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rbas\Desktop\magic-bot-pasta\"/>
    </mc:Choice>
  </mc:AlternateContent>
  <xr:revisionPtr revIDLastSave="0" documentId="13_ncr:1_{A31E8164-0CA9-45CD-B79D-9875502A309C}" xr6:coauthVersionLast="47" xr6:coauthVersionMax="47" xr10:uidLastSave="{00000000-0000-0000-0000-000000000000}"/>
  <bookViews>
    <workbookView xWindow="-108" yWindow="-108" windowWidth="23256" windowHeight="12576" tabRatio="629" activeTab="6" xr2:uid="{00000000-000D-0000-FFFF-FFFF00000000}"/>
  </bookViews>
  <sheets>
    <sheet name="M20" sheetId="78" r:id="rId1"/>
    <sheet name="RIX" sheetId="77" r:id="rId2"/>
    <sheet name="Carpeta" sheetId="38" r:id="rId3"/>
    <sheet name="Arcades" sheetId="34" r:id="rId4"/>
    <sheet name="MBT" sheetId="73" r:id="rId5"/>
    <sheet name="Coleccion" sheetId="41" r:id="rId6"/>
    <sheet name="Bulk" sheetId="48" r:id="rId7"/>
    <sheet name="BulkFoil" sheetId="75" r:id="rId8"/>
    <sheet name="NivPauper" sheetId="45" r:id="rId9"/>
    <sheet name="Set" sheetId="49" r:id="rId10"/>
    <sheet name="Comprar" sheetId="43" r:id="rId11"/>
    <sheet name="Tierritas" sheetId="68" r:id="rId12"/>
    <sheet name="Michis" sheetId="76" r:id="rId13"/>
    <sheet name="Guild Kits - Guilds of Ravnica" sheetId="64" r:id="rId14"/>
    <sheet name="Guild Kits - Ravnica Allegiance" sheetId="65" r:id="rId15"/>
    <sheet name="Ventas" sheetId="47" r:id="rId16"/>
  </sheets>
  <definedNames>
    <definedName name="_xlnm._FilterDatabase" localSheetId="3" hidden="1">Arcades!$E$1:$E$101</definedName>
    <definedName name="_xlnm._FilterDatabase" localSheetId="6" hidden="1">Bulk!$E$2:$E$1486</definedName>
    <definedName name="_xlnm._FilterDatabase" localSheetId="7" hidden="1">BulkFoil!$E$1:$E$205</definedName>
    <definedName name="_xlnm._FilterDatabase" localSheetId="2" hidden="1">Carpeta!$F$1:$F$96</definedName>
    <definedName name="_xlnm._FilterDatabase" localSheetId="13" hidden="1">'Guild Kits - Guilds of Ravnica'!$B$1:$B$4</definedName>
    <definedName name="_xlnm._FilterDatabase" localSheetId="14" hidden="1">'Guild Kits - Ravnica Allegiance'!$B$1:$B$5</definedName>
    <definedName name="_xlnm._FilterDatabase" localSheetId="0" hidden="1">'M20'!$B$1:$B$37</definedName>
    <definedName name="_xlnm._FilterDatabase" localSheetId="12" hidden="1">Michis!$F$1:$F$45</definedName>
    <definedName name="_xlnm._FilterDatabase" localSheetId="1" hidden="1">RIX!$B$1:$B$37</definedName>
    <definedName name="_xlnm._FilterDatabase" localSheetId="11" hidden="1">Tierritas!$B$1:$B$2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61" i="48" l="1"/>
  <c r="G1461" i="48"/>
  <c r="J1461" i="48" s="1"/>
  <c r="F1461" i="48"/>
  <c r="I1461" i="48" s="1"/>
  <c r="M1460" i="48"/>
  <c r="G1460" i="48"/>
  <c r="J1460" i="48" s="1"/>
  <c r="F1460" i="48"/>
  <c r="I1460" i="48" s="1"/>
  <c r="M1459" i="48"/>
  <c r="G1459" i="48"/>
  <c r="J1459" i="48" s="1"/>
  <c r="F1459" i="48"/>
  <c r="I1459" i="48" s="1"/>
  <c r="M1442" i="48"/>
  <c r="J1442" i="48"/>
  <c r="G1442" i="48"/>
  <c r="F1442" i="48"/>
  <c r="I1442" i="48" s="1"/>
  <c r="M1399" i="48"/>
  <c r="G1399" i="48"/>
  <c r="J1399" i="48" s="1"/>
  <c r="F1399" i="48"/>
  <c r="I1399" i="48" s="1"/>
  <c r="M1401" i="48"/>
  <c r="G1401" i="48"/>
  <c r="J1401" i="48" s="1"/>
  <c r="F1401" i="48"/>
  <c r="I1401" i="48" s="1"/>
  <c r="M1360" i="48"/>
  <c r="G1360" i="48"/>
  <c r="J1360" i="48" s="1"/>
  <c r="F1360" i="48"/>
  <c r="I1360" i="48" s="1"/>
  <c r="M1339" i="48"/>
  <c r="G1339" i="48"/>
  <c r="J1339" i="48" s="1"/>
  <c r="F1339" i="48"/>
  <c r="I1339" i="48" s="1"/>
  <c r="M1332" i="48"/>
  <c r="G1332" i="48"/>
  <c r="J1332" i="48" s="1"/>
  <c r="F1332" i="48"/>
  <c r="I1332" i="48" s="1"/>
  <c r="M1305" i="48"/>
  <c r="G1305" i="48"/>
  <c r="J1305" i="48" s="1"/>
  <c r="F1305" i="48"/>
  <c r="I1305" i="48" s="1"/>
  <c r="M1260" i="48"/>
  <c r="G1260" i="48"/>
  <c r="J1260" i="48" s="1"/>
  <c r="F1260" i="48"/>
  <c r="I1260" i="48" s="1"/>
  <c r="M1216" i="48"/>
  <c r="G1216" i="48"/>
  <c r="J1216" i="48" s="1"/>
  <c r="F1216" i="48"/>
  <c r="I1216" i="48" s="1"/>
  <c r="M1189" i="48"/>
  <c r="G1189" i="48"/>
  <c r="J1189" i="48" s="1"/>
  <c r="F1189" i="48"/>
  <c r="I1189" i="48" s="1"/>
  <c r="M1162" i="48"/>
  <c r="G1162" i="48"/>
  <c r="J1162" i="48" s="1"/>
  <c r="F1162" i="48"/>
  <c r="I1162" i="48" s="1"/>
  <c r="M1156" i="48"/>
  <c r="G1156" i="48"/>
  <c r="J1156" i="48" s="1"/>
  <c r="F1156" i="48"/>
  <c r="I1156" i="48" s="1"/>
  <c r="M1150" i="48"/>
  <c r="G1150" i="48"/>
  <c r="J1150" i="48" s="1"/>
  <c r="F1150" i="48"/>
  <c r="I1150" i="48" s="1"/>
  <c r="M1149" i="48"/>
  <c r="G1149" i="48"/>
  <c r="J1149" i="48" s="1"/>
  <c r="F1149" i="48"/>
  <c r="I1149" i="48" s="1"/>
  <c r="M1140" i="48"/>
  <c r="G1140" i="48"/>
  <c r="J1140" i="48" s="1"/>
  <c r="F1140" i="48"/>
  <c r="I1140" i="48" s="1"/>
  <c r="M1139" i="48"/>
  <c r="G1139" i="48"/>
  <c r="J1139" i="48" s="1"/>
  <c r="F1139" i="48"/>
  <c r="I1139" i="48" s="1"/>
  <c r="M1138" i="48"/>
  <c r="G1138" i="48"/>
  <c r="J1138" i="48" s="1"/>
  <c r="F1138" i="48"/>
  <c r="I1138" i="48" s="1"/>
  <c r="M1122" i="48"/>
  <c r="G1122" i="48"/>
  <c r="J1122" i="48" s="1"/>
  <c r="F1122" i="48"/>
  <c r="I1122" i="48" s="1"/>
  <c r="M1100" i="48"/>
  <c r="G1100" i="48"/>
  <c r="J1100" i="48" s="1"/>
  <c r="F1100" i="48"/>
  <c r="I1100" i="48" s="1"/>
  <c r="M1089" i="48"/>
  <c r="G1089" i="48"/>
  <c r="J1089" i="48" s="1"/>
  <c r="F1089" i="48"/>
  <c r="I1089" i="48" s="1"/>
  <c r="M1087" i="48"/>
  <c r="G1087" i="48"/>
  <c r="J1087" i="48" s="1"/>
  <c r="F1087" i="48"/>
  <c r="I1087" i="48" s="1"/>
  <c r="M1070" i="48"/>
  <c r="G1070" i="48"/>
  <c r="J1070" i="48" s="1"/>
  <c r="F1070" i="48"/>
  <c r="I1070" i="48" s="1"/>
  <c r="M1045" i="48"/>
  <c r="G1045" i="48"/>
  <c r="J1045" i="48" s="1"/>
  <c r="F1045" i="48"/>
  <c r="I1045" i="48" s="1"/>
  <c r="M1024" i="48"/>
  <c r="G1024" i="48"/>
  <c r="J1024" i="48" s="1"/>
  <c r="F1024" i="48"/>
  <c r="I1024" i="48" s="1"/>
  <c r="M982" i="48"/>
  <c r="G982" i="48"/>
  <c r="J982" i="48" s="1"/>
  <c r="F982" i="48"/>
  <c r="I982" i="48" s="1"/>
  <c r="M963" i="48"/>
  <c r="G963" i="48"/>
  <c r="J963" i="48" s="1"/>
  <c r="F963" i="48"/>
  <c r="I963" i="48" s="1"/>
  <c r="M939" i="48"/>
  <c r="G939" i="48"/>
  <c r="J939" i="48" s="1"/>
  <c r="F939" i="48"/>
  <c r="I939" i="48" s="1"/>
  <c r="G937" i="48"/>
  <c r="J937" i="48" s="1"/>
  <c r="F937" i="48"/>
  <c r="I937" i="48" s="1"/>
  <c r="M937" i="48"/>
  <c r="M931" i="48"/>
  <c r="J931" i="48"/>
  <c r="I931" i="48"/>
  <c r="G931" i="48"/>
  <c r="F931" i="48"/>
  <c r="M907" i="48"/>
  <c r="G907" i="48"/>
  <c r="J907" i="48" s="1"/>
  <c r="F907" i="48"/>
  <c r="I907" i="48" s="1"/>
  <c r="M843" i="48"/>
  <c r="G843" i="48"/>
  <c r="J843" i="48" s="1"/>
  <c r="F843" i="48"/>
  <c r="I843" i="48" s="1"/>
  <c r="M761" i="48"/>
  <c r="G761" i="48"/>
  <c r="J761" i="48" s="1"/>
  <c r="F761" i="48"/>
  <c r="I761" i="48" s="1"/>
  <c r="M756" i="48"/>
  <c r="G756" i="48"/>
  <c r="J756" i="48" s="1"/>
  <c r="F756" i="48"/>
  <c r="I756" i="48" s="1"/>
  <c r="M745" i="48"/>
  <c r="G745" i="48"/>
  <c r="J745" i="48" s="1"/>
  <c r="F745" i="48"/>
  <c r="I745" i="48" s="1"/>
  <c r="M744" i="48"/>
  <c r="G744" i="48"/>
  <c r="J744" i="48" s="1"/>
  <c r="F744" i="48"/>
  <c r="I744" i="48" s="1"/>
  <c r="M729" i="48"/>
  <c r="G729" i="48"/>
  <c r="J729" i="48" s="1"/>
  <c r="F729" i="48"/>
  <c r="I729" i="48" s="1"/>
  <c r="M699" i="48"/>
  <c r="G699" i="48"/>
  <c r="J699" i="48" s="1"/>
  <c r="F699" i="48"/>
  <c r="I699" i="48" s="1"/>
  <c r="M698" i="48"/>
  <c r="G698" i="48"/>
  <c r="J698" i="48" s="1"/>
  <c r="F698" i="48"/>
  <c r="I698" i="48" s="1"/>
  <c r="M688" i="48"/>
  <c r="G688" i="48"/>
  <c r="J688" i="48" s="1"/>
  <c r="F688" i="48"/>
  <c r="I688" i="48" s="1"/>
  <c r="M595" i="48"/>
  <c r="G595" i="48"/>
  <c r="J595" i="48" s="1"/>
  <c r="F595" i="48"/>
  <c r="I595" i="48" s="1"/>
  <c r="M561" i="48"/>
  <c r="G561" i="48"/>
  <c r="J561" i="48" s="1"/>
  <c r="F561" i="48"/>
  <c r="I561" i="48" s="1"/>
  <c r="M531" i="48"/>
  <c r="G531" i="48"/>
  <c r="J531" i="48" s="1"/>
  <c r="F531" i="48"/>
  <c r="I531" i="48" s="1"/>
  <c r="M530" i="48"/>
  <c r="G530" i="48"/>
  <c r="J530" i="48" s="1"/>
  <c r="F530" i="48"/>
  <c r="I530" i="48" s="1"/>
  <c r="M529" i="48"/>
  <c r="G529" i="48"/>
  <c r="J529" i="48" s="1"/>
  <c r="F529" i="48"/>
  <c r="I529" i="48" s="1"/>
  <c r="M528" i="48"/>
  <c r="G528" i="48"/>
  <c r="J528" i="48" s="1"/>
  <c r="F528" i="48"/>
  <c r="I528" i="48" s="1"/>
  <c r="M511" i="48"/>
  <c r="G511" i="48"/>
  <c r="J511" i="48" s="1"/>
  <c r="F511" i="48"/>
  <c r="I511" i="48" s="1"/>
  <c r="M473" i="48"/>
  <c r="G473" i="48"/>
  <c r="J473" i="48" s="1"/>
  <c r="F473" i="48"/>
  <c r="I473" i="48" s="1"/>
  <c r="M435" i="48"/>
  <c r="G435" i="48"/>
  <c r="J435" i="48" s="1"/>
  <c r="F435" i="48"/>
  <c r="I435" i="48" s="1"/>
  <c r="M415" i="48"/>
  <c r="G415" i="48"/>
  <c r="J415" i="48" s="1"/>
  <c r="F415" i="48"/>
  <c r="I415" i="48" s="1"/>
  <c r="M412" i="48"/>
  <c r="G412" i="48"/>
  <c r="J412" i="48" s="1"/>
  <c r="F412" i="48"/>
  <c r="I412" i="48" s="1"/>
  <c r="M316" i="48"/>
  <c r="G316" i="48"/>
  <c r="J316" i="48" s="1"/>
  <c r="F316" i="48"/>
  <c r="I316" i="48" s="1"/>
  <c r="M271" i="48"/>
  <c r="G271" i="48"/>
  <c r="J271" i="48" s="1"/>
  <c r="F271" i="48"/>
  <c r="I271" i="48" s="1"/>
  <c r="M224" i="48"/>
  <c r="G224" i="48"/>
  <c r="J224" i="48" s="1"/>
  <c r="F224" i="48"/>
  <c r="I224" i="48" s="1"/>
  <c r="M198" i="48"/>
  <c r="G198" i="48"/>
  <c r="J198" i="48" s="1"/>
  <c r="F198" i="48"/>
  <c r="I198" i="48" s="1"/>
  <c r="M187" i="48"/>
  <c r="G187" i="48"/>
  <c r="J187" i="48" s="1"/>
  <c r="F187" i="48"/>
  <c r="I187" i="48" s="1"/>
  <c r="M126" i="48"/>
  <c r="G126" i="48"/>
  <c r="J126" i="48" s="1"/>
  <c r="F126" i="48"/>
  <c r="I126" i="48" s="1"/>
  <c r="M114" i="48"/>
  <c r="G114" i="48"/>
  <c r="J114" i="48" s="1"/>
  <c r="F114" i="48"/>
  <c r="I114" i="48" s="1"/>
  <c r="M93" i="48"/>
  <c r="G93" i="48"/>
  <c r="J93" i="48" s="1"/>
  <c r="F93" i="48"/>
  <c r="I93" i="48" s="1"/>
  <c r="M92" i="48"/>
  <c r="G92" i="48"/>
  <c r="J92" i="48" s="1"/>
  <c r="F92" i="48"/>
  <c r="I92" i="48" s="1"/>
  <c r="M89" i="48"/>
  <c r="G89" i="48"/>
  <c r="J89" i="48" s="1"/>
  <c r="F89" i="48"/>
  <c r="I89" i="48" s="1"/>
  <c r="M84" i="48"/>
  <c r="G84" i="48"/>
  <c r="J84" i="48" s="1"/>
  <c r="F84" i="48"/>
  <c r="I84" i="48" s="1"/>
  <c r="M48" i="48"/>
  <c r="G48" i="48"/>
  <c r="J48" i="48" s="1"/>
  <c r="F48" i="48"/>
  <c r="I48" i="48" s="1"/>
  <c r="M52" i="48"/>
  <c r="G52" i="48"/>
  <c r="J52" i="48" s="1"/>
  <c r="F52" i="48"/>
  <c r="I52" i="48" s="1"/>
  <c r="M581" i="38"/>
  <c r="K581" i="38"/>
  <c r="H581" i="38"/>
  <c r="G581" i="38"/>
  <c r="J581" i="38" s="1"/>
  <c r="M580" i="38"/>
  <c r="H580" i="38"/>
  <c r="K580" i="38" s="1"/>
  <c r="G580" i="38"/>
  <c r="J580" i="38" s="1"/>
  <c r="M579" i="38"/>
  <c r="H579" i="38"/>
  <c r="K579" i="38" s="1"/>
  <c r="G579" i="38"/>
  <c r="J579" i="38" s="1"/>
  <c r="M578" i="38"/>
  <c r="H578" i="38"/>
  <c r="K578" i="38" s="1"/>
  <c r="G578" i="38"/>
  <c r="J578" i="38" s="1"/>
  <c r="M577" i="38"/>
  <c r="H577" i="38"/>
  <c r="K577" i="38" s="1"/>
  <c r="G577" i="38"/>
  <c r="J577" i="38" s="1"/>
  <c r="F1493" i="48"/>
  <c r="I1493" i="48" s="1"/>
  <c r="G1493" i="48"/>
  <c r="J1493" i="48" s="1"/>
  <c r="M1493" i="48"/>
  <c r="F1494" i="48"/>
  <c r="I1494" i="48" s="1"/>
  <c r="G1494" i="48"/>
  <c r="J1494" i="48" s="1"/>
  <c r="M1494" i="48"/>
  <c r="F1495" i="48"/>
  <c r="I1495" i="48" s="1"/>
  <c r="G1495" i="48"/>
  <c r="J1495" i="48" s="1"/>
  <c r="M1495" i="48"/>
  <c r="F1496" i="48"/>
  <c r="I1496" i="48" s="1"/>
  <c r="G1496" i="48"/>
  <c r="J1496" i="48" s="1"/>
  <c r="M1496" i="48"/>
  <c r="F1497" i="48"/>
  <c r="I1497" i="48" s="1"/>
  <c r="G1497" i="48"/>
  <c r="J1497" i="48" s="1"/>
  <c r="M1497" i="48"/>
  <c r="F1498" i="48"/>
  <c r="I1498" i="48" s="1"/>
  <c r="G1498" i="48"/>
  <c r="J1498" i="48" s="1"/>
  <c r="M1498" i="48"/>
  <c r="F1499" i="48"/>
  <c r="I1499" i="48" s="1"/>
  <c r="G1499" i="48"/>
  <c r="J1499" i="48" s="1"/>
  <c r="M1499" i="48"/>
  <c r="F1500" i="48"/>
  <c r="I1500" i="48" s="1"/>
  <c r="G1500" i="48"/>
  <c r="J1500" i="48" s="1"/>
  <c r="M1500" i="48"/>
  <c r="F1501" i="48"/>
  <c r="I1501" i="48" s="1"/>
  <c r="G1501" i="48"/>
  <c r="J1501" i="48" s="1"/>
  <c r="M1501" i="48"/>
  <c r="F1502" i="48"/>
  <c r="I1502" i="48" s="1"/>
  <c r="G1502" i="48"/>
  <c r="J1502" i="48" s="1"/>
  <c r="M1502" i="48"/>
  <c r="F1503" i="48"/>
  <c r="I1503" i="48" s="1"/>
  <c r="G1503" i="48"/>
  <c r="J1503" i="48" s="1"/>
  <c r="M1503" i="48"/>
  <c r="F1504" i="48"/>
  <c r="I1504" i="48" s="1"/>
  <c r="G1504" i="48"/>
  <c r="J1504" i="48" s="1"/>
  <c r="M1504" i="48"/>
  <c r="F1505" i="48"/>
  <c r="I1505" i="48" s="1"/>
  <c r="G1505" i="48"/>
  <c r="J1505" i="48" s="1"/>
  <c r="M1505" i="48"/>
  <c r="F1506" i="48"/>
  <c r="I1506" i="48" s="1"/>
  <c r="G1506" i="48"/>
  <c r="J1506" i="48" s="1"/>
  <c r="M1506" i="48"/>
  <c r="F1507" i="48"/>
  <c r="I1507" i="48" s="1"/>
  <c r="G1507" i="48"/>
  <c r="J1507" i="48" s="1"/>
  <c r="M1507" i="48"/>
  <c r="F1508" i="48"/>
  <c r="I1508" i="48" s="1"/>
  <c r="G1508" i="48"/>
  <c r="J1508" i="48" s="1"/>
  <c r="M1508" i="48"/>
  <c r="F1509" i="48"/>
  <c r="I1509" i="48" s="1"/>
  <c r="G1509" i="48"/>
  <c r="J1509" i="48" s="1"/>
  <c r="M1509" i="48"/>
  <c r="F1510" i="48"/>
  <c r="I1510" i="48" s="1"/>
  <c r="G1510" i="48"/>
  <c r="J1510" i="48" s="1"/>
  <c r="M1510" i="48"/>
  <c r="F1511" i="48"/>
  <c r="I1511" i="48" s="1"/>
  <c r="G1511" i="48"/>
  <c r="J1511" i="48" s="1"/>
  <c r="M1511" i="48"/>
  <c r="F1512" i="48"/>
  <c r="I1512" i="48" s="1"/>
  <c r="G1512" i="48"/>
  <c r="J1512" i="48" s="1"/>
  <c r="M1512" i="48"/>
  <c r="F1513" i="48"/>
  <c r="I1513" i="48" s="1"/>
  <c r="G1513" i="48"/>
  <c r="J1513" i="48"/>
  <c r="M1513" i="48"/>
  <c r="F1514" i="48"/>
  <c r="I1514" i="48" s="1"/>
  <c r="G1514" i="48"/>
  <c r="J1514" i="48" s="1"/>
  <c r="M1514" i="48"/>
  <c r="F1515" i="48"/>
  <c r="I1515" i="48" s="1"/>
  <c r="G1515" i="48"/>
  <c r="J1515" i="48" s="1"/>
  <c r="M1515" i="48"/>
  <c r="F1516" i="48"/>
  <c r="I1516" i="48" s="1"/>
  <c r="G1516" i="48"/>
  <c r="J1516" i="48" s="1"/>
  <c r="M1516" i="48"/>
  <c r="F1517" i="48"/>
  <c r="I1517" i="48" s="1"/>
  <c r="G1517" i="48"/>
  <c r="J1517" i="48" s="1"/>
  <c r="M1517" i="48"/>
  <c r="F1518" i="48"/>
  <c r="I1518" i="48" s="1"/>
  <c r="G1518" i="48"/>
  <c r="J1518" i="48" s="1"/>
  <c r="M1518" i="48"/>
  <c r="F1519" i="48"/>
  <c r="I1519" i="48" s="1"/>
  <c r="G1519" i="48"/>
  <c r="J1519" i="48" s="1"/>
  <c r="M1519" i="48"/>
  <c r="F1520" i="48"/>
  <c r="I1520" i="48" s="1"/>
  <c r="G1520" i="48"/>
  <c r="J1520" i="48" s="1"/>
  <c r="M1520" i="48"/>
  <c r="F1521" i="48"/>
  <c r="I1521" i="48" s="1"/>
  <c r="G1521" i="48"/>
  <c r="J1521" i="48" s="1"/>
  <c r="M1521" i="48"/>
  <c r="F1522" i="48"/>
  <c r="I1522" i="48" s="1"/>
  <c r="G1522" i="48"/>
  <c r="J1522" i="48" s="1"/>
  <c r="M1522" i="48"/>
  <c r="F1523" i="48"/>
  <c r="I1523" i="48" s="1"/>
  <c r="G1523" i="48"/>
  <c r="J1523" i="48" s="1"/>
  <c r="M1523" i="48"/>
  <c r="F1524" i="48"/>
  <c r="I1524" i="48" s="1"/>
  <c r="G1524" i="48"/>
  <c r="J1524" i="48" s="1"/>
  <c r="M1524" i="48"/>
  <c r="F1525" i="48"/>
  <c r="I1525" i="48" s="1"/>
  <c r="G1525" i="48"/>
  <c r="J1525" i="48" s="1"/>
  <c r="M1525" i="48"/>
  <c r="F1526" i="48"/>
  <c r="I1526" i="48" s="1"/>
  <c r="G1526" i="48"/>
  <c r="J1526" i="48" s="1"/>
  <c r="M1526" i="48"/>
  <c r="F1527" i="48"/>
  <c r="I1527" i="48" s="1"/>
  <c r="G1527" i="48"/>
  <c r="J1527" i="48" s="1"/>
  <c r="M1527" i="48"/>
  <c r="F1528" i="48"/>
  <c r="I1528" i="48" s="1"/>
  <c r="G1528" i="48"/>
  <c r="J1528" i="48" s="1"/>
  <c r="M1528" i="48"/>
  <c r="F1529" i="48"/>
  <c r="I1529" i="48" s="1"/>
  <c r="G1529" i="48"/>
  <c r="J1529" i="48" s="1"/>
  <c r="M1529" i="48"/>
  <c r="F1530" i="48"/>
  <c r="I1530" i="48" s="1"/>
  <c r="G1530" i="48"/>
  <c r="J1530" i="48" s="1"/>
  <c r="M1530" i="48"/>
  <c r="F1531" i="48"/>
  <c r="I1531" i="48" s="1"/>
  <c r="G1531" i="48"/>
  <c r="J1531" i="48" s="1"/>
  <c r="M1531" i="48"/>
  <c r="F1532" i="48"/>
  <c r="I1532" i="48" s="1"/>
  <c r="G1532" i="48"/>
  <c r="J1532" i="48" s="1"/>
  <c r="M1532" i="48"/>
  <c r="F1533" i="48"/>
  <c r="I1533" i="48" s="1"/>
  <c r="G1533" i="48"/>
  <c r="J1533" i="48" s="1"/>
  <c r="M1533" i="48"/>
  <c r="F1534" i="48"/>
  <c r="I1534" i="48" s="1"/>
  <c r="G1534" i="48"/>
  <c r="J1534" i="48" s="1"/>
  <c r="M1534" i="48"/>
  <c r="F1535" i="48"/>
  <c r="I1535" i="48" s="1"/>
  <c r="G1535" i="48"/>
  <c r="J1535" i="48" s="1"/>
  <c r="M1535" i="48"/>
  <c r="F1536" i="48"/>
  <c r="I1536" i="48" s="1"/>
  <c r="G1536" i="48"/>
  <c r="J1536" i="48" s="1"/>
  <c r="M1536" i="48"/>
  <c r="F1537" i="48"/>
  <c r="I1537" i="48" s="1"/>
  <c r="G1537" i="48"/>
  <c r="J1537" i="48" s="1"/>
  <c r="M1537" i="48"/>
  <c r="F1538" i="48"/>
  <c r="I1538" i="48" s="1"/>
  <c r="G1538" i="48"/>
  <c r="J1538" i="48" s="1"/>
  <c r="M1538" i="48"/>
  <c r="F1539" i="48"/>
  <c r="I1539" i="48" s="1"/>
  <c r="G1539" i="48"/>
  <c r="J1539" i="48" s="1"/>
  <c r="M1539" i="48"/>
  <c r="F1540" i="48"/>
  <c r="I1540" i="48" s="1"/>
  <c r="G1540" i="48"/>
  <c r="J1540" i="48" s="1"/>
  <c r="M1540" i="48"/>
  <c r="F1541" i="48"/>
  <c r="I1541" i="48" s="1"/>
  <c r="G1541" i="48"/>
  <c r="J1541" i="48" s="1"/>
  <c r="M1541" i="48"/>
  <c r="F1542" i="48"/>
  <c r="I1542" i="48" s="1"/>
  <c r="G1542" i="48"/>
  <c r="J1542" i="48" s="1"/>
  <c r="M1542" i="48"/>
  <c r="F1543" i="48"/>
  <c r="I1543" i="48" s="1"/>
  <c r="G1543" i="48"/>
  <c r="J1543" i="48" s="1"/>
  <c r="M1543" i="48"/>
  <c r="F1544" i="48"/>
  <c r="I1544" i="48" s="1"/>
  <c r="G1544" i="48"/>
  <c r="J1544" i="48" s="1"/>
  <c r="M1544" i="48"/>
  <c r="F1545" i="48"/>
  <c r="I1545" i="48" s="1"/>
  <c r="G1545" i="48"/>
  <c r="J1545" i="48" s="1"/>
  <c r="M1545" i="48"/>
  <c r="F1546" i="48"/>
  <c r="I1546" i="48" s="1"/>
  <c r="G1546" i="48"/>
  <c r="J1546" i="48" s="1"/>
  <c r="M1546" i="48"/>
  <c r="F1547" i="48"/>
  <c r="I1547" i="48" s="1"/>
  <c r="G1547" i="48"/>
  <c r="J1547" i="48" s="1"/>
  <c r="M1547" i="48"/>
  <c r="F1548" i="48"/>
  <c r="I1548" i="48" s="1"/>
  <c r="G1548" i="48"/>
  <c r="J1548" i="48"/>
  <c r="M1548" i="48"/>
  <c r="F1549" i="48"/>
  <c r="I1549" i="48" s="1"/>
  <c r="G1549" i="48"/>
  <c r="J1549" i="48" s="1"/>
  <c r="M1549" i="48"/>
  <c r="F1550" i="48"/>
  <c r="I1550" i="48" s="1"/>
  <c r="G1550" i="48"/>
  <c r="J1550" i="48" s="1"/>
  <c r="M1550" i="48"/>
  <c r="F1551" i="48"/>
  <c r="I1551" i="48" s="1"/>
  <c r="G1551" i="48"/>
  <c r="J1551" i="48" s="1"/>
  <c r="M1551" i="48"/>
  <c r="F1552" i="48"/>
  <c r="I1552" i="48" s="1"/>
  <c r="G1552" i="48"/>
  <c r="J1552" i="48" s="1"/>
  <c r="M1552" i="48"/>
  <c r="F1553" i="48"/>
  <c r="I1553" i="48" s="1"/>
  <c r="G1553" i="48"/>
  <c r="J1553" i="48" s="1"/>
  <c r="M1553" i="48"/>
  <c r="F1554" i="48"/>
  <c r="I1554" i="48" s="1"/>
  <c r="G1554" i="48"/>
  <c r="J1554" i="48" s="1"/>
  <c r="M1554" i="48"/>
  <c r="F1127" i="48"/>
  <c r="I1127" i="48" s="1"/>
  <c r="G1127" i="48"/>
  <c r="J1127" i="48" s="1"/>
  <c r="M1127" i="48"/>
  <c r="F1128" i="48"/>
  <c r="G1128" i="48"/>
  <c r="J1128" i="48" s="1"/>
  <c r="I1128" i="48"/>
  <c r="M1128" i="48"/>
  <c r="F1129" i="48"/>
  <c r="I1129" i="48" s="1"/>
  <c r="G1129" i="48"/>
  <c r="J1129" i="48" s="1"/>
  <c r="M1129" i="48"/>
  <c r="F1130" i="48"/>
  <c r="I1130" i="48" s="1"/>
  <c r="G1130" i="48"/>
  <c r="J1130" i="48" s="1"/>
  <c r="M1130" i="48"/>
  <c r="F1131" i="48"/>
  <c r="I1131" i="48" s="1"/>
  <c r="G1131" i="48"/>
  <c r="J1131" i="48" s="1"/>
  <c r="M1131" i="48"/>
  <c r="F1132" i="48"/>
  <c r="I1132" i="48" s="1"/>
  <c r="G1132" i="48"/>
  <c r="J1132" i="48" s="1"/>
  <c r="M1132" i="48"/>
  <c r="F1133" i="48"/>
  <c r="I1133" i="48" s="1"/>
  <c r="G1133" i="48"/>
  <c r="J1133" i="48" s="1"/>
  <c r="M1133" i="48"/>
  <c r="F1134" i="48"/>
  <c r="I1134" i="48" s="1"/>
  <c r="G1134" i="48"/>
  <c r="J1134" i="48" s="1"/>
  <c r="M1134" i="48"/>
  <c r="F1135" i="48"/>
  <c r="I1135" i="48" s="1"/>
  <c r="G1135" i="48"/>
  <c r="J1135" i="48" s="1"/>
  <c r="M1135" i="48"/>
  <c r="F1136" i="48"/>
  <c r="I1136" i="48" s="1"/>
  <c r="G1136" i="48"/>
  <c r="J1136" i="48" s="1"/>
  <c r="M1136" i="48"/>
  <c r="F1137" i="48"/>
  <c r="I1137" i="48" s="1"/>
  <c r="G1137" i="48"/>
  <c r="J1137" i="48" s="1"/>
  <c r="M1137" i="48"/>
  <c r="F1141" i="48"/>
  <c r="I1141" i="48" s="1"/>
  <c r="G1141" i="48"/>
  <c r="J1141" i="48" s="1"/>
  <c r="M1141" i="48"/>
  <c r="F1142" i="48"/>
  <c r="I1142" i="48" s="1"/>
  <c r="G1142" i="48"/>
  <c r="J1142" i="48" s="1"/>
  <c r="M1142" i="48"/>
  <c r="F1143" i="48"/>
  <c r="I1143" i="48" s="1"/>
  <c r="G1143" i="48"/>
  <c r="J1143" i="48" s="1"/>
  <c r="M1143" i="48"/>
  <c r="F1144" i="48"/>
  <c r="I1144" i="48" s="1"/>
  <c r="G1144" i="48"/>
  <c r="J1144" i="48" s="1"/>
  <c r="M1144" i="48"/>
  <c r="F1145" i="48"/>
  <c r="I1145" i="48" s="1"/>
  <c r="G1145" i="48"/>
  <c r="J1145" i="48" s="1"/>
  <c r="M1145" i="48"/>
  <c r="F1146" i="48"/>
  <c r="I1146" i="48" s="1"/>
  <c r="G1146" i="48"/>
  <c r="J1146" i="48" s="1"/>
  <c r="M1146" i="48"/>
  <c r="F1147" i="48"/>
  <c r="I1147" i="48" s="1"/>
  <c r="G1147" i="48"/>
  <c r="J1147" i="48" s="1"/>
  <c r="M1147" i="48"/>
  <c r="F1148" i="48"/>
  <c r="I1148" i="48" s="1"/>
  <c r="G1148" i="48"/>
  <c r="J1148" i="48" s="1"/>
  <c r="M1148" i="48"/>
  <c r="F1151" i="48"/>
  <c r="I1151" i="48" s="1"/>
  <c r="G1151" i="48"/>
  <c r="J1151" i="48" s="1"/>
  <c r="M1151" i="48"/>
  <c r="F1152" i="48"/>
  <c r="I1152" i="48" s="1"/>
  <c r="G1152" i="48"/>
  <c r="J1152" i="48" s="1"/>
  <c r="M1152" i="48"/>
  <c r="F1153" i="48"/>
  <c r="I1153" i="48" s="1"/>
  <c r="G1153" i="48"/>
  <c r="J1153" i="48" s="1"/>
  <c r="M1153" i="48"/>
  <c r="F1154" i="48"/>
  <c r="I1154" i="48" s="1"/>
  <c r="G1154" i="48"/>
  <c r="J1154" i="48" s="1"/>
  <c r="M1154" i="48"/>
  <c r="F1155" i="48"/>
  <c r="I1155" i="48" s="1"/>
  <c r="G1155" i="48"/>
  <c r="J1155" i="48" s="1"/>
  <c r="M1155" i="48"/>
  <c r="F1157" i="48"/>
  <c r="I1157" i="48" s="1"/>
  <c r="G1157" i="48"/>
  <c r="J1157" i="48" s="1"/>
  <c r="M1157" i="48"/>
  <c r="F1158" i="48"/>
  <c r="I1158" i="48" s="1"/>
  <c r="G1158" i="48"/>
  <c r="J1158" i="48" s="1"/>
  <c r="M1158" i="48"/>
  <c r="F1159" i="48"/>
  <c r="I1159" i="48" s="1"/>
  <c r="G1159" i="48"/>
  <c r="J1159" i="48" s="1"/>
  <c r="M1159" i="48"/>
  <c r="F1160" i="48"/>
  <c r="I1160" i="48" s="1"/>
  <c r="G1160" i="48"/>
  <c r="J1160" i="48" s="1"/>
  <c r="M1160" i="48"/>
  <c r="F1161" i="48"/>
  <c r="I1161" i="48" s="1"/>
  <c r="G1161" i="48"/>
  <c r="J1161" i="48"/>
  <c r="M1161" i="48"/>
  <c r="F1163" i="48"/>
  <c r="I1163" i="48" s="1"/>
  <c r="G1163" i="48"/>
  <c r="J1163" i="48" s="1"/>
  <c r="M1163" i="48"/>
  <c r="F1164" i="48"/>
  <c r="I1164" i="48" s="1"/>
  <c r="G1164" i="48"/>
  <c r="J1164" i="48" s="1"/>
  <c r="M1164" i="48"/>
  <c r="F1165" i="48"/>
  <c r="I1165" i="48" s="1"/>
  <c r="G1165" i="48"/>
  <c r="J1165" i="48" s="1"/>
  <c r="M1165" i="48"/>
  <c r="F1166" i="48"/>
  <c r="I1166" i="48" s="1"/>
  <c r="G1166" i="48"/>
  <c r="J1166" i="48" s="1"/>
  <c r="M1166" i="48"/>
  <c r="F1167" i="48"/>
  <c r="I1167" i="48" s="1"/>
  <c r="G1167" i="48"/>
  <c r="J1167" i="48" s="1"/>
  <c r="M1167" i="48"/>
  <c r="F1168" i="48"/>
  <c r="I1168" i="48" s="1"/>
  <c r="G1168" i="48"/>
  <c r="J1168" i="48" s="1"/>
  <c r="M1168" i="48"/>
  <c r="F1169" i="48"/>
  <c r="I1169" i="48" s="1"/>
  <c r="G1169" i="48"/>
  <c r="J1169" i="48" s="1"/>
  <c r="M1169" i="48"/>
  <c r="F1170" i="48"/>
  <c r="I1170" i="48" s="1"/>
  <c r="G1170" i="48"/>
  <c r="J1170" i="48" s="1"/>
  <c r="M1170" i="48"/>
  <c r="F1171" i="48"/>
  <c r="I1171" i="48" s="1"/>
  <c r="G1171" i="48"/>
  <c r="J1171" i="48"/>
  <c r="M1171" i="48"/>
  <c r="F1172" i="48"/>
  <c r="I1172" i="48" s="1"/>
  <c r="G1172" i="48"/>
  <c r="J1172" i="48" s="1"/>
  <c r="M1172" i="48"/>
  <c r="F1173" i="48"/>
  <c r="I1173" i="48" s="1"/>
  <c r="G1173" i="48"/>
  <c r="J1173" i="48" s="1"/>
  <c r="M1173" i="48"/>
  <c r="F1174" i="48"/>
  <c r="I1174" i="48" s="1"/>
  <c r="G1174" i="48"/>
  <c r="J1174" i="48" s="1"/>
  <c r="M1174" i="48"/>
  <c r="F1175" i="48"/>
  <c r="I1175" i="48" s="1"/>
  <c r="G1175" i="48"/>
  <c r="J1175" i="48" s="1"/>
  <c r="M1175" i="48"/>
  <c r="F1176" i="48"/>
  <c r="I1176" i="48" s="1"/>
  <c r="G1176" i="48"/>
  <c r="J1176" i="48" s="1"/>
  <c r="M1176" i="48"/>
  <c r="F1177" i="48"/>
  <c r="I1177" i="48" s="1"/>
  <c r="G1177" i="48"/>
  <c r="J1177" i="48" s="1"/>
  <c r="M1177" i="48"/>
  <c r="F1178" i="48"/>
  <c r="I1178" i="48" s="1"/>
  <c r="G1178" i="48"/>
  <c r="J1178" i="48" s="1"/>
  <c r="M1178" i="48"/>
  <c r="F1179" i="48"/>
  <c r="I1179" i="48" s="1"/>
  <c r="G1179" i="48"/>
  <c r="J1179" i="48" s="1"/>
  <c r="M1179" i="48"/>
  <c r="F1180" i="48"/>
  <c r="I1180" i="48" s="1"/>
  <c r="G1180" i="48"/>
  <c r="J1180" i="48" s="1"/>
  <c r="M1180" i="48"/>
  <c r="F1181" i="48"/>
  <c r="I1181" i="48" s="1"/>
  <c r="G1181" i="48"/>
  <c r="J1181" i="48" s="1"/>
  <c r="M1181" i="48"/>
  <c r="F1182" i="48"/>
  <c r="I1182" i="48" s="1"/>
  <c r="G1182" i="48"/>
  <c r="J1182" i="48" s="1"/>
  <c r="M1182" i="48"/>
  <c r="F1183" i="48"/>
  <c r="I1183" i="48" s="1"/>
  <c r="G1183" i="48"/>
  <c r="J1183" i="48" s="1"/>
  <c r="M1183" i="48"/>
  <c r="F1184" i="48"/>
  <c r="I1184" i="48" s="1"/>
  <c r="G1184" i="48"/>
  <c r="J1184" i="48" s="1"/>
  <c r="M1184" i="48"/>
  <c r="F1185" i="48"/>
  <c r="I1185" i="48" s="1"/>
  <c r="G1185" i="48"/>
  <c r="J1185" i="48" s="1"/>
  <c r="M1185" i="48"/>
  <c r="F1186" i="48"/>
  <c r="I1186" i="48" s="1"/>
  <c r="G1186" i="48"/>
  <c r="J1186" i="48"/>
  <c r="M1186" i="48"/>
  <c r="F1187" i="48"/>
  <c r="I1187" i="48" s="1"/>
  <c r="G1187" i="48"/>
  <c r="J1187" i="48" s="1"/>
  <c r="M1187" i="48"/>
  <c r="F1188" i="48"/>
  <c r="I1188" i="48" s="1"/>
  <c r="G1188" i="48"/>
  <c r="J1188" i="48" s="1"/>
  <c r="M1188" i="48"/>
  <c r="F1190" i="48"/>
  <c r="I1190" i="48" s="1"/>
  <c r="G1190" i="48"/>
  <c r="J1190" i="48" s="1"/>
  <c r="M1190" i="48"/>
  <c r="F1191" i="48"/>
  <c r="I1191" i="48" s="1"/>
  <c r="G1191" i="48"/>
  <c r="J1191" i="48" s="1"/>
  <c r="M1191" i="48"/>
  <c r="F1192" i="48"/>
  <c r="I1192" i="48" s="1"/>
  <c r="G1192" i="48"/>
  <c r="J1192" i="48" s="1"/>
  <c r="M1192" i="48"/>
  <c r="F1193" i="48"/>
  <c r="I1193" i="48" s="1"/>
  <c r="G1193" i="48"/>
  <c r="J1193" i="48" s="1"/>
  <c r="M1193" i="48"/>
  <c r="F1194" i="48"/>
  <c r="I1194" i="48" s="1"/>
  <c r="G1194" i="48"/>
  <c r="J1194" i="48" s="1"/>
  <c r="M1194" i="48"/>
  <c r="F1195" i="48"/>
  <c r="I1195" i="48" s="1"/>
  <c r="G1195" i="48"/>
  <c r="J1195" i="48" s="1"/>
  <c r="M1195" i="48"/>
  <c r="F1196" i="48"/>
  <c r="I1196" i="48" s="1"/>
  <c r="G1196" i="48"/>
  <c r="J1196" i="48" s="1"/>
  <c r="M1196" i="48"/>
  <c r="F1197" i="48"/>
  <c r="I1197" i="48" s="1"/>
  <c r="G1197" i="48"/>
  <c r="J1197" i="48" s="1"/>
  <c r="M1197" i="48"/>
  <c r="F1198" i="48"/>
  <c r="I1198" i="48" s="1"/>
  <c r="G1198" i="48"/>
  <c r="J1198" i="48" s="1"/>
  <c r="M1198" i="48"/>
  <c r="F1199" i="48"/>
  <c r="I1199" i="48" s="1"/>
  <c r="G1199" i="48"/>
  <c r="J1199" i="48"/>
  <c r="M1199" i="48"/>
  <c r="F1200" i="48"/>
  <c r="I1200" i="48" s="1"/>
  <c r="G1200" i="48"/>
  <c r="J1200" i="48"/>
  <c r="M1200" i="48"/>
  <c r="F1201" i="48"/>
  <c r="I1201" i="48" s="1"/>
  <c r="G1201" i="48"/>
  <c r="J1201" i="48" s="1"/>
  <c r="M1201" i="48"/>
  <c r="F1202" i="48"/>
  <c r="I1202" i="48" s="1"/>
  <c r="G1202" i="48"/>
  <c r="J1202" i="48" s="1"/>
  <c r="M1202" i="48"/>
  <c r="F1203" i="48"/>
  <c r="I1203" i="48" s="1"/>
  <c r="G1203" i="48"/>
  <c r="J1203" i="48" s="1"/>
  <c r="M1203" i="48"/>
  <c r="F1204" i="48"/>
  <c r="I1204" i="48" s="1"/>
  <c r="G1204" i="48"/>
  <c r="J1204" i="48" s="1"/>
  <c r="M1204" i="48"/>
  <c r="F1205" i="48"/>
  <c r="I1205" i="48" s="1"/>
  <c r="G1205" i="48"/>
  <c r="J1205" i="48" s="1"/>
  <c r="M1205" i="48"/>
  <c r="F1206" i="48"/>
  <c r="I1206" i="48" s="1"/>
  <c r="G1206" i="48"/>
  <c r="J1206" i="48" s="1"/>
  <c r="M1206" i="48"/>
  <c r="F1207" i="48"/>
  <c r="I1207" i="48" s="1"/>
  <c r="G1207" i="48"/>
  <c r="J1207" i="48" s="1"/>
  <c r="M1207" i="48"/>
  <c r="F1208" i="48"/>
  <c r="I1208" i="48" s="1"/>
  <c r="G1208" i="48"/>
  <c r="J1208" i="48" s="1"/>
  <c r="M1208" i="48"/>
  <c r="F1209" i="48"/>
  <c r="I1209" i="48" s="1"/>
  <c r="G1209" i="48"/>
  <c r="J1209" i="48" s="1"/>
  <c r="M1209" i="48"/>
  <c r="F1210" i="48"/>
  <c r="I1210" i="48" s="1"/>
  <c r="G1210" i="48"/>
  <c r="J1210" i="48" s="1"/>
  <c r="M1210" i="48"/>
  <c r="F1211" i="48"/>
  <c r="I1211" i="48" s="1"/>
  <c r="G1211" i="48"/>
  <c r="J1211" i="48" s="1"/>
  <c r="M1211" i="48"/>
  <c r="F1212" i="48"/>
  <c r="I1212" i="48" s="1"/>
  <c r="G1212" i="48"/>
  <c r="J1212" i="48"/>
  <c r="M1212" i="48"/>
  <c r="F1213" i="48"/>
  <c r="I1213" i="48" s="1"/>
  <c r="G1213" i="48"/>
  <c r="J1213" i="48" s="1"/>
  <c r="M1213" i="48"/>
  <c r="F1214" i="48"/>
  <c r="I1214" i="48" s="1"/>
  <c r="G1214" i="48"/>
  <c r="J1214" i="48" s="1"/>
  <c r="M1214" i="48"/>
  <c r="F1215" i="48"/>
  <c r="I1215" i="48" s="1"/>
  <c r="G1215" i="48"/>
  <c r="J1215" i="48" s="1"/>
  <c r="M1215" i="48"/>
  <c r="F1217" i="48"/>
  <c r="I1217" i="48" s="1"/>
  <c r="G1217" i="48"/>
  <c r="J1217" i="48" s="1"/>
  <c r="M1217" i="48"/>
  <c r="F1218" i="48"/>
  <c r="G1218" i="48"/>
  <c r="J1218" i="48" s="1"/>
  <c r="I1218" i="48"/>
  <c r="M1218" i="48"/>
  <c r="F1219" i="48"/>
  <c r="I1219" i="48" s="1"/>
  <c r="G1219" i="48"/>
  <c r="J1219" i="48" s="1"/>
  <c r="M1219" i="48"/>
  <c r="F1220" i="48"/>
  <c r="I1220" i="48" s="1"/>
  <c r="G1220" i="48"/>
  <c r="J1220" i="48"/>
  <c r="M1220" i="48"/>
  <c r="F1221" i="48"/>
  <c r="I1221" i="48" s="1"/>
  <c r="G1221" i="48"/>
  <c r="J1221" i="48" s="1"/>
  <c r="M1221" i="48"/>
  <c r="F1222" i="48"/>
  <c r="I1222" i="48" s="1"/>
  <c r="G1222" i="48"/>
  <c r="J1222" i="48" s="1"/>
  <c r="M1222" i="48"/>
  <c r="F1223" i="48"/>
  <c r="I1223" i="48" s="1"/>
  <c r="G1223" i="48"/>
  <c r="J1223" i="48" s="1"/>
  <c r="M1223" i="48"/>
  <c r="F1224" i="48"/>
  <c r="I1224" i="48" s="1"/>
  <c r="G1224" i="48"/>
  <c r="J1224" i="48" s="1"/>
  <c r="M1224" i="48"/>
  <c r="F1225" i="48"/>
  <c r="I1225" i="48" s="1"/>
  <c r="G1225" i="48"/>
  <c r="J1225" i="48" s="1"/>
  <c r="M1225" i="48"/>
  <c r="F1226" i="48"/>
  <c r="I1226" i="48" s="1"/>
  <c r="G1226" i="48"/>
  <c r="J1226" i="48" s="1"/>
  <c r="M1226" i="48"/>
  <c r="F1227" i="48"/>
  <c r="I1227" i="48" s="1"/>
  <c r="G1227" i="48"/>
  <c r="J1227" i="48" s="1"/>
  <c r="M1227" i="48"/>
  <c r="F1228" i="48"/>
  <c r="I1228" i="48" s="1"/>
  <c r="G1228" i="48"/>
  <c r="J1228" i="48" s="1"/>
  <c r="M1228" i="48"/>
  <c r="F1229" i="48"/>
  <c r="I1229" i="48" s="1"/>
  <c r="G1229" i="48"/>
  <c r="J1229" i="48" s="1"/>
  <c r="M1229" i="48"/>
  <c r="F1230" i="48"/>
  <c r="I1230" i="48" s="1"/>
  <c r="G1230" i="48"/>
  <c r="J1230" i="48" s="1"/>
  <c r="M1230" i="48"/>
  <c r="F1231" i="48"/>
  <c r="I1231" i="48" s="1"/>
  <c r="G1231" i="48"/>
  <c r="J1231" i="48" s="1"/>
  <c r="M1231" i="48"/>
  <c r="F1232" i="48"/>
  <c r="I1232" i="48" s="1"/>
  <c r="G1232" i="48"/>
  <c r="J1232" i="48" s="1"/>
  <c r="M1232" i="48"/>
  <c r="F1233" i="48"/>
  <c r="I1233" i="48" s="1"/>
  <c r="G1233" i="48"/>
  <c r="J1233" i="48" s="1"/>
  <c r="M1233" i="48"/>
  <c r="F1234" i="48"/>
  <c r="I1234" i="48" s="1"/>
  <c r="G1234" i="48"/>
  <c r="J1234" i="48" s="1"/>
  <c r="M1234" i="48"/>
  <c r="F1235" i="48"/>
  <c r="I1235" i="48" s="1"/>
  <c r="G1235" i="48"/>
  <c r="J1235" i="48" s="1"/>
  <c r="M1235" i="48"/>
  <c r="F1236" i="48"/>
  <c r="I1236" i="48" s="1"/>
  <c r="G1236" i="48"/>
  <c r="J1236" i="48" s="1"/>
  <c r="M1236" i="48"/>
  <c r="F1237" i="48"/>
  <c r="I1237" i="48" s="1"/>
  <c r="G1237" i="48"/>
  <c r="J1237" i="48"/>
  <c r="M1237" i="48"/>
  <c r="F1238" i="48"/>
  <c r="I1238" i="48" s="1"/>
  <c r="G1238" i="48"/>
  <c r="J1238" i="48" s="1"/>
  <c r="M1238" i="48"/>
  <c r="F1239" i="48"/>
  <c r="I1239" i="48" s="1"/>
  <c r="G1239" i="48"/>
  <c r="J1239" i="48" s="1"/>
  <c r="M1239" i="48"/>
  <c r="F1240" i="48"/>
  <c r="I1240" i="48" s="1"/>
  <c r="G1240" i="48"/>
  <c r="J1240" i="48" s="1"/>
  <c r="M1240" i="48"/>
  <c r="F1241" i="48"/>
  <c r="I1241" i="48" s="1"/>
  <c r="G1241" i="48"/>
  <c r="J1241" i="48" s="1"/>
  <c r="M1241" i="48"/>
  <c r="F1242" i="48"/>
  <c r="I1242" i="48" s="1"/>
  <c r="G1242" i="48"/>
  <c r="J1242" i="48" s="1"/>
  <c r="M1242" i="48"/>
  <c r="F1243" i="48"/>
  <c r="I1243" i="48" s="1"/>
  <c r="G1243" i="48"/>
  <c r="J1243" i="48" s="1"/>
  <c r="M1243" i="48"/>
  <c r="F1244" i="48"/>
  <c r="I1244" i="48" s="1"/>
  <c r="G1244" i="48"/>
  <c r="J1244" i="48" s="1"/>
  <c r="M1244" i="48"/>
  <c r="F1245" i="48"/>
  <c r="I1245" i="48" s="1"/>
  <c r="G1245" i="48"/>
  <c r="J1245" i="48" s="1"/>
  <c r="M1245" i="48"/>
  <c r="F1246" i="48"/>
  <c r="I1246" i="48" s="1"/>
  <c r="G1246" i="48"/>
  <c r="J1246" i="48" s="1"/>
  <c r="M1246" i="48"/>
  <c r="F1247" i="48"/>
  <c r="I1247" i="48" s="1"/>
  <c r="G1247" i="48"/>
  <c r="J1247" i="48" s="1"/>
  <c r="M1247" i="48"/>
  <c r="F1248" i="48"/>
  <c r="I1248" i="48" s="1"/>
  <c r="G1248" i="48"/>
  <c r="J1248" i="48" s="1"/>
  <c r="M1248" i="48"/>
  <c r="F1249" i="48"/>
  <c r="I1249" i="48" s="1"/>
  <c r="G1249" i="48"/>
  <c r="J1249" i="48" s="1"/>
  <c r="M1249" i="48"/>
  <c r="F1250" i="48"/>
  <c r="I1250" i="48" s="1"/>
  <c r="G1250" i="48"/>
  <c r="J1250" i="48" s="1"/>
  <c r="M1250" i="48"/>
  <c r="F1251" i="48"/>
  <c r="I1251" i="48" s="1"/>
  <c r="G1251" i="48"/>
  <c r="J1251" i="48" s="1"/>
  <c r="M1251" i="48"/>
  <c r="F1252" i="48"/>
  <c r="I1252" i="48" s="1"/>
  <c r="G1252" i="48"/>
  <c r="J1252" i="48" s="1"/>
  <c r="M1252" i="48"/>
  <c r="F1253" i="48"/>
  <c r="I1253" i="48" s="1"/>
  <c r="G1253" i="48"/>
  <c r="J1253" i="48" s="1"/>
  <c r="M1253" i="48"/>
  <c r="F1254" i="48"/>
  <c r="I1254" i="48" s="1"/>
  <c r="G1254" i="48"/>
  <c r="J1254" i="48" s="1"/>
  <c r="M1254" i="48"/>
  <c r="F1255" i="48"/>
  <c r="I1255" i="48" s="1"/>
  <c r="G1255" i="48"/>
  <c r="J1255" i="48" s="1"/>
  <c r="M1255" i="48"/>
  <c r="F1256" i="48"/>
  <c r="I1256" i="48" s="1"/>
  <c r="G1256" i="48"/>
  <c r="J1256" i="48" s="1"/>
  <c r="M1256" i="48"/>
  <c r="F1257" i="48"/>
  <c r="I1257" i="48" s="1"/>
  <c r="G1257" i="48"/>
  <c r="J1257" i="48"/>
  <c r="M1257" i="48"/>
  <c r="F1258" i="48"/>
  <c r="I1258" i="48" s="1"/>
  <c r="G1258" i="48"/>
  <c r="J1258" i="48" s="1"/>
  <c r="M1258" i="48"/>
  <c r="F1259" i="48"/>
  <c r="I1259" i="48" s="1"/>
  <c r="G1259" i="48"/>
  <c r="J1259" i="48" s="1"/>
  <c r="M1259" i="48"/>
  <c r="F1261" i="48"/>
  <c r="I1261" i="48" s="1"/>
  <c r="G1261" i="48"/>
  <c r="J1261" i="48" s="1"/>
  <c r="M1261" i="48"/>
  <c r="F1262" i="48"/>
  <c r="I1262" i="48" s="1"/>
  <c r="G1262" i="48"/>
  <c r="J1262" i="48" s="1"/>
  <c r="M1262" i="48"/>
  <c r="F1263" i="48"/>
  <c r="I1263" i="48" s="1"/>
  <c r="G1263" i="48"/>
  <c r="J1263" i="48" s="1"/>
  <c r="M1263" i="48"/>
  <c r="F1264" i="48"/>
  <c r="I1264" i="48" s="1"/>
  <c r="G1264" i="48"/>
  <c r="J1264" i="48" s="1"/>
  <c r="M1264" i="48"/>
  <c r="F1265" i="48"/>
  <c r="I1265" i="48" s="1"/>
  <c r="G1265" i="48"/>
  <c r="J1265" i="48" s="1"/>
  <c r="M1265" i="48"/>
  <c r="F1266" i="48"/>
  <c r="I1266" i="48" s="1"/>
  <c r="G1266" i="48"/>
  <c r="J1266" i="48" s="1"/>
  <c r="M1266" i="48"/>
  <c r="F1267" i="48"/>
  <c r="I1267" i="48" s="1"/>
  <c r="G1267" i="48"/>
  <c r="J1267" i="48" s="1"/>
  <c r="M1267" i="48"/>
  <c r="F1268" i="48"/>
  <c r="I1268" i="48" s="1"/>
  <c r="G1268" i="48"/>
  <c r="J1268" i="48" s="1"/>
  <c r="M1268" i="48"/>
  <c r="F1269" i="48"/>
  <c r="I1269" i="48" s="1"/>
  <c r="G1269" i="48"/>
  <c r="J1269" i="48" s="1"/>
  <c r="M1269" i="48"/>
  <c r="F1270" i="48"/>
  <c r="I1270" i="48" s="1"/>
  <c r="G1270" i="48"/>
  <c r="J1270" i="48" s="1"/>
  <c r="M1270" i="48"/>
  <c r="F1271" i="48"/>
  <c r="I1271" i="48" s="1"/>
  <c r="G1271" i="48"/>
  <c r="J1271" i="48" s="1"/>
  <c r="M1271" i="48"/>
  <c r="F1272" i="48"/>
  <c r="I1272" i="48" s="1"/>
  <c r="G1272" i="48"/>
  <c r="J1272" i="48" s="1"/>
  <c r="M1272" i="48"/>
  <c r="F1273" i="48"/>
  <c r="I1273" i="48" s="1"/>
  <c r="G1273" i="48"/>
  <c r="J1273" i="48" s="1"/>
  <c r="M1273" i="48"/>
  <c r="F1274" i="48"/>
  <c r="I1274" i="48" s="1"/>
  <c r="G1274" i="48"/>
  <c r="J1274" i="48" s="1"/>
  <c r="M1274" i="48"/>
  <c r="F1275" i="48"/>
  <c r="I1275" i="48" s="1"/>
  <c r="G1275" i="48"/>
  <c r="J1275" i="48" s="1"/>
  <c r="M1275" i="48"/>
  <c r="F1276" i="48"/>
  <c r="I1276" i="48" s="1"/>
  <c r="G1276" i="48"/>
  <c r="J1276" i="48" s="1"/>
  <c r="M1276" i="48"/>
  <c r="F1277" i="48"/>
  <c r="I1277" i="48" s="1"/>
  <c r="G1277" i="48"/>
  <c r="J1277" i="48" s="1"/>
  <c r="M1277" i="48"/>
  <c r="F1278" i="48"/>
  <c r="I1278" i="48" s="1"/>
  <c r="G1278" i="48"/>
  <c r="J1278" i="48" s="1"/>
  <c r="M1278" i="48"/>
  <c r="F1279" i="48"/>
  <c r="I1279" i="48" s="1"/>
  <c r="G1279" i="48"/>
  <c r="J1279" i="48" s="1"/>
  <c r="M1279" i="48"/>
  <c r="F1280" i="48"/>
  <c r="I1280" i="48" s="1"/>
  <c r="G1280" i="48"/>
  <c r="J1280" i="48" s="1"/>
  <c r="M1280" i="48"/>
  <c r="F1281" i="48"/>
  <c r="I1281" i="48" s="1"/>
  <c r="G1281" i="48"/>
  <c r="J1281" i="48" s="1"/>
  <c r="M1281" i="48"/>
  <c r="F1282" i="48"/>
  <c r="I1282" i="48" s="1"/>
  <c r="G1282" i="48"/>
  <c r="J1282" i="48" s="1"/>
  <c r="M1282" i="48"/>
  <c r="F1283" i="48"/>
  <c r="I1283" i="48" s="1"/>
  <c r="G1283" i="48"/>
  <c r="J1283" i="48" s="1"/>
  <c r="M1283" i="48"/>
  <c r="F1284" i="48"/>
  <c r="I1284" i="48" s="1"/>
  <c r="G1284" i="48"/>
  <c r="J1284" i="48" s="1"/>
  <c r="M1284" i="48"/>
  <c r="F1285" i="48"/>
  <c r="I1285" i="48" s="1"/>
  <c r="G1285" i="48"/>
  <c r="J1285" i="48" s="1"/>
  <c r="M1285" i="48"/>
  <c r="F1286" i="48"/>
  <c r="I1286" i="48" s="1"/>
  <c r="G1286" i="48"/>
  <c r="J1286" i="48" s="1"/>
  <c r="M1286" i="48"/>
  <c r="F1287" i="48"/>
  <c r="I1287" i="48" s="1"/>
  <c r="G1287" i="48"/>
  <c r="J1287" i="48" s="1"/>
  <c r="M1287" i="48"/>
  <c r="F1288" i="48"/>
  <c r="I1288" i="48" s="1"/>
  <c r="G1288" i="48"/>
  <c r="J1288" i="48" s="1"/>
  <c r="M1288" i="48"/>
  <c r="F1289" i="48"/>
  <c r="I1289" i="48" s="1"/>
  <c r="G1289" i="48"/>
  <c r="J1289" i="48" s="1"/>
  <c r="M1289" i="48"/>
  <c r="F1290" i="48"/>
  <c r="I1290" i="48" s="1"/>
  <c r="G1290" i="48"/>
  <c r="J1290" i="48"/>
  <c r="M1290" i="48"/>
  <c r="F1291" i="48"/>
  <c r="I1291" i="48" s="1"/>
  <c r="G1291" i="48"/>
  <c r="J1291" i="48" s="1"/>
  <c r="M1291" i="48"/>
  <c r="F1292" i="48"/>
  <c r="I1292" i="48" s="1"/>
  <c r="G1292" i="48"/>
  <c r="J1292" i="48" s="1"/>
  <c r="M1292" i="48"/>
  <c r="F1293" i="48"/>
  <c r="I1293" i="48" s="1"/>
  <c r="G1293" i="48"/>
  <c r="J1293" i="48" s="1"/>
  <c r="M1293" i="48"/>
  <c r="F1294" i="48"/>
  <c r="I1294" i="48" s="1"/>
  <c r="G1294" i="48"/>
  <c r="J1294" i="48" s="1"/>
  <c r="M1294" i="48"/>
  <c r="F1295" i="48"/>
  <c r="I1295" i="48" s="1"/>
  <c r="G1295" i="48"/>
  <c r="J1295" i="48" s="1"/>
  <c r="M1295" i="48"/>
  <c r="F1296" i="48"/>
  <c r="I1296" i="48" s="1"/>
  <c r="G1296" i="48"/>
  <c r="J1296" i="48" s="1"/>
  <c r="M1296" i="48"/>
  <c r="F1297" i="48"/>
  <c r="I1297" i="48" s="1"/>
  <c r="G1297" i="48"/>
  <c r="J1297" i="48" s="1"/>
  <c r="M1297" i="48"/>
  <c r="F1298" i="48"/>
  <c r="I1298" i="48" s="1"/>
  <c r="G1298" i="48"/>
  <c r="J1298" i="48" s="1"/>
  <c r="M1298" i="48"/>
  <c r="F1299" i="48"/>
  <c r="I1299" i="48" s="1"/>
  <c r="G1299" i="48"/>
  <c r="J1299" i="48" s="1"/>
  <c r="M1299" i="48"/>
  <c r="F1300" i="48"/>
  <c r="I1300" i="48" s="1"/>
  <c r="G1300" i="48"/>
  <c r="J1300" i="48" s="1"/>
  <c r="M1300" i="48"/>
  <c r="F1301" i="48"/>
  <c r="I1301" i="48" s="1"/>
  <c r="G1301" i="48"/>
  <c r="J1301" i="48" s="1"/>
  <c r="M1301" i="48"/>
  <c r="F1302" i="48"/>
  <c r="I1302" i="48" s="1"/>
  <c r="G1302" i="48"/>
  <c r="J1302" i="48" s="1"/>
  <c r="M1302" i="48"/>
  <c r="F1303" i="48"/>
  <c r="I1303" i="48" s="1"/>
  <c r="G1303" i="48"/>
  <c r="J1303" i="48" s="1"/>
  <c r="M1303" i="48"/>
  <c r="F1304" i="48"/>
  <c r="I1304" i="48" s="1"/>
  <c r="G1304" i="48"/>
  <c r="J1304" i="48" s="1"/>
  <c r="M1304" i="48"/>
  <c r="F1306" i="48"/>
  <c r="I1306" i="48" s="1"/>
  <c r="G1306" i="48"/>
  <c r="J1306" i="48" s="1"/>
  <c r="M1306" i="48"/>
  <c r="F1307" i="48"/>
  <c r="I1307" i="48" s="1"/>
  <c r="G1307" i="48"/>
  <c r="J1307" i="48"/>
  <c r="M1307" i="48"/>
  <c r="F1308" i="48"/>
  <c r="I1308" i="48" s="1"/>
  <c r="G1308" i="48"/>
  <c r="J1308" i="48" s="1"/>
  <c r="M1308" i="48"/>
  <c r="F1309" i="48"/>
  <c r="I1309" i="48" s="1"/>
  <c r="G1309" i="48"/>
  <c r="J1309" i="48" s="1"/>
  <c r="M1309" i="48"/>
  <c r="F1310" i="48"/>
  <c r="I1310" i="48" s="1"/>
  <c r="G1310" i="48"/>
  <c r="J1310" i="48" s="1"/>
  <c r="M1310" i="48"/>
  <c r="F1311" i="48"/>
  <c r="I1311" i="48" s="1"/>
  <c r="G1311" i="48"/>
  <c r="J1311" i="48"/>
  <c r="M1311" i="48"/>
  <c r="F1312" i="48"/>
  <c r="I1312" i="48" s="1"/>
  <c r="G1312" i="48"/>
  <c r="J1312" i="48" s="1"/>
  <c r="M1312" i="48"/>
  <c r="F1313" i="48"/>
  <c r="I1313" i="48" s="1"/>
  <c r="G1313" i="48"/>
  <c r="J1313" i="48" s="1"/>
  <c r="M1313" i="48"/>
  <c r="F1314" i="48"/>
  <c r="I1314" i="48" s="1"/>
  <c r="G1314" i="48"/>
  <c r="J1314" i="48" s="1"/>
  <c r="M1314" i="48"/>
  <c r="F1315" i="48"/>
  <c r="I1315" i="48" s="1"/>
  <c r="G1315" i="48"/>
  <c r="J1315" i="48" s="1"/>
  <c r="M1315" i="48"/>
  <c r="F1316" i="48"/>
  <c r="I1316" i="48" s="1"/>
  <c r="G1316" i="48"/>
  <c r="J1316" i="48" s="1"/>
  <c r="M1316" i="48"/>
  <c r="F1317" i="48"/>
  <c r="I1317" i="48" s="1"/>
  <c r="G1317" i="48"/>
  <c r="J1317" i="48" s="1"/>
  <c r="M1317" i="48"/>
  <c r="F1318" i="48"/>
  <c r="I1318" i="48" s="1"/>
  <c r="G1318" i="48"/>
  <c r="J1318" i="48" s="1"/>
  <c r="M1318" i="48"/>
  <c r="F1319" i="48"/>
  <c r="I1319" i="48" s="1"/>
  <c r="G1319" i="48"/>
  <c r="J1319" i="48" s="1"/>
  <c r="M1319" i="48"/>
  <c r="F1320" i="48"/>
  <c r="I1320" i="48" s="1"/>
  <c r="G1320" i="48"/>
  <c r="J1320" i="48" s="1"/>
  <c r="M1320" i="48"/>
  <c r="F1321" i="48"/>
  <c r="I1321" i="48" s="1"/>
  <c r="G1321" i="48"/>
  <c r="J1321" i="48" s="1"/>
  <c r="M1321" i="48"/>
  <c r="F1322" i="48"/>
  <c r="I1322" i="48" s="1"/>
  <c r="G1322" i="48"/>
  <c r="J1322" i="48" s="1"/>
  <c r="M1322" i="48"/>
  <c r="F1323" i="48"/>
  <c r="I1323" i="48" s="1"/>
  <c r="G1323" i="48"/>
  <c r="J1323" i="48"/>
  <c r="M1323" i="48"/>
  <c r="F1324" i="48"/>
  <c r="I1324" i="48" s="1"/>
  <c r="G1324" i="48"/>
  <c r="J1324" i="48" s="1"/>
  <c r="M1324" i="48"/>
  <c r="F1325" i="48"/>
  <c r="I1325" i="48" s="1"/>
  <c r="G1325" i="48"/>
  <c r="J1325" i="48" s="1"/>
  <c r="M1325" i="48"/>
  <c r="F1326" i="48"/>
  <c r="I1326" i="48" s="1"/>
  <c r="G1326" i="48"/>
  <c r="J1326" i="48" s="1"/>
  <c r="M1326" i="48"/>
  <c r="F1327" i="48"/>
  <c r="I1327" i="48" s="1"/>
  <c r="G1327" i="48"/>
  <c r="J1327" i="48" s="1"/>
  <c r="M1327" i="48"/>
  <c r="F1328" i="48"/>
  <c r="I1328" i="48" s="1"/>
  <c r="G1328" i="48"/>
  <c r="J1328" i="48" s="1"/>
  <c r="M1328" i="48"/>
  <c r="F1329" i="48"/>
  <c r="I1329" i="48" s="1"/>
  <c r="G1329" i="48"/>
  <c r="J1329" i="48" s="1"/>
  <c r="M1329" i="48"/>
  <c r="F1330" i="48"/>
  <c r="I1330" i="48" s="1"/>
  <c r="G1330" i="48"/>
  <c r="J1330" i="48" s="1"/>
  <c r="M1330" i="48"/>
  <c r="F1331" i="48"/>
  <c r="I1331" i="48" s="1"/>
  <c r="G1331" i="48"/>
  <c r="J1331" i="48" s="1"/>
  <c r="M1331" i="48"/>
  <c r="F1333" i="48"/>
  <c r="I1333" i="48" s="1"/>
  <c r="G1333" i="48"/>
  <c r="J1333" i="48" s="1"/>
  <c r="M1333" i="48"/>
  <c r="F1334" i="48"/>
  <c r="I1334" i="48" s="1"/>
  <c r="G1334" i="48"/>
  <c r="J1334" i="48" s="1"/>
  <c r="M1334" i="48"/>
  <c r="F1335" i="48"/>
  <c r="I1335" i="48" s="1"/>
  <c r="G1335" i="48"/>
  <c r="J1335" i="48" s="1"/>
  <c r="M1335" i="48"/>
  <c r="F1336" i="48"/>
  <c r="I1336" i="48" s="1"/>
  <c r="G1336" i="48"/>
  <c r="J1336" i="48" s="1"/>
  <c r="M1336" i="48"/>
  <c r="F1337" i="48"/>
  <c r="I1337" i="48" s="1"/>
  <c r="G1337" i="48"/>
  <c r="J1337" i="48" s="1"/>
  <c r="M1337" i="48"/>
  <c r="F1338" i="48"/>
  <c r="I1338" i="48" s="1"/>
  <c r="G1338" i="48"/>
  <c r="J1338" i="48" s="1"/>
  <c r="M1338" i="48"/>
  <c r="F1340" i="48"/>
  <c r="I1340" i="48" s="1"/>
  <c r="G1340" i="48"/>
  <c r="J1340" i="48" s="1"/>
  <c r="M1340" i="48"/>
  <c r="F1341" i="48"/>
  <c r="I1341" i="48" s="1"/>
  <c r="G1341" i="48"/>
  <c r="J1341" i="48" s="1"/>
  <c r="M1341" i="48"/>
  <c r="F1342" i="48"/>
  <c r="I1342" i="48" s="1"/>
  <c r="G1342" i="48"/>
  <c r="J1342" i="48" s="1"/>
  <c r="M1342" i="48"/>
  <c r="F1343" i="48"/>
  <c r="I1343" i="48" s="1"/>
  <c r="G1343" i="48"/>
  <c r="J1343" i="48" s="1"/>
  <c r="M1343" i="48"/>
  <c r="F1344" i="48"/>
  <c r="I1344" i="48" s="1"/>
  <c r="G1344" i="48"/>
  <c r="J1344" i="48" s="1"/>
  <c r="M1344" i="48"/>
  <c r="F1345" i="48"/>
  <c r="I1345" i="48" s="1"/>
  <c r="G1345" i="48"/>
  <c r="J1345" i="48" s="1"/>
  <c r="M1345" i="48"/>
  <c r="F1346" i="48"/>
  <c r="I1346" i="48" s="1"/>
  <c r="G1346" i="48"/>
  <c r="J1346" i="48" s="1"/>
  <c r="M1346" i="48"/>
  <c r="F1347" i="48"/>
  <c r="I1347" i="48" s="1"/>
  <c r="G1347" i="48"/>
  <c r="J1347" i="48" s="1"/>
  <c r="M1347" i="48"/>
  <c r="F1348" i="48"/>
  <c r="I1348" i="48" s="1"/>
  <c r="G1348" i="48"/>
  <c r="J1348" i="48" s="1"/>
  <c r="M1348" i="48"/>
  <c r="F1349" i="48"/>
  <c r="I1349" i="48" s="1"/>
  <c r="G1349" i="48"/>
  <c r="J1349" i="48"/>
  <c r="M1349" i="48"/>
  <c r="F1350" i="48"/>
  <c r="I1350" i="48" s="1"/>
  <c r="G1350" i="48"/>
  <c r="J1350" i="48" s="1"/>
  <c r="M1350" i="48"/>
  <c r="F1351" i="48"/>
  <c r="I1351" i="48" s="1"/>
  <c r="G1351" i="48"/>
  <c r="J1351" i="48" s="1"/>
  <c r="M1351" i="48"/>
  <c r="F1352" i="48"/>
  <c r="I1352" i="48" s="1"/>
  <c r="G1352" i="48"/>
  <c r="J1352" i="48" s="1"/>
  <c r="M1352" i="48"/>
  <c r="F1353" i="48"/>
  <c r="I1353" i="48" s="1"/>
  <c r="G1353" i="48"/>
  <c r="J1353" i="48" s="1"/>
  <c r="M1353" i="48"/>
  <c r="F1354" i="48"/>
  <c r="I1354" i="48" s="1"/>
  <c r="G1354" i="48"/>
  <c r="J1354" i="48" s="1"/>
  <c r="M1354" i="48"/>
  <c r="F1355" i="48"/>
  <c r="I1355" i="48" s="1"/>
  <c r="G1355" i="48"/>
  <c r="J1355" i="48" s="1"/>
  <c r="M1355" i="48"/>
  <c r="F1356" i="48"/>
  <c r="I1356" i="48" s="1"/>
  <c r="G1356" i="48"/>
  <c r="J1356" i="48" s="1"/>
  <c r="M1356" i="48"/>
  <c r="F1357" i="48"/>
  <c r="I1357" i="48" s="1"/>
  <c r="G1357" i="48"/>
  <c r="J1357" i="48" s="1"/>
  <c r="M1357" i="48"/>
  <c r="F1358" i="48"/>
  <c r="I1358" i="48" s="1"/>
  <c r="G1358" i="48"/>
  <c r="J1358" i="48" s="1"/>
  <c r="M1358" i="48"/>
  <c r="F1359" i="48"/>
  <c r="I1359" i="48" s="1"/>
  <c r="G1359" i="48"/>
  <c r="J1359" i="48" s="1"/>
  <c r="M1359" i="48"/>
  <c r="F1361" i="48"/>
  <c r="I1361" i="48" s="1"/>
  <c r="G1361" i="48"/>
  <c r="J1361" i="48" s="1"/>
  <c r="M1361" i="48"/>
  <c r="F1362" i="48"/>
  <c r="I1362" i="48" s="1"/>
  <c r="G1362" i="48"/>
  <c r="J1362" i="48" s="1"/>
  <c r="M1362" i="48"/>
  <c r="F1363" i="48"/>
  <c r="I1363" i="48" s="1"/>
  <c r="G1363" i="48"/>
  <c r="J1363" i="48" s="1"/>
  <c r="M1363" i="48"/>
  <c r="F1364" i="48"/>
  <c r="I1364" i="48" s="1"/>
  <c r="G1364" i="48"/>
  <c r="J1364" i="48" s="1"/>
  <c r="M1364" i="48"/>
  <c r="F1365" i="48"/>
  <c r="I1365" i="48" s="1"/>
  <c r="G1365" i="48"/>
  <c r="J1365" i="48" s="1"/>
  <c r="M1365" i="48"/>
  <c r="F1366" i="48"/>
  <c r="I1366" i="48" s="1"/>
  <c r="G1366" i="48"/>
  <c r="J1366" i="48" s="1"/>
  <c r="M1366" i="48"/>
  <c r="F1367" i="48"/>
  <c r="I1367" i="48" s="1"/>
  <c r="G1367" i="48"/>
  <c r="J1367" i="48" s="1"/>
  <c r="M1367" i="48"/>
  <c r="F1368" i="48"/>
  <c r="I1368" i="48" s="1"/>
  <c r="G1368" i="48"/>
  <c r="J1368" i="48" s="1"/>
  <c r="M1368" i="48"/>
  <c r="F1369" i="48"/>
  <c r="I1369" i="48" s="1"/>
  <c r="G1369" i="48"/>
  <c r="J1369" i="48" s="1"/>
  <c r="M1369" i="48"/>
  <c r="F1370" i="48"/>
  <c r="I1370" i="48" s="1"/>
  <c r="G1370" i="48"/>
  <c r="J1370" i="48" s="1"/>
  <c r="M1370" i="48"/>
  <c r="F1371" i="48"/>
  <c r="I1371" i="48" s="1"/>
  <c r="G1371" i="48"/>
  <c r="J1371" i="48" s="1"/>
  <c r="M1371" i="48"/>
  <c r="F1372" i="48"/>
  <c r="I1372" i="48" s="1"/>
  <c r="G1372" i="48"/>
  <c r="J1372" i="48" s="1"/>
  <c r="M1372" i="48"/>
  <c r="F1373" i="48"/>
  <c r="I1373" i="48" s="1"/>
  <c r="G1373" i="48"/>
  <c r="J1373" i="48" s="1"/>
  <c r="M1373" i="48"/>
  <c r="F1374" i="48"/>
  <c r="I1374" i="48" s="1"/>
  <c r="G1374" i="48"/>
  <c r="J1374" i="48" s="1"/>
  <c r="M1374" i="48"/>
  <c r="F1375" i="48"/>
  <c r="I1375" i="48" s="1"/>
  <c r="G1375" i="48"/>
  <c r="J1375" i="48" s="1"/>
  <c r="M1375" i="48"/>
  <c r="F1376" i="48"/>
  <c r="I1376" i="48" s="1"/>
  <c r="G1376" i="48"/>
  <c r="J1376" i="48" s="1"/>
  <c r="M1376" i="48"/>
  <c r="F1377" i="48"/>
  <c r="I1377" i="48" s="1"/>
  <c r="G1377" i="48"/>
  <c r="J1377" i="48" s="1"/>
  <c r="M1377" i="48"/>
  <c r="F1378" i="48"/>
  <c r="I1378" i="48" s="1"/>
  <c r="G1378" i="48"/>
  <c r="J1378" i="48"/>
  <c r="M1378" i="48"/>
  <c r="F1379" i="48"/>
  <c r="I1379" i="48" s="1"/>
  <c r="G1379" i="48"/>
  <c r="J1379" i="48" s="1"/>
  <c r="M1379" i="48"/>
  <c r="F1380" i="48"/>
  <c r="I1380" i="48" s="1"/>
  <c r="G1380" i="48"/>
  <c r="J1380" i="48" s="1"/>
  <c r="M1380" i="48"/>
  <c r="F1381" i="48"/>
  <c r="I1381" i="48" s="1"/>
  <c r="G1381" i="48"/>
  <c r="J1381" i="48" s="1"/>
  <c r="M1381" i="48"/>
  <c r="F1382" i="48"/>
  <c r="I1382" i="48" s="1"/>
  <c r="G1382" i="48"/>
  <c r="J1382" i="48"/>
  <c r="M1382" i="48"/>
  <c r="F1383" i="48"/>
  <c r="I1383" i="48" s="1"/>
  <c r="G1383" i="48"/>
  <c r="J1383" i="48" s="1"/>
  <c r="M1383" i="48"/>
  <c r="F1384" i="48"/>
  <c r="I1384" i="48" s="1"/>
  <c r="G1384" i="48"/>
  <c r="J1384" i="48" s="1"/>
  <c r="M1384" i="48"/>
  <c r="F1385" i="48"/>
  <c r="I1385" i="48" s="1"/>
  <c r="G1385" i="48"/>
  <c r="J1385" i="48" s="1"/>
  <c r="M1385" i="48"/>
  <c r="F1386" i="48"/>
  <c r="I1386" i="48" s="1"/>
  <c r="G1386" i="48"/>
  <c r="J1386" i="48" s="1"/>
  <c r="M1386" i="48"/>
  <c r="F1387" i="48"/>
  <c r="I1387" i="48" s="1"/>
  <c r="G1387" i="48"/>
  <c r="J1387" i="48" s="1"/>
  <c r="M1387" i="48"/>
  <c r="F1388" i="48"/>
  <c r="I1388" i="48" s="1"/>
  <c r="G1388" i="48"/>
  <c r="J1388" i="48" s="1"/>
  <c r="M1388" i="48"/>
  <c r="F1389" i="48"/>
  <c r="I1389" i="48" s="1"/>
  <c r="G1389" i="48"/>
  <c r="J1389" i="48" s="1"/>
  <c r="M1389" i="48"/>
  <c r="F1390" i="48"/>
  <c r="I1390" i="48" s="1"/>
  <c r="G1390" i="48"/>
  <c r="J1390" i="48" s="1"/>
  <c r="M1390" i="48"/>
  <c r="F1391" i="48"/>
  <c r="I1391" i="48" s="1"/>
  <c r="G1391" i="48"/>
  <c r="J1391" i="48" s="1"/>
  <c r="M1391" i="48"/>
  <c r="F1392" i="48"/>
  <c r="I1392" i="48" s="1"/>
  <c r="G1392" i="48"/>
  <c r="J1392" i="48" s="1"/>
  <c r="M1392" i="48"/>
  <c r="F1393" i="48"/>
  <c r="I1393" i="48" s="1"/>
  <c r="G1393" i="48"/>
  <c r="J1393" i="48" s="1"/>
  <c r="M1393" i="48"/>
  <c r="F1394" i="48"/>
  <c r="I1394" i="48" s="1"/>
  <c r="G1394" i="48"/>
  <c r="J1394" i="48" s="1"/>
  <c r="M1394" i="48"/>
  <c r="F1395" i="48"/>
  <c r="I1395" i="48" s="1"/>
  <c r="G1395" i="48"/>
  <c r="J1395" i="48" s="1"/>
  <c r="M1395" i="48"/>
  <c r="F1396" i="48"/>
  <c r="I1396" i="48" s="1"/>
  <c r="G1396" i="48"/>
  <c r="J1396" i="48" s="1"/>
  <c r="M1396" i="48"/>
  <c r="F1397" i="48"/>
  <c r="I1397" i="48" s="1"/>
  <c r="G1397" i="48"/>
  <c r="J1397" i="48" s="1"/>
  <c r="M1397" i="48"/>
  <c r="F1398" i="48"/>
  <c r="I1398" i="48" s="1"/>
  <c r="G1398" i="48"/>
  <c r="J1398" i="48" s="1"/>
  <c r="M1398" i="48"/>
  <c r="F1400" i="48"/>
  <c r="I1400" i="48" s="1"/>
  <c r="G1400" i="48"/>
  <c r="J1400" i="48" s="1"/>
  <c r="M1400" i="48"/>
  <c r="F1402" i="48"/>
  <c r="I1402" i="48" s="1"/>
  <c r="G1402" i="48"/>
  <c r="J1402" i="48" s="1"/>
  <c r="M1402" i="48"/>
  <c r="F1403" i="48"/>
  <c r="I1403" i="48" s="1"/>
  <c r="G1403" i="48"/>
  <c r="J1403" i="48" s="1"/>
  <c r="M1403" i="48"/>
  <c r="F1404" i="48"/>
  <c r="I1404" i="48" s="1"/>
  <c r="G1404" i="48"/>
  <c r="J1404" i="48" s="1"/>
  <c r="M1404" i="48"/>
  <c r="F1405" i="48"/>
  <c r="I1405" i="48" s="1"/>
  <c r="G1405" i="48"/>
  <c r="J1405" i="48" s="1"/>
  <c r="M1405" i="48"/>
  <c r="F1406" i="48"/>
  <c r="I1406" i="48" s="1"/>
  <c r="G1406" i="48"/>
  <c r="J1406" i="48" s="1"/>
  <c r="M1406" i="48"/>
  <c r="F1407" i="48"/>
  <c r="I1407" i="48" s="1"/>
  <c r="G1407" i="48"/>
  <c r="J1407" i="48" s="1"/>
  <c r="M1407" i="48"/>
  <c r="F1408" i="48"/>
  <c r="I1408" i="48" s="1"/>
  <c r="G1408" i="48"/>
  <c r="J1408" i="48"/>
  <c r="M1408" i="48"/>
  <c r="F1409" i="48"/>
  <c r="I1409" i="48" s="1"/>
  <c r="G1409" i="48"/>
  <c r="J1409" i="48" s="1"/>
  <c r="M1409" i="48"/>
  <c r="F1410" i="48"/>
  <c r="I1410" i="48" s="1"/>
  <c r="G1410" i="48"/>
  <c r="J1410" i="48" s="1"/>
  <c r="M1410" i="48"/>
  <c r="F1411" i="48"/>
  <c r="I1411" i="48" s="1"/>
  <c r="G1411" i="48"/>
  <c r="J1411" i="48" s="1"/>
  <c r="M1411" i="48"/>
  <c r="F1412" i="48"/>
  <c r="I1412" i="48" s="1"/>
  <c r="G1412" i="48"/>
  <c r="J1412" i="48" s="1"/>
  <c r="M1412" i="48"/>
  <c r="F1413" i="48"/>
  <c r="I1413" i="48" s="1"/>
  <c r="G1413" i="48"/>
  <c r="J1413" i="48" s="1"/>
  <c r="M1413" i="48"/>
  <c r="F1414" i="48"/>
  <c r="I1414" i="48" s="1"/>
  <c r="G1414" i="48"/>
  <c r="J1414" i="48" s="1"/>
  <c r="M1414" i="48"/>
  <c r="F1415" i="48"/>
  <c r="I1415" i="48" s="1"/>
  <c r="G1415" i="48"/>
  <c r="J1415" i="48" s="1"/>
  <c r="M1415" i="48"/>
  <c r="F1416" i="48"/>
  <c r="I1416" i="48" s="1"/>
  <c r="G1416" i="48"/>
  <c r="J1416" i="48" s="1"/>
  <c r="M1416" i="48"/>
  <c r="F1417" i="48"/>
  <c r="I1417" i="48" s="1"/>
  <c r="G1417" i="48"/>
  <c r="J1417" i="48" s="1"/>
  <c r="M1417" i="48"/>
  <c r="F1418" i="48"/>
  <c r="I1418" i="48" s="1"/>
  <c r="G1418" i="48"/>
  <c r="J1418" i="48" s="1"/>
  <c r="M1418" i="48"/>
  <c r="F1419" i="48"/>
  <c r="I1419" i="48" s="1"/>
  <c r="G1419" i="48"/>
  <c r="J1419" i="48" s="1"/>
  <c r="M1419" i="48"/>
  <c r="F1420" i="48"/>
  <c r="I1420" i="48" s="1"/>
  <c r="G1420" i="48"/>
  <c r="J1420" i="48" s="1"/>
  <c r="M1420" i="48"/>
  <c r="F1421" i="48"/>
  <c r="I1421" i="48" s="1"/>
  <c r="G1421" i="48"/>
  <c r="J1421" i="48" s="1"/>
  <c r="M1421" i="48"/>
  <c r="F1422" i="48"/>
  <c r="I1422" i="48" s="1"/>
  <c r="G1422" i="48"/>
  <c r="J1422" i="48" s="1"/>
  <c r="M1422" i="48"/>
  <c r="F1423" i="48"/>
  <c r="I1423" i="48" s="1"/>
  <c r="G1423" i="48"/>
  <c r="J1423" i="48" s="1"/>
  <c r="M1423" i="48"/>
  <c r="F1424" i="48"/>
  <c r="I1424" i="48" s="1"/>
  <c r="G1424" i="48"/>
  <c r="J1424" i="48"/>
  <c r="M1424" i="48"/>
  <c r="F1425" i="48"/>
  <c r="I1425" i="48" s="1"/>
  <c r="G1425" i="48"/>
  <c r="J1425" i="48" s="1"/>
  <c r="M1425" i="48"/>
  <c r="F1426" i="48"/>
  <c r="I1426" i="48" s="1"/>
  <c r="G1426" i="48"/>
  <c r="J1426" i="48" s="1"/>
  <c r="M1426" i="48"/>
  <c r="F1427" i="48"/>
  <c r="I1427" i="48" s="1"/>
  <c r="G1427" i="48"/>
  <c r="J1427" i="48" s="1"/>
  <c r="M1427" i="48"/>
  <c r="F1428" i="48"/>
  <c r="I1428" i="48" s="1"/>
  <c r="G1428" i="48"/>
  <c r="J1428" i="48" s="1"/>
  <c r="M1428" i="48"/>
  <c r="F1429" i="48"/>
  <c r="I1429" i="48" s="1"/>
  <c r="G1429" i="48"/>
  <c r="J1429" i="48" s="1"/>
  <c r="M1429" i="48"/>
  <c r="F1430" i="48"/>
  <c r="I1430" i="48" s="1"/>
  <c r="G1430" i="48"/>
  <c r="J1430" i="48" s="1"/>
  <c r="M1430" i="48"/>
  <c r="F1431" i="48"/>
  <c r="I1431" i="48" s="1"/>
  <c r="G1431" i="48"/>
  <c r="J1431" i="48" s="1"/>
  <c r="M1431" i="48"/>
  <c r="F1432" i="48"/>
  <c r="G1432" i="48"/>
  <c r="J1432" i="48" s="1"/>
  <c r="I1432" i="48"/>
  <c r="M1432" i="48"/>
  <c r="F1433" i="48"/>
  <c r="I1433" i="48" s="1"/>
  <c r="G1433" i="48"/>
  <c r="J1433" i="48" s="1"/>
  <c r="M1433" i="48"/>
  <c r="F1434" i="48"/>
  <c r="I1434" i="48" s="1"/>
  <c r="G1434" i="48"/>
  <c r="J1434" i="48" s="1"/>
  <c r="M1434" i="48"/>
  <c r="F1435" i="48"/>
  <c r="I1435" i="48" s="1"/>
  <c r="G1435" i="48"/>
  <c r="J1435" i="48" s="1"/>
  <c r="M1435" i="48"/>
  <c r="F1436" i="48"/>
  <c r="I1436" i="48" s="1"/>
  <c r="G1436" i="48"/>
  <c r="J1436" i="48" s="1"/>
  <c r="M1436" i="48"/>
  <c r="F1437" i="48"/>
  <c r="I1437" i="48" s="1"/>
  <c r="G1437" i="48"/>
  <c r="J1437" i="48" s="1"/>
  <c r="M1437" i="48"/>
  <c r="F1438" i="48"/>
  <c r="I1438" i="48" s="1"/>
  <c r="G1438" i="48"/>
  <c r="J1438" i="48" s="1"/>
  <c r="M1438" i="48"/>
  <c r="F1439" i="48"/>
  <c r="I1439" i="48" s="1"/>
  <c r="G1439" i="48"/>
  <c r="J1439" i="48" s="1"/>
  <c r="M1439" i="48"/>
  <c r="F1440" i="48"/>
  <c r="I1440" i="48" s="1"/>
  <c r="G1440" i="48"/>
  <c r="J1440" i="48" s="1"/>
  <c r="M1440" i="48"/>
  <c r="F1441" i="48"/>
  <c r="I1441" i="48" s="1"/>
  <c r="G1441" i="48"/>
  <c r="J1441" i="48" s="1"/>
  <c r="M1441" i="48"/>
  <c r="F1443" i="48"/>
  <c r="I1443" i="48" s="1"/>
  <c r="G1443" i="48"/>
  <c r="J1443" i="48" s="1"/>
  <c r="M1443" i="48"/>
  <c r="F1444" i="48"/>
  <c r="I1444" i="48" s="1"/>
  <c r="G1444" i="48"/>
  <c r="J1444" i="48" s="1"/>
  <c r="M1444" i="48"/>
  <c r="F1445" i="48"/>
  <c r="I1445" i="48" s="1"/>
  <c r="G1445" i="48"/>
  <c r="J1445" i="48" s="1"/>
  <c r="M1445" i="48"/>
  <c r="F1446" i="48"/>
  <c r="I1446" i="48" s="1"/>
  <c r="G1446" i="48"/>
  <c r="J1446" i="48" s="1"/>
  <c r="M1446" i="48"/>
  <c r="F1447" i="48"/>
  <c r="I1447" i="48" s="1"/>
  <c r="G1447" i="48"/>
  <c r="J1447" i="48" s="1"/>
  <c r="M1447" i="48"/>
  <c r="F1448" i="48"/>
  <c r="I1448" i="48" s="1"/>
  <c r="G1448" i="48"/>
  <c r="J1448" i="48" s="1"/>
  <c r="M1448" i="48"/>
  <c r="F1449" i="48"/>
  <c r="I1449" i="48" s="1"/>
  <c r="G1449" i="48"/>
  <c r="J1449" i="48" s="1"/>
  <c r="M1449" i="48"/>
  <c r="F1450" i="48"/>
  <c r="I1450" i="48" s="1"/>
  <c r="G1450" i="48"/>
  <c r="J1450" i="48" s="1"/>
  <c r="M1450" i="48"/>
  <c r="F1451" i="48"/>
  <c r="I1451" i="48" s="1"/>
  <c r="G1451" i="48"/>
  <c r="J1451" i="48" s="1"/>
  <c r="M1451" i="48"/>
  <c r="F1452" i="48"/>
  <c r="I1452" i="48" s="1"/>
  <c r="G1452" i="48"/>
  <c r="J1452" i="48" s="1"/>
  <c r="M1452" i="48"/>
  <c r="F1453" i="48"/>
  <c r="I1453" i="48" s="1"/>
  <c r="G1453" i="48"/>
  <c r="J1453" i="48"/>
  <c r="M1453" i="48"/>
  <c r="F1454" i="48"/>
  <c r="I1454" i="48" s="1"/>
  <c r="G1454" i="48"/>
  <c r="J1454" i="48" s="1"/>
  <c r="M1454" i="48"/>
  <c r="F1455" i="48"/>
  <c r="I1455" i="48" s="1"/>
  <c r="G1455" i="48"/>
  <c r="J1455" i="48" s="1"/>
  <c r="M1455" i="48"/>
  <c r="F1456" i="48"/>
  <c r="I1456" i="48" s="1"/>
  <c r="G1456" i="48"/>
  <c r="J1456" i="48" s="1"/>
  <c r="M1456" i="48"/>
  <c r="F1457" i="48"/>
  <c r="I1457" i="48" s="1"/>
  <c r="G1457" i="48"/>
  <c r="J1457" i="48" s="1"/>
  <c r="M1457" i="48"/>
  <c r="F1458" i="48"/>
  <c r="I1458" i="48" s="1"/>
  <c r="G1458" i="48"/>
  <c r="J1458" i="48" s="1"/>
  <c r="M1458" i="48"/>
  <c r="F1462" i="48"/>
  <c r="I1462" i="48" s="1"/>
  <c r="G1462" i="48"/>
  <c r="J1462" i="48" s="1"/>
  <c r="M1462" i="48"/>
  <c r="F1463" i="48"/>
  <c r="I1463" i="48" s="1"/>
  <c r="G1463" i="48"/>
  <c r="J1463" i="48" s="1"/>
  <c r="M1463" i="48"/>
  <c r="F1464" i="48"/>
  <c r="I1464" i="48" s="1"/>
  <c r="G1464" i="48"/>
  <c r="J1464" i="48" s="1"/>
  <c r="M1464" i="48"/>
  <c r="F1465" i="48"/>
  <c r="I1465" i="48" s="1"/>
  <c r="G1465" i="48"/>
  <c r="J1465" i="48" s="1"/>
  <c r="M1465" i="48"/>
  <c r="F1466" i="48"/>
  <c r="I1466" i="48" s="1"/>
  <c r="G1466" i="48"/>
  <c r="J1466" i="48" s="1"/>
  <c r="M1466" i="48"/>
  <c r="F1467" i="48"/>
  <c r="I1467" i="48" s="1"/>
  <c r="G1467" i="48"/>
  <c r="J1467" i="48" s="1"/>
  <c r="M1467" i="48"/>
  <c r="F1468" i="48"/>
  <c r="I1468" i="48" s="1"/>
  <c r="G1468" i="48"/>
  <c r="J1468" i="48" s="1"/>
  <c r="M1468" i="48"/>
  <c r="F1469" i="48"/>
  <c r="I1469" i="48" s="1"/>
  <c r="G1469" i="48"/>
  <c r="J1469" i="48" s="1"/>
  <c r="M1469" i="48"/>
  <c r="F1470" i="48"/>
  <c r="I1470" i="48" s="1"/>
  <c r="G1470" i="48"/>
  <c r="J1470" i="48" s="1"/>
  <c r="M1470" i="48"/>
  <c r="F1471" i="48"/>
  <c r="I1471" i="48" s="1"/>
  <c r="G1471" i="48"/>
  <c r="J1471" i="48" s="1"/>
  <c r="M1471" i="48"/>
  <c r="F1472" i="48"/>
  <c r="I1472" i="48" s="1"/>
  <c r="G1472" i="48"/>
  <c r="J1472" i="48" s="1"/>
  <c r="M1472" i="48"/>
  <c r="F1473" i="48"/>
  <c r="I1473" i="48" s="1"/>
  <c r="G1473" i="48"/>
  <c r="J1473" i="48" s="1"/>
  <c r="M1473" i="48"/>
  <c r="F1474" i="48"/>
  <c r="I1474" i="48" s="1"/>
  <c r="G1474" i="48"/>
  <c r="J1474" i="48" s="1"/>
  <c r="M1474" i="48"/>
  <c r="F1475" i="48"/>
  <c r="I1475" i="48" s="1"/>
  <c r="G1475" i="48"/>
  <c r="J1475" i="48" s="1"/>
  <c r="M1475" i="48"/>
  <c r="F1476" i="48"/>
  <c r="I1476" i="48" s="1"/>
  <c r="G1476" i="48"/>
  <c r="J1476" i="48"/>
  <c r="M1476" i="48"/>
  <c r="F1477" i="48"/>
  <c r="I1477" i="48" s="1"/>
  <c r="G1477" i="48"/>
  <c r="J1477" i="48" s="1"/>
  <c r="M1477" i="48"/>
  <c r="F1478" i="48"/>
  <c r="I1478" i="48" s="1"/>
  <c r="G1478" i="48"/>
  <c r="J1478" i="48" s="1"/>
  <c r="M1478" i="48"/>
  <c r="F1479" i="48"/>
  <c r="I1479" i="48" s="1"/>
  <c r="G1479" i="48"/>
  <c r="J1479" i="48" s="1"/>
  <c r="M1479" i="48"/>
  <c r="F1480" i="48"/>
  <c r="I1480" i="48" s="1"/>
  <c r="G1480" i="48"/>
  <c r="J1480" i="48" s="1"/>
  <c r="M1480" i="48"/>
  <c r="F1481" i="48"/>
  <c r="I1481" i="48" s="1"/>
  <c r="G1481" i="48"/>
  <c r="J1481" i="48" s="1"/>
  <c r="M1481" i="48"/>
  <c r="F1482" i="48"/>
  <c r="I1482" i="48" s="1"/>
  <c r="G1482" i="48"/>
  <c r="J1482" i="48" s="1"/>
  <c r="M1482" i="48"/>
  <c r="F1483" i="48"/>
  <c r="I1483" i="48" s="1"/>
  <c r="G1483" i="48"/>
  <c r="J1483" i="48" s="1"/>
  <c r="M1483" i="48"/>
  <c r="F1484" i="48"/>
  <c r="G1484" i="48"/>
  <c r="J1484" i="48" s="1"/>
  <c r="I1484" i="48"/>
  <c r="M1484" i="48"/>
  <c r="F1485" i="48"/>
  <c r="I1485" i="48" s="1"/>
  <c r="G1485" i="48"/>
  <c r="J1485" i="48" s="1"/>
  <c r="M1485" i="48"/>
  <c r="F1486" i="48"/>
  <c r="I1486" i="48" s="1"/>
  <c r="G1486" i="48"/>
  <c r="J1486" i="48" s="1"/>
  <c r="M1486" i="48"/>
  <c r="F1487" i="48"/>
  <c r="I1487" i="48" s="1"/>
  <c r="G1487" i="48"/>
  <c r="J1487" i="48" s="1"/>
  <c r="M1487" i="48"/>
  <c r="F1488" i="48"/>
  <c r="I1488" i="48" s="1"/>
  <c r="G1488" i="48"/>
  <c r="J1488" i="48" s="1"/>
  <c r="M1488" i="48"/>
  <c r="F1489" i="48"/>
  <c r="I1489" i="48" s="1"/>
  <c r="G1489" i="48"/>
  <c r="J1489" i="48" s="1"/>
  <c r="M1489" i="48"/>
  <c r="F1490" i="48"/>
  <c r="I1490" i="48" s="1"/>
  <c r="G1490" i="48"/>
  <c r="J1490" i="48" s="1"/>
  <c r="M1490" i="48"/>
  <c r="F1491" i="48"/>
  <c r="I1491" i="48" s="1"/>
  <c r="G1491" i="48"/>
  <c r="J1491" i="48" s="1"/>
  <c r="M1491" i="48"/>
  <c r="F1492" i="48"/>
  <c r="I1492" i="48" s="1"/>
  <c r="G1492" i="48"/>
  <c r="J1492" i="48" s="1"/>
  <c r="M1492" i="48"/>
  <c r="G445" i="38"/>
  <c r="J445" i="38" s="1"/>
  <c r="H445" i="38"/>
  <c r="K445" i="38" s="1"/>
  <c r="M445" i="38"/>
  <c r="G32" i="38"/>
  <c r="J32" i="38" s="1"/>
  <c r="H32" i="38"/>
  <c r="K32" i="38" s="1"/>
  <c r="M32" i="38"/>
  <c r="G57" i="38"/>
  <c r="J57" i="38" s="1"/>
  <c r="H57" i="38"/>
  <c r="K57" i="38" s="1"/>
  <c r="M57" i="38"/>
  <c r="G168" i="38"/>
  <c r="J168" i="38" s="1"/>
  <c r="H168" i="38"/>
  <c r="K168" i="38" s="1"/>
  <c r="M168" i="38"/>
  <c r="G201" i="38"/>
  <c r="J201" i="38" s="1"/>
  <c r="H201" i="38"/>
  <c r="K201" i="38" s="1"/>
  <c r="M201" i="38"/>
  <c r="G241" i="38"/>
  <c r="J241" i="38" s="1"/>
  <c r="H241" i="38"/>
  <c r="K241" i="38" s="1"/>
  <c r="M241" i="38"/>
  <c r="G13" i="38"/>
  <c r="J13" i="38" s="1"/>
  <c r="H13" i="38"/>
  <c r="K13" i="38" s="1"/>
  <c r="M13" i="38"/>
  <c r="G161" i="38"/>
  <c r="J161" i="38" s="1"/>
  <c r="H161" i="38"/>
  <c r="K161" i="38" s="1"/>
  <c r="M161" i="38"/>
  <c r="G114" i="38"/>
  <c r="J114" i="38" s="1"/>
  <c r="H114" i="38"/>
  <c r="K114" i="38" s="1"/>
  <c r="M114" i="38"/>
  <c r="G34" i="38"/>
  <c r="J34" i="38" s="1"/>
  <c r="H34" i="38"/>
  <c r="K34" i="38" s="1"/>
  <c r="M34" i="38"/>
  <c r="G342" i="38"/>
  <c r="J342" i="38" s="1"/>
  <c r="H342" i="38"/>
  <c r="K342" i="38" s="1"/>
  <c r="M342" i="38"/>
  <c r="G82" i="38"/>
  <c r="J82" i="38" s="1"/>
  <c r="H82" i="38"/>
  <c r="K82" i="38" s="1"/>
  <c r="M82" i="38"/>
  <c r="G9" i="38"/>
  <c r="J9" i="38" s="1"/>
  <c r="H9" i="38"/>
  <c r="K9" i="38" s="1"/>
  <c r="M9" i="38"/>
  <c r="M49" i="38"/>
  <c r="H49" i="38"/>
  <c r="K49" i="38" s="1"/>
  <c r="G49" i="38"/>
  <c r="J49" i="38" s="1"/>
  <c r="L12" i="45"/>
  <c r="L80" i="45"/>
  <c r="L30" i="45"/>
  <c r="L58" i="45"/>
  <c r="L52" i="45"/>
  <c r="L84" i="45"/>
  <c r="L60" i="45"/>
  <c r="L53" i="45"/>
  <c r="L82" i="45"/>
  <c r="L83" i="45"/>
  <c r="L6" i="45"/>
  <c r="L41" i="45"/>
  <c r="L34" i="45"/>
  <c r="L62" i="45"/>
  <c r="L51" i="45"/>
  <c r="L33" i="45"/>
  <c r="L19" i="45"/>
  <c r="L78" i="45"/>
  <c r="L77" i="45"/>
  <c r="L42" i="45"/>
  <c r="L35" i="45"/>
  <c r="L79" i="45"/>
  <c r="L20" i="45"/>
  <c r="L54" i="45"/>
  <c r="L23" i="45"/>
  <c r="L24" i="45"/>
  <c r="L2" i="45"/>
  <c r="L14" i="45"/>
  <c r="L11" i="45"/>
  <c r="L21" i="45"/>
  <c r="L43" i="45"/>
  <c r="L56" i="45"/>
  <c r="L55" i="45"/>
  <c r="L63" i="45"/>
  <c r="L25" i="45"/>
  <c r="L8" i="45"/>
  <c r="L7" i="45"/>
  <c r="L15" i="45"/>
  <c r="L46" i="45"/>
  <c r="L47" i="45"/>
  <c r="L36" i="45"/>
  <c r="L48" i="45"/>
  <c r="L45" i="45"/>
  <c r="L44" i="45"/>
  <c r="L64" i="45"/>
  <c r="L4" i="45"/>
  <c r="L57" i="45"/>
  <c r="L66" i="45"/>
  <c r="L59" i="45"/>
  <c r="L87" i="45"/>
  <c r="L81" i="45"/>
  <c r="L85" i="45"/>
  <c r="L86" i="45"/>
  <c r="L76" i="45"/>
  <c r="L27" i="45"/>
  <c r="L73" i="45"/>
  <c r="L68" i="45"/>
  <c r="L74" i="45"/>
  <c r="L32" i="45"/>
  <c r="L17" i="45"/>
  <c r="L75" i="45"/>
  <c r="L28" i="45"/>
  <c r="L3" i="45"/>
  <c r="L38" i="45"/>
  <c r="L16" i="45"/>
  <c r="L18" i="45"/>
  <c r="L37" i="45"/>
  <c r="L26" i="45"/>
  <c r="L61" i="45"/>
  <c r="L31" i="45"/>
  <c r="L39" i="45"/>
  <c r="L65" i="45"/>
  <c r="L5" i="45"/>
  <c r="L22" i="45"/>
  <c r="L67" i="45"/>
  <c r="L49" i="45"/>
  <c r="L13" i="45"/>
  <c r="L50" i="45"/>
  <c r="L40" i="45"/>
  <c r="L72" i="45"/>
  <c r="L10" i="45"/>
  <c r="L29" i="45"/>
  <c r="L69" i="45"/>
  <c r="L70" i="45"/>
  <c r="L71" i="45"/>
  <c r="L1" i="45"/>
  <c r="F60" i="45"/>
  <c r="I60" i="45" s="1"/>
  <c r="G60" i="45"/>
  <c r="J60" i="45" s="1"/>
  <c r="F53" i="45"/>
  <c r="I53" i="45" s="1"/>
  <c r="G53" i="45"/>
  <c r="J53" i="45" s="1"/>
  <c r="F82" i="45"/>
  <c r="I82" i="45" s="1"/>
  <c r="G82" i="45"/>
  <c r="J82" i="45" s="1"/>
  <c r="F83" i="45"/>
  <c r="I83" i="45" s="1"/>
  <c r="G83" i="45"/>
  <c r="J83" i="45" s="1"/>
  <c r="F6" i="45"/>
  <c r="I6" i="45" s="1"/>
  <c r="G6" i="45"/>
  <c r="J6" i="45" s="1"/>
  <c r="F41" i="45"/>
  <c r="I41" i="45" s="1"/>
  <c r="G41" i="45"/>
  <c r="J41" i="45" s="1"/>
  <c r="F34" i="45"/>
  <c r="I34" i="45" s="1"/>
  <c r="G34" i="45"/>
  <c r="J34" i="45" s="1"/>
  <c r="F62" i="45"/>
  <c r="I62" i="45" s="1"/>
  <c r="G62" i="45"/>
  <c r="J62" i="45" s="1"/>
  <c r="F51" i="45"/>
  <c r="I51" i="45" s="1"/>
  <c r="G51" i="45"/>
  <c r="J51" i="45" s="1"/>
  <c r="F33" i="45"/>
  <c r="I33" i="45" s="1"/>
  <c r="G33" i="45"/>
  <c r="J33" i="45" s="1"/>
  <c r="F19" i="45"/>
  <c r="I19" i="45" s="1"/>
  <c r="G19" i="45"/>
  <c r="J19" i="45" s="1"/>
  <c r="F78" i="45"/>
  <c r="I78" i="45" s="1"/>
  <c r="G78" i="45"/>
  <c r="J78" i="45" s="1"/>
  <c r="F77" i="45"/>
  <c r="I77" i="45" s="1"/>
  <c r="G77" i="45"/>
  <c r="J77" i="45" s="1"/>
  <c r="F42" i="45"/>
  <c r="I42" i="45" s="1"/>
  <c r="G42" i="45"/>
  <c r="J42" i="45" s="1"/>
  <c r="F35" i="45"/>
  <c r="I35" i="45" s="1"/>
  <c r="G35" i="45"/>
  <c r="J35" i="45" s="1"/>
  <c r="F79" i="45"/>
  <c r="I79" i="45" s="1"/>
  <c r="G79" i="45"/>
  <c r="J79" i="45" s="1"/>
  <c r="F20" i="45"/>
  <c r="I20" i="45" s="1"/>
  <c r="G20" i="45"/>
  <c r="J20" i="45" s="1"/>
  <c r="F54" i="45"/>
  <c r="I54" i="45" s="1"/>
  <c r="G54" i="45"/>
  <c r="J54" i="45" s="1"/>
  <c r="F23" i="45"/>
  <c r="I23" i="45" s="1"/>
  <c r="G23" i="45"/>
  <c r="J23" i="45" s="1"/>
  <c r="F24" i="45"/>
  <c r="I24" i="45" s="1"/>
  <c r="G24" i="45"/>
  <c r="J24" i="45" s="1"/>
  <c r="F2" i="45"/>
  <c r="I2" i="45" s="1"/>
  <c r="G2" i="45"/>
  <c r="J2" i="45" s="1"/>
  <c r="F14" i="45"/>
  <c r="I14" i="45" s="1"/>
  <c r="G14" i="45"/>
  <c r="J14" i="45" s="1"/>
  <c r="F11" i="45"/>
  <c r="I11" i="45" s="1"/>
  <c r="G11" i="45"/>
  <c r="J11" i="45" s="1"/>
  <c r="F21" i="45"/>
  <c r="I21" i="45" s="1"/>
  <c r="G21" i="45"/>
  <c r="J21" i="45" s="1"/>
  <c r="F43" i="45"/>
  <c r="I43" i="45" s="1"/>
  <c r="G43" i="45"/>
  <c r="J43" i="45" s="1"/>
  <c r="F56" i="45"/>
  <c r="I56" i="45" s="1"/>
  <c r="G56" i="45"/>
  <c r="J56" i="45" s="1"/>
  <c r="F55" i="45"/>
  <c r="I55" i="45" s="1"/>
  <c r="G55" i="45"/>
  <c r="J55" i="45" s="1"/>
  <c r="F63" i="45"/>
  <c r="I63" i="45" s="1"/>
  <c r="G63" i="45"/>
  <c r="J63" i="45" s="1"/>
  <c r="F25" i="45"/>
  <c r="I25" i="45" s="1"/>
  <c r="G25" i="45"/>
  <c r="J25" i="45" s="1"/>
  <c r="F8" i="45"/>
  <c r="I8" i="45" s="1"/>
  <c r="G8" i="45"/>
  <c r="J8" i="45" s="1"/>
  <c r="F7" i="45"/>
  <c r="I7" i="45" s="1"/>
  <c r="G7" i="45"/>
  <c r="J7" i="45" s="1"/>
  <c r="F15" i="45"/>
  <c r="I15" i="45" s="1"/>
  <c r="G15" i="45"/>
  <c r="J15" i="45" s="1"/>
  <c r="F46" i="45"/>
  <c r="I46" i="45" s="1"/>
  <c r="G46" i="45"/>
  <c r="J46" i="45" s="1"/>
  <c r="F47" i="45"/>
  <c r="I47" i="45" s="1"/>
  <c r="G47" i="45"/>
  <c r="J47" i="45" s="1"/>
  <c r="F36" i="45"/>
  <c r="I36" i="45" s="1"/>
  <c r="G36" i="45"/>
  <c r="J36" i="45" s="1"/>
  <c r="F48" i="45"/>
  <c r="I48" i="45" s="1"/>
  <c r="G48" i="45"/>
  <c r="J48" i="45" s="1"/>
  <c r="F45" i="45"/>
  <c r="I45" i="45" s="1"/>
  <c r="G45" i="45"/>
  <c r="J45" i="45" s="1"/>
  <c r="F44" i="45"/>
  <c r="I44" i="45" s="1"/>
  <c r="G44" i="45"/>
  <c r="J44" i="45" s="1"/>
  <c r="F64" i="45"/>
  <c r="I64" i="45" s="1"/>
  <c r="G64" i="45"/>
  <c r="J64" i="45" s="1"/>
  <c r="F4" i="45"/>
  <c r="I4" i="45" s="1"/>
  <c r="G4" i="45"/>
  <c r="J4" i="45" s="1"/>
  <c r="F57" i="45"/>
  <c r="I57" i="45" s="1"/>
  <c r="G57" i="45"/>
  <c r="J57" i="45" s="1"/>
  <c r="F66" i="45"/>
  <c r="I66" i="45" s="1"/>
  <c r="G66" i="45"/>
  <c r="J66" i="45" s="1"/>
  <c r="F59" i="45"/>
  <c r="I59" i="45" s="1"/>
  <c r="G59" i="45"/>
  <c r="J59" i="45" s="1"/>
  <c r="F87" i="45"/>
  <c r="I87" i="45" s="1"/>
  <c r="G87" i="45"/>
  <c r="J87" i="45" s="1"/>
  <c r="F81" i="45"/>
  <c r="I81" i="45" s="1"/>
  <c r="G81" i="45"/>
  <c r="J81" i="45" s="1"/>
  <c r="F85" i="45"/>
  <c r="I85" i="45" s="1"/>
  <c r="G85" i="45"/>
  <c r="J85" i="45" s="1"/>
  <c r="F86" i="45"/>
  <c r="I86" i="45" s="1"/>
  <c r="G86" i="45"/>
  <c r="J86" i="45" s="1"/>
  <c r="F76" i="45"/>
  <c r="I76" i="45" s="1"/>
  <c r="G76" i="45"/>
  <c r="J76" i="45" s="1"/>
  <c r="F27" i="45"/>
  <c r="I27" i="45" s="1"/>
  <c r="G27" i="45"/>
  <c r="J27" i="45" s="1"/>
  <c r="F73" i="45"/>
  <c r="I73" i="45" s="1"/>
  <c r="G73" i="45"/>
  <c r="J73" i="45" s="1"/>
  <c r="F68" i="45"/>
  <c r="I68" i="45" s="1"/>
  <c r="G68" i="45"/>
  <c r="J68" i="45" s="1"/>
  <c r="F74" i="45"/>
  <c r="I74" i="45" s="1"/>
  <c r="G74" i="45"/>
  <c r="J74" i="45" s="1"/>
  <c r="F32" i="45"/>
  <c r="I32" i="45" s="1"/>
  <c r="G32" i="45"/>
  <c r="J32" i="45" s="1"/>
  <c r="F17" i="45"/>
  <c r="I17" i="45" s="1"/>
  <c r="G17" i="45"/>
  <c r="J17" i="45" s="1"/>
  <c r="F75" i="45"/>
  <c r="I75" i="45" s="1"/>
  <c r="G75" i="45"/>
  <c r="J75" i="45" s="1"/>
  <c r="F28" i="45"/>
  <c r="I28" i="45" s="1"/>
  <c r="G28" i="45"/>
  <c r="J28" i="45" s="1"/>
  <c r="F3" i="45"/>
  <c r="I3" i="45" s="1"/>
  <c r="G3" i="45"/>
  <c r="J3" i="45" s="1"/>
  <c r="F9" i="45"/>
  <c r="I9" i="45" s="1"/>
  <c r="G9" i="45"/>
  <c r="J9" i="45" s="1"/>
  <c r="F38" i="45"/>
  <c r="I38" i="45" s="1"/>
  <c r="G38" i="45"/>
  <c r="J38" i="45" s="1"/>
  <c r="F16" i="45"/>
  <c r="I16" i="45" s="1"/>
  <c r="G16" i="45"/>
  <c r="J16" i="45" s="1"/>
  <c r="F18" i="45"/>
  <c r="I18" i="45" s="1"/>
  <c r="G18" i="45"/>
  <c r="J18" i="45" s="1"/>
  <c r="F37" i="45"/>
  <c r="I37" i="45" s="1"/>
  <c r="G37" i="45"/>
  <c r="J37" i="45" s="1"/>
  <c r="F26" i="45"/>
  <c r="I26" i="45" s="1"/>
  <c r="G26" i="45"/>
  <c r="J26" i="45" s="1"/>
  <c r="F61" i="45"/>
  <c r="I61" i="45" s="1"/>
  <c r="G61" i="45"/>
  <c r="J61" i="45" s="1"/>
  <c r="F31" i="45"/>
  <c r="I31" i="45" s="1"/>
  <c r="G31" i="45"/>
  <c r="J31" i="45" s="1"/>
  <c r="F39" i="45"/>
  <c r="I39" i="45" s="1"/>
  <c r="G39" i="45"/>
  <c r="J39" i="45" s="1"/>
  <c r="F65" i="45"/>
  <c r="I65" i="45" s="1"/>
  <c r="G65" i="45"/>
  <c r="J65" i="45" s="1"/>
  <c r="F5" i="45"/>
  <c r="I5" i="45" s="1"/>
  <c r="G5" i="45"/>
  <c r="J5" i="45" s="1"/>
  <c r="F22" i="45"/>
  <c r="I22" i="45" s="1"/>
  <c r="G22" i="45"/>
  <c r="J22" i="45" s="1"/>
  <c r="F67" i="45"/>
  <c r="I67" i="45" s="1"/>
  <c r="G67" i="45"/>
  <c r="J67" i="45" s="1"/>
  <c r="F49" i="45"/>
  <c r="I49" i="45" s="1"/>
  <c r="G49" i="45"/>
  <c r="J49" i="45" s="1"/>
  <c r="F13" i="45"/>
  <c r="I13" i="45" s="1"/>
  <c r="G13" i="45"/>
  <c r="J13" i="45" s="1"/>
  <c r="F50" i="45"/>
  <c r="I50" i="45" s="1"/>
  <c r="G50" i="45"/>
  <c r="J50" i="45" s="1"/>
  <c r="F40" i="45"/>
  <c r="I40" i="45" s="1"/>
  <c r="G40" i="45"/>
  <c r="J40" i="45" s="1"/>
  <c r="F72" i="45"/>
  <c r="I72" i="45" s="1"/>
  <c r="G72" i="45"/>
  <c r="J72" i="45" s="1"/>
  <c r="E10" i="45"/>
  <c r="L9" i="45" s="1"/>
  <c r="F29" i="45"/>
  <c r="I29" i="45" s="1"/>
  <c r="G29" i="45"/>
  <c r="J29" i="45" s="1"/>
  <c r="F69" i="45"/>
  <c r="I69" i="45" s="1"/>
  <c r="G69" i="45"/>
  <c r="J69" i="45" s="1"/>
  <c r="F70" i="45"/>
  <c r="I70" i="45" s="1"/>
  <c r="G70" i="45"/>
  <c r="J70" i="45" s="1"/>
  <c r="F71" i="45"/>
  <c r="I71" i="45" s="1"/>
  <c r="G71" i="45"/>
  <c r="J71" i="45" s="1"/>
  <c r="M61" i="76"/>
  <c r="H61" i="76"/>
  <c r="K61" i="76" s="1"/>
  <c r="G61" i="76"/>
  <c r="J61" i="76" s="1"/>
  <c r="M60" i="76"/>
  <c r="H60" i="76"/>
  <c r="K60" i="76" s="1"/>
  <c r="G60" i="76"/>
  <c r="J60" i="76" s="1"/>
  <c r="M59" i="76"/>
  <c r="H59" i="76"/>
  <c r="K59" i="76" s="1"/>
  <c r="G59" i="76"/>
  <c r="J59" i="76" s="1"/>
  <c r="M58" i="76"/>
  <c r="H58" i="76"/>
  <c r="K58" i="76" s="1"/>
  <c r="G58" i="76"/>
  <c r="J58" i="76" s="1"/>
  <c r="M57" i="76"/>
  <c r="K57" i="76"/>
  <c r="H57" i="76"/>
  <c r="G57" i="76"/>
  <c r="J57" i="76" s="1"/>
  <c r="M56" i="76"/>
  <c r="H56" i="76"/>
  <c r="K56" i="76" s="1"/>
  <c r="G56" i="76"/>
  <c r="J56" i="76" s="1"/>
  <c r="M55" i="76"/>
  <c r="H55" i="76"/>
  <c r="K55" i="76" s="1"/>
  <c r="G55" i="76"/>
  <c r="J55" i="76" s="1"/>
  <c r="M54" i="76"/>
  <c r="H54" i="76"/>
  <c r="K54" i="76" s="1"/>
  <c r="G54" i="76"/>
  <c r="J54" i="76" s="1"/>
  <c r="M53" i="76"/>
  <c r="H53" i="76"/>
  <c r="K53" i="76" s="1"/>
  <c r="G53" i="76"/>
  <c r="J53" i="76" s="1"/>
  <c r="M52" i="76"/>
  <c r="H52" i="76"/>
  <c r="K52" i="76" s="1"/>
  <c r="G52" i="76"/>
  <c r="J52" i="76" s="1"/>
  <c r="M51" i="76"/>
  <c r="H51" i="76"/>
  <c r="K51" i="76" s="1"/>
  <c r="G51" i="76"/>
  <c r="J51" i="76" s="1"/>
  <c r="M50" i="76"/>
  <c r="H50" i="76"/>
  <c r="K50" i="76" s="1"/>
  <c r="G50" i="76"/>
  <c r="J50" i="76" s="1"/>
  <c r="G48" i="76"/>
  <c r="J48" i="76" s="1"/>
  <c r="H48" i="76"/>
  <c r="K48" i="76" s="1"/>
  <c r="G49" i="76"/>
  <c r="H49" i="76"/>
  <c r="K49" i="76" s="1"/>
  <c r="M49" i="76"/>
  <c r="J49" i="76"/>
  <c r="M73" i="38"/>
  <c r="H73" i="38"/>
  <c r="K73" i="38" s="1"/>
  <c r="G73" i="38"/>
  <c r="J73" i="38" s="1"/>
  <c r="M99" i="38"/>
  <c r="H99" i="38"/>
  <c r="K99" i="38" s="1"/>
  <c r="G99" i="38"/>
  <c r="J99" i="38" s="1"/>
  <c r="M71" i="38"/>
  <c r="H71" i="38"/>
  <c r="K71" i="38" s="1"/>
  <c r="G71" i="38"/>
  <c r="J71" i="38" s="1"/>
  <c r="L24" i="41"/>
  <c r="G24" i="41"/>
  <c r="J24" i="41" s="1"/>
  <c r="F24" i="41"/>
  <c r="I24" i="41" s="1"/>
  <c r="G82" i="41"/>
  <c r="J82" i="41" s="1"/>
  <c r="F82" i="41"/>
  <c r="I82" i="41" s="1"/>
  <c r="L13" i="41"/>
  <c r="G13" i="41"/>
  <c r="J13" i="41" s="1"/>
  <c r="F13" i="41"/>
  <c r="I13" i="41" s="1"/>
  <c r="L110" i="41"/>
  <c r="G110" i="41"/>
  <c r="J110" i="41" s="1"/>
  <c r="F110" i="41"/>
  <c r="I110" i="41" s="1"/>
  <c r="L142" i="41"/>
  <c r="G142" i="41"/>
  <c r="J142" i="41" s="1"/>
  <c r="F142" i="41"/>
  <c r="I142" i="41" s="1"/>
  <c r="L98" i="41"/>
  <c r="G98" i="41"/>
  <c r="J98" i="41" s="1"/>
  <c r="F98" i="41"/>
  <c r="I98" i="41" s="1"/>
  <c r="L152" i="41"/>
  <c r="G152" i="41"/>
  <c r="J152" i="41" s="1"/>
  <c r="F152" i="41"/>
  <c r="I152" i="41" s="1"/>
  <c r="L150" i="41"/>
  <c r="G150" i="41"/>
  <c r="J150" i="41" s="1"/>
  <c r="F150" i="41"/>
  <c r="I150" i="41" s="1"/>
  <c r="L151" i="41"/>
  <c r="G151" i="41"/>
  <c r="J151" i="41" s="1"/>
  <c r="F151" i="41"/>
  <c r="I151" i="41" s="1"/>
  <c r="F39" i="41"/>
  <c r="I39" i="41" s="1"/>
  <c r="L39" i="41"/>
  <c r="G39" i="41"/>
  <c r="J39" i="41" s="1"/>
  <c r="L65" i="41"/>
  <c r="G65" i="41"/>
  <c r="J65" i="41" s="1"/>
  <c r="F65" i="41"/>
  <c r="I65" i="41" s="1"/>
  <c r="L26" i="41"/>
  <c r="G26" i="41"/>
  <c r="J26" i="41" s="1"/>
  <c r="F26" i="41"/>
  <c r="I26" i="41" s="1"/>
  <c r="L21" i="41"/>
  <c r="G21" i="41"/>
  <c r="J21" i="41" s="1"/>
  <c r="F21" i="41"/>
  <c r="I21" i="41" s="1"/>
  <c r="L184" i="41"/>
  <c r="G184" i="41"/>
  <c r="J184" i="41" s="1"/>
  <c r="F184" i="41"/>
  <c r="I184" i="41" s="1"/>
  <c r="L44" i="41"/>
  <c r="G44" i="41"/>
  <c r="J44" i="41" s="1"/>
  <c r="F44" i="41"/>
  <c r="I44" i="41" s="1"/>
  <c r="L105" i="41"/>
  <c r="G105" i="41"/>
  <c r="J105" i="41" s="1"/>
  <c r="F105" i="41"/>
  <c r="I105" i="41" s="1"/>
  <c r="L73" i="41"/>
  <c r="G73" i="41"/>
  <c r="J73" i="41" s="1"/>
  <c r="F73" i="41"/>
  <c r="I73" i="41" s="1"/>
  <c r="M551" i="38"/>
  <c r="H551" i="38"/>
  <c r="K551" i="38" s="1"/>
  <c r="G551" i="38"/>
  <c r="J551" i="38" s="1"/>
  <c r="M500" i="38"/>
  <c r="H500" i="38"/>
  <c r="K500" i="38" s="1"/>
  <c r="G500" i="38"/>
  <c r="J500" i="38" s="1"/>
  <c r="M501" i="38"/>
  <c r="H501" i="38"/>
  <c r="K501" i="38" s="1"/>
  <c r="G501" i="38"/>
  <c r="J501" i="38" s="1"/>
  <c r="M552" i="38"/>
  <c r="H552" i="38"/>
  <c r="K552" i="38" s="1"/>
  <c r="G552" i="38"/>
  <c r="J552" i="38" s="1"/>
  <c r="M576" i="38"/>
  <c r="H576" i="38"/>
  <c r="K576" i="38" s="1"/>
  <c r="G576" i="38"/>
  <c r="J576" i="38" s="1"/>
  <c r="M216" i="75"/>
  <c r="G216" i="75"/>
  <c r="J216" i="75" s="1"/>
  <c r="F216" i="75"/>
  <c r="I216" i="75" s="1"/>
  <c r="M198" i="75"/>
  <c r="G198" i="75"/>
  <c r="J198" i="75" s="1"/>
  <c r="F198" i="75"/>
  <c r="I198" i="75" s="1"/>
  <c r="M191" i="75"/>
  <c r="G191" i="75"/>
  <c r="J191" i="75" s="1"/>
  <c r="F191" i="75"/>
  <c r="I191" i="75" s="1"/>
  <c r="M189" i="75"/>
  <c r="G189" i="75"/>
  <c r="J189" i="75" s="1"/>
  <c r="F189" i="75"/>
  <c r="I189" i="75" s="1"/>
  <c r="M180" i="75"/>
  <c r="G180" i="75"/>
  <c r="J180" i="75" s="1"/>
  <c r="F180" i="75"/>
  <c r="I180" i="75" s="1"/>
  <c r="M177" i="75"/>
  <c r="G177" i="75"/>
  <c r="J177" i="75" s="1"/>
  <c r="F177" i="75"/>
  <c r="I177" i="75" s="1"/>
  <c r="M176" i="75"/>
  <c r="G176" i="75"/>
  <c r="J176" i="75" s="1"/>
  <c r="F176" i="75"/>
  <c r="I176" i="75" s="1"/>
  <c r="M168" i="75"/>
  <c r="G168" i="75"/>
  <c r="J168" i="75" s="1"/>
  <c r="F168" i="75"/>
  <c r="I168" i="75" s="1"/>
  <c r="M156" i="75"/>
  <c r="G156" i="75"/>
  <c r="J156" i="75" s="1"/>
  <c r="F156" i="75"/>
  <c r="I156" i="75" s="1"/>
  <c r="M148" i="75"/>
  <c r="G148" i="75"/>
  <c r="J148" i="75" s="1"/>
  <c r="F148" i="75"/>
  <c r="I148" i="75" s="1"/>
  <c r="M133" i="75"/>
  <c r="G133" i="75"/>
  <c r="J133" i="75" s="1"/>
  <c r="F133" i="75"/>
  <c r="I133" i="75" s="1"/>
  <c r="M127" i="75"/>
  <c r="G127" i="75"/>
  <c r="J127" i="75" s="1"/>
  <c r="F127" i="75"/>
  <c r="I127" i="75" s="1"/>
  <c r="M117" i="75"/>
  <c r="G117" i="75"/>
  <c r="J117" i="75" s="1"/>
  <c r="F117" i="75"/>
  <c r="I117" i="75" s="1"/>
  <c r="M82" i="75"/>
  <c r="G82" i="75"/>
  <c r="J82" i="75" s="1"/>
  <c r="F82" i="75"/>
  <c r="I82" i="75" s="1"/>
  <c r="M34" i="75"/>
  <c r="G34" i="75"/>
  <c r="J34" i="75" s="1"/>
  <c r="F34" i="75"/>
  <c r="I34" i="75" s="1"/>
  <c r="M22" i="75"/>
  <c r="G22" i="75"/>
  <c r="J22" i="75" s="1"/>
  <c r="F22" i="75"/>
  <c r="I22" i="75" s="1"/>
  <c r="M425" i="38"/>
  <c r="H425" i="38"/>
  <c r="K425" i="38" s="1"/>
  <c r="G425" i="38"/>
  <c r="J425" i="38" s="1"/>
  <c r="M44" i="38"/>
  <c r="H44" i="38"/>
  <c r="K44" i="38" s="1"/>
  <c r="G44" i="38"/>
  <c r="J44" i="38" s="1"/>
  <c r="M68" i="38"/>
  <c r="H68" i="38"/>
  <c r="K68" i="38" s="1"/>
  <c r="G68" i="38"/>
  <c r="J68" i="38" s="1"/>
  <c r="M44" i="78"/>
  <c r="H44" i="78"/>
  <c r="K44" i="78" s="1"/>
  <c r="G44" i="78"/>
  <c r="J44" i="78" s="1"/>
  <c r="M43" i="78"/>
  <c r="H43" i="78"/>
  <c r="K43" i="78" s="1"/>
  <c r="G43" i="78"/>
  <c r="J43" i="78" s="1"/>
  <c r="M41" i="78"/>
  <c r="H41" i="78"/>
  <c r="K41" i="78" s="1"/>
  <c r="G41" i="78"/>
  <c r="J41" i="78" s="1"/>
  <c r="M23" i="78"/>
  <c r="H23" i="78"/>
  <c r="K23" i="78" s="1"/>
  <c r="G23" i="78"/>
  <c r="J23" i="78" s="1"/>
  <c r="M40" i="78"/>
  <c r="H40" i="78"/>
  <c r="K40" i="78" s="1"/>
  <c r="G40" i="78"/>
  <c r="J40" i="78" s="1"/>
  <c r="M39" i="78"/>
  <c r="H39" i="78"/>
  <c r="K39" i="78" s="1"/>
  <c r="G39" i="78"/>
  <c r="J39" i="78" s="1"/>
  <c r="M38" i="78"/>
  <c r="H38" i="78"/>
  <c r="K38" i="78" s="1"/>
  <c r="G38" i="78"/>
  <c r="J38" i="78" s="1"/>
  <c r="M37" i="78"/>
  <c r="H37" i="78"/>
  <c r="K37" i="78" s="1"/>
  <c r="G37" i="78"/>
  <c r="J37" i="78" s="1"/>
  <c r="M29" i="78"/>
  <c r="H29" i="78"/>
  <c r="K29" i="78" s="1"/>
  <c r="G29" i="78"/>
  <c r="J29" i="78" s="1"/>
  <c r="M36" i="78"/>
  <c r="H36" i="78"/>
  <c r="K36" i="78" s="1"/>
  <c r="G36" i="78"/>
  <c r="J36" i="78" s="1"/>
  <c r="M35" i="78"/>
  <c r="H35" i="78"/>
  <c r="K35" i="78" s="1"/>
  <c r="G35" i="78"/>
  <c r="J35" i="78" s="1"/>
  <c r="M42" i="78"/>
  <c r="H42" i="78"/>
  <c r="K42" i="78" s="1"/>
  <c r="G42" i="78"/>
  <c r="J42" i="78" s="1"/>
  <c r="M34" i="78"/>
  <c r="H34" i="78"/>
  <c r="K34" i="78" s="1"/>
  <c r="G34" i="78"/>
  <c r="J34" i="78" s="1"/>
  <c r="M33" i="78"/>
  <c r="H33" i="78"/>
  <c r="K33" i="78" s="1"/>
  <c r="G33" i="78"/>
  <c r="J33" i="78" s="1"/>
  <c r="M32" i="78"/>
  <c r="H32" i="78"/>
  <c r="K32" i="78" s="1"/>
  <c r="G32" i="78"/>
  <c r="J32" i="78" s="1"/>
  <c r="M30" i="78"/>
  <c r="H30" i="78"/>
  <c r="K30" i="78" s="1"/>
  <c r="G30" i="78"/>
  <c r="J30" i="78" s="1"/>
  <c r="M31" i="78"/>
  <c r="H31" i="78"/>
  <c r="K31" i="78" s="1"/>
  <c r="G31" i="78"/>
  <c r="J31" i="78" s="1"/>
  <c r="M28" i="78"/>
  <c r="H28" i="78"/>
  <c r="K28" i="78" s="1"/>
  <c r="G28" i="78"/>
  <c r="J28" i="78" s="1"/>
  <c r="M27" i="78"/>
  <c r="H27" i="78"/>
  <c r="K27" i="78" s="1"/>
  <c r="G27" i="78"/>
  <c r="J27" i="78" s="1"/>
  <c r="M26" i="78"/>
  <c r="H26" i="78"/>
  <c r="K26" i="78" s="1"/>
  <c r="G26" i="78"/>
  <c r="J26" i="78" s="1"/>
  <c r="M22" i="78"/>
  <c r="H22" i="78"/>
  <c r="K22" i="78" s="1"/>
  <c r="G22" i="78"/>
  <c r="J22" i="78" s="1"/>
  <c r="M25" i="78"/>
  <c r="H25" i="78"/>
  <c r="K25" i="78" s="1"/>
  <c r="G25" i="78"/>
  <c r="J25" i="78" s="1"/>
  <c r="M12" i="78"/>
  <c r="H12" i="78"/>
  <c r="K12" i="78" s="1"/>
  <c r="G12" i="78"/>
  <c r="J12" i="78" s="1"/>
  <c r="M21" i="78"/>
  <c r="H21" i="78"/>
  <c r="K21" i="78" s="1"/>
  <c r="G21" i="78"/>
  <c r="J21" i="78" s="1"/>
  <c r="M19" i="78"/>
  <c r="H19" i="78"/>
  <c r="K19" i="78" s="1"/>
  <c r="G19" i="78"/>
  <c r="J19" i="78" s="1"/>
  <c r="M24" i="78"/>
  <c r="H24" i="78"/>
  <c r="K24" i="78" s="1"/>
  <c r="G24" i="78"/>
  <c r="J24" i="78" s="1"/>
  <c r="M20" i="78"/>
  <c r="H20" i="78"/>
  <c r="K20" i="78" s="1"/>
  <c r="G20" i="78"/>
  <c r="J20" i="78" s="1"/>
  <c r="M17" i="78"/>
  <c r="H17" i="78"/>
  <c r="K17" i="78" s="1"/>
  <c r="G17" i="78"/>
  <c r="J17" i="78" s="1"/>
  <c r="M16" i="78"/>
  <c r="H16" i="78"/>
  <c r="K16" i="78" s="1"/>
  <c r="G16" i="78"/>
  <c r="J16" i="78" s="1"/>
  <c r="M18" i="78"/>
  <c r="H18" i="78"/>
  <c r="K18" i="78" s="1"/>
  <c r="G18" i="78"/>
  <c r="J18" i="78" s="1"/>
  <c r="M15" i="78"/>
  <c r="H15" i="78"/>
  <c r="K15" i="78" s="1"/>
  <c r="G15" i="78"/>
  <c r="J15" i="78" s="1"/>
  <c r="M11" i="78"/>
  <c r="H11" i="78"/>
  <c r="K11" i="78" s="1"/>
  <c r="G11" i="78"/>
  <c r="J11" i="78" s="1"/>
  <c r="M14" i="78"/>
  <c r="H14" i="78"/>
  <c r="K14" i="78" s="1"/>
  <c r="G14" i="78"/>
  <c r="J14" i="78" s="1"/>
  <c r="M9" i="78"/>
  <c r="H9" i="78"/>
  <c r="K9" i="78" s="1"/>
  <c r="G9" i="78"/>
  <c r="J9" i="78" s="1"/>
  <c r="M13" i="78"/>
  <c r="H13" i="78"/>
  <c r="K13" i="78" s="1"/>
  <c r="G13" i="78"/>
  <c r="J13" i="78" s="1"/>
  <c r="M10" i="78"/>
  <c r="H10" i="78"/>
  <c r="K10" i="78" s="1"/>
  <c r="G10" i="78"/>
  <c r="J10" i="78" s="1"/>
  <c r="M8" i="78"/>
  <c r="H8" i="78"/>
  <c r="K8" i="78" s="1"/>
  <c r="G8" i="78"/>
  <c r="J8" i="78" s="1"/>
  <c r="M7" i="78"/>
  <c r="H7" i="78"/>
  <c r="K7" i="78" s="1"/>
  <c r="G7" i="78"/>
  <c r="J7" i="78" s="1"/>
  <c r="M6" i="78"/>
  <c r="H6" i="78"/>
  <c r="K6" i="78" s="1"/>
  <c r="G6" i="78"/>
  <c r="J6" i="78" s="1"/>
  <c r="M5" i="78"/>
  <c r="H5" i="78"/>
  <c r="K5" i="78" s="1"/>
  <c r="G5" i="78"/>
  <c r="J5" i="78" s="1"/>
  <c r="M4" i="78"/>
  <c r="H4" i="78"/>
  <c r="K4" i="78" s="1"/>
  <c r="G4" i="78"/>
  <c r="J4" i="78" s="1"/>
  <c r="M3" i="78"/>
  <c r="Q23" i="78" s="1"/>
  <c r="H3" i="78"/>
  <c r="K3" i="78" s="1"/>
  <c r="G3" i="78"/>
  <c r="J3" i="78" s="1"/>
  <c r="M2" i="78"/>
  <c r="H2" i="78"/>
  <c r="K2" i="78" s="1"/>
  <c r="G2" i="78"/>
  <c r="J2" i="78" s="1"/>
  <c r="M26" i="77"/>
  <c r="H26" i="77"/>
  <c r="K26" i="77" s="1"/>
  <c r="G26" i="77"/>
  <c r="J26" i="77" s="1"/>
  <c r="M25" i="77"/>
  <c r="H25" i="77"/>
  <c r="K25" i="77" s="1"/>
  <c r="G25" i="77"/>
  <c r="J25" i="77" s="1"/>
  <c r="M24" i="77"/>
  <c r="Q8" i="77" s="1"/>
  <c r="H24" i="77"/>
  <c r="K24" i="77" s="1"/>
  <c r="G24" i="77"/>
  <c r="J24" i="77" s="1"/>
  <c r="M23" i="77"/>
  <c r="H23" i="77"/>
  <c r="K23" i="77" s="1"/>
  <c r="G23" i="77"/>
  <c r="J23" i="77" s="1"/>
  <c r="M22" i="77"/>
  <c r="H22" i="77"/>
  <c r="K22" i="77" s="1"/>
  <c r="G22" i="77"/>
  <c r="J22" i="77" s="1"/>
  <c r="M21" i="77"/>
  <c r="H21" i="77"/>
  <c r="K21" i="77" s="1"/>
  <c r="G21" i="77"/>
  <c r="J21" i="77" s="1"/>
  <c r="M20" i="77"/>
  <c r="H20" i="77"/>
  <c r="K20" i="77" s="1"/>
  <c r="G20" i="77"/>
  <c r="J20" i="77" s="1"/>
  <c r="M19" i="77"/>
  <c r="H19" i="77"/>
  <c r="K19" i="77" s="1"/>
  <c r="G19" i="77"/>
  <c r="J19" i="77" s="1"/>
  <c r="M18" i="77"/>
  <c r="H18" i="77"/>
  <c r="K18" i="77" s="1"/>
  <c r="G18" i="77"/>
  <c r="J18" i="77" s="1"/>
  <c r="M17" i="77"/>
  <c r="Q11" i="77" s="1"/>
  <c r="H17" i="77"/>
  <c r="K17" i="77" s="1"/>
  <c r="G17" i="77"/>
  <c r="J17" i="77" s="1"/>
  <c r="M16" i="77"/>
  <c r="H16" i="77"/>
  <c r="K16" i="77" s="1"/>
  <c r="G16" i="77"/>
  <c r="J16" i="77" s="1"/>
  <c r="M15" i="77"/>
  <c r="H15" i="77"/>
  <c r="K15" i="77" s="1"/>
  <c r="G15" i="77"/>
  <c r="J15" i="77" s="1"/>
  <c r="Q14" i="77"/>
  <c r="M14" i="77"/>
  <c r="H14" i="77"/>
  <c r="K14" i="77" s="1"/>
  <c r="G14" i="77"/>
  <c r="J14" i="77" s="1"/>
  <c r="M13" i="77"/>
  <c r="H13" i="77"/>
  <c r="K13" i="77" s="1"/>
  <c r="G13" i="77"/>
  <c r="J13" i="77" s="1"/>
  <c r="M12" i="77"/>
  <c r="H12" i="77"/>
  <c r="K12" i="77" s="1"/>
  <c r="G12" i="77"/>
  <c r="J12" i="77" s="1"/>
  <c r="M11" i="77"/>
  <c r="H11" i="77"/>
  <c r="K11" i="77" s="1"/>
  <c r="G11" i="77"/>
  <c r="J11" i="77" s="1"/>
  <c r="M10" i="77"/>
  <c r="H10" i="77"/>
  <c r="K10" i="77" s="1"/>
  <c r="G10" i="77"/>
  <c r="J10" i="77" s="1"/>
  <c r="M9" i="77"/>
  <c r="H9" i="77"/>
  <c r="K9" i="77" s="1"/>
  <c r="G9" i="77"/>
  <c r="J9" i="77" s="1"/>
  <c r="M8" i="77"/>
  <c r="H8" i="77"/>
  <c r="K8" i="77" s="1"/>
  <c r="G8" i="77"/>
  <c r="J8" i="77" s="1"/>
  <c r="M7" i="77"/>
  <c r="H7" i="77"/>
  <c r="K7" i="77" s="1"/>
  <c r="G7" i="77"/>
  <c r="J7" i="77" s="1"/>
  <c r="M6" i="77"/>
  <c r="H6" i="77"/>
  <c r="K6" i="77" s="1"/>
  <c r="G6" i="77"/>
  <c r="J6" i="77" s="1"/>
  <c r="M5" i="77"/>
  <c r="H5" i="77"/>
  <c r="K5" i="77" s="1"/>
  <c r="G5" i="77"/>
  <c r="J5" i="77" s="1"/>
  <c r="M4" i="77"/>
  <c r="H4" i="77"/>
  <c r="K4" i="77" s="1"/>
  <c r="G4" i="77"/>
  <c r="J4" i="77" s="1"/>
  <c r="M3" i="77"/>
  <c r="H3" i="77"/>
  <c r="K3" i="77" s="1"/>
  <c r="G3" i="77"/>
  <c r="J3" i="77" s="1"/>
  <c r="Q2" i="77"/>
  <c r="M2" i="77"/>
  <c r="Q20" i="77" s="1"/>
  <c r="H2" i="77"/>
  <c r="K2" i="77" s="1"/>
  <c r="G2" i="77"/>
  <c r="J2" i="77" s="1"/>
  <c r="M533" i="38"/>
  <c r="M197" i="38"/>
  <c r="M232" i="38"/>
  <c r="M167" i="38"/>
  <c r="M516" i="38"/>
  <c r="G533" i="38"/>
  <c r="J533" i="38" s="1"/>
  <c r="H533" i="38"/>
  <c r="K533" i="38" s="1"/>
  <c r="G197" i="38"/>
  <c r="J197" i="38" s="1"/>
  <c r="H197" i="38"/>
  <c r="K197" i="38" s="1"/>
  <c r="G232" i="38"/>
  <c r="J232" i="38" s="1"/>
  <c r="H232" i="38"/>
  <c r="K232" i="38" s="1"/>
  <c r="G167" i="38"/>
  <c r="J167" i="38" s="1"/>
  <c r="H167" i="38"/>
  <c r="K167" i="38" s="1"/>
  <c r="G516" i="38"/>
  <c r="J516" i="38" s="1"/>
  <c r="H516" i="38"/>
  <c r="K516" i="38" s="1"/>
  <c r="M17" i="64"/>
  <c r="M18" i="64"/>
  <c r="N18" i="64"/>
  <c r="H18" i="64"/>
  <c r="K18" i="64" s="1"/>
  <c r="G18" i="64"/>
  <c r="J18" i="64" s="1"/>
  <c r="N17" i="64"/>
  <c r="H17" i="64"/>
  <c r="K17" i="64" s="1"/>
  <c r="G17" i="64"/>
  <c r="J17" i="64" s="1"/>
  <c r="M56" i="38"/>
  <c r="H56" i="38"/>
  <c r="K56" i="38" s="1"/>
  <c r="G56" i="38"/>
  <c r="J56" i="38" s="1"/>
  <c r="M466" i="38"/>
  <c r="H466" i="38"/>
  <c r="K466" i="38" s="1"/>
  <c r="G466" i="38"/>
  <c r="J466" i="38" s="1"/>
  <c r="M17" i="38"/>
  <c r="H17" i="38"/>
  <c r="K17" i="38" s="1"/>
  <c r="G17" i="38"/>
  <c r="J17" i="38" s="1"/>
  <c r="M40" i="38"/>
  <c r="H40" i="38"/>
  <c r="K40" i="38" s="1"/>
  <c r="G40" i="38"/>
  <c r="J40" i="38" s="1"/>
  <c r="M351" i="38"/>
  <c r="H351" i="38"/>
  <c r="K351" i="38" s="1"/>
  <c r="G351" i="38"/>
  <c r="J351" i="38" s="1"/>
  <c r="M242" i="38"/>
  <c r="H242" i="38"/>
  <c r="K242" i="38" s="1"/>
  <c r="G242" i="38"/>
  <c r="J242" i="38" s="1"/>
  <c r="M48" i="76"/>
  <c r="M173" i="38"/>
  <c r="H173" i="38"/>
  <c r="K173" i="38" s="1"/>
  <c r="G173" i="38"/>
  <c r="J173" i="38" s="1"/>
  <c r="M491" i="38"/>
  <c r="H491" i="38"/>
  <c r="K491" i="38" s="1"/>
  <c r="G491" i="38"/>
  <c r="J491" i="38" s="1"/>
  <c r="M43" i="38"/>
  <c r="H43" i="38"/>
  <c r="K43" i="38" s="1"/>
  <c r="G43" i="38"/>
  <c r="J43" i="38" s="1"/>
  <c r="M321" i="38"/>
  <c r="H321" i="38"/>
  <c r="K321" i="38" s="1"/>
  <c r="G321" i="38"/>
  <c r="J321" i="38" s="1"/>
  <c r="M62" i="38"/>
  <c r="H62" i="38"/>
  <c r="K62" i="38" s="1"/>
  <c r="G62" i="38"/>
  <c r="J62" i="38" s="1"/>
  <c r="M309" i="38"/>
  <c r="H309" i="38"/>
  <c r="K309" i="38" s="1"/>
  <c r="G309" i="38"/>
  <c r="J309" i="38" s="1"/>
  <c r="M408" i="38"/>
  <c r="H408" i="38"/>
  <c r="K408" i="38" s="1"/>
  <c r="G408" i="38"/>
  <c r="J408" i="38" s="1"/>
  <c r="M39" i="38"/>
  <c r="H39" i="38"/>
  <c r="K39" i="38" s="1"/>
  <c r="G39" i="38"/>
  <c r="J39" i="38" s="1"/>
  <c r="M3" i="38"/>
  <c r="M4" i="38"/>
  <c r="M6" i="38"/>
  <c r="M5" i="38"/>
  <c r="M7" i="38"/>
  <c r="M8" i="38"/>
  <c r="M10" i="38"/>
  <c r="M11" i="38"/>
  <c r="M12" i="38"/>
  <c r="M15" i="38"/>
  <c r="M22" i="38"/>
  <c r="M14" i="38"/>
  <c r="M16" i="38"/>
  <c r="M18" i="38"/>
  <c r="M19" i="38"/>
  <c r="M20" i="38"/>
  <c r="M27" i="38"/>
  <c r="M21" i="38"/>
  <c r="M23" i="38"/>
  <c r="M24" i="38"/>
  <c r="M25" i="38"/>
  <c r="M26" i="38"/>
  <c r="M28" i="38"/>
  <c r="M29" i="38"/>
  <c r="M46" i="38"/>
  <c r="M30" i="38"/>
  <c r="M31" i="38"/>
  <c r="M36" i="38"/>
  <c r="M35" i="38"/>
  <c r="M106" i="38"/>
  <c r="M37" i="38"/>
  <c r="M59" i="38"/>
  <c r="M60" i="38"/>
  <c r="M38" i="38"/>
  <c r="M41" i="38"/>
  <c r="M42" i="38"/>
  <c r="M45" i="38"/>
  <c r="M47" i="38"/>
  <c r="M48" i="38"/>
  <c r="M281" i="38"/>
  <c r="M66" i="38"/>
  <c r="M50" i="38"/>
  <c r="M51" i="38"/>
  <c r="M52" i="38"/>
  <c r="M53" i="38"/>
  <c r="M54" i="38"/>
  <c r="M33" i="38"/>
  <c r="M55" i="38"/>
  <c r="M58" i="38"/>
  <c r="M61" i="38"/>
  <c r="M77" i="38"/>
  <c r="M63" i="38"/>
  <c r="M65" i="38"/>
  <c r="M69" i="38"/>
  <c r="M72" i="38"/>
  <c r="M74" i="38"/>
  <c r="M75" i="38"/>
  <c r="M76" i="38"/>
  <c r="M103" i="38"/>
  <c r="M78" i="38"/>
  <c r="M79" i="38"/>
  <c r="M64" i="38"/>
  <c r="M80" i="38"/>
  <c r="M70" i="38"/>
  <c r="M81" i="38"/>
  <c r="M444" i="38"/>
  <c r="M83" i="38"/>
  <c r="M84" i="38"/>
  <c r="M85" i="38"/>
  <c r="M98" i="38"/>
  <c r="M86" i="38"/>
  <c r="M87" i="38"/>
  <c r="M88" i="38"/>
  <c r="M89" i="38"/>
  <c r="M90" i="38"/>
  <c r="M91" i="38"/>
  <c r="M67" i="38"/>
  <c r="M115" i="38"/>
  <c r="M92" i="38"/>
  <c r="M93" i="38"/>
  <c r="M94" i="38"/>
  <c r="M95" i="38"/>
  <c r="M96" i="38"/>
  <c r="M97" i="38"/>
  <c r="M100" i="38"/>
  <c r="M101" i="38"/>
  <c r="M102" i="38"/>
  <c r="M220" i="38"/>
  <c r="M104" i="38"/>
  <c r="M105" i="38"/>
  <c r="M107" i="38"/>
  <c r="M134" i="38"/>
  <c r="M135" i="38"/>
  <c r="M136" i="38"/>
  <c r="M108" i="38"/>
  <c r="M109" i="38"/>
  <c r="M110" i="38"/>
  <c r="M111" i="38"/>
  <c r="M112" i="38"/>
  <c r="M113" i="38"/>
  <c r="M254" i="38"/>
  <c r="M139" i="38"/>
  <c r="M262" i="38"/>
  <c r="M116" i="38"/>
  <c r="M117" i="38"/>
  <c r="M160" i="38"/>
  <c r="M119" i="38"/>
  <c r="M120" i="38"/>
  <c r="M121" i="38"/>
  <c r="M122" i="38"/>
  <c r="M123" i="38"/>
  <c r="M166" i="38"/>
  <c r="M124" i="38"/>
  <c r="M125" i="38"/>
  <c r="M126" i="38"/>
  <c r="M127" i="38"/>
  <c r="M128" i="38"/>
  <c r="M129" i="38"/>
  <c r="M130" i="38"/>
  <c r="M131" i="38"/>
  <c r="M132" i="38"/>
  <c r="M133" i="38"/>
  <c r="M146" i="38"/>
  <c r="M137" i="38"/>
  <c r="M138" i="38"/>
  <c r="M219" i="38"/>
  <c r="M155" i="38"/>
  <c r="M225" i="38"/>
  <c r="M189" i="38"/>
  <c r="M141" i="38"/>
  <c r="M142" i="38"/>
  <c r="M118" i="38"/>
  <c r="M143" i="38"/>
  <c r="M144" i="38"/>
  <c r="M145" i="38"/>
  <c r="M147" i="38"/>
  <c r="M148" i="38"/>
  <c r="M149" i="38"/>
  <c r="M150" i="38"/>
  <c r="M151" i="38"/>
  <c r="M152" i="38"/>
  <c r="M153" i="38"/>
  <c r="M154" i="38"/>
  <c r="M156" i="38"/>
  <c r="M157" i="38"/>
  <c r="M140" i="38"/>
  <c r="M158" i="38"/>
  <c r="M159" i="38"/>
  <c r="M191" i="38"/>
  <c r="M162" i="38"/>
  <c r="M274" i="38"/>
  <c r="M163" i="38"/>
  <c r="M164" i="38"/>
  <c r="M165" i="38"/>
  <c r="M169" i="38"/>
  <c r="M199" i="38"/>
  <c r="M170" i="38"/>
  <c r="M171" i="38"/>
  <c r="M203" i="38"/>
  <c r="M293" i="38"/>
  <c r="M172" i="38"/>
  <c r="M174" i="38"/>
  <c r="M175" i="38"/>
  <c r="M176" i="38"/>
  <c r="M177" i="38"/>
  <c r="M178" i="38"/>
  <c r="M179" i="38"/>
  <c r="M180" i="38"/>
  <c r="M181" i="38"/>
  <c r="M182" i="38"/>
  <c r="M183" i="38"/>
  <c r="M184" i="38"/>
  <c r="M185" i="38"/>
  <c r="M186" i="38"/>
  <c r="M187" i="38"/>
  <c r="M188" i="38"/>
  <c r="M190" i="38"/>
  <c r="M192" i="38"/>
  <c r="M275" i="38"/>
  <c r="M193" i="38"/>
  <c r="M194" i="38"/>
  <c r="M195" i="38"/>
  <c r="M196" i="38"/>
  <c r="M198" i="38"/>
  <c r="M200" i="38"/>
  <c r="M202" i="38"/>
  <c r="M204" i="38"/>
  <c r="M205" i="38"/>
  <c r="M206" i="38"/>
  <c r="M208" i="38"/>
  <c r="M207" i="38"/>
  <c r="M209" i="38"/>
  <c r="M210" i="38"/>
  <c r="M211" i="38"/>
  <c r="M212" i="38"/>
  <c r="M213" i="38"/>
  <c r="M214" i="38"/>
  <c r="M215" i="38"/>
  <c r="M216" i="38"/>
  <c r="M217" i="38"/>
  <c r="M218" i="38"/>
  <c r="M302" i="38"/>
  <c r="M257" i="38"/>
  <c r="M259" i="38"/>
  <c r="M221" i="38"/>
  <c r="M222" i="38"/>
  <c r="M223" i="38"/>
  <c r="M224" i="38"/>
  <c r="M226" i="38"/>
  <c r="M227" i="38"/>
  <c r="M269" i="38"/>
  <c r="M322" i="38"/>
  <c r="M228" i="38"/>
  <c r="M229" i="38"/>
  <c r="M230" i="38"/>
  <c r="M231" i="38"/>
  <c r="M276" i="38"/>
  <c r="M233" i="38"/>
  <c r="M235" i="38"/>
  <c r="M338" i="38"/>
  <c r="M236" i="38"/>
  <c r="M237" i="38"/>
  <c r="M238" i="38"/>
  <c r="M239" i="38"/>
  <c r="M240" i="38"/>
  <c r="M243" i="38"/>
  <c r="M244" i="38"/>
  <c r="M245" i="38"/>
  <c r="M246" i="38"/>
  <c r="M295" i="38"/>
  <c r="M247" i="38"/>
  <c r="M248" i="38"/>
  <c r="M355" i="38"/>
  <c r="M249" i="38"/>
  <c r="M250" i="38"/>
  <c r="M251" i="38"/>
  <c r="M252" i="38"/>
  <c r="M253" i="38"/>
  <c r="M306" i="38"/>
  <c r="M255" i="38"/>
  <c r="M256" i="38"/>
  <c r="M488" i="38"/>
  <c r="M258" i="38"/>
  <c r="M260" i="38"/>
  <c r="M261" i="38"/>
  <c r="M263" i="38"/>
  <c r="M264" i="38"/>
  <c r="M265" i="38"/>
  <c r="M266" i="38"/>
  <c r="M267" i="38"/>
  <c r="M268" i="38"/>
  <c r="M270" i="38"/>
  <c r="M271" i="38"/>
  <c r="M272" i="38"/>
  <c r="M273" i="38"/>
  <c r="M277" i="38"/>
  <c r="M234" i="38"/>
  <c r="M278" i="38"/>
  <c r="M279" i="38"/>
  <c r="M280" i="38"/>
  <c r="M282" i="38"/>
  <c r="M283" i="38"/>
  <c r="M284" i="38"/>
  <c r="M285" i="38"/>
  <c r="M286" i="38"/>
  <c r="M287" i="38"/>
  <c r="M343" i="38"/>
  <c r="M288" i="38"/>
  <c r="M289" i="38"/>
  <c r="M290" i="38"/>
  <c r="M291" i="38"/>
  <c r="M292" i="38"/>
  <c r="M294" i="38"/>
  <c r="M296" i="38"/>
  <c r="M297" i="38"/>
  <c r="M298" i="38"/>
  <c r="M299" i="38"/>
  <c r="M300" i="38"/>
  <c r="M301" i="38"/>
  <c r="M356" i="38"/>
  <c r="M303" i="38"/>
  <c r="M304" i="38"/>
  <c r="M307" i="38"/>
  <c r="M308" i="38"/>
  <c r="M395" i="38"/>
  <c r="M364" i="38"/>
  <c r="M310" i="38"/>
  <c r="M311" i="38"/>
  <c r="M312" i="38"/>
  <c r="M313" i="38"/>
  <c r="M314" i="38"/>
  <c r="M315" i="38"/>
  <c r="M497" i="38"/>
  <c r="M366" i="38"/>
  <c r="M409" i="38"/>
  <c r="M316" i="38"/>
  <c r="M317" i="38"/>
  <c r="M318" i="38"/>
  <c r="M319" i="38"/>
  <c r="M320" i="38"/>
  <c r="M424" i="38"/>
  <c r="M323" i="38"/>
  <c r="M324" i="38"/>
  <c r="M325" i="38"/>
  <c r="M326" i="38"/>
  <c r="M327" i="38"/>
  <c r="M430" i="38"/>
  <c r="M328" i="38"/>
  <c r="M329" i="38"/>
  <c r="M330" i="38"/>
  <c r="M331" i="38"/>
  <c r="M332" i="38"/>
  <c r="M333" i="38"/>
  <c r="M334" i="38"/>
  <c r="M376" i="38"/>
  <c r="M335" i="38"/>
  <c r="M336" i="38"/>
  <c r="M337" i="38"/>
  <c r="M443" i="38"/>
  <c r="M339" i="38"/>
  <c r="M340" i="38"/>
  <c r="M341" i="38"/>
  <c r="M344" i="38"/>
  <c r="M345" i="38"/>
  <c r="M346" i="38"/>
  <c r="M347" i="38"/>
  <c r="M348" i="38"/>
  <c r="M349" i="38"/>
  <c r="M350" i="38"/>
  <c r="M352" i="38"/>
  <c r="M353" i="38"/>
  <c r="M354" i="38"/>
  <c r="M357" i="38"/>
  <c r="M358" i="38"/>
  <c r="M359" i="38"/>
  <c r="M360" i="38"/>
  <c r="M361" i="38"/>
  <c r="M362" i="38"/>
  <c r="M363" i="38"/>
  <c r="M490" i="38"/>
  <c r="M365" i="38"/>
  <c r="M367" i="38"/>
  <c r="M368" i="38"/>
  <c r="M369" i="38"/>
  <c r="M421" i="38"/>
  <c r="M370" i="38"/>
  <c r="M371" i="38"/>
  <c r="M372" i="38"/>
  <c r="M373" i="38"/>
  <c r="M374" i="38"/>
  <c r="M375" i="38"/>
  <c r="M377" i="38"/>
  <c r="M378" i="38"/>
  <c r="M379" i="38"/>
  <c r="M380" i="38"/>
  <c r="M381" i="38"/>
  <c r="M382" i="38"/>
  <c r="M383" i="38"/>
  <c r="M384" i="38"/>
  <c r="M385" i="38"/>
  <c r="M386" i="38"/>
  <c r="M387" i="38"/>
  <c r="M388" i="38"/>
  <c r="M389" i="38"/>
  <c r="M390" i="38"/>
  <c r="M391" i="38"/>
  <c r="M305" i="38"/>
  <c r="M392" i="38"/>
  <c r="M393" i="38"/>
  <c r="M394" i="38"/>
  <c r="M396" i="38"/>
  <c r="M397" i="38"/>
  <c r="M398" i="38"/>
  <c r="M399" i="38"/>
  <c r="M400" i="38"/>
  <c r="M401" i="38"/>
  <c r="M402" i="38"/>
  <c r="M403" i="38"/>
  <c r="M404" i="38"/>
  <c r="M405" i="38"/>
  <c r="M407" i="38"/>
  <c r="M410" i="38"/>
  <c r="M411" i="38"/>
  <c r="M412" i="38"/>
  <c r="M413" i="38"/>
  <c r="M414" i="38"/>
  <c r="M415" i="38"/>
  <c r="M416" i="38"/>
  <c r="M417" i="38"/>
  <c r="M418" i="38"/>
  <c r="M419" i="38"/>
  <c r="M420" i="38"/>
  <c r="M422" i="38"/>
  <c r="M423" i="38"/>
  <c r="M426" i="38"/>
  <c r="M427" i="38"/>
  <c r="M428" i="38"/>
  <c r="M429" i="38"/>
  <c r="M518" i="38"/>
  <c r="M431" i="38"/>
  <c r="M432" i="38"/>
  <c r="M433" i="38"/>
  <c r="M434" i="38"/>
  <c r="M435" i="38"/>
  <c r="M436" i="38"/>
  <c r="M437" i="38"/>
  <c r="M438" i="38"/>
  <c r="M439" i="38"/>
  <c r="M440" i="38"/>
  <c r="M441" i="38"/>
  <c r="M442" i="38"/>
  <c r="M446" i="38"/>
  <c r="M447" i="38"/>
  <c r="M448" i="38"/>
  <c r="M449" i="38"/>
  <c r="M450" i="38"/>
  <c r="M451" i="38"/>
  <c r="M452" i="38"/>
  <c r="M453" i="38"/>
  <c r="M454" i="38"/>
  <c r="M455" i="38"/>
  <c r="M456" i="38"/>
  <c r="M457" i="38"/>
  <c r="M458" i="38"/>
  <c r="M459" i="38"/>
  <c r="M460" i="38"/>
  <c r="M461" i="38"/>
  <c r="M462" i="38"/>
  <c r="M463" i="38"/>
  <c r="M464" i="38"/>
  <c r="M465" i="38"/>
  <c r="M467" i="38"/>
  <c r="M468" i="38"/>
  <c r="M469" i="38"/>
  <c r="M470" i="38"/>
  <c r="M471" i="38"/>
  <c r="M534" i="38"/>
  <c r="M472" i="38"/>
  <c r="M473" i="38"/>
  <c r="M474" i="38"/>
  <c r="M536" i="38"/>
  <c r="M475" i="38"/>
  <c r="M476" i="38"/>
  <c r="M477" i="38"/>
  <c r="M478" i="38"/>
  <c r="M479" i="38"/>
  <c r="M480" i="38"/>
  <c r="M481" i="38"/>
  <c r="M482" i="38"/>
  <c r="M483" i="38"/>
  <c r="M484" i="38"/>
  <c r="M485" i="38"/>
  <c r="M486" i="38"/>
  <c r="M487" i="38"/>
  <c r="M489" i="38"/>
  <c r="M549" i="38"/>
  <c r="M492" i="38"/>
  <c r="M493" i="38"/>
  <c r="M494" i="38"/>
  <c r="M406" i="38"/>
  <c r="M495" i="38"/>
  <c r="M496" i="38"/>
  <c r="M498" i="38"/>
  <c r="M499" i="38"/>
  <c r="M502" i="38"/>
  <c r="M504" i="38"/>
  <c r="M505" i="38"/>
  <c r="M506" i="38"/>
  <c r="M507" i="38"/>
  <c r="M508" i="38"/>
  <c r="M509" i="38"/>
  <c r="M510" i="38"/>
  <c r="M511" i="38"/>
  <c r="M512" i="38"/>
  <c r="M513" i="38"/>
  <c r="M558" i="38"/>
  <c r="M514" i="38"/>
  <c r="M515" i="38"/>
  <c r="M517" i="38"/>
  <c r="M519" i="38"/>
  <c r="M520" i="38"/>
  <c r="M521" i="38"/>
  <c r="M522" i="38"/>
  <c r="M523" i="38"/>
  <c r="M524" i="38"/>
  <c r="M525" i="38"/>
  <c r="M526" i="38"/>
  <c r="M527" i="38"/>
  <c r="M528" i="38"/>
  <c r="M529" i="38"/>
  <c r="M530" i="38"/>
  <c r="M531" i="38"/>
  <c r="M532" i="38"/>
  <c r="M535" i="38"/>
  <c r="M574" i="38"/>
  <c r="M537" i="38"/>
  <c r="M538" i="38"/>
  <c r="M539" i="38"/>
  <c r="M540" i="38"/>
  <c r="M541" i="38"/>
  <c r="M542" i="38"/>
  <c r="M543" i="38"/>
  <c r="M545" i="38"/>
  <c r="M544" i="38"/>
  <c r="M546" i="38"/>
  <c r="M547" i="38"/>
  <c r="M548" i="38"/>
  <c r="M550" i="38"/>
  <c r="M553" i="38"/>
  <c r="M503" i="38"/>
  <c r="M554" i="38"/>
  <c r="M555" i="38"/>
  <c r="M556" i="38"/>
  <c r="M557" i="38"/>
  <c r="M559" i="38"/>
  <c r="M560" i="38"/>
  <c r="M561" i="38"/>
  <c r="M562" i="38"/>
  <c r="M563" i="38"/>
  <c r="M564" i="38"/>
  <c r="M565" i="38"/>
  <c r="M566" i="38"/>
  <c r="M567" i="38"/>
  <c r="M568" i="38"/>
  <c r="M569" i="38"/>
  <c r="M570" i="38"/>
  <c r="M571" i="38"/>
  <c r="M572" i="38"/>
  <c r="M573" i="38"/>
  <c r="M575" i="38"/>
  <c r="H29" i="38"/>
  <c r="K29" i="38" s="1"/>
  <c r="G29" i="38"/>
  <c r="J29" i="38" s="1"/>
  <c r="H558" i="38"/>
  <c r="K558" i="38" s="1"/>
  <c r="G558" i="38"/>
  <c r="J558" i="38" s="1"/>
  <c r="H443" i="38"/>
  <c r="K443" i="38" s="1"/>
  <c r="G443" i="38"/>
  <c r="J443" i="38" s="1"/>
  <c r="H243" i="38"/>
  <c r="K243" i="38" s="1"/>
  <c r="G243" i="38"/>
  <c r="J243" i="38" s="1"/>
  <c r="H293" i="38"/>
  <c r="K293" i="38" s="1"/>
  <c r="G293" i="38"/>
  <c r="J293" i="38" s="1"/>
  <c r="H262" i="38"/>
  <c r="K262" i="38" s="1"/>
  <c r="G262" i="38"/>
  <c r="J262" i="38" s="1"/>
  <c r="H105" i="38"/>
  <c r="K105" i="38" s="1"/>
  <c r="G105" i="38"/>
  <c r="J105" i="38" s="1"/>
  <c r="H67" i="38"/>
  <c r="K67" i="38" s="1"/>
  <c r="G67" i="38"/>
  <c r="J67" i="38" s="1"/>
  <c r="H444" i="38"/>
  <c r="K444" i="38" s="1"/>
  <c r="G444" i="38"/>
  <c r="J444" i="38" s="1"/>
  <c r="H281" i="38"/>
  <c r="K281" i="38" s="1"/>
  <c r="G281" i="38"/>
  <c r="J281" i="38" s="1"/>
  <c r="H5" i="38"/>
  <c r="K5" i="38" s="1"/>
  <c r="G5" i="38"/>
  <c r="J5" i="38" s="1"/>
  <c r="G575" i="38"/>
  <c r="J575" i="38" s="1"/>
  <c r="H575" i="38"/>
  <c r="K575" i="38" s="1"/>
  <c r="G419" i="38"/>
  <c r="J419" i="38" s="1"/>
  <c r="H419" i="38"/>
  <c r="K419" i="38" s="1"/>
  <c r="G420" i="38"/>
  <c r="J420" i="38" s="1"/>
  <c r="H420" i="38"/>
  <c r="K420" i="38" s="1"/>
  <c r="H398" i="38"/>
  <c r="K398" i="38" s="1"/>
  <c r="G398" i="38"/>
  <c r="J398" i="38" s="1"/>
  <c r="H401" i="38"/>
  <c r="K401" i="38" s="1"/>
  <c r="G401" i="38"/>
  <c r="J401" i="38" s="1"/>
  <c r="H311" i="38"/>
  <c r="K311" i="38" s="1"/>
  <c r="G311" i="38"/>
  <c r="J311" i="38" s="1"/>
  <c r="H271" i="38"/>
  <c r="K271" i="38" s="1"/>
  <c r="G271" i="38"/>
  <c r="J271" i="38" s="1"/>
  <c r="H230" i="38"/>
  <c r="K230" i="38" s="1"/>
  <c r="G230" i="38"/>
  <c r="J230" i="38" s="1"/>
  <c r="H152" i="38"/>
  <c r="K152" i="38" s="1"/>
  <c r="G152" i="38"/>
  <c r="J152" i="38" s="1"/>
  <c r="H366" i="38"/>
  <c r="K366" i="38" s="1"/>
  <c r="G366" i="38"/>
  <c r="J366" i="38" s="1"/>
  <c r="H557" i="38"/>
  <c r="K557" i="38" s="1"/>
  <c r="G557" i="38"/>
  <c r="J557" i="38" s="1"/>
  <c r="H519" i="38"/>
  <c r="K519" i="38" s="1"/>
  <c r="G519" i="38"/>
  <c r="J519" i="38" s="1"/>
  <c r="M16" i="75"/>
  <c r="M97" i="75"/>
  <c r="M103" i="75"/>
  <c r="M107" i="75"/>
  <c r="M135" i="75"/>
  <c r="M157" i="75"/>
  <c r="M174" i="75"/>
  <c r="M194" i="75"/>
  <c r="G194" i="75"/>
  <c r="J194" i="75" s="1"/>
  <c r="F194" i="75"/>
  <c r="I194" i="75" s="1"/>
  <c r="G174" i="75"/>
  <c r="J174" i="75" s="1"/>
  <c r="F174" i="75"/>
  <c r="I174" i="75" s="1"/>
  <c r="G157" i="75"/>
  <c r="J157" i="75" s="1"/>
  <c r="F157" i="75"/>
  <c r="I157" i="75" s="1"/>
  <c r="G135" i="75"/>
  <c r="J135" i="75" s="1"/>
  <c r="F135" i="75"/>
  <c r="I135" i="75" s="1"/>
  <c r="G107" i="75"/>
  <c r="J107" i="75" s="1"/>
  <c r="F107" i="75"/>
  <c r="I107" i="75" s="1"/>
  <c r="G103" i="75"/>
  <c r="J103" i="75" s="1"/>
  <c r="F103" i="75"/>
  <c r="I103" i="75" s="1"/>
  <c r="G97" i="75"/>
  <c r="J97" i="75" s="1"/>
  <c r="F97" i="75"/>
  <c r="I97" i="75" s="1"/>
  <c r="G16" i="75"/>
  <c r="J16" i="75" s="1"/>
  <c r="F16" i="75"/>
  <c r="I16" i="75" s="1"/>
  <c r="M1109" i="48"/>
  <c r="G1109" i="48"/>
  <c r="J1109" i="48" s="1"/>
  <c r="F1109" i="48"/>
  <c r="I1109" i="48" s="1"/>
  <c r="F1053" i="48"/>
  <c r="I1053" i="48" s="1"/>
  <c r="G1053" i="48"/>
  <c r="J1053" i="48" s="1"/>
  <c r="M1053" i="48"/>
  <c r="M1120" i="48"/>
  <c r="G1120" i="48"/>
  <c r="J1120" i="48" s="1"/>
  <c r="F1120" i="48"/>
  <c r="I1120" i="48" s="1"/>
  <c r="M1115" i="48"/>
  <c r="G1115" i="48"/>
  <c r="J1115" i="48" s="1"/>
  <c r="F1115" i="48"/>
  <c r="I1115" i="48" s="1"/>
  <c r="M1112" i="48"/>
  <c r="G1112" i="48"/>
  <c r="J1112" i="48" s="1"/>
  <c r="F1112" i="48"/>
  <c r="I1112" i="48" s="1"/>
  <c r="M1111" i="48"/>
  <c r="G1111" i="48"/>
  <c r="J1111" i="48" s="1"/>
  <c r="F1111" i="48"/>
  <c r="I1111" i="48" s="1"/>
  <c r="M1110" i="48"/>
  <c r="G1110" i="48"/>
  <c r="J1110" i="48" s="1"/>
  <c r="F1110" i="48"/>
  <c r="I1110" i="48" s="1"/>
  <c r="M1106" i="48"/>
  <c r="G1106" i="48"/>
  <c r="J1106" i="48" s="1"/>
  <c r="F1106" i="48"/>
  <c r="I1106" i="48" s="1"/>
  <c r="M1105" i="48"/>
  <c r="G1105" i="48"/>
  <c r="J1105" i="48" s="1"/>
  <c r="F1105" i="48"/>
  <c r="I1105" i="48" s="1"/>
  <c r="M1101" i="48"/>
  <c r="G1101" i="48"/>
  <c r="J1101" i="48" s="1"/>
  <c r="F1101" i="48"/>
  <c r="I1101" i="48" s="1"/>
  <c r="M1099" i="48"/>
  <c r="G1099" i="48"/>
  <c r="J1099" i="48" s="1"/>
  <c r="F1099" i="48"/>
  <c r="I1099" i="48" s="1"/>
  <c r="M1098" i="48"/>
  <c r="G1098" i="48"/>
  <c r="J1098" i="48" s="1"/>
  <c r="F1098" i="48"/>
  <c r="I1098" i="48" s="1"/>
  <c r="M1091" i="48"/>
  <c r="G1091" i="48"/>
  <c r="J1091" i="48" s="1"/>
  <c r="F1091" i="48"/>
  <c r="I1091" i="48" s="1"/>
  <c r="M1082" i="48"/>
  <c r="G1082" i="48"/>
  <c r="J1082" i="48" s="1"/>
  <c r="F1082" i="48"/>
  <c r="I1082" i="48" s="1"/>
  <c r="M1081" i="48"/>
  <c r="G1081" i="48"/>
  <c r="J1081" i="48" s="1"/>
  <c r="F1081" i="48"/>
  <c r="I1081" i="48" s="1"/>
  <c r="M1074" i="48"/>
  <c r="G1074" i="48"/>
  <c r="J1074" i="48" s="1"/>
  <c r="F1074" i="48"/>
  <c r="I1074" i="48" s="1"/>
  <c r="M1073" i="48"/>
  <c r="G1073" i="48"/>
  <c r="J1073" i="48" s="1"/>
  <c r="F1073" i="48"/>
  <c r="I1073" i="48" s="1"/>
  <c r="M1069" i="48"/>
  <c r="G1069" i="48"/>
  <c r="J1069" i="48" s="1"/>
  <c r="F1069" i="48"/>
  <c r="I1069" i="48" s="1"/>
  <c r="M1060" i="48"/>
  <c r="G1060" i="48"/>
  <c r="J1060" i="48" s="1"/>
  <c r="F1060" i="48"/>
  <c r="I1060" i="48" s="1"/>
  <c r="M1054" i="48"/>
  <c r="G1054" i="48"/>
  <c r="J1054" i="48" s="1"/>
  <c r="F1054" i="48"/>
  <c r="I1054" i="48" s="1"/>
  <c r="M1038" i="48"/>
  <c r="G1038" i="48"/>
  <c r="J1038" i="48" s="1"/>
  <c r="F1038" i="48"/>
  <c r="I1038" i="48" s="1"/>
  <c r="M1034" i="48"/>
  <c r="G1034" i="48"/>
  <c r="J1034" i="48" s="1"/>
  <c r="F1034" i="48"/>
  <c r="I1034" i="48" s="1"/>
  <c r="M1028" i="48"/>
  <c r="G1028" i="48"/>
  <c r="J1028" i="48" s="1"/>
  <c r="F1028" i="48"/>
  <c r="I1028" i="48" s="1"/>
  <c r="M1029" i="48"/>
  <c r="G1029" i="48"/>
  <c r="J1029" i="48" s="1"/>
  <c r="F1029" i="48"/>
  <c r="I1029" i="48" s="1"/>
  <c r="M1026" i="48"/>
  <c r="G1026" i="48"/>
  <c r="J1026" i="48" s="1"/>
  <c r="F1026" i="48"/>
  <c r="I1026" i="48" s="1"/>
  <c r="M1025" i="48"/>
  <c r="G1025" i="48"/>
  <c r="J1025" i="48" s="1"/>
  <c r="F1025" i="48"/>
  <c r="I1025" i="48" s="1"/>
  <c r="M1023" i="48"/>
  <c r="G1023" i="48"/>
  <c r="J1023" i="48" s="1"/>
  <c r="F1023" i="48"/>
  <c r="I1023" i="48" s="1"/>
  <c r="M1022" i="48"/>
  <c r="G1022" i="48"/>
  <c r="J1022" i="48" s="1"/>
  <c r="F1022" i="48"/>
  <c r="I1022" i="48" s="1"/>
  <c r="M1021" i="48"/>
  <c r="G1021" i="48"/>
  <c r="J1021" i="48" s="1"/>
  <c r="F1021" i="48"/>
  <c r="I1021" i="48" s="1"/>
  <c r="M1020" i="48"/>
  <c r="G1020" i="48"/>
  <c r="J1020" i="48" s="1"/>
  <c r="F1020" i="48"/>
  <c r="I1020" i="48" s="1"/>
  <c r="M1013" i="48"/>
  <c r="G1013" i="48"/>
  <c r="J1013" i="48" s="1"/>
  <c r="F1013" i="48"/>
  <c r="I1013" i="48" s="1"/>
  <c r="M1008" i="48"/>
  <c r="G1008" i="48"/>
  <c r="J1008" i="48" s="1"/>
  <c r="F1008" i="48"/>
  <c r="I1008" i="48" s="1"/>
  <c r="M968" i="48"/>
  <c r="G968" i="48"/>
  <c r="J968" i="48" s="1"/>
  <c r="F968" i="48"/>
  <c r="I968" i="48" s="1"/>
  <c r="M941" i="48"/>
  <c r="G941" i="48"/>
  <c r="J941" i="48" s="1"/>
  <c r="F941" i="48"/>
  <c r="I941" i="48" s="1"/>
  <c r="M839" i="48"/>
  <c r="G839" i="48"/>
  <c r="J839" i="48" s="1"/>
  <c r="F839" i="48"/>
  <c r="I839" i="48" s="1"/>
  <c r="M817" i="48"/>
  <c r="G817" i="48"/>
  <c r="J817" i="48" s="1"/>
  <c r="F817" i="48"/>
  <c r="I817" i="48" s="1"/>
  <c r="M998" i="48"/>
  <c r="G998" i="48"/>
  <c r="J998" i="48" s="1"/>
  <c r="F998" i="48"/>
  <c r="I998" i="48" s="1"/>
  <c r="M977" i="48"/>
  <c r="G977" i="48"/>
  <c r="J977" i="48" s="1"/>
  <c r="F977" i="48"/>
  <c r="I977" i="48" s="1"/>
  <c r="M955" i="48"/>
  <c r="G955" i="48"/>
  <c r="J955" i="48" s="1"/>
  <c r="F955" i="48"/>
  <c r="I955" i="48" s="1"/>
  <c r="M946" i="48"/>
  <c r="G946" i="48"/>
  <c r="J946" i="48" s="1"/>
  <c r="F946" i="48"/>
  <c r="I946" i="48" s="1"/>
  <c r="M945" i="48"/>
  <c r="G945" i="48"/>
  <c r="J945" i="48" s="1"/>
  <c r="F945" i="48"/>
  <c r="I945" i="48" s="1"/>
  <c r="M944" i="48"/>
  <c r="G944" i="48"/>
  <c r="J944" i="48" s="1"/>
  <c r="F944" i="48"/>
  <c r="I944" i="48" s="1"/>
  <c r="M940" i="48"/>
  <c r="G940" i="48"/>
  <c r="J940" i="48" s="1"/>
  <c r="F940" i="48"/>
  <c r="I940" i="48" s="1"/>
  <c r="M933" i="48"/>
  <c r="G933" i="48"/>
  <c r="J933" i="48" s="1"/>
  <c r="F933" i="48"/>
  <c r="I933" i="48" s="1"/>
  <c r="M917" i="48"/>
  <c r="G917" i="48"/>
  <c r="J917" i="48" s="1"/>
  <c r="F917" i="48"/>
  <c r="I917" i="48" s="1"/>
  <c r="M912" i="48"/>
  <c r="G912" i="48"/>
  <c r="J912" i="48" s="1"/>
  <c r="F912" i="48"/>
  <c r="I912" i="48" s="1"/>
  <c r="M888" i="48"/>
  <c r="G888" i="48"/>
  <c r="J888" i="48" s="1"/>
  <c r="F888" i="48"/>
  <c r="I888" i="48" s="1"/>
  <c r="M887" i="48"/>
  <c r="G887" i="48"/>
  <c r="J887" i="48" s="1"/>
  <c r="F887" i="48"/>
  <c r="I887" i="48" s="1"/>
  <c r="M886" i="48"/>
  <c r="G886" i="48"/>
  <c r="J886" i="48" s="1"/>
  <c r="F886" i="48"/>
  <c r="I886" i="48" s="1"/>
  <c r="M878" i="48"/>
  <c r="G878" i="48"/>
  <c r="J878" i="48" s="1"/>
  <c r="F878" i="48"/>
  <c r="I878" i="48" s="1"/>
  <c r="M854" i="48"/>
  <c r="G854" i="48"/>
  <c r="J854" i="48" s="1"/>
  <c r="F854" i="48"/>
  <c r="I854" i="48" s="1"/>
  <c r="M853" i="48"/>
  <c r="G853" i="48"/>
  <c r="J853" i="48" s="1"/>
  <c r="F853" i="48"/>
  <c r="I853" i="48" s="1"/>
  <c r="M847" i="48"/>
  <c r="G847" i="48"/>
  <c r="J847" i="48" s="1"/>
  <c r="F847" i="48"/>
  <c r="I847" i="48" s="1"/>
  <c r="M848" i="48"/>
  <c r="G848" i="48"/>
  <c r="J848" i="48" s="1"/>
  <c r="F848" i="48"/>
  <c r="I848" i="48" s="1"/>
  <c r="M838" i="48"/>
  <c r="G838" i="48"/>
  <c r="J838" i="48" s="1"/>
  <c r="F838" i="48"/>
  <c r="I838" i="48" s="1"/>
  <c r="M826" i="48"/>
  <c r="G826" i="48"/>
  <c r="J826" i="48" s="1"/>
  <c r="F826" i="48"/>
  <c r="I826" i="48" s="1"/>
  <c r="M701" i="48"/>
  <c r="G701" i="48"/>
  <c r="J701" i="48" s="1"/>
  <c r="F701" i="48"/>
  <c r="I701" i="48" s="1"/>
  <c r="M697" i="48"/>
  <c r="G697" i="48"/>
  <c r="J697" i="48" s="1"/>
  <c r="F697" i="48"/>
  <c r="I697" i="48" s="1"/>
  <c r="M797" i="48"/>
  <c r="G797" i="48"/>
  <c r="J797" i="48" s="1"/>
  <c r="F797" i="48"/>
  <c r="I797" i="48" s="1"/>
  <c r="M793" i="48"/>
  <c r="G793" i="48"/>
  <c r="J793" i="48" s="1"/>
  <c r="F793" i="48"/>
  <c r="I793" i="48" s="1"/>
  <c r="M772" i="48"/>
  <c r="G772" i="48"/>
  <c r="J772" i="48" s="1"/>
  <c r="F772" i="48"/>
  <c r="I772" i="48" s="1"/>
  <c r="M771" i="48"/>
  <c r="G771" i="48"/>
  <c r="J771" i="48" s="1"/>
  <c r="F771" i="48"/>
  <c r="I771" i="48" s="1"/>
  <c r="M768" i="48"/>
  <c r="G768" i="48"/>
  <c r="J768" i="48" s="1"/>
  <c r="F768" i="48"/>
  <c r="I768" i="48" s="1"/>
  <c r="M750" i="48"/>
  <c r="G750" i="48"/>
  <c r="J750" i="48" s="1"/>
  <c r="F750" i="48"/>
  <c r="I750" i="48" s="1"/>
  <c r="M748" i="48"/>
  <c r="G748" i="48"/>
  <c r="J748" i="48" s="1"/>
  <c r="F748" i="48"/>
  <c r="I748" i="48" s="1"/>
  <c r="M735" i="48"/>
  <c r="G735" i="48"/>
  <c r="J735" i="48" s="1"/>
  <c r="F735" i="48"/>
  <c r="I735" i="48" s="1"/>
  <c r="M711" i="48"/>
  <c r="G711" i="48"/>
  <c r="J711" i="48" s="1"/>
  <c r="F711" i="48"/>
  <c r="I711" i="48" s="1"/>
  <c r="M710" i="48"/>
  <c r="G710" i="48"/>
  <c r="J710" i="48" s="1"/>
  <c r="F710" i="48"/>
  <c r="I710" i="48" s="1"/>
  <c r="M706" i="48"/>
  <c r="G706" i="48"/>
  <c r="J706" i="48" s="1"/>
  <c r="F706" i="48"/>
  <c r="I706" i="48" s="1"/>
  <c r="M705" i="48"/>
  <c r="G705" i="48"/>
  <c r="J705" i="48" s="1"/>
  <c r="F705" i="48"/>
  <c r="I705" i="48" s="1"/>
  <c r="M677" i="48"/>
  <c r="G677" i="48"/>
  <c r="J677" i="48" s="1"/>
  <c r="F677" i="48"/>
  <c r="I677" i="48" s="1"/>
  <c r="M661" i="48"/>
  <c r="G661" i="48"/>
  <c r="J661" i="48" s="1"/>
  <c r="F661" i="48"/>
  <c r="I661" i="48" s="1"/>
  <c r="M660" i="48"/>
  <c r="G660" i="48"/>
  <c r="J660" i="48" s="1"/>
  <c r="F660" i="48"/>
  <c r="I660" i="48" s="1"/>
  <c r="M658" i="48"/>
  <c r="G658" i="48"/>
  <c r="J658" i="48" s="1"/>
  <c r="F658" i="48"/>
  <c r="I658" i="48" s="1"/>
  <c r="M645" i="48"/>
  <c r="G645" i="48"/>
  <c r="J645" i="48" s="1"/>
  <c r="F645" i="48"/>
  <c r="I645" i="48" s="1"/>
  <c r="M554" i="48"/>
  <c r="G554" i="48"/>
  <c r="J554" i="48" s="1"/>
  <c r="F554" i="48"/>
  <c r="I554" i="48" s="1"/>
  <c r="M540" i="48"/>
  <c r="G540" i="48"/>
  <c r="J540" i="48" s="1"/>
  <c r="F540" i="48"/>
  <c r="I540" i="48" s="1"/>
  <c r="M516" i="48"/>
  <c r="G516" i="48"/>
  <c r="J516" i="48" s="1"/>
  <c r="F516" i="48"/>
  <c r="I516" i="48" s="1"/>
  <c r="M475" i="48"/>
  <c r="G475" i="48"/>
  <c r="J475" i="48" s="1"/>
  <c r="F475" i="48"/>
  <c r="I475" i="48" s="1"/>
  <c r="M624" i="48"/>
  <c r="G624" i="48"/>
  <c r="J624" i="48" s="1"/>
  <c r="F624" i="48"/>
  <c r="I624" i="48" s="1"/>
  <c r="M613" i="48"/>
  <c r="G613" i="48"/>
  <c r="J613" i="48" s="1"/>
  <c r="F613" i="48"/>
  <c r="I613" i="48" s="1"/>
  <c r="M612" i="48"/>
  <c r="G612" i="48"/>
  <c r="J612" i="48" s="1"/>
  <c r="F612" i="48"/>
  <c r="I612" i="48" s="1"/>
  <c r="M607" i="48"/>
  <c r="G607" i="48"/>
  <c r="J607" i="48" s="1"/>
  <c r="F607" i="48"/>
  <c r="I607" i="48" s="1"/>
  <c r="M606" i="48"/>
  <c r="G606" i="48"/>
  <c r="J606" i="48" s="1"/>
  <c r="F606" i="48"/>
  <c r="I606" i="48" s="1"/>
  <c r="M605" i="48"/>
  <c r="G605" i="48"/>
  <c r="J605" i="48" s="1"/>
  <c r="F605" i="48"/>
  <c r="I605" i="48" s="1"/>
  <c r="M599" i="48"/>
  <c r="G599" i="48"/>
  <c r="J599" i="48" s="1"/>
  <c r="F599" i="48"/>
  <c r="I599" i="48" s="1"/>
  <c r="M592" i="48"/>
  <c r="G592" i="48"/>
  <c r="J592" i="48" s="1"/>
  <c r="F592" i="48"/>
  <c r="I592" i="48" s="1"/>
  <c r="M572" i="48"/>
  <c r="G572" i="48"/>
  <c r="J572" i="48" s="1"/>
  <c r="F572" i="48"/>
  <c r="I572" i="48" s="1"/>
  <c r="M584" i="48"/>
  <c r="G584" i="48"/>
  <c r="J584" i="48" s="1"/>
  <c r="F584" i="48"/>
  <c r="I584" i="48" s="1"/>
  <c r="M590" i="48"/>
  <c r="G590" i="48"/>
  <c r="J590" i="48" s="1"/>
  <c r="F590" i="48"/>
  <c r="I590" i="48" s="1"/>
  <c r="M570" i="48"/>
  <c r="G570" i="48"/>
  <c r="J570" i="48" s="1"/>
  <c r="F570" i="48"/>
  <c r="I570" i="48" s="1"/>
  <c r="M571" i="48"/>
  <c r="G571" i="48"/>
  <c r="J571" i="48" s="1"/>
  <c r="F571" i="48"/>
  <c r="I571" i="48" s="1"/>
  <c r="M567" i="48"/>
  <c r="G567" i="48"/>
  <c r="J567" i="48" s="1"/>
  <c r="F567" i="48"/>
  <c r="I567" i="48" s="1"/>
  <c r="M545" i="48"/>
  <c r="G545" i="48"/>
  <c r="J545" i="48" s="1"/>
  <c r="F545" i="48"/>
  <c r="I545" i="48" s="1"/>
  <c r="M539" i="48"/>
  <c r="G539" i="48"/>
  <c r="J539" i="48" s="1"/>
  <c r="F539" i="48"/>
  <c r="I539" i="48" s="1"/>
  <c r="M515" i="48"/>
  <c r="G515" i="48"/>
  <c r="J515" i="48" s="1"/>
  <c r="F515" i="48"/>
  <c r="I515" i="48" s="1"/>
  <c r="M508" i="48"/>
  <c r="G508" i="48"/>
  <c r="J508" i="48" s="1"/>
  <c r="F508" i="48"/>
  <c r="I508" i="48" s="1"/>
  <c r="M502" i="48"/>
  <c r="G502" i="48"/>
  <c r="J502" i="48" s="1"/>
  <c r="F502" i="48"/>
  <c r="I502" i="48" s="1"/>
  <c r="M501" i="48"/>
  <c r="G501" i="48"/>
  <c r="J501" i="48" s="1"/>
  <c r="F501" i="48"/>
  <c r="I501" i="48" s="1"/>
  <c r="M500" i="48"/>
  <c r="G500" i="48"/>
  <c r="J500" i="48" s="1"/>
  <c r="F500" i="48"/>
  <c r="I500" i="48" s="1"/>
  <c r="M495" i="48"/>
  <c r="G495" i="48"/>
  <c r="J495" i="48" s="1"/>
  <c r="F495" i="48"/>
  <c r="I495" i="48" s="1"/>
  <c r="M494" i="48"/>
  <c r="G494" i="48"/>
  <c r="J494" i="48" s="1"/>
  <c r="F494" i="48"/>
  <c r="I494" i="48" s="1"/>
  <c r="M493" i="48"/>
  <c r="G493" i="48"/>
  <c r="J493" i="48" s="1"/>
  <c r="F493" i="48"/>
  <c r="I493" i="48" s="1"/>
  <c r="M492" i="48"/>
  <c r="G492" i="48"/>
  <c r="J492" i="48" s="1"/>
  <c r="F492" i="48"/>
  <c r="I492" i="48" s="1"/>
  <c r="M491" i="48"/>
  <c r="G491" i="48"/>
  <c r="J491" i="48" s="1"/>
  <c r="F491" i="48"/>
  <c r="I491" i="48" s="1"/>
  <c r="M488" i="48"/>
  <c r="G488" i="48"/>
  <c r="J488" i="48" s="1"/>
  <c r="F488" i="48"/>
  <c r="I488" i="48" s="1"/>
  <c r="M487" i="48"/>
  <c r="G487" i="48"/>
  <c r="J487" i="48" s="1"/>
  <c r="F487" i="48"/>
  <c r="I487" i="48" s="1"/>
  <c r="M484" i="48"/>
  <c r="G484" i="48"/>
  <c r="J484" i="48" s="1"/>
  <c r="F484" i="48"/>
  <c r="I484" i="48" s="1"/>
  <c r="M483" i="48"/>
  <c r="G483" i="48"/>
  <c r="J483" i="48" s="1"/>
  <c r="F483" i="48"/>
  <c r="I483" i="48" s="1"/>
  <c r="M482" i="48"/>
  <c r="G482" i="48"/>
  <c r="J482" i="48" s="1"/>
  <c r="F482" i="48"/>
  <c r="I482" i="48" s="1"/>
  <c r="M481" i="48"/>
  <c r="G481" i="48"/>
  <c r="J481" i="48" s="1"/>
  <c r="F481" i="48"/>
  <c r="I481" i="48" s="1"/>
  <c r="M479" i="48"/>
  <c r="G479" i="48"/>
  <c r="J479" i="48" s="1"/>
  <c r="F479" i="48"/>
  <c r="I479" i="48" s="1"/>
  <c r="M476" i="48"/>
  <c r="G476" i="48"/>
  <c r="J476" i="48" s="1"/>
  <c r="F476" i="48"/>
  <c r="I476" i="48" s="1"/>
  <c r="M466" i="48"/>
  <c r="G466" i="48"/>
  <c r="J466" i="48" s="1"/>
  <c r="F466" i="48"/>
  <c r="I466" i="48" s="1"/>
  <c r="M454" i="48"/>
  <c r="G454" i="48"/>
  <c r="J454" i="48" s="1"/>
  <c r="F454" i="48"/>
  <c r="I454" i="48" s="1"/>
  <c r="M443" i="48"/>
  <c r="G443" i="48"/>
  <c r="J443" i="48" s="1"/>
  <c r="F443" i="48"/>
  <c r="I443" i="48" s="1"/>
  <c r="M440" i="48"/>
  <c r="G440" i="48"/>
  <c r="J440" i="48" s="1"/>
  <c r="F440" i="48"/>
  <c r="I440" i="48" s="1"/>
  <c r="M438" i="48"/>
  <c r="G438" i="48"/>
  <c r="J438" i="48" s="1"/>
  <c r="F438" i="48"/>
  <c r="I438" i="48" s="1"/>
  <c r="M434" i="48"/>
  <c r="G434" i="48"/>
  <c r="J434" i="48" s="1"/>
  <c r="F434" i="48"/>
  <c r="I434" i="48" s="1"/>
  <c r="M419" i="48"/>
  <c r="G419" i="48"/>
  <c r="J419" i="48" s="1"/>
  <c r="F419" i="48"/>
  <c r="I419" i="48" s="1"/>
  <c r="F367" i="48"/>
  <c r="I367" i="48" s="1"/>
  <c r="G367" i="48"/>
  <c r="J367" i="48" s="1"/>
  <c r="M420" i="48"/>
  <c r="G420" i="48"/>
  <c r="J420" i="48" s="1"/>
  <c r="F420" i="48"/>
  <c r="I420" i="48" s="1"/>
  <c r="M406" i="48"/>
  <c r="G406" i="48"/>
  <c r="J406" i="48" s="1"/>
  <c r="F406" i="48"/>
  <c r="I406" i="48" s="1"/>
  <c r="M393" i="48"/>
  <c r="G393" i="48"/>
  <c r="J393" i="48" s="1"/>
  <c r="F393" i="48"/>
  <c r="I393" i="48" s="1"/>
  <c r="M386" i="48"/>
  <c r="G386" i="48"/>
  <c r="J386" i="48" s="1"/>
  <c r="F386" i="48"/>
  <c r="I386" i="48" s="1"/>
  <c r="M371" i="48"/>
  <c r="G371" i="48"/>
  <c r="J371" i="48" s="1"/>
  <c r="F371" i="48"/>
  <c r="I371" i="48" s="1"/>
  <c r="M368" i="48"/>
  <c r="G368" i="48"/>
  <c r="J368" i="48" s="1"/>
  <c r="F368" i="48"/>
  <c r="I368" i="48" s="1"/>
  <c r="M367" i="48"/>
  <c r="M366" i="48"/>
  <c r="G366" i="48"/>
  <c r="J366" i="48" s="1"/>
  <c r="F366" i="48"/>
  <c r="I366" i="48" s="1"/>
  <c r="M364" i="48"/>
  <c r="G364" i="48"/>
  <c r="J364" i="48" s="1"/>
  <c r="F364" i="48"/>
  <c r="I364" i="48" s="1"/>
  <c r="M346" i="48"/>
  <c r="G346" i="48"/>
  <c r="J346" i="48" s="1"/>
  <c r="F346" i="48"/>
  <c r="I346" i="48" s="1"/>
  <c r="M339" i="48"/>
  <c r="G339" i="48"/>
  <c r="J339" i="48" s="1"/>
  <c r="F339" i="48"/>
  <c r="I339" i="48" s="1"/>
  <c r="M327" i="48"/>
  <c r="G327" i="48"/>
  <c r="J327" i="48" s="1"/>
  <c r="F327" i="48"/>
  <c r="I327" i="48" s="1"/>
  <c r="M326" i="48"/>
  <c r="G326" i="48"/>
  <c r="J326" i="48" s="1"/>
  <c r="F326" i="48"/>
  <c r="I326" i="48" s="1"/>
  <c r="M325" i="48"/>
  <c r="G325" i="48"/>
  <c r="J325" i="48" s="1"/>
  <c r="F325" i="48"/>
  <c r="I325" i="48" s="1"/>
  <c r="M318" i="48"/>
  <c r="G318" i="48"/>
  <c r="J318" i="48" s="1"/>
  <c r="F318" i="48"/>
  <c r="I318" i="48" s="1"/>
  <c r="M311" i="48"/>
  <c r="G311" i="48"/>
  <c r="J311" i="48" s="1"/>
  <c r="F311" i="48"/>
  <c r="I311" i="48" s="1"/>
  <c r="M284" i="48"/>
  <c r="G284" i="48"/>
  <c r="J284" i="48" s="1"/>
  <c r="F284" i="48"/>
  <c r="I284" i="48" s="1"/>
  <c r="M283" i="48"/>
  <c r="G283" i="48"/>
  <c r="J283" i="48" s="1"/>
  <c r="F283" i="48"/>
  <c r="I283" i="48" s="1"/>
  <c r="M282" i="48"/>
  <c r="G282" i="48"/>
  <c r="J282" i="48" s="1"/>
  <c r="F282" i="48"/>
  <c r="I282" i="48" s="1"/>
  <c r="M281" i="48"/>
  <c r="G281" i="48"/>
  <c r="J281" i="48" s="1"/>
  <c r="F281" i="48"/>
  <c r="I281" i="48" s="1"/>
  <c r="M280" i="48"/>
  <c r="G280" i="48"/>
  <c r="J280" i="48" s="1"/>
  <c r="F280" i="48"/>
  <c r="I280" i="48" s="1"/>
  <c r="M279" i="48"/>
  <c r="G279" i="48"/>
  <c r="J279" i="48" s="1"/>
  <c r="F279" i="48"/>
  <c r="I279" i="48" s="1"/>
  <c r="M272" i="48"/>
  <c r="G272" i="48"/>
  <c r="J272" i="48" s="1"/>
  <c r="F272" i="48"/>
  <c r="I272" i="48" s="1"/>
  <c r="M274" i="48"/>
  <c r="G274" i="48"/>
  <c r="J274" i="48" s="1"/>
  <c r="F274" i="48"/>
  <c r="I274" i="48" s="1"/>
  <c r="M265" i="48"/>
  <c r="G265" i="48"/>
  <c r="J265" i="48" s="1"/>
  <c r="F265" i="48"/>
  <c r="I265" i="48" s="1"/>
  <c r="M261" i="48"/>
  <c r="G261" i="48"/>
  <c r="J261" i="48" s="1"/>
  <c r="F261" i="48"/>
  <c r="I261" i="48" s="1"/>
  <c r="M259" i="48"/>
  <c r="G259" i="48"/>
  <c r="J259" i="48" s="1"/>
  <c r="F259" i="48"/>
  <c r="I259" i="48" s="1"/>
  <c r="M244" i="48"/>
  <c r="G244" i="48"/>
  <c r="J244" i="48" s="1"/>
  <c r="F244" i="48"/>
  <c r="I244" i="48" s="1"/>
  <c r="M243" i="48"/>
  <c r="G243" i="48"/>
  <c r="J243" i="48" s="1"/>
  <c r="F243" i="48"/>
  <c r="I243" i="48" s="1"/>
  <c r="M239" i="48"/>
  <c r="G239" i="48"/>
  <c r="J239" i="48" s="1"/>
  <c r="F239" i="48"/>
  <c r="I239" i="48" s="1"/>
  <c r="M226" i="48"/>
  <c r="G226" i="48"/>
  <c r="J226" i="48" s="1"/>
  <c r="F226" i="48"/>
  <c r="I226" i="48" s="1"/>
  <c r="M217" i="48"/>
  <c r="G217" i="48"/>
  <c r="J217" i="48" s="1"/>
  <c r="F217" i="48"/>
  <c r="I217" i="48" s="1"/>
  <c r="M215" i="48"/>
  <c r="G215" i="48"/>
  <c r="J215" i="48" s="1"/>
  <c r="F215" i="48"/>
  <c r="I215" i="48" s="1"/>
  <c r="M214" i="48"/>
  <c r="G214" i="48"/>
  <c r="J214" i="48" s="1"/>
  <c r="F214" i="48"/>
  <c r="I214" i="48" s="1"/>
  <c r="M194" i="48"/>
  <c r="G194" i="48"/>
  <c r="J194" i="48" s="1"/>
  <c r="F194" i="48"/>
  <c r="I194" i="48" s="1"/>
  <c r="M190" i="48"/>
  <c r="G190" i="48"/>
  <c r="J190" i="48" s="1"/>
  <c r="F190" i="48"/>
  <c r="I190" i="48" s="1"/>
  <c r="M188" i="48"/>
  <c r="G188" i="48"/>
  <c r="J188" i="48" s="1"/>
  <c r="F188" i="48"/>
  <c r="I188" i="48" s="1"/>
  <c r="M182" i="48"/>
  <c r="G182" i="48"/>
  <c r="J182" i="48" s="1"/>
  <c r="F182" i="48"/>
  <c r="I182" i="48" s="1"/>
  <c r="M179" i="48"/>
  <c r="G179" i="48"/>
  <c r="J179" i="48" s="1"/>
  <c r="F179" i="48"/>
  <c r="I179" i="48" s="1"/>
  <c r="M178" i="48"/>
  <c r="G178" i="48"/>
  <c r="J178" i="48" s="1"/>
  <c r="F178" i="48"/>
  <c r="I178" i="48" s="1"/>
  <c r="M177" i="48"/>
  <c r="G177" i="48"/>
  <c r="J177" i="48" s="1"/>
  <c r="F177" i="48"/>
  <c r="I177" i="48" s="1"/>
  <c r="M175" i="48"/>
  <c r="G175" i="48"/>
  <c r="J175" i="48" s="1"/>
  <c r="F175" i="48"/>
  <c r="I175" i="48" s="1"/>
  <c r="M162" i="48"/>
  <c r="G162" i="48"/>
  <c r="J162" i="48" s="1"/>
  <c r="F162" i="48"/>
  <c r="I162" i="48" s="1"/>
  <c r="M161" i="48"/>
  <c r="G161" i="48"/>
  <c r="J161" i="48" s="1"/>
  <c r="F161" i="48"/>
  <c r="I161" i="48" s="1"/>
  <c r="M160" i="48"/>
  <c r="G160" i="48"/>
  <c r="J160" i="48" s="1"/>
  <c r="F160" i="48"/>
  <c r="I160" i="48" s="1"/>
  <c r="M158" i="48"/>
  <c r="G158" i="48"/>
  <c r="J158" i="48" s="1"/>
  <c r="F158" i="48"/>
  <c r="I158" i="48" s="1"/>
  <c r="M152" i="48"/>
  <c r="G152" i="48"/>
  <c r="J152" i="48" s="1"/>
  <c r="F152" i="48"/>
  <c r="I152" i="48" s="1"/>
  <c r="M135" i="48"/>
  <c r="G135" i="48"/>
  <c r="J135" i="48" s="1"/>
  <c r="F135" i="48"/>
  <c r="I135" i="48" s="1"/>
  <c r="M134" i="48"/>
  <c r="G134" i="48"/>
  <c r="J134" i="48" s="1"/>
  <c r="F134" i="48"/>
  <c r="I134" i="48" s="1"/>
  <c r="M133" i="48"/>
  <c r="G133" i="48"/>
  <c r="J133" i="48" s="1"/>
  <c r="F133" i="48"/>
  <c r="I133" i="48" s="1"/>
  <c r="M131" i="48"/>
  <c r="G131" i="48"/>
  <c r="J131" i="48" s="1"/>
  <c r="F131" i="48"/>
  <c r="I131" i="48" s="1"/>
  <c r="M130" i="48"/>
  <c r="G130" i="48"/>
  <c r="J130" i="48" s="1"/>
  <c r="F130" i="48"/>
  <c r="I130" i="48" s="1"/>
  <c r="M111" i="48"/>
  <c r="G111" i="48"/>
  <c r="J111" i="48" s="1"/>
  <c r="F111" i="48"/>
  <c r="I111" i="48" s="1"/>
  <c r="M97" i="48"/>
  <c r="G97" i="48"/>
  <c r="J97" i="48" s="1"/>
  <c r="F97" i="48"/>
  <c r="I97" i="48" s="1"/>
  <c r="M94" i="48"/>
  <c r="G94" i="48"/>
  <c r="J94" i="48" s="1"/>
  <c r="F94" i="48"/>
  <c r="I94" i="48" s="1"/>
  <c r="M57" i="48"/>
  <c r="G57" i="48"/>
  <c r="J57" i="48" s="1"/>
  <c r="F57" i="48"/>
  <c r="I57" i="48" s="1"/>
  <c r="M53" i="48"/>
  <c r="G53" i="48"/>
  <c r="J53" i="48" s="1"/>
  <c r="F53" i="48"/>
  <c r="I53" i="48" s="1"/>
  <c r="M49" i="48"/>
  <c r="G49" i="48"/>
  <c r="J49" i="48" s="1"/>
  <c r="F49" i="48"/>
  <c r="I49" i="48" s="1"/>
  <c r="M41" i="48"/>
  <c r="G41" i="48"/>
  <c r="J41" i="48" s="1"/>
  <c r="F41" i="48"/>
  <c r="I41" i="48" s="1"/>
  <c r="M24" i="48"/>
  <c r="G24" i="48"/>
  <c r="J24" i="48" s="1"/>
  <c r="F24" i="48"/>
  <c r="I24" i="48" s="1"/>
  <c r="M16" i="48"/>
  <c r="G16" i="48"/>
  <c r="J16" i="48" s="1"/>
  <c r="F16" i="48"/>
  <c r="I16" i="48" s="1"/>
  <c r="M15" i="48"/>
  <c r="G15" i="48"/>
  <c r="J15" i="48" s="1"/>
  <c r="F15" i="48"/>
  <c r="I15" i="48" s="1"/>
  <c r="M14" i="48"/>
  <c r="G14" i="48"/>
  <c r="J14" i="48" s="1"/>
  <c r="F14" i="48"/>
  <c r="I14" i="48" s="1"/>
  <c r="F16" i="65"/>
  <c r="I16" i="65" s="1"/>
  <c r="G16" i="65"/>
  <c r="J16" i="65" s="1"/>
  <c r="L16" i="65"/>
  <c r="F17" i="65"/>
  <c r="G17" i="65"/>
  <c r="I17" i="65"/>
  <c r="J17" i="65"/>
  <c r="L17" i="65"/>
  <c r="F18" i="65"/>
  <c r="G18" i="65"/>
  <c r="I18" i="65"/>
  <c r="J18" i="65"/>
  <c r="L18" i="65"/>
  <c r="F19" i="65"/>
  <c r="I19" i="65" s="1"/>
  <c r="G19" i="65"/>
  <c r="J19" i="65" s="1"/>
  <c r="L19" i="65"/>
  <c r="F20" i="65"/>
  <c r="I20" i="65" s="1"/>
  <c r="G20" i="65"/>
  <c r="J20" i="65"/>
  <c r="L20" i="65"/>
  <c r="F21" i="65"/>
  <c r="I21" i="65" s="1"/>
  <c r="G21" i="65"/>
  <c r="J21" i="65"/>
  <c r="L21" i="65"/>
  <c r="G416" i="38"/>
  <c r="J416" i="38" s="1"/>
  <c r="H416" i="38"/>
  <c r="K416" i="38" s="1"/>
  <c r="H336" i="38"/>
  <c r="K336" i="38" s="1"/>
  <c r="G336" i="38"/>
  <c r="J336" i="38" s="1"/>
  <c r="H47" i="38"/>
  <c r="K47" i="38" s="1"/>
  <c r="G47" i="38"/>
  <c r="J47" i="38" s="1"/>
  <c r="H504" i="38"/>
  <c r="K504" i="38" s="1"/>
  <c r="G504" i="38"/>
  <c r="J504" i="38" s="1"/>
  <c r="G267" i="38"/>
  <c r="J267" i="38" s="1"/>
  <c r="H267" i="38"/>
  <c r="K267" i="38" s="1"/>
  <c r="G479" i="38"/>
  <c r="J479" i="38" s="1"/>
  <c r="H479" i="38"/>
  <c r="K479" i="38" s="1"/>
  <c r="H427" i="38"/>
  <c r="K427" i="38" s="1"/>
  <c r="G427" i="38"/>
  <c r="J427" i="38" s="1"/>
  <c r="H571" i="38"/>
  <c r="K571" i="38" s="1"/>
  <c r="G571" i="38"/>
  <c r="J571" i="38" s="1"/>
  <c r="H259" i="38"/>
  <c r="K259" i="38" s="1"/>
  <c r="G259" i="38"/>
  <c r="J259" i="38" s="1"/>
  <c r="H131" i="38"/>
  <c r="K131" i="38" s="1"/>
  <c r="G131" i="38"/>
  <c r="J131" i="38" s="1"/>
  <c r="H104" i="38"/>
  <c r="K104" i="38" s="1"/>
  <c r="G104" i="38"/>
  <c r="J104" i="38" s="1"/>
  <c r="H226" i="38"/>
  <c r="K226" i="38" s="1"/>
  <c r="G226" i="38"/>
  <c r="H18" i="38"/>
  <c r="K18" i="38" s="1"/>
  <c r="G18" i="38"/>
  <c r="J18" i="38" s="1"/>
  <c r="H63" i="38"/>
  <c r="K63" i="38" s="1"/>
  <c r="G63" i="38"/>
  <c r="J63" i="38" s="1"/>
  <c r="H23" i="38"/>
  <c r="K23" i="38" s="1"/>
  <c r="G23" i="38"/>
  <c r="J23" i="38" s="1"/>
  <c r="L101" i="41"/>
  <c r="G101" i="41"/>
  <c r="J101" i="41" s="1"/>
  <c r="F101" i="41"/>
  <c r="I101" i="41" s="1"/>
  <c r="H541" i="38"/>
  <c r="K541" i="38" s="1"/>
  <c r="G541" i="38"/>
  <c r="J541" i="38" s="1"/>
  <c r="H484" i="38"/>
  <c r="K484" i="38" s="1"/>
  <c r="G484" i="38"/>
  <c r="J484" i="38" s="1"/>
  <c r="H548" i="38"/>
  <c r="K548" i="38" s="1"/>
  <c r="G548" i="38"/>
  <c r="J548" i="38" s="1"/>
  <c r="H572" i="38"/>
  <c r="K572" i="38" s="1"/>
  <c r="G572" i="38"/>
  <c r="J572" i="38" s="1"/>
  <c r="M47" i="76"/>
  <c r="H47" i="76"/>
  <c r="K47" i="76" s="1"/>
  <c r="G47" i="76"/>
  <c r="J47" i="76" s="1"/>
  <c r="M46" i="76"/>
  <c r="H46" i="76"/>
  <c r="K46" i="76" s="1"/>
  <c r="G46" i="76"/>
  <c r="J46" i="76" s="1"/>
  <c r="M45" i="76"/>
  <c r="H45" i="76"/>
  <c r="K45" i="76" s="1"/>
  <c r="G45" i="76"/>
  <c r="J45" i="76" s="1"/>
  <c r="M44" i="76"/>
  <c r="H44" i="76"/>
  <c r="K44" i="76" s="1"/>
  <c r="G44" i="76"/>
  <c r="J44" i="76" s="1"/>
  <c r="M43" i="76"/>
  <c r="H43" i="76"/>
  <c r="K43" i="76" s="1"/>
  <c r="G43" i="76"/>
  <c r="J43" i="76" s="1"/>
  <c r="M42" i="76"/>
  <c r="H42" i="76"/>
  <c r="K42" i="76" s="1"/>
  <c r="G42" i="76"/>
  <c r="J42" i="76" s="1"/>
  <c r="M41" i="76"/>
  <c r="H41" i="76"/>
  <c r="K41" i="76" s="1"/>
  <c r="G41" i="76"/>
  <c r="J41" i="76" s="1"/>
  <c r="M40" i="76"/>
  <c r="H40" i="76"/>
  <c r="K40" i="76" s="1"/>
  <c r="G40" i="76"/>
  <c r="J40" i="76" s="1"/>
  <c r="M39" i="76"/>
  <c r="H39" i="76"/>
  <c r="K39" i="76" s="1"/>
  <c r="G39" i="76"/>
  <c r="J39" i="76" s="1"/>
  <c r="M38" i="76"/>
  <c r="H38" i="76"/>
  <c r="K38" i="76" s="1"/>
  <c r="G38" i="76"/>
  <c r="J38" i="76" s="1"/>
  <c r="M37" i="76"/>
  <c r="H37" i="76"/>
  <c r="K37" i="76" s="1"/>
  <c r="G37" i="76"/>
  <c r="J37" i="76" s="1"/>
  <c r="M36" i="76"/>
  <c r="H36" i="76"/>
  <c r="K36" i="76" s="1"/>
  <c r="G36" i="76"/>
  <c r="J36" i="76" s="1"/>
  <c r="M35" i="76"/>
  <c r="H35" i="76"/>
  <c r="K35" i="76" s="1"/>
  <c r="G35" i="76"/>
  <c r="J35" i="76" s="1"/>
  <c r="M34" i="76"/>
  <c r="H34" i="76"/>
  <c r="K34" i="76" s="1"/>
  <c r="G34" i="76"/>
  <c r="J34" i="76" s="1"/>
  <c r="M33" i="76"/>
  <c r="H33" i="76"/>
  <c r="K33" i="76" s="1"/>
  <c r="G33" i="76"/>
  <c r="J33" i="76" s="1"/>
  <c r="M32" i="76"/>
  <c r="H32" i="76"/>
  <c r="K32" i="76" s="1"/>
  <c r="G32" i="76"/>
  <c r="J32" i="76" s="1"/>
  <c r="M31" i="76"/>
  <c r="H31" i="76"/>
  <c r="K31" i="76" s="1"/>
  <c r="G31" i="76"/>
  <c r="J31" i="76" s="1"/>
  <c r="M30" i="76"/>
  <c r="H30" i="76"/>
  <c r="K30" i="76" s="1"/>
  <c r="G30" i="76"/>
  <c r="J30" i="76" s="1"/>
  <c r="M29" i="76"/>
  <c r="H29" i="76"/>
  <c r="K29" i="76" s="1"/>
  <c r="G29" i="76"/>
  <c r="J29" i="76" s="1"/>
  <c r="M28" i="76"/>
  <c r="H28" i="76"/>
  <c r="K28" i="76" s="1"/>
  <c r="G28" i="76"/>
  <c r="J28" i="76" s="1"/>
  <c r="M27" i="76"/>
  <c r="H27" i="76"/>
  <c r="K27" i="76" s="1"/>
  <c r="G27" i="76"/>
  <c r="J27" i="76" s="1"/>
  <c r="M26" i="76"/>
  <c r="H26" i="76"/>
  <c r="K26" i="76" s="1"/>
  <c r="G26" i="76"/>
  <c r="J26" i="76" s="1"/>
  <c r="M25" i="76"/>
  <c r="H25" i="76"/>
  <c r="K25" i="76" s="1"/>
  <c r="G25" i="76"/>
  <c r="J25" i="76" s="1"/>
  <c r="M24" i="76"/>
  <c r="H24" i="76"/>
  <c r="K24" i="76" s="1"/>
  <c r="G24" i="76"/>
  <c r="J24" i="76" s="1"/>
  <c r="M23" i="76"/>
  <c r="H23" i="76"/>
  <c r="K23" i="76" s="1"/>
  <c r="G23" i="76"/>
  <c r="J23" i="76" s="1"/>
  <c r="M22" i="76"/>
  <c r="H22" i="76"/>
  <c r="K22" i="76" s="1"/>
  <c r="G22" i="76"/>
  <c r="J22" i="76" s="1"/>
  <c r="M21" i="76"/>
  <c r="H21" i="76"/>
  <c r="K21" i="76" s="1"/>
  <c r="G21" i="76"/>
  <c r="J21" i="76" s="1"/>
  <c r="M20" i="76"/>
  <c r="H20" i="76"/>
  <c r="K20" i="76" s="1"/>
  <c r="G20" i="76"/>
  <c r="J20" i="76" s="1"/>
  <c r="M19" i="76"/>
  <c r="H19" i="76"/>
  <c r="K19" i="76" s="1"/>
  <c r="G19" i="76"/>
  <c r="J19" i="76" s="1"/>
  <c r="M18" i="76"/>
  <c r="H18" i="76"/>
  <c r="K18" i="76" s="1"/>
  <c r="G18" i="76"/>
  <c r="J18" i="76" s="1"/>
  <c r="M17" i="76"/>
  <c r="H17" i="76"/>
  <c r="K17" i="76" s="1"/>
  <c r="G17" i="76"/>
  <c r="J17" i="76" s="1"/>
  <c r="M16" i="76"/>
  <c r="H16" i="76"/>
  <c r="K16" i="76" s="1"/>
  <c r="G16" i="76"/>
  <c r="J16" i="76" s="1"/>
  <c r="M15" i="76"/>
  <c r="H15" i="76"/>
  <c r="K15" i="76" s="1"/>
  <c r="G15" i="76"/>
  <c r="J15" i="76" s="1"/>
  <c r="M14" i="76"/>
  <c r="H14" i="76"/>
  <c r="K14" i="76" s="1"/>
  <c r="G14" i="76"/>
  <c r="J14" i="76" s="1"/>
  <c r="M13" i="76"/>
  <c r="H13" i="76"/>
  <c r="K13" i="76" s="1"/>
  <c r="G13" i="76"/>
  <c r="J13" i="76" s="1"/>
  <c r="M12" i="76"/>
  <c r="H12" i="76"/>
  <c r="K12" i="76" s="1"/>
  <c r="G12" i="76"/>
  <c r="J12" i="76" s="1"/>
  <c r="M11" i="76"/>
  <c r="H11" i="76"/>
  <c r="K11" i="76" s="1"/>
  <c r="G11" i="76"/>
  <c r="J11" i="76" s="1"/>
  <c r="M10" i="76"/>
  <c r="H10" i="76"/>
  <c r="K10" i="76" s="1"/>
  <c r="G10" i="76"/>
  <c r="J10" i="76" s="1"/>
  <c r="M9" i="76"/>
  <c r="H9" i="76"/>
  <c r="K9" i="76" s="1"/>
  <c r="G9" i="76"/>
  <c r="J9" i="76" s="1"/>
  <c r="M8" i="76"/>
  <c r="H8" i="76"/>
  <c r="K8" i="76" s="1"/>
  <c r="G8" i="76"/>
  <c r="J8" i="76" s="1"/>
  <c r="M7" i="76"/>
  <c r="H7" i="76"/>
  <c r="K7" i="76" s="1"/>
  <c r="G7" i="76"/>
  <c r="J7" i="76" s="1"/>
  <c r="M6" i="76"/>
  <c r="H6" i="76"/>
  <c r="K6" i="76" s="1"/>
  <c r="G6" i="76"/>
  <c r="J6" i="76" s="1"/>
  <c r="M5" i="76"/>
  <c r="H5" i="76"/>
  <c r="K5" i="76" s="1"/>
  <c r="G5" i="76"/>
  <c r="J5" i="76" s="1"/>
  <c r="M4" i="76"/>
  <c r="H4" i="76"/>
  <c r="K4" i="76" s="1"/>
  <c r="G4" i="76"/>
  <c r="J4" i="76" s="1"/>
  <c r="M3" i="76"/>
  <c r="H3" i="76"/>
  <c r="K3" i="76" s="1"/>
  <c r="G3" i="76"/>
  <c r="J3" i="76" s="1"/>
  <c r="M2" i="76"/>
  <c r="H2" i="76"/>
  <c r="K2" i="76" s="1"/>
  <c r="G2" i="76"/>
  <c r="J2" i="76" s="1"/>
  <c r="G520" i="38"/>
  <c r="J520" i="38" s="1"/>
  <c r="H520" i="38"/>
  <c r="K520" i="38" s="1"/>
  <c r="H483" i="38"/>
  <c r="K483" i="38" s="1"/>
  <c r="G483" i="38"/>
  <c r="J483" i="38" s="1"/>
  <c r="H28" i="38"/>
  <c r="K28" i="38" s="1"/>
  <c r="G28" i="38"/>
  <c r="J28" i="38" s="1"/>
  <c r="H261" i="38"/>
  <c r="K261" i="38" s="1"/>
  <c r="G261" i="38"/>
  <c r="J261" i="38" s="1"/>
  <c r="H314" i="38"/>
  <c r="K314" i="38" s="1"/>
  <c r="G314" i="38"/>
  <c r="J314" i="38" s="1"/>
  <c r="H429" i="38"/>
  <c r="K429" i="38" s="1"/>
  <c r="G429" i="38"/>
  <c r="J429" i="38" s="1"/>
  <c r="H325" i="38"/>
  <c r="K325" i="38" s="1"/>
  <c r="G325" i="38"/>
  <c r="J325" i="38" s="1"/>
  <c r="H334" i="38"/>
  <c r="K334" i="38" s="1"/>
  <c r="G334" i="38"/>
  <c r="J334" i="38" s="1"/>
  <c r="H24" i="38"/>
  <c r="K24" i="38" s="1"/>
  <c r="G24" i="38"/>
  <c r="J24" i="38" s="1"/>
  <c r="G182" i="38"/>
  <c r="J182" i="38" s="1"/>
  <c r="H182" i="38"/>
  <c r="K182" i="38" s="1"/>
  <c r="G89" i="38"/>
  <c r="J89" i="38" s="1"/>
  <c r="H89" i="38"/>
  <c r="K89" i="38" s="1"/>
  <c r="H327" i="38"/>
  <c r="K327" i="38" s="1"/>
  <c r="G327" i="38"/>
  <c r="J327" i="38" s="1"/>
  <c r="H179" i="38"/>
  <c r="K179" i="38" s="1"/>
  <c r="G179" i="38"/>
  <c r="J179" i="38" s="1"/>
  <c r="H345" i="38"/>
  <c r="K345" i="38" s="1"/>
  <c r="G345" i="38"/>
  <c r="J345" i="38" s="1"/>
  <c r="H453" i="38"/>
  <c r="K453" i="38" s="1"/>
  <c r="G453" i="38"/>
  <c r="J453" i="38" s="1"/>
  <c r="H442" i="38"/>
  <c r="K442" i="38" s="1"/>
  <c r="G442" i="38"/>
  <c r="J442" i="38" s="1"/>
  <c r="H329" i="38"/>
  <c r="K329" i="38" s="1"/>
  <c r="G329" i="38"/>
  <c r="J329" i="38" s="1"/>
  <c r="H493" i="38"/>
  <c r="K493" i="38" s="1"/>
  <c r="G493" i="38"/>
  <c r="J493" i="38" s="1"/>
  <c r="H229" i="38"/>
  <c r="K229" i="38" s="1"/>
  <c r="G229" i="38"/>
  <c r="J229" i="38" s="1"/>
  <c r="H480" i="38"/>
  <c r="K480" i="38" s="1"/>
  <c r="G480" i="38"/>
  <c r="J480" i="38" s="1"/>
  <c r="H469" i="38"/>
  <c r="K469" i="38" s="1"/>
  <c r="G469" i="38"/>
  <c r="J469" i="38" s="1"/>
  <c r="H567" i="38"/>
  <c r="K567" i="38" s="1"/>
  <c r="G567" i="38"/>
  <c r="J567" i="38" s="1"/>
  <c r="H562" i="38"/>
  <c r="K562" i="38" s="1"/>
  <c r="G562" i="38"/>
  <c r="J562" i="38" s="1"/>
  <c r="H561" i="38"/>
  <c r="K561" i="38" s="1"/>
  <c r="G561" i="38"/>
  <c r="J561" i="38" s="1"/>
  <c r="H560" i="38"/>
  <c r="K560" i="38" s="1"/>
  <c r="G560" i="38"/>
  <c r="J560" i="38" s="1"/>
  <c r="H264" i="38"/>
  <c r="K264" i="38" s="1"/>
  <c r="G264" i="38"/>
  <c r="J264" i="38" s="1"/>
  <c r="H400" i="38"/>
  <c r="K400" i="38" s="1"/>
  <c r="G400" i="38"/>
  <c r="J400" i="38" s="1"/>
  <c r="H546" i="38"/>
  <c r="K546" i="38" s="1"/>
  <c r="G546" i="38"/>
  <c r="J546" i="38" s="1"/>
  <c r="H543" i="38"/>
  <c r="K543" i="38" s="1"/>
  <c r="G543" i="38"/>
  <c r="J543" i="38" s="1"/>
  <c r="H502" i="38"/>
  <c r="K502" i="38" s="1"/>
  <c r="G502" i="38"/>
  <c r="J502" i="38" s="1"/>
  <c r="H337" i="38"/>
  <c r="K337" i="38" s="1"/>
  <c r="G337" i="38"/>
  <c r="J337" i="38" s="1"/>
  <c r="G3" i="38"/>
  <c r="J3" i="38" s="1"/>
  <c r="H3" i="38"/>
  <c r="K3" i="38" s="1"/>
  <c r="G4" i="38"/>
  <c r="H4" i="38"/>
  <c r="K4" i="38" s="1"/>
  <c r="G6" i="38"/>
  <c r="H6" i="38"/>
  <c r="K6" i="38" s="1"/>
  <c r="G7" i="38"/>
  <c r="H7" i="38"/>
  <c r="K7" i="38" s="1"/>
  <c r="G8" i="38"/>
  <c r="J8" i="38" s="1"/>
  <c r="H8" i="38"/>
  <c r="K8" i="38" s="1"/>
  <c r="G12" i="38"/>
  <c r="H12" i="38"/>
  <c r="K12" i="38" s="1"/>
  <c r="G15" i="38"/>
  <c r="H15" i="38"/>
  <c r="K15" i="38" s="1"/>
  <c r="G10" i="38"/>
  <c r="H10" i="38"/>
  <c r="K10" i="38" s="1"/>
  <c r="G11" i="38"/>
  <c r="J11" i="38" s="1"/>
  <c r="H11" i="38"/>
  <c r="K11" i="38" s="1"/>
  <c r="G66" i="38"/>
  <c r="H66" i="38"/>
  <c r="K66" i="38" s="1"/>
  <c r="G14" i="38"/>
  <c r="H14" i="38"/>
  <c r="K14" i="38" s="1"/>
  <c r="G22" i="38"/>
  <c r="J22" i="38" s="1"/>
  <c r="H22" i="38"/>
  <c r="K22" i="38" s="1"/>
  <c r="G19" i="38"/>
  <c r="H19" i="38"/>
  <c r="K19" i="38" s="1"/>
  <c r="G20" i="38"/>
  <c r="H20" i="38"/>
  <c r="K20" i="38" s="1"/>
  <c r="G27" i="38"/>
  <c r="H27" i="38"/>
  <c r="K27" i="38" s="1"/>
  <c r="G21" i="38"/>
  <c r="H21" i="38"/>
  <c r="K21" i="38" s="1"/>
  <c r="G26" i="38"/>
  <c r="H26" i="38"/>
  <c r="K26" i="38" s="1"/>
  <c r="G35" i="38"/>
  <c r="J35" i="38" s="1"/>
  <c r="H35" i="38"/>
  <c r="K35" i="38" s="1"/>
  <c r="G46" i="38"/>
  <c r="H46" i="38"/>
  <c r="K46" i="38" s="1"/>
  <c r="G30" i="38"/>
  <c r="H30" i="38"/>
  <c r="K30" i="38" s="1"/>
  <c r="G31" i="38"/>
  <c r="J31" i="38" s="1"/>
  <c r="H31" i="38"/>
  <c r="K31" i="38" s="1"/>
  <c r="G36" i="38"/>
  <c r="H36" i="38"/>
  <c r="K36" i="38" s="1"/>
  <c r="G25" i="38"/>
  <c r="H25" i="38"/>
  <c r="K25" i="38" s="1"/>
  <c r="G106" i="38"/>
  <c r="H106" i="38"/>
  <c r="K106" i="38" s="1"/>
  <c r="G37" i="38"/>
  <c r="H37" i="38"/>
  <c r="K37" i="38" s="1"/>
  <c r="G59" i="38"/>
  <c r="H59" i="38"/>
  <c r="K59" i="38" s="1"/>
  <c r="G60" i="38"/>
  <c r="H60" i="38"/>
  <c r="K60" i="38" s="1"/>
  <c r="G38" i="38"/>
  <c r="H38" i="38"/>
  <c r="K38" i="38" s="1"/>
  <c r="G41" i="38"/>
  <c r="J41" i="38" s="1"/>
  <c r="H41" i="38"/>
  <c r="K41" i="38" s="1"/>
  <c r="G65" i="38"/>
  <c r="H65" i="38"/>
  <c r="K65" i="38" s="1"/>
  <c r="G42" i="38"/>
  <c r="H42" i="38"/>
  <c r="K42" i="38" s="1"/>
  <c r="G45" i="38"/>
  <c r="J45" i="38" s="1"/>
  <c r="H45" i="38"/>
  <c r="K45" i="38" s="1"/>
  <c r="G48" i="38"/>
  <c r="H48" i="38"/>
  <c r="K48" i="38" s="1"/>
  <c r="G50" i="38"/>
  <c r="H50" i="38"/>
  <c r="K50" i="38" s="1"/>
  <c r="G51" i="38"/>
  <c r="H51" i="38"/>
  <c r="K51" i="38" s="1"/>
  <c r="G52" i="38"/>
  <c r="H52" i="38"/>
  <c r="K52" i="38" s="1"/>
  <c r="G53" i="38"/>
  <c r="H53" i="38"/>
  <c r="K53" i="38" s="1"/>
  <c r="G33" i="38"/>
  <c r="H33" i="38"/>
  <c r="K33" i="38" s="1"/>
  <c r="G55" i="38"/>
  <c r="H55" i="38"/>
  <c r="K55" i="38" s="1"/>
  <c r="G58" i="38"/>
  <c r="H58" i="38"/>
  <c r="K58" i="38" s="1"/>
  <c r="G103" i="38"/>
  <c r="J103" i="38" s="1"/>
  <c r="H103" i="38"/>
  <c r="K103" i="38" s="1"/>
  <c r="G61" i="38"/>
  <c r="J61" i="38" s="1"/>
  <c r="H61" i="38"/>
  <c r="K61" i="38" s="1"/>
  <c r="G77" i="38"/>
  <c r="H77" i="38"/>
  <c r="K77" i="38" s="1"/>
  <c r="G72" i="38"/>
  <c r="H72" i="38"/>
  <c r="K72" i="38" s="1"/>
  <c r="G54" i="38"/>
  <c r="H54" i="38"/>
  <c r="K54" i="38" s="1"/>
  <c r="G115" i="38"/>
  <c r="H115" i="38"/>
  <c r="K115" i="38" s="1"/>
  <c r="G69" i="38"/>
  <c r="H69" i="38"/>
  <c r="K69" i="38" s="1"/>
  <c r="G76" i="38"/>
  <c r="J76" i="38" s="1"/>
  <c r="H76" i="38"/>
  <c r="K76" i="38" s="1"/>
  <c r="G78" i="38"/>
  <c r="J78" i="38" s="1"/>
  <c r="H78" i="38"/>
  <c r="K78" i="38" s="1"/>
  <c r="G79" i="38"/>
  <c r="H79" i="38"/>
  <c r="K79" i="38" s="1"/>
  <c r="G64" i="38"/>
  <c r="H64" i="38"/>
  <c r="K64" i="38" s="1"/>
  <c r="G80" i="38"/>
  <c r="H80" i="38"/>
  <c r="K80" i="38" s="1"/>
  <c r="G70" i="38"/>
  <c r="H70" i="38"/>
  <c r="K70" i="38" s="1"/>
  <c r="G81" i="38"/>
  <c r="H81" i="38"/>
  <c r="K81" i="38" s="1"/>
  <c r="G83" i="38"/>
  <c r="H83" i="38"/>
  <c r="K83" i="38" s="1"/>
  <c r="G84" i="38"/>
  <c r="H84" i="38"/>
  <c r="K84" i="38" s="1"/>
  <c r="G85" i="38"/>
  <c r="H85" i="38"/>
  <c r="K85" i="38" s="1"/>
  <c r="G98" i="38"/>
  <c r="H98" i="38"/>
  <c r="K98" i="38" s="1"/>
  <c r="G86" i="38"/>
  <c r="H86" i="38"/>
  <c r="K86" i="38" s="1"/>
  <c r="G74" i="38"/>
  <c r="H74" i="38"/>
  <c r="K74" i="38" s="1"/>
  <c r="G87" i="38"/>
  <c r="H87" i="38"/>
  <c r="K87" i="38" s="1"/>
  <c r="G88" i="38"/>
  <c r="H88" i="38"/>
  <c r="K88" i="38" s="1"/>
  <c r="G90" i="38"/>
  <c r="H90" i="38"/>
  <c r="K90" i="38" s="1"/>
  <c r="G91" i="38"/>
  <c r="H91" i="38"/>
  <c r="K91" i="38" s="1"/>
  <c r="G254" i="38"/>
  <c r="J254" i="38" s="1"/>
  <c r="H254" i="38"/>
  <c r="K254" i="38" s="1"/>
  <c r="G92" i="38"/>
  <c r="H92" i="38"/>
  <c r="K92" i="38" s="1"/>
  <c r="G94" i="38"/>
  <c r="J94" i="38" s="1"/>
  <c r="H94" i="38"/>
  <c r="K94" i="38" s="1"/>
  <c r="G95" i="38"/>
  <c r="H95" i="38"/>
  <c r="K95" i="38" s="1"/>
  <c r="G96" i="38"/>
  <c r="J96" i="38" s="1"/>
  <c r="H96" i="38"/>
  <c r="K96" i="38" s="1"/>
  <c r="G97" i="38"/>
  <c r="H97" i="38"/>
  <c r="K97" i="38" s="1"/>
  <c r="G128" i="38"/>
  <c r="H128" i="38"/>
  <c r="K128" i="38" s="1"/>
  <c r="G102" i="38"/>
  <c r="H102" i="38"/>
  <c r="K102" i="38" s="1"/>
  <c r="G107" i="38"/>
  <c r="J107" i="38" s="1"/>
  <c r="H107" i="38"/>
  <c r="K107" i="38" s="1"/>
  <c r="G134" i="38"/>
  <c r="H134" i="38"/>
  <c r="K134" i="38" s="1"/>
  <c r="G135" i="38"/>
  <c r="H135" i="38"/>
  <c r="K135" i="38" s="1"/>
  <c r="G220" i="38"/>
  <c r="J220" i="38" s="1"/>
  <c r="H220" i="38"/>
  <c r="K220" i="38" s="1"/>
  <c r="G93" i="38"/>
  <c r="J93" i="38" s="1"/>
  <c r="H93" i="38"/>
  <c r="K93" i="38" s="1"/>
  <c r="G146" i="38"/>
  <c r="H146" i="38"/>
  <c r="K146" i="38" s="1"/>
  <c r="G75" i="38"/>
  <c r="H75" i="38"/>
  <c r="K75" i="38" s="1"/>
  <c r="G136" i="38"/>
  <c r="H136" i="38"/>
  <c r="K136" i="38" s="1"/>
  <c r="G154" i="38"/>
  <c r="H154" i="38"/>
  <c r="K154" i="38" s="1"/>
  <c r="G108" i="38"/>
  <c r="H108" i="38"/>
  <c r="K108" i="38" s="1"/>
  <c r="G109" i="38"/>
  <c r="H109" i="38"/>
  <c r="K109" i="38" s="1"/>
  <c r="G110" i="38"/>
  <c r="H110" i="38"/>
  <c r="K110" i="38" s="1"/>
  <c r="G111" i="38"/>
  <c r="H111" i="38"/>
  <c r="K111" i="38" s="1"/>
  <c r="G112" i="38"/>
  <c r="H112" i="38"/>
  <c r="K112" i="38" s="1"/>
  <c r="G113" i="38"/>
  <c r="J113" i="38" s="1"/>
  <c r="H113" i="38"/>
  <c r="K113" i="38" s="1"/>
  <c r="G100" i="38"/>
  <c r="H100" i="38"/>
  <c r="K100" i="38" s="1"/>
  <c r="G101" i="38"/>
  <c r="H101" i="38"/>
  <c r="K101" i="38" s="1"/>
  <c r="G132" i="38"/>
  <c r="H132" i="38"/>
  <c r="K132" i="38" s="1"/>
  <c r="G133" i="38"/>
  <c r="J133" i="38" s="1"/>
  <c r="H133" i="38"/>
  <c r="K133" i="38" s="1"/>
  <c r="G302" i="38"/>
  <c r="J302" i="38" s="1"/>
  <c r="H302" i="38"/>
  <c r="K302" i="38" s="1"/>
  <c r="G139" i="38"/>
  <c r="J139" i="38" s="1"/>
  <c r="H139" i="38"/>
  <c r="K139" i="38" s="1"/>
  <c r="G116" i="38"/>
  <c r="J116" i="38" s="1"/>
  <c r="H116" i="38"/>
  <c r="K116" i="38" s="1"/>
  <c r="G117" i="38"/>
  <c r="H117" i="38"/>
  <c r="K117" i="38" s="1"/>
  <c r="G160" i="38"/>
  <c r="H160" i="38"/>
  <c r="K160" i="38" s="1"/>
  <c r="G189" i="38"/>
  <c r="H189" i="38"/>
  <c r="K189" i="38" s="1"/>
  <c r="G119" i="38"/>
  <c r="H119" i="38"/>
  <c r="K119" i="38" s="1"/>
  <c r="G120" i="38"/>
  <c r="H120" i="38"/>
  <c r="K120" i="38" s="1"/>
  <c r="G121" i="38"/>
  <c r="H121" i="38"/>
  <c r="K121" i="38" s="1"/>
  <c r="G122" i="38"/>
  <c r="H122" i="38"/>
  <c r="K122" i="38" s="1"/>
  <c r="G123" i="38"/>
  <c r="J123" i="38" s="1"/>
  <c r="H123" i="38"/>
  <c r="K123" i="38" s="1"/>
  <c r="G195" i="38"/>
  <c r="H195" i="38"/>
  <c r="K195" i="38" s="1"/>
  <c r="G124" i="38"/>
  <c r="H124" i="38"/>
  <c r="K124" i="38" s="1"/>
  <c r="G125" i="38"/>
  <c r="H125" i="38"/>
  <c r="K125" i="38" s="1"/>
  <c r="G126" i="38"/>
  <c r="H126" i="38"/>
  <c r="K126" i="38" s="1"/>
  <c r="G127" i="38"/>
  <c r="H127" i="38"/>
  <c r="K127" i="38" s="1"/>
  <c r="G129" i="38"/>
  <c r="H129" i="38"/>
  <c r="K129" i="38" s="1"/>
  <c r="G137" i="38"/>
  <c r="J137" i="38" s="1"/>
  <c r="H137" i="38"/>
  <c r="K137" i="38" s="1"/>
  <c r="G138" i="38"/>
  <c r="J138" i="38" s="1"/>
  <c r="H138" i="38"/>
  <c r="K138" i="38" s="1"/>
  <c r="G219" i="38"/>
  <c r="J219" i="38" s="1"/>
  <c r="H219" i="38"/>
  <c r="K219" i="38" s="1"/>
  <c r="G155" i="38"/>
  <c r="J155" i="38" s="1"/>
  <c r="H155" i="38"/>
  <c r="K155" i="38" s="1"/>
  <c r="G225" i="38"/>
  <c r="H225" i="38"/>
  <c r="K225" i="38" s="1"/>
  <c r="G141" i="38"/>
  <c r="H141" i="38"/>
  <c r="K141" i="38" s="1"/>
  <c r="G142" i="38"/>
  <c r="H142" i="38"/>
  <c r="K142" i="38" s="1"/>
  <c r="G143" i="38"/>
  <c r="H143" i="38"/>
  <c r="K143" i="38" s="1"/>
  <c r="G144" i="38"/>
  <c r="J144" i="38" s="1"/>
  <c r="H144" i="38"/>
  <c r="K144" i="38" s="1"/>
  <c r="G147" i="38"/>
  <c r="J147" i="38" s="1"/>
  <c r="H147" i="38"/>
  <c r="K147" i="38" s="1"/>
  <c r="G148" i="38"/>
  <c r="H148" i="38"/>
  <c r="K148" i="38" s="1"/>
  <c r="G150" i="38"/>
  <c r="H150" i="38"/>
  <c r="K150" i="38" s="1"/>
  <c r="G151" i="38"/>
  <c r="J151" i="38" s="1"/>
  <c r="H151" i="38"/>
  <c r="K151" i="38" s="1"/>
  <c r="G153" i="38"/>
  <c r="H153" i="38"/>
  <c r="K153" i="38" s="1"/>
  <c r="G156" i="38"/>
  <c r="J156" i="38" s="1"/>
  <c r="H156" i="38"/>
  <c r="K156" i="38" s="1"/>
  <c r="G157" i="38"/>
  <c r="H157" i="38"/>
  <c r="K157" i="38" s="1"/>
  <c r="G140" i="38"/>
  <c r="J140" i="38" s="1"/>
  <c r="H140" i="38"/>
  <c r="K140" i="38" s="1"/>
  <c r="G158" i="38"/>
  <c r="J158" i="38" s="1"/>
  <c r="H158" i="38"/>
  <c r="K158" i="38" s="1"/>
  <c r="G191" i="38"/>
  <c r="H191" i="38"/>
  <c r="K191" i="38" s="1"/>
  <c r="G118" i="38"/>
  <c r="J118" i="38" s="1"/>
  <c r="H118" i="38"/>
  <c r="K118" i="38" s="1"/>
  <c r="G274" i="38"/>
  <c r="H274" i="38"/>
  <c r="K274" i="38" s="1"/>
  <c r="G163" i="38"/>
  <c r="H163" i="38"/>
  <c r="K163" i="38" s="1"/>
  <c r="G164" i="38"/>
  <c r="J164" i="38" s="1"/>
  <c r="H164" i="38"/>
  <c r="K164" i="38" s="1"/>
  <c r="G145" i="38"/>
  <c r="H145" i="38"/>
  <c r="K145" i="38" s="1"/>
  <c r="G165" i="38"/>
  <c r="H165" i="38"/>
  <c r="K165" i="38" s="1"/>
  <c r="G166" i="38"/>
  <c r="H166" i="38"/>
  <c r="K166" i="38" s="1"/>
  <c r="G285" i="38"/>
  <c r="H285" i="38"/>
  <c r="K285" i="38" s="1"/>
  <c r="G169" i="38"/>
  <c r="J169" i="38" s="1"/>
  <c r="H169" i="38"/>
  <c r="K169" i="38" s="1"/>
  <c r="G199" i="38"/>
  <c r="H199" i="38"/>
  <c r="K199" i="38" s="1"/>
  <c r="G170" i="38"/>
  <c r="H170" i="38"/>
  <c r="K170" i="38" s="1"/>
  <c r="G171" i="38"/>
  <c r="H171" i="38"/>
  <c r="K171" i="38" s="1"/>
  <c r="G203" i="38"/>
  <c r="H203" i="38"/>
  <c r="K203" i="38" s="1"/>
  <c r="G172" i="38"/>
  <c r="H172" i="38"/>
  <c r="K172" i="38" s="1"/>
  <c r="G175" i="38"/>
  <c r="H175" i="38"/>
  <c r="K175" i="38" s="1"/>
  <c r="G130" i="38"/>
  <c r="H130" i="38"/>
  <c r="K130" i="38" s="1"/>
  <c r="G176" i="38"/>
  <c r="J176" i="38" s="1"/>
  <c r="H176" i="38"/>
  <c r="K176" i="38" s="1"/>
  <c r="G177" i="38"/>
  <c r="H177" i="38"/>
  <c r="K177" i="38" s="1"/>
  <c r="G178" i="38"/>
  <c r="H178" i="38"/>
  <c r="K178" i="38" s="1"/>
  <c r="G252" i="38"/>
  <c r="H252" i="38"/>
  <c r="K252" i="38" s="1"/>
  <c r="G180" i="38"/>
  <c r="J180" i="38" s="1"/>
  <c r="H180" i="38"/>
  <c r="K180" i="38" s="1"/>
  <c r="G181" i="38"/>
  <c r="J181" i="38" s="1"/>
  <c r="H181" i="38"/>
  <c r="K181" i="38" s="1"/>
  <c r="G183" i="38"/>
  <c r="J183" i="38" s="1"/>
  <c r="H183" i="38"/>
  <c r="K183" i="38" s="1"/>
  <c r="G184" i="38"/>
  <c r="J184" i="38" s="1"/>
  <c r="H184" i="38"/>
  <c r="K184" i="38" s="1"/>
  <c r="G185" i="38"/>
  <c r="J185" i="38" s="1"/>
  <c r="H185" i="38"/>
  <c r="K185" i="38" s="1"/>
  <c r="G186" i="38"/>
  <c r="J186" i="38" s="1"/>
  <c r="H186" i="38"/>
  <c r="K186" i="38" s="1"/>
  <c r="G263" i="38"/>
  <c r="H263" i="38"/>
  <c r="K263" i="38" s="1"/>
  <c r="G187" i="38"/>
  <c r="J187" i="38" s="1"/>
  <c r="H187" i="38"/>
  <c r="K187" i="38" s="1"/>
  <c r="G188" i="38"/>
  <c r="H188" i="38"/>
  <c r="K188" i="38" s="1"/>
  <c r="G190" i="38"/>
  <c r="H190" i="38"/>
  <c r="K190" i="38" s="1"/>
  <c r="G192" i="38"/>
  <c r="H192" i="38"/>
  <c r="K192" i="38" s="1"/>
  <c r="G162" i="38"/>
  <c r="H162" i="38"/>
  <c r="K162" i="38" s="1"/>
  <c r="G275" i="38"/>
  <c r="H275" i="38"/>
  <c r="K275" i="38" s="1"/>
  <c r="G193" i="38"/>
  <c r="H193" i="38"/>
  <c r="K193" i="38" s="1"/>
  <c r="G194" i="38"/>
  <c r="J194" i="38" s="1"/>
  <c r="H194" i="38"/>
  <c r="K194" i="38" s="1"/>
  <c r="G196" i="38"/>
  <c r="H196" i="38"/>
  <c r="K196" i="38" s="1"/>
  <c r="G198" i="38"/>
  <c r="H198" i="38"/>
  <c r="K198" i="38" s="1"/>
  <c r="G202" i="38"/>
  <c r="J202" i="38" s="1"/>
  <c r="H202" i="38"/>
  <c r="K202" i="38" s="1"/>
  <c r="G295" i="38"/>
  <c r="H295" i="38"/>
  <c r="K295" i="38" s="1"/>
  <c r="G204" i="38"/>
  <c r="H204" i="38"/>
  <c r="K204" i="38" s="1"/>
  <c r="G149" i="38"/>
  <c r="H149" i="38"/>
  <c r="K149" i="38" s="1"/>
  <c r="G205" i="38"/>
  <c r="J205" i="38" s="1"/>
  <c r="H205" i="38"/>
  <c r="K205" i="38" s="1"/>
  <c r="G174" i="38"/>
  <c r="H174" i="38"/>
  <c r="K174" i="38" s="1"/>
  <c r="G210" i="38"/>
  <c r="H210" i="38"/>
  <c r="K210" i="38" s="1"/>
  <c r="G211" i="38"/>
  <c r="H211" i="38"/>
  <c r="K211" i="38" s="1"/>
  <c r="G212" i="38"/>
  <c r="J212" i="38" s="1"/>
  <c r="H212" i="38"/>
  <c r="K212" i="38" s="1"/>
  <c r="G213" i="38"/>
  <c r="H213" i="38"/>
  <c r="K213" i="38" s="1"/>
  <c r="G214" i="38"/>
  <c r="H214" i="38"/>
  <c r="K214" i="38" s="1"/>
  <c r="G217" i="38"/>
  <c r="J217" i="38" s="1"/>
  <c r="H217" i="38"/>
  <c r="K217" i="38" s="1"/>
  <c r="G218" i="38"/>
  <c r="J218" i="38" s="1"/>
  <c r="H218" i="38"/>
  <c r="K218" i="38" s="1"/>
  <c r="G257" i="38"/>
  <c r="J257" i="38" s="1"/>
  <c r="H257" i="38"/>
  <c r="K257" i="38" s="1"/>
  <c r="G222" i="38"/>
  <c r="J222" i="38" s="1"/>
  <c r="H222" i="38"/>
  <c r="K222" i="38" s="1"/>
  <c r="G221" i="38"/>
  <c r="J221" i="38" s="1"/>
  <c r="H221" i="38"/>
  <c r="K221" i="38" s="1"/>
  <c r="G223" i="38"/>
  <c r="J223" i="38" s="1"/>
  <c r="H223" i="38"/>
  <c r="K223" i="38" s="1"/>
  <c r="G224" i="38"/>
  <c r="H224" i="38"/>
  <c r="K224" i="38" s="1"/>
  <c r="G227" i="38"/>
  <c r="J227" i="38" s="1"/>
  <c r="H227" i="38"/>
  <c r="K227" i="38" s="1"/>
  <c r="G269" i="38"/>
  <c r="J269" i="38" s="1"/>
  <c r="H269" i="38"/>
  <c r="K269" i="38" s="1"/>
  <c r="G228" i="38"/>
  <c r="H228" i="38"/>
  <c r="K228" i="38" s="1"/>
  <c r="G231" i="38"/>
  <c r="J231" i="38" s="1"/>
  <c r="H231" i="38"/>
  <c r="K231" i="38" s="1"/>
  <c r="G270" i="38"/>
  <c r="J270" i="38" s="1"/>
  <c r="H270" i="38"/>
  <c r="K270" i="38" s="1"/>
  <c r="G276" i="38"/>
  <c r="J276" i="38" s="1"/>
  <c r="H276" i="38"/>
  <c r="K276" i="38" s="1"/>
  <c r="G233" i="38"/>
  <c r="H233" i="38"/>
  <c r="K233" i="38" s="1"/>
  <c r="G235" i="38"/>
  <c r="H235" i="38"/>
  <c r="K235" i="38" s="1"/>
  <c r="G338" i="38"/>
  <c r="H338" i="38"/>
  <c r="K338" i="38" s="1"/>
  <c r="G236" i="38"/>
  <c r="J236" i="38" s="1"/>
  <c r="H236" i="38"/>
  <c r="K236" i="38" s="1"/>
  <c r="G237" i="38"/>
  <c r="H237" i="38"/>
  <c r="K237" i="38" s="1"/>
  <c r="G238" i="38"/>
  <c r="H238" i="38"/>
  <c r="K238" i="38" s="1"/>
  <c r="G239" i="38"/>
  <c r="H239" i="38"/>
  <c r="K239" i="38" s="1"/>
  <c r="G240" i="38"/>
  <c r="J240" i="38" s="1"/>
  <c r="H240" i="38"/>
  <c r="K240" i="38" s="1"/>
  <c r="G200" i="38"/>
  <c r="H200" i="38"/>
  <c r="K200" i="38" s="1"/>
  <c r="G459" i="38"/>
  <c r="H459" i="38"/>
  <c r="K459" i="38" s="1"/>
  <c r="G245" i="38"/>
  <c r="J245" i="38" s="1"/>
  <c r="H245" i="38"/>
  <c r="K245" i="38" s="1"/>
  <c r="G246" i="38"/>
  <c r="H246" i="38"/>
  <c r="K246" i="38" s="1"/>
  <c r="G294" i="38"/>
  <c r="H294" i="38"/>
  <c r="K294" i="38" s="1"/>
  <c r="G206" i="38"/>
  <c r="H206" i="38"/>
  <c r="K206" i="38" s="1"/>
  <c r="G247" i="38"/>
  <c r="J247" i="38" s="1"/>
  <c r="H247" i="38"/>
  <c r="K247" i="38" s="1"/>
  <c r="G248" i="38"/>
  <c r="H248" i="38"/>
  <c r="K248" i="38" s="1"/>
  <c r="G355" i="38"/>
  <c r="H355" i="38"/>
  <c r="K355" i="38" s="1"/>
  <c r="G207" i="38"/>
  <c r="H207" i="38"/>
  <c r="K207" i="38" s="1"/>
  <c r="G209" i="38"/>
  <c r="H209" i="38"/>
  <c r="K209" i="38" s="1"/>
  <c r="G208" i="38"/>
  <c r="J208" i="38" s="1"/>
  <c r="H208" i="38"/>
  <c r="K208" i="38" s="1"/>
  <c r="G249" i="38"/>
  <c r="H249" i="38"/>
  <c r="K249" i="38" s="1"/>
  <c r="G250" i="38"/>
  <c r="H250" i="38"/>
  <c r="K250" i="38" s="1"/>
  <c r="G215" i="38"/>
  <c r="J215" i="38" s="1"/>
  <c r="H215" i="38"/>
  <c r="K215" i="38" s="1"/>
  <c r="G216" i="38"/>
  <c r="H216" i="38"/>
  <c r="K216" i="38" s="1"/>
  <c r="G253" i="38"/>
  <c r="H253" i="38"/>
  <c r="K253" i="38" s="1"/>
  <c r="G306" i="38"/>
  <c r="J306" i="38" s="1"/>
  <c r="H306" i="38"/>
  <c r="K306" i="38" s="1"/>
  <c r="G255" i="38"/>
  <c r="J255" i="38" s="1"/>
  <c r="H255" i="38"/>
  <c r="K255" i="38" s="1"/>
  <c r="G488" i="38"/>
  <c r="J488" i="38" s="1"/>
  <c r="H488" i="38"/>
  <c r="K488" i="38" s="1"/>
  <c r="G258" i="38"/>
  <c r="H258" i="38"/>
  <c r="K258" i="38" s="1"/>
  <c r="G260" i="38"/>
  <c r="H260" i="38"/>
  <c r="K260" i="38" s="1"/>
  <c r="G310" i="38"/>
  <c r="J310" i="38" s="1"/>
  <c r="H310" i="38"/>
  <c r="K310" i="38" s="1"/>
  <c r="G265" i="38"/>
  <c r="J265" i="38" s="1"/>
  <c r="H265" i="38"/>
  <c r="K265" i="38" s="1"/>
  <c r="G266" i="38"/>
  <c r="J266" i="38" s="1"/>
  <c r="H266" i="38"/>
  <c r="K266" i="38" s="1"/>
  <c r="G268" i="38"/>
  <c r="J268" i="38" s="1"/>
  <c r="H268" i="38"/>
  <c r="K268" i="38" s="1"/>
  <c r="G424" i="38"/>
  <c r="H424" i="38"/>
  <c r="K424" i="38" s="1"/>
  <c r="G272" i="38"/>
  <c r="J272" i="38" s="1"/>
  <c r="H272" i="38"/>
  <c r="K272" i="38" s="1"/>
  <c r="G273" i="38"/>
  <c r="J273" i="38" s="1"/>
  <c r="H273" i="38"/>
  <c r="K273" i="38" s="1"/>
  <c r="G277" i="38"/>
  <c r="H277" i="38"/>
  <c r="K277" i="38" s="1"/>
  <c r="G234" i="38"/>
  <c r="H234" i="38"/>
  <c r="K234" i="38" s="1"/>
  <c r="G278" i="38"/>
  <c r="H278" i="38"/>
  <c r="K278" i="38" s="1"/>
  <c r="G279" i="38"/>
  <c r="H279" i="38"/>
  <c r="K279" i="38" s="1"/>
  <c r="G280" i="38"/>
  <c r="H280" i="38"/>
  <c r="K280" i="38" s="1"/>
  <c r="G282" i="38"/>
  <c r="H282" i="38"/>
  <c r="K282" i="38" s="1"/>
  <c r="G283" i="38"/>
  <c r="J283" i="38" s="1"/>
  <c r="H283" i="38"/>
  <c r="K283" i="38" s="1"/>
  <c r="G341" i="38"/>
  <c r="J341" i="38" s="1"/>
  <c r="H341" i="38"/>
  <c r="K341" i="38" s="1"/>
  <c r="G284" i="38"/>
  <c r="H284" i="38"/>
  <c r="K284" i="38" s="1"/>
  <c r="G521" i="38"/>
  <c r="H521" i="38"/>
  <c r="K521" i="38" s="1"/>
  <c r="G286" i="38"/>
  <c r="J286" i="38" s="1"/>
  <c r="H286" i="38"/>
  <c r="K286" i="38" s="1"/>
  <c r="G343" i="38"/>
  <c r="J343" i="38" s="1"/>
  <c r="H343" i="38"/>
  <c r="K343" i="38" s="1"/>
  <c r="G287" i="38"/>
  <c r="H287" i="38"/>
  <c r="K287" i="38" s="1"/>
  <c r="G289" i="38"/>
  <c r="H289" i="38"/>
  <c r="K289" i="38" s="1"/>
  <c r="G290" i="38"/>
  <c r="J290" i="38" s="1"/>
  <c r="H290" i="38"/>
  <c r="K290" i="38" s="1"/>
  <c r="G291" i="38"/>
  <c r="H291" i="38"/>
  <c r="K291" i="38" s="1"/>
  <c r="G292" i="38"/>
  <c r="H292" i="38"/>
  <c r="K292" i="38" s="1"/>
  <c r="G353" i="38"/>
  <c r="J353" i="38" s="1"/>
  <c r="H353" i="38"/>
  <c r="K353" i="38" s="1"/>
  <c r="G467" i="38"/>
  <c r="H467" i="38"/>
  <c r="K467" i="38" s="1"/>
  <c r="G244" i="38"/>
  <c r="J244" i="38" s="1"/>
  <c r="H244" i="38"/>
  <c r="K244" i="38" s="1"/>
  <c r="G296" i="38"/>
  <c r="H296" i="38"/>
  <c r="K296" i="38" s="1"/>
  <c r="G297" i="38"/>
  <c r="H297" i="38"/>
  <c r="K297" i="38" s="1"/>
  <c r="G298" i="38"/>
  <c r="J298" i="38" s="1"/>
  <c r="H298" i="38"/>
  <c r="K298" i="38" s="1"/>
  <c r="G299" i="38"/>
  <c r="H299" i="38"/>
  <c r="K299" i="38" s="1"/>
  <c r="G301" i="38"/>
  <c r="H301" i="38"/>
  <c r="K301" i="38" s="1"/>
  <c r="G356" i="38"/>
  <c r="H356" i="38"/>
  <c r="K356" i="38" s="1"/>
  <c r="G251" i="38"/>
  <c r="J251" i="38" s="1"/>
  <c r="H251" i="38"/>
  <c r="K251" i="38" s="1"/>
  <c r="G303" i="38"/>
  <c r="J303" i="38" s="1"/>
  <c r="H303" i="38"/>
  <c r="K303" i="38" s="1"/>
  <c r="G304" i="38"/>
  <c r="J304" i="38" s="1"/>
  <c r="H304" i="38"/>
  <c r="K304" i="38" s="1"/>
  <c r="G360" i="38"/>
  <c r="H360" i="38"/>
  <c r="K360" i="38" s="1"/>
  <c r="G307" i="38"/>
  <c r="J307" i="38" s="1"/>
  <c r="H307" i="38"/>
  <c r="K307" i="38" s="1"/>
  <c r="G395" i="38"/>
  <c r="J395" i="38" s="1"/>
  <c r="H395" i="38"/>
  <c r="K395" i="38" s="1"/>
  <c r="G364" i="38"/>
  <c r="J364" i="38" s="1"/>
  <c r="H364" i="38"/>
  <c r="K364" i="38" s="1"/>
  <c r="G490" i="38"/>
  <c r="H490" i="38"/>
  <c r="K490" i="38" s="1"/>
  <c r="G312" i="38"/>
  <c r="J312" i="38" s="1"/>
  <c r="H312" i="38"/>
  <c r="K312" i="38" s="1"/>
  <c r="G313" i="38"/>
  <c r="J313" i="38" s="1"/>
  <c r="H313" i="38"/>
  <c r="K313" i="38" s="1"/>
  <c r="G315" i="38"/>
  <c r="J315" i="38" s="1"/>
  <c r="H315" i="38"/>
  <c r="K315" i="38" s="1"/>
  <c r="G497" i="38"/>
  <c r="J497" i="38" s="1"/>
  <c r="H497" i="38"/>
  <c r="K497" i="38" s="1"/>
  <c r="G409" i="38"/>
  <c r="J409" i="38" s="1"/>
  <c r="H409" i="38"/>
  <c r="K409" i="38" s="1"/>
  <c r="G316" i="38"/>
  <c r="J316" i="38" s="1"/>
  <c r="H316" i="38"/>
  <c r="K316" i="38" s="1"/>
  <c r="G317" i="38"/>
  <c r="J317" i="38" s="1"/>
  <c r="H317" i="38"/>
  <c r="K317" i="38" s="1"/>
  <c r="G318" i="38"/>
  <c r="H318" i="38"/>
  <c r="K318" i="38" s="1"/>
  <c r="G319" i="38"/>
  <c r="J319" i="38" s="1"/>
  <c r="H319" i="38"/>
  <c r="K319" i="38" s="1"/>
  <c r="G320" i="38"/>
  <c r="J320" i="38" s="1"/>
  <c r="H320" i="38"/>
  <c r="K320" i="38" s="1"/>
  <c r="G421" i="38"/>
  <c r="J421" i="38" s="1"/>
  <c r="H421" i="38"/>
  <c r="K421" i="38" s="1"/>
  <c r="G159" i="38"/>
  <c r="J159" i="38" s="1"/>
  <c r="H159" i="38"/>
  <c r="K159" i="38" s="1"/>
  <c r="G422" i="38"/>
  <c r="H422" i="38"/>
  <c r="K422" i="38" s="1"/>
  <c r="G370" i="38"/>
  <c r="J370" i="38" s="1"/>
  <c r="H370" i="38"/>
  <c r="K370" i="38" s="1"/>
  <c r="G323" i="38"/>
  <c r="J323" i="38" s="1"/>
  <c r="H323" i="38"/>
  <c r="K323" i="38" s="1"/>
  <c r="G324" i="38"/>
  <c r="J324" i="38" s="1"/>
  <c r="H324" i="38"/>
  <c r="K324" i="38" s="1"/>
  <c r="G326" i="38"/>
  <c r="H326" i="38"/>
  <c r="K326" i="38" s="1"/>
  <c r="G430" i="38"/>
  <c r="H430" i="38"/>
  <c r="K430" i="38" s="1"/>
  <c r="G328" i="38"/>
  <c r="J328" i="38" s="1"/>
  <c r="H328" i="38"/>
  <c r="K328" i="38" s="1"/>
  <c r="G330" i="38"/>
  <c r="H330" i="38"/>
  <c r="K330" i="38" s="1"/>
  <c r="G331" i="38"/>
  <c r="J331" i="38" s="1"/>
  <c r="H331" i="38"/>
  <c r="K331" i="38" s="1"/>
  <c r="G332" i="38"/>
  <c r="J332" i="38" s="1"/>
  <c r="H332" i="38"/>
  <c r="K332" i="38" s="1"/>
  <c r="G333" i="38"/>
  <c r="J333" i="38" s="1"/>
  <c r="H333" i="38"/>
  <c r="K333" i="38" s="1"/>
  <c r="G376" i="38"/>
  <c r="H376" i="38"/>
  <c r="K376" i="38" s="1"/>
  <c r="G335" i="38"/>
  <c r="J335" i="38" s="1"/>
  <c r="H335" i="38"/>
  <c r="K335" i="38" s="1"/>
  <c r="G449" i="38"/>
  <c r="H449" i="38"/>
  <c r="K449" i="38" s="1"/>
  <c r="G452" i="38"/>
  <c r="J452" i="38" s="1"/>
  <c r="H452" i="38"/>
  <c r="K452" i="38" s="1"/>
  <c r="G340" i="38"/>
  <c r="J340" i="38" s="1"/>
  <c r="H340" i="38"/>
  <c r="K340" i="38" s="1"/>
  <c r="G288" i="38"/>
  <c r="H288" i="38"/>
  <c r="K288" i="38" s="1"/>
  <c r="G344" i="38"/>
  <c r="J344" i="38" s="1"/>
  <c r="H344" i="38"/>
  <c r="K344" i="38" s="1"/>
  <c r="G346" i="38"/>
  <c r="J346" i="38" s="1"/>
  <c r="H346" i="38"/>
  <c r="K346" i="38" s="1"/>
  <c r="G347" i="38"/>
  <c r="H347" i="38"/>
  <c r="K347" i="38" s="1"/>
  <c r="G348" i="38"/>
  <c r="H348" i="38"/>
  <c r="K348" i="38" s="1"/>
  <c r="G349" i="38"/>
  <c r="J349" i="38" s="1"/>
  <c r="H349" i="38"/>
  <c r="K349" i="38" s="1"/>
  <c r="G350" i="38"/>
  <c r="J350" i="38" s="1"/>
  <c r="H350" i="38"/>
  <c r="K350" i="38" s="1"/>
  <c r="G460" i="38"/>
  <c r="H460" i="38"/>
  <c r="K460" i="38" s="1"/>
  <c r="G352" i="38"/>
  <c r="H352" i="38"/>
  <c r="K352" i="38" s="1"/>
  <c r="G354" i="38"/>
  <c r="H354" i="38"/>
  <c r="K354" i="38" s="1"/>
  <c r="G300" i="38"/>
  <c r="J300" i="38" s="1"/>
  <c r="H300" i="38"/>
  <c r="K300" i="38" s="1"/>
  <c r="G357" i="38"/>
  <c r="H357" i="38"/>
  <c r="K357" i="38" s="1"/>
  <c r="G358" i="38"/>
  <c r="H358" i="38"/>
  <c r="K358" i="38" s="1"/>
  <c r="G359" i="38"/>
  <c r="J359" i="38" s="1"/>
  <c r="H359" i="38"/>
  <c r="K359" i="38" s="1"/>
  <c r="G361" i="38"/>
  <c r="J361" i="38" s="1"/>
  <c r="H361" i="38"/>
  <c r="K361" i="38" s="1"/>
  <c r="G256" i="38"/>
  <c r="J256" i="38" s="1"/>
  <c r="H256" i="38"/>
  <c r="K256" i="38" s="1"/>
  <c r="G363" i="38"/>
  <c r="J363" i="38" s="1"/>
  <c r="H363" i="38"/>
  <c r="K363" i="38" s="1"/>
  <c r="G396" i="38"/>
  <c r="J396" i="38" s="1"/>
  <c r="H396" i="38"/>
  <c r="K396" i="38" s="1"/>
  <c r="G397" i="38"/>
  <c r="J397" i="38" s="1"/>
  <c r="H397" i="38"/>
  <c r="K397" i="38" s="1"/>
  <c r="G365" i="38"/>
  <c r="J365" i="38" s="1"/>
  <c r="H365" i="38"/>
  <c r="K365" i="38" s="1"/>
  <c r="G367" i="38"/>
  <c r="H367" i="38"/>
  <c r="K367" i="38" s="1"/>
  <c r="G368" i="38"/>
  <c r="H368" i="38"/>
  <c r="K368" i="38" s="1"/>
  <c r="G369" i="38"/>
  <c r="J369" i="38" s="1"/>
  <c r="H369" i="38"/>
  <c r="K369" i="38" s="1"/>
  <c r="G371" i="38"/>
  <c r="J371" i="38" s="1"/>
  <c r="H371" i="38"/>
  <c r="K371" i="38" s="1"/>
  <c r="G373" i="38"/>
  <c r="J373" i="38" s="1"/>
  <c r="H373" i="38"/>
  <c r="K373" i="38" s="1"/>
  <c r="G374" i="38"/>
  <c r="J374" i="38" s="1"/>
  <c r="H374" i="38"/>
  <c r="K374" i="38" s="1"/>
  <c r="G375" i="38"/>
  <c r="J375" i="38" s="1"/>
  <c r="H375" i="38"/>
  <c r="K375" i="38" s="1"/>
  <c r="G378" i="38"/>
  <c r="H378" i="38"/>
  <c r="K378" i="38" s="1"/>
  <c r="G379" i="38"/>
  <c r="J379" i="38" s="1"/>
  <c r="H379" i="38"/>
  <c r="K379" i="38" s="1"/>
  <c r="G380" i="38"/>
  <c r="H380" i="38"/>
  <c r="K380" i="38" s="1"/>
  <c r="G381" i="38"/>
  <c r="H381" i="38"/>
  <c r="K381" i="38" s="1"/>
  <c r="G382" i="38"/>
  <c r="H382" i="38"/>
  <c r="K382" i="38" s="1"/>
  <c r="G383" i="38"/>
  <c r="H383" i="38"/>
  <c r="K383" i="38" s="1"/>
  <c r="G384" i="38"/>
  <c r="H384" i="38"/>
  <c r="K384" i="38" s="1"/>
  <c r="G385" i="38"/>
  <c r="J385" i="38" s="1"/>
  <c r="H385" i="38"/>
  <c r="K385" i="38" s="1"/>
  <c r="G386" i="38"/>
  <c r="J386" i="38" s="1"/>
  <c r="H386" i="38"/>
  <c r="K386" i="38" s="1"/>
  <c r="G387" i="38"/>
  <c r="J387" i="38" s="1"/>
  <c r="H387" i="38"/>
  <c r="K387" i="38" s="1"/>
  <c r="G388" i="38"/>
  <c r="J388" i="38" s="1"/>
  <c r="H388" i="38"/>
  <c r="K388" i="38" s="1"/>
  <c r="G390" i="38"/>
  <c r="J390" i="38" s="1"/>
  <c r="H390" i="38"/>
  <c r="K390" i="38" s="1"/>
  <c r="G391" i="38"/>
  <c r="J391" i="38" s="1"/>
  <c r="H391" i="38"/>
  <c r="K391" i="38" s="1"/>
  <c r="G305" i="38"/>
  <c r="H305" i="38"/>
  <c r="K305" i="38" s="1"/>
  <c r="G392" i="38"/>
  <c r="J392" i="38" s="1"/>
  <c r="H392" i="38"/>
  <c r="K392" i="38" s="1"/>
  <c r="G393" i="38"/>
  <c r="J393" i="38" s="1"/>
  <c r="H393" i="38"/>
  <c r="K393" i="38" s="1"/>
  <c r="G362" i="38"/>
  <c r="H362" i="38"/>
  <c r="K362" i="38" s="1"/>
  <c r="G308" i="38"/>
  <c r="J308" i="38" s="1"/>
  <c r="H308" i="38"/>
  <c r="K308" i="38" s="1"/>
  <c r="G489" i="38"/>
  <c r="J489" i="38" s="1"/>
  <c r="H489" i="38"/>
  <c r="K489" i="38" s="1"/>
  <c r="G399" i="38"/>
  <c r="J399" i="38" s="1"/>
  <c r="H399" i="38"/>
  <c r="K399" i="38" s="1"/>
  <c r="G547" i="38"/>
  <c r="J547" i="38" s="1"/>
  <c r="H547" i="38"/>
  <c r="K547" i="38" s="1"/>
  <c r="G549" i="38"/>
  <c r="J549" i="38" s="1"/>
  <c r="H549" i="38"/>
  <c r="K549" i="38" s="1"/>
  <c r="G402" i="38"/>
  <c r="J402" i="38" s="1"/>
  <c r="H402" i="38"/>
  <c r="K402" i="38" s="1"/>
  <c r="G403" i="38"/>
  <c r="J403" i="38" s="1"/>
  <c r="H403" i="38"/>
  <c r="K403" i="38" s="1"/>
  <c r="G404" i="38"/>
  <c r="J404" i="38" s="1"/>
  <c r="H404" i="38"/>
  <c r="K404" i="38" s="1"/>
  <c r="G405" i="38"/>
  <c r="J405" i="38" s="1"/>
  <c r="H405" i="38"/>
  <c r="K405" i="38" s="1"/>
  <c r="G407" i="38"/>
  <c r="J407" i="38" s="1"/>
  <c r="H407" i="38"/>
  <c r="K407" i="38" s="1"/>
  <c r="G410" i="38"/>
  <c r="J410" i="38" s="1"/>
  <c r="H410" i="38"/>
  <c r="K410" i="38" s="1"/>
  <c r="G411" i="38"/>
  <c r="J411" i="38" s="1"/>
  <c r="H411" i="38"/>
  <c r="K411" i="38" s="1"/>
  <c r="G413" i="38"/>
  <c r="J413" i="38" s="1"/>
  <c r="H413" i="38"/>
  <c r="K413" i="38" s="1"/>
  <c r="G414" i="38"/>
  <c r="J414" i="38" s="1"/>
  <c r="H414" i="38"/>
  <c r="K414" i="38" s="1"/>
  <c r="G417" i="38"/>
  <c r="J417" i="38" s="1"/>
  <c r="H417" i="38"/>
  <c r="K417" i="38" s="1"/>
  <c r="G510" i="38"/>
  <c r="J510" i="38" s="1"/>
  <c r="H510" i="38"/>
  <c r="K510" i="38" s="1"/>
  <c r="G511" i="38"/>
  <c r="J511" i="38" s="1"/>
  <c r="H511" i="38"/>
  <c r="K511" i="38" s="1"/>
  <c r="G423" i="38"/>
  <c r="J423" i="38" s="1"/>
  <c r="H423" i="38"/>
  <c r="K423" i="38" s="1"/>
  <c r="G426" i="38"/>
  <c r="J426" i="38" s="1"/>
  <c r="H426" i="38"/>
  <c r="K426" i="38" s="1"/>
  <c r="G428" i="38"/>
  <c r="J428" i="38" s="1"/>
  <c r="H428" i="38"/>
  <c r="K428" i="38" s="1"/>
  <c r="G372" i="38"/>
  <c r="J372" i="38" s="1"/>
  <c r="H372" i="38"/>
  <c r="K372" i="38" s="1"/>
  <c r="G518" i="38"/>
  <c r="H518" i="38"/>
  <c r="K518" i="38" s="1"/>
  <c r="G431" i="38"/>
  <c r="J431" i="38" s="1"/>
  <c r="H431" i="38"/>
  <c r="K431" i="38" s="1"/>
  <c r="G432" i="38"/>
  <c r="J432" i="38" s="1"/>
  <c r="H432" i="38"/>
  <c r="K432" i="38" s="1"/>
  <c r="G433" i="38"/>
  <c r="J433" i="38" s="1"/>
  <c r="H433" i="38"/>
  <c r="K433" i="38" s="1"/>
  <c r="G434" i="38"/>
  <c r="J434" i="38" s="1"/>
  <c r="H434" i="38"/>
  <c r="K434" i="38" s="1"/>
  <c r="G435" i="38"/>
  <c r="J435" i="38" s="1"/>
  <c r="H435" i="38"/>
  <c r="K435" i="38" s="1"/>
  <c r="G436" i="38"/>
  <c r="J436" i="38" s="1"/>
  <c r="H436" i="38"/>
  <c r="K436" i="38" s="1"/>
  <c r="G437" i="38"/>
  <c r="J437" i="38" s="1"/>
  <c r="H437" i="38"/>
  <c r="K437" i="38" s="1"/>
  <c r="G438" i="38"/>
  <c r="J438" i="38" s="1"/>
  <c r="H438" i="38"/>
  <c r="K438" i="38" s="1"/>
  <c r="G439" i="38"/>
  <c r="J439" i="38" s="1"/>
  <c r="H439" i="38"/>
  <c r="K439" i="38" s="1"/>
  <c r="G440" i="38"/>
  <c r="J440" i="38" s="1"/>
  <c r="H440" i="38"/>
  <c r="K440" i="38" s="1"/>
  <c r="G441" i="38"/>
  <c r="H441" i="38"/>
  <c r="K441" i="38" s="1"/>
  <c r="G446" i="38"/>
  <c r="H446" i="38"/>
  <c r="K446" i="38" s="1"/>
  <c r="G448" i="38"/>
  <c r="J448" i="38" s="1"/>
  <c r="H448" i="38"/>
  <c r="K448" i="38" s="1"/>
  <c r="G451" i="38"/>
  <c r="J451" i="38" s="1"/>
  <c r="H451" i="38"/>
  <c r="K451" i="38" s="1"/>
  <c r="G454" i="38"/>
  <c r="H454" i="38"/>
  <c r="K454" i="38" s="1"/>
  <c r="G455" i="38"/>
  <c r="J455" i="38" s="1"/>
  <c r="H455" i="38"/>
  <c r="K455" i="38" s="1"/>
  <c r="G456" i="38"/>
  <c r="J456" i="38" s="1"/>
  <c r="H456" i="38"/>
  <c r="K456" i="38" s="1"/>
  <c r="G525" i="38"/>
  <c r="J525" i="38" s="1"/>
  <c r="H525" i="38"/>
  <c r="K525" i="38" s="1"/>
  <c r="G527" i="38"/>
  <c r="J527" i="38" s="1"/>
  <c r="H527" i="38"/>
  <c r="K527" i="38" s="1"/>
  <c r="G528" i="38"/>
  <c r="J528" i="38" s="1"/>
  <c r="H528" i="38"/>
  <c r="K528" i="38" s="1"/>
  <c r="G377" i="38"/>
  <c r="J377" i="38" s="1"/>
  <c r="H377" i="38"/>
  <c r="K377" i="38" s="1"/>
  <c r="G529" i="38"/>
  <c r="J529" i="38" s="1"/>
  <c r="H529" i="38"/>
  <c r="K529" i="38" s="1"/>
  <c r="G530" i="38"/>
  <c r="J530" i="38" s="1"/>
  <c r="H530" i="38"/>
  <c r="K530" i="38" s="1"/>
  <c r="G461" i="38"/>
  <c r="H461" i="38"/>
  <c r="K461" i="38" s="1"/>
  <c r="G464" i="38"/>
  <c r="H464" i="38"/>
  <c r="K464" i="38" s="1"/>
  <c r="G465" i="38"/>
  <c r="H465" i="38"/>
  <c r="K465" i="38" s="1"/>
  <c r="G468" i="38"/>
  <c r="J468" i="38" s="1"/>
  <c r="H468" i="38"/>
  <c r="K468" i="38" s="1"/>
  <c r="G470" i="38"/>
  <c r="H470" i="38"/>
  <c r="K470" i="38" s="1"/>
  <c r="G471" i="38"/>
  <c r="J471" i="38" s="1"/>
  <c r="H471" i="38"/>
  <c r="K471" i="38" s="1"/>
  <c r="G534" i="38"/>
  <c r="J534" i="38" s="1"/>
  <c r="H534" i="38"/>
  <c r="K534" i="38" s="1"/>
  <c r="G472" i="38"/>
  <c r="H472" i="38"/>
  <c r="K472" i="38" s="1"/>
  <c r="G473" i="38"/>
  <c r="J473" i="38" s="1"/>
  <c r="H473" i="38"/>
  <c r="K473" i="38" s="1"/>
  <c r="G536" i="38"/>
  <c r="J536" i="38" s="1"/>
  <c r="H536" i="38"/>
  <c r="K536" i="38" s="1"/>
  <c r="G477" i="38"/>
  <c r="H477" i="38"/>
  <c r="K477" i="38" s="1"/>
  <c r="G481" i="38"/>
  <c r="J481" i="38" s="1"/>
  <c r="H481" i="38"/>
  <c r="K481" i="38" s="1"/>
  <c r="G482" i="38"/>
  <c r="H482" i="38"/>
  <c r="K482" i="38" s="1"/>
  <c r="G485" i="38"/>
  <c r="H485" i="38"/>
  <c r="K485" i="38" s="1"/>
  <c r="G486" i="38"/>
  <c r="J486" i="38" s="1"/>
  <c r="H486" i="38"/>
  <c r="K486" i="38" s="1"/>
  <c r="G487" i="38"/>
  <c r="J487" i="38" s="1"/>
  <c r="H487" i="38"/>
  <c r="K487" i="38" s="1"/>
  <c r="G389" i="38"/>
  <c r="J389" i="38" s="1"/>
  <c r="H389" i="38"/>
  <c r="K389" i="38" s="1"/>
  <c r="G492" i="38"/>
  <c r="J492" i="38" s="1"/>
  <c r="H492" i="38"/>
  <c r="K492" i="38" s="1"/>
  <c r="G494" i="38"/>
  <c r="J494" i="38" s="1"/>
  <c r="H494" i="38"/>
  <c r="K494" i="38" s="1"/>
  <c r="G406" i="38"/>
  <c r="H406" i="38"/>
  <c r="K406" i="38" s="1"/>
  <c r="G495" i="38"/>
  <c r="J495" i="38" s="1"/>
  <c r="H495" i="38"/>
  <c r="K495" i="38" s="1"/>
  <c r="G496" i="38"/>
  <c r="J496" i="38" s="1"/>
  <c r="H496" i="38"/>
  <c r="K496" i="38" s="1"/>
  <c r="G498" i="38"/>
  <c r="H498" i="38"/>
  <c r="K498" i="38" s="1"/>
  <c r="G412" i="38"/>
  <c r="H412" i="38"/>
  <c r="K412" i="38" s="1"/>
  <c r="G499" i="38"/>
  <c r="J499" i="38" s="1"/>
  <c r="H499" i="38"/>
  <c r="K499" i="38" s="1"/>
  <c r="G505" i="38"/>
  <c r="J505" i="38" s="1"/>
  <c r="H505" i="38"/>
  <c r="K505" i="38" s="1"/>
  <c r="G506" i="38"/>
  <c r="J506" i="38" s="1"/>
  <c r="H506" i="38"/>
  <c r="K506" i="38" s="1"/>
  <c r="G507" i="38"/>
  <c r="J507" i="38" s="1"/>
  <c r="H507" i="38"/>
  <c r="K507" i="38" s="1"/>
  <c r="G508" i="38"/>
  <c r="J508" i="38" s="1"/>
  <c r="H508" i="38"/>
  <c r="K508" i="38" s="1"/>
  <c r="G509" i="38"/>
  <c r="J509" i="38" s="1"/>
  <c r="H509" i="38"/>
  <c r="K509" i="38" s="1"/>
  <c r="G512" i="38"/>
  <c r="J512" i="38" s="1"/>
  <c r="H512" i="38"/>
  <c r="K512" i="38" s="1"/>
  <c r="G513" i="38"/>
  <c r="J513" i="38" s="1"/>
  <c r="H513" i="38"/>
  <c r="K513" i="38" s="1"/>
  <c r="G514" i="38"/>
  <c r="J514" i="38" s="1"/>
  <c r="H514" i="38"/>
  <c r="K514" i="38" s="1"/>
  <c r="G515" i="38"/>
  <c r="H515" i="38"/>
  <c r="K515" i="38" s="1"/>
  <c r="G517" i="38"/>
  <c r="J517" i="38" s="1"/>
  <c r="H517" i="38"/>
  <c r="K517" i="38" s="1"/>
  <c r="G450" i="38"/>
  <c r="J450" i="38" s="1"/>
  <c r="H450" i="38"/>
  <c r="K450" i="38" s="1"/>
  <c r="G522" i="38"/>
  <c r="J522" i="38" s="1"/>
  <c r="H522" i="38"/>
  <c r="K522" i="38" s="1"/>
  <c r="G523" i="38"/>
  <c r="J523" i="38" s="1"/>
  <c r="H523" i="38"/>
  <c r="K523" i="38" s="1"/>
  <c r="G524" i="38"/>
  <c r="J524" i="38" s="1"/>
  <c r="H524" i="38"/>
  <c r="K524" i="38" s="1"/>
  <c r="G458" i="38"/>
  <c r="J458" i="38" s="1"/>
  <c r="H458" i="38"/>
  <c r="K458" i="38" s="1"/>
  <c r="G526" i="38"/>
  <c r="J526" i="38" s="1"/>
  <c r="H526" i="38"/>
  <c r="K526" i="38" s="1"/>
  <c r="G566" i="38"/>
  <c r="H566" i="38"/>
  <c r="K566" i="38" s="1"/>
  <c r="G568" i="38"/>
  <c r="J568" i="38" s="1"/>
  <c r="H568" i="38"/>
  <c r="K568" i="38" s="1"/>
  <c r="G531" i="38"/>
  <c r="J531" i="38" s="1"/>
  <c r="H531" i="38"/>
  <c r="K531" i="38" s="1"/>
  <c r="G532" i="38"/>
  <c r="J532" i="38" s="1"/>
  <c r="H532" i="38"/>
  <c r="K532" i="38" s="1"/>
  <c r="G476" i="38"/>
  <c r="J476" i="38" s="1"/>
  <c r="H476" i="38"/>
  <c r="K476" i="38" s="1"/>
  <c r="G537" i="38"/>
  <c r="J537" i="38" s="1"/>
  <c r="H537" i="38"/>
  <c r="K537" i="38" s="1"/>
  <c r="G538" i="38"/>
  <c r="J538" i="38" s="1"/>
  <c r="H538" i="38"/>
  <c r="K538" i="38" s="1"/>
  <c r="G539" i="38"/>
  <c r="J539" i="38" s="1"/>
  <c r="H539" i="38"/>
  <c r="K539" i="38" s="1"/>
  <c r="G540" i="38"/>
  <c r="H540" i="38"/>
  <c r="K540" i="38" s="1"/>
  <c r="G542" i="38"/>
  <c r="J542" i="38" s="1"/>
  <c r="H542" i="38"/>
  <c r="K542" i="38" s="1"/>
  <c r="G544" i="38"/>
  <c r="J544" i="38" s="1"/>
  <c r="H544" i="38"/>
  <c r="K544" i="38" s="1"/>
  <c r="G545" i="38"/>
  <c r="J545" i="38" s="1"/>
  <c r="H545" i="38"/>
  <c r="K545" i="38" s="1"/>
  <c r="G550" i="38"/>
  <c r="J550" i="38" s="1"/>
  <c r="H550" i="38"/>
  <c r="K550" i="38" s="1"/>
  <c r="G553" i="38"/>
  <c r="J553" i="38" s="1"/>
  <c r="H553" i="38"/>
  <c r="K553" i="38" s="1"/>
  <c r="G503" i="38"/>
  <c r="J503" i="38" s="1"/>
  <c r="H503" i="38"/>
  <c r="K503" i="38" s="1"/>
  <c r="G554" i="38"/>
  <c r="H554" i="38"/>
  <c r="K554" i="38" s="1"/>
  <c r="G555" i="38"/>
  <c r="J555" i="38" s="1"/>
  <c r="H555" i="38"/>
  <c r="K555" i="38" s="1"/>
  <c r="G556" i="38"/>
  <c r="J556" i="38" s="1"/>
  <c r="H556" i="38"/>
  <c r="K556" i="38" s="1"/>
  <c r="G559" i="38"/>
  <c r="J559" i="38" s="1"/>
  <c r="H559" i="38"/>
  <c r="K559" i="38" s="1"/>
  <c r="G563" i="38"/>
  <c r="J563" i="38" s="1"/>
  <c r="H563" i="38"/>
  <c r="K563" i="38" s="1"/>
  <c r="G564" i="38"/>
  <c r="H564" i="38"/>
  <c r="K564" i="38" s="1"/>
  <c r="G565" i="38"/>
  <c r="J565" i="38" s="1"/>
  <c r="H565" i="38"/>
  <c r="K565" i="38" s="1"/>
  <c r="G569" i="38"/>
  <c r="J569" i="38" s="1"/>
  <c r="H569" i="38"/>
  <c r="K569" i="38" s="1"/>
  <c r="G570" i="38"/>
  <c r="J570" i="38" s="1"/>
  <c r="H570" i="38"/>
  <c r="K570" i="38" s="1"/>
  <c r="G535" i="38"/>
  <c r="J535" i="38" s="1"/>
  <c r="H535" i="38"/>
  <c r="K535" i="38" s="1"/>
  <c r="G573" i="38"/>
  <c r="J573" i="38" s="1"/>
  <c r="H573" i="38"/>
  <c r="K573" i="38" s="1"/>
  <c r="G574" i="38"/>
  <c r="J574" i="38" s="1"/>
  <c r="H574" i="38"/>
  <c r="K574" i="38" s="1"/>
  <c r="G322" i="38"/>
  <c r="J322" i="38" s="1"/>
  <c r="H322" i="38"/>
  <c r="K322" i="38" s="1"/>
  <c r="G462" i="38"/>
  <c r="J462" i="38" s="1"/>
  <c r="H462" i="38"/>
  <c r="K462" i="38" s="1"/>
  <c r="G475" i="38"/>
  <c r="J475" i="38" s="1"/>
  <c r="H475" i="38"/>
  <c r="K475" i="38" s="1"/>
  <c r="G478" i="38"/>
  <c r="J478" i="38" s="1"/>
  <c r="H478" i="38"/>
  <c r="K478" i="38" s="1"/>
  <c r="G447" i="38"/>
  <c r="J447" i="38" s="1"/>
  <c r="H447" i="38"/>
  <c r="K447" i="38" s="1"/>
  <c r="G339" i="38"/>
  <c r="J339" i="38" s="1"/>
  <c r="H339" i="38"/>
  <c r="K339" i="38" s="1"/>
  <c r="G418" i="38"/>
  <c r="J418" i="38" s="1"/>
  <c r="H418" i="38"/>
  <c r="K418" i="38" s="1"/>
  <c r="G415" i="38"/>
  <c r="J415" i="38" s="1"/>
  <c r="H415" i="38"/>
  <c r="K415" i="38" s="1"/>
  <c r="G394" i="38"/>
  <c r="J394" i="38" s="1"/>
  <c r="H394" i="38"/>
  <c r="K394" i="38" s="1"/>
  <c r="G457" i="38"/>
  <c r="J457" i="38" s="1"/>
  <c r="H457" i="38"/>
  <c r="K457" i="38" s="1"/>
  <c r="G463" i="38"/>
  <c r="J463" i="38" s="1"/>
  <c r="H463" i="38"/>
  <c r="K463" i="38" s="1"/>
  <c r="G474" i="38"/>
  <c r="J474" i="38" s="1"/>
  <c r="H474" i="38"/>
  <c r="K474" i="38" s="1"/>
  <c r="F75" i="75"/>
  <c r="I75" i="75" s="1"/>
  <c r="G75" i="75"/>
  <c r="J75" i="75" s="1"/>
  <c r="M75" i="75"/>
  <c r="F76" i="75"/>
  <c r="I76" i="75" s="1"/>
  <c r="G76" i="75"/>
  <c r="J76" i="75" s="1"/>
  <c r="M76" i="75"/>
  <c r="F77" i="75"/>
  <c r="I77" i="75" s="1"/>
  <c r="G77" i="75"/>
  <c r="J77" i="75" s="1"/>
  <c r="M77" i="75"/>
  <c r="F78" i="75"/>
  <c r="I78" i="75" s="1"/>
  <c r="G78" i="75"/>
  <c r="J78" i="75" s="1"/>
  <c r="M78" i="75"/>
  <c r="F79" i="75"/>
  <c r="I79" i="75" s="1"/>
  <c r="G79" i="75"/>
  <c r="J79" i="75" s="1"/>
  <c r="M79" i="75"/>
  <c r="F80" i="75"/>
  <c r="I80" i="75" s="1"/>
  <c r="G80" i="75"/>
  <c r="J80" i="75" s="1"/>
  <c r="M80" i="75"/>
  <c r="F81" i="75"/>
  <c r="I81" i="75" s="1"/>
  <c r="G81" i="75"/>
  <c r="J81" i="75" s="1"/>
  <c r="M81" i="75"/>
  <c r="F83" i="75"/>
  <c r="I83" i="75" s="1"/>
  <c r="G83" i="75"/>
  <c r="J83" i="75" s="1"/>
  <c r="M83" i="75"/>
  <c r="F84" i="75"/>
  <c r="I84" i="75" s="1"/>
  <c r="G84" i="75"/>
  <c r="J84" i="75" s="1"/>
  <c r="M84" i="75"/>
  <c r="F85" i="75"/>
  <c r="I85" i="75" s="1"/>
  <c r="G85" i="75"/>
  <c r="J85" i="75" s="1"/>
  <c r="M85" i="75"/>
  <c r="F86" i="75"/>
  <c r="I86" i="75" s="1"/>
  <c r="G86" i="75"/>
  <c r="J86" i="75" s="1"/>
  <c r="M86" i="75"/>
  <c r="F87" i="75"/>
  <c r="I87" i="75" s="1"/>
  <c r="G87" i="75"/>
  <c r="J87" i="75" s="1"/>
  <c r="M87" i="75"/>
  <c r="F88" i="75"/>
  <c r="I88" i="75" s="1"/>
  <c r="G88" i="75"/>
  <c r="J88" i="75" s="1"/>
  <c r="M88" i="75"/>
  <c r="F89" i="75"/>
  <c r="I89" i="75" s="1"/>
  <c r="G89" i="75"/>
  <c r="J89" i="75" s="1"/>
  <c r="M89" i="75"/>
  <c r="F90" i="75"/>
  <c r="I90" i="75" s="1"/>
  <c r="G90" i="75"/>
  <c r="J90" i="75" s="1"/>
  <c r="M90" i="75"/>
  <c r="F91" i="75"/>
  <c r="I91" i="75" s="1"/>
  <c r="G91" i="75"/>
  <c r="J91" i="75" s="1"/>
  <c r="M91" i="75"/>
  <c r="F92" i="75"/>
  <c r="I92" i="75" s="1"/>
  <c r="G92" i="75"/>
  <c r="J92" i="75" s="1"/>
  <c r="M92" i="75"/>
  <c r="F93" i="75"/>
  <c r="I93" i="75" s="1"/>
  <c r="G93" i="75"/>
  <c r="J93" i="75" s="1"/>
  <c r="M93" i="75"/>
  <c r="F94" i="75"/>
  <c r="I94" i="75" s="1"/>
  <c r="G94" i="75"/>
  <c r="J94" i="75" s="1"/>
  <c r="M94" i="75"/>
  <c r="F95" i="75"/>
  <c r="I95" i="75" s="1"/>
  <c r="G95" i="75"/>
  <c r="J95" i="75" s="1"/>
  <c r="M95" i="75"/>
  <c r="F96" i="75"/>
  <c r="I96" i="75" s="1"/>
  <c r="G96" i="75"/>
  <c r="J96" i="75" s="1"/>
  <c r="M96" i="75"/>
  <c r="F98" i="75"/>
  <c r="I98" i="75" s="1"/>
  <c r="G98" i="75"/>
  <c r="J98" i="75" s="1"/>
  <c r="M98" i="75"/>
  <c r="F99" i="75"/>
  <c r="I99" i="75" s="1"/>
  <c r="G99" i="75"/>
  <c r="J99" i="75" s="1"/>
  <c r="M99" i="75"/>
  <c r="F100" i="75"/>
  <c r="I100" i="75" s="1"/>
  <c r="G100" i="75"/>
  <c r="J100" i="75" s="1"/>
  <c r="M100" i="75"/>
  <c r="F101" i="75"/>
  <c r="I101" i="75" s="1"/>
  <c r="G101" i="75"/>
  <c r="J101" i="75" s="1"/>
  <c r="M101" i="75"/>
  <c r="F102" i="75"/>
  <c r="I102" i="75" s="1"/>
  <c r="G102" i="75"/>
  <c r="J102" i="75" s="1"/>
  <c r="M102" i="75"/>
  <c r="F104" i="75"/>
  <c r="I104" i="75" s="1"/>
  <c r="G104" i="75"/>
  <c r="J104" i="75" s="1"/>
  <c r="M104" i="75"/>
  <c r="F105" i="75"/>
  <c r="I105" i="75" s="1"/>
  <c r="G105" i="75"/>
  <c r="J105" i="75" s="1"/>
  <c r="M105" i="75"/>
  <c r="F106" i="75"/>
  <c r="I106" i="75" s="1"/>
  <c r="G106" i="75"/>
  <c r="J106" i="75" s="1"/>
  <c r="M106" i="75"/>
  <c r="F108" i="75"/>
  <c r="I108" i="75" s="1"/>
  <c r="G108" i="75"/>
  <c r="J108" i="75" s="1"/>
  <c r="M108" i="75"/>
  <c r="F109" i="75"/>
  <c r="I109" i="75" s="1"/>
  <c r="G109" i="75"/>
  <c r="J109" i="75" s="1"/>
  <c r="M109" i="75"/>
  <c r="F110" i="75"/>
  <c r="I110" i="75" s="1"/>
  <c r="G110" i="75"/>
  <c r="J110" i="75" s="1"/>
  <c r="M110" i="75"/>
  <c r="F111" i="75"/>
  <c r="I111" i="75" s="1"/>
  <c r="G111" i="75"/>
  <c r="J111" i="75" s="1"/>
  <c r="M111" i="75"/>
  <c r="F112" i="75"/>
  <c r="I112" i="75" s="1"/>
  <c r="G112" i="75"/>
  <c r="J112" i="75" s="1"/>
  <c r="M112" i="75"/>
  <c r="F113" i="75"/>
  <c r="I113" i="75" s="1"/>
  <c r="G113" i="75"/>
  <c r="J113" i="75" s="1"/>
  <c r="M113" i="75"/>
  <c r="F114" i="75"/>
  <c r="I114" i="75" s="1"/>
  <c r="G114" i="75"/>
  <c r="J114" i="75" s="1"/>
  <c r="M114" i="75"/>
  <c r="F115" i="75"/>
  <c r="I115" i="75" s="1"/>
  <c r="G115" i="75"/>
  <c r="J115" i="75" s="1"/>
  <c r="M115" i="75"/>
  <c r="F116" i="75"/>
  <c r="I116" i="75" s="1"/>
  <c r="G116" i="75"/>
  <c r="J116" i="75" s="1"/>
  <c r="M116" i="75"/>
  <c r="F118" i="75"/>
  <c r="I118" i="75" s="1"/>
  <c r="G118" i="75"/>
  <c r="J118" i="75" s="1"/>
  <c r="M118" i="75"/>
  <c r="F119" i="75"/>
  <c r="I119" i="75" s="1"/>
  <c r="G119" i="75"/>
  <c r="J119" i="75" s="1"/>
  <c r="M119" i="75"/>
  <c r="F120" i="75"/>
  <c r="I120" i="75" s="1"/>
  <c r="G120" i="75"/>
  <c r="J120" i="75" s="1"/>
  <c r="M120" i="75"/>
  <c r="F121" i="75"/>
  <c r="I121" i="75" s="1"/>
  <c r="G121" i="75"/>
  <c r="J121" i="75" s="1"/>
  <c r="M121" i="75"/>
  <c r="F122" i="75"/>
  <c r="I122" i="75" s="1"/>
  <c r="G122" i="75"/>
  <c r="J122" i="75" s="1"/>
  <c r="M122" i="75"/>
  <c r="F123" i="75"/>
  <c r="I123" i="75" s="1"/>
  <c r="G123" i="75"/>
  <c r="J123" i="75" s="1"/>
  <c r="M123" i="75"/>
  <c r="F124" i="75"/>
  <c r="I124" i="75" s="1"/>
  <c r="G124" i="75"/>
  <c r="J124" i="75" s="1"/>
  <c r="M124" i="75"/>
  <c r="F125" i="75"/>
  <c r="I125" i="75" s="1"/>
  <c r="G125" i="75"/>
  <c r="J125" i="75" s="1"/>
  <c r="M125" i="75"/>
  <c r="F126" i="75"/>
  <c r="I126" i="75" s="1"/>
  <c r="G126" i="75"/>
  <c r="J126" i="75" s="1"/>
  <c r="M126" i="75"/>
  <c r="F128" i="75"/>
  <c r="I128" i="75" s="1"/>
  <c r="G128" i="75"/>
  <c r="J128" i="75" s="1"/>
  <c r="M128" i="75"/>
  <c r="F129" i="75"/>
  <c r="I129" i="75" s="1"/>
  <c r="G129" i="75"/>
  <c r="J129" i="75" s="1"/>
  <c r="M129" i="75"/>
  <c r="F130" i="75"/>
  <c r="I130" i="75" s="1"/>
  <c r="G130" i="75"/>
  <c r="J130" i="75" s="1"/>
  <c r="M130" i="75"/>
  <c r="F131" i="75"/>
  <c r="I131" i="75" s="1"/>
  <c r="G131" i="75"/>
  <c r="J131" i="75" s="1"/>
  <c r="M131" i="75"/>
  <c r="F132" i="75"/>
  <c r="I132" i="75" s="1"/>
  <c r="G132" i="75"/>
  <c r="J132" i="75" s="1"/>
  <c r="M132" i="75"/>
  <c r="F134" i="75"/>
  <c r="I134" i="75" s="1"/>
  <c r="G134" i="75"/>
  <c r="J134" i="75" s="1"/>
  <c r="M134" i="75"/>
  <c r="F136" i="75"/>
  <c r="I136" i="75" s="1"/>
  <c r="G136" i="75"/>
  <c r="J136" i="75" s="1"/>
  <c r="M136" i="75"/>
  <c r="F137" i="75"/>
  <c r="I137" i="75" s="1"/>
  <c r="G137" i="75"/>
  <c r="J137" i="75" s="1"/>
  <c r="M137" i="75"/>
  <c r="F138" i="75"/>
  <c r="I138" i="75" s="1"/>
  <c r="G138" i="75"/>
  <c r="J138" i="75" s="1"/>
  <c r="M138" i="75"/>
  <c r="F139" i="75"/>
  <c r="I139" i="75" s="1"/>
  <c r="G139" i="75"/>
  <c r="J139" i="75" s="1"/>
  <c r="M139" i="75"/>
  <c r="F140" i="75"/>
  <c r="I140" i="75" s="1"/>
  <c r="G140" i="75"/>
  <c r="J140" i="75" s="1"/>
  <c r="M140" i="75"/>
  <c r="F141" i="75"/>
  <c r="I141" i="75" s="1"/>
  <c r="G141" i="75"/>
  <c r="J141" i="75" s="1"/>
  <c r="M141" i="75"/>
  <c r="F142" i="75"/>
  <c r="I142" i="75" s="1"/>
  <c r="G142" i="75"/>
  <c r="J142" i="75" s="1"/>
  <c r="M142" i="75"/>
  <c r="F143" i="75"/>
  <c r="I143" i="75" s="1"/>
  <c r="G143" i="75"/>
  <c r="J143" i="75" s="1"/>
  <c r="M143" i="75"/>
  <c r="F144" i="75"/>
  <c r="I144" i="75" s="1"/>
  <c r="G144" i="75"/>
  <c r="J144" i="75" s="1"/>
  <c r="M144" i="75"/>
  <c r="F145" i="75"/>
  <c r="I145" i="75" s="1"/>
  <c r="G145" i="75"/>
  <c r="J145" i="75" s="1"/>
  <c r="M145" i="75"/>
  <c r="F146" i="75"/>
  <c r="I146" i="75" s="1"/>
  <c r="G146" i="75"/>
  <c r="J146" i="75" s="1"/>
  <c r="M146" i="75"/>
  <c r="F147" i="75"/>
  <c r="I147" i="75" s="1"/>
  <c r="G147" i="75"/>
  <c r="J147" i="75" s="1"/>
  <c r="M147" i="75"/>
  <c r="F149" i="75"/>
  <c r="I149" i="75" s="1"/>
  <c r="G149" i="75"/>
  <c r="J149" i="75" s="1"/>
  <c r="M149" i="75"/>
  <c r="F150" i="75"/>
  <c r="I150" i="75" s="1"/>
  <c r="G150" i="75"/>
  <c r="J150" i="75" s="1"/>
  <c r="M150" i="75"/>
  <c r="F151" i="75"/>
  <c r="I151" i="75" s="1"/>
  <c r="G151" i="75"/>
  <c r="J151" i="75" s="1"/>
  <c r="M151" i="75"/>
  <c r="F152" i="75"/>
  <c r="I152" i="75" s="1"/>
  <c r="G152" i="75"/>
  <c r="J152" i="75" s="1"/>
  <c r="M152" i="75"/>
  <c r="F153" i="75"/>
  <c r="I153" i="75" s="1"/>
  <c r="G153" i="75"/>
  <c r="J153" i="75" s="1"/>
  <c r="M153" i="75"/>
  <c r="F154" i="75"/>
  <c r="I154" i="75" s="1"/>
  <c r="G154" i="75"/>
  <c r="J154" i="75" s="1"/>
  <c r="M154" i="75"/>
  <c r="F155" i="75"/>
  <c r="I155" i="75" s="1"/>
  <c r="G155" i="75"/>
  <c r="J155" i="75" s="1"/>
  <c r="M155" i="75"/>
  <c r="F158" i="75"/>
  <c r="I158" i="75" s="1"/>
  <c r="G158" i="75"/>
  <c r="J158" i="75" s="1"/>
  <c r="M158" i="75"/>
  <c r="F159" i="75"/>
  <c r="I159" i="75" s="1"/>
  <c r="G159" i="75"/>
  <c r="J159" i="75" s="1"/>
  <c r="M159" i="75"/>
  <c r="F160" i="75"/>
  <c r="I160" i="75" s="1"/>
  <c r="G160" i="75"/>
  <c r="J160" i="75" s="1"/>
  <c r="M160" i="75"/>
  <c r="F161" i="75"/>
  <c r="I161" i="75" s="1"/>
  <c r="G161" i="75"/>
  <c r="J161" i="75" s="1"/>
  <c r="M161" i="75"/>
  <c r="F162" i="75"/>
  <c r="I162" i="75" s="1"/>
  <c r="G162" i="75"/>
  <c r="J162" i="75" s="1"/>
  <c r="M162" i="75"/>
  <c r="F163" i="75"/>
  <c r="I163" i="75" s="1"/>
  <c r="G163" i="75"/>
  <c r="J163" i="75" s="1"/>
  <c r="M163" i="75"/>
  <c r="F164" i="75"/>
  <c r="I164" i="75" s="1"/>
  <c r="G164" i="75"/>
  <c r="J164" i="75" s="1"/>
  <c r="M164" i="75"/>
  <c r="F165" i="75"/>
  <c r="I165" i="75" s="1"/>
  <c r="G165" i="75"/>
  <c r="J165" i="75" s="1"/>
  <c r="M165" i="75"/>
  <c r="F166" i="75"/>
  <c r="I166" i="75" s="1"/>
  <c r="G166" i="75"/>
  <c r="J166" i="75" s="1"/>
  <c r="M166" i="75"/>
  <c r="F167" i="75"/>
  <c r="I167" i="75" s="1"/>
  <c r="G167" i="75"/>
  <c r="J167" i="75" s="1"/>
  <c r="M167" i="75"/>
  <c r="F169" i="75"/>
  <c r="I169" i="75" s="1"/>
  <c r="G169" i="75"/>
  <c r="J169" i="75" s="1"/>
  <c r="M169" i="75"/>
  <c r="F170" i="75"/>
  <c r="I170" i="75" s="1"/>
  <c r="G170" i="75"/>
  <c r="J170" i="75" s="1"/>
  <c r="M170" i="75"/>
  <c r="F171" i="75"/>
  <c r="I171" i="75" s="1"/>
  <c r="G171" i="75"/>
  <c r="J171" i="75" s="1"/>
  <c r="M171" i="75"/>
  <c r="F172" i="75"/>
  <c r="I172" i="75" s="1"/>
  <c r="G172" i="75"/>
  <c r="J172" i="75" s="1"/>
  <c r="M172" i="75"/>
  <c r="F173" i="75"/>
  <c r="I173" i="75" s="1"/>
  <c r="G173" i="75"/>
  <c r="J173" i="75" s="1"/>
  <c r="M173" i="75"/>
  <c r="F175" i="75"/>
  <c r="I175" i="75" s="1"/>
  <c r="G175" i="75"/>
  <c r="J175" i="75" s="1"/>
  <c r="M175" i="75"/>
  <c r="F178" i="75"/>
  <c r="I178" i="75" s="1"/>
  <c r="G178" i="75"/>
  <c r="J178" i="75" s="1"/>
  <c r="M178" i="75"/>
  <c r="F179" i="75"/>
  <c r="I179" i="75" s="1"/>
  <c r="G179" i="75"/>
  <c r="J179" i="75" s="1"/>
  <c r="M179" i="75"/>
  <c r="F181" i="75"/>
  <c r="I181" i="75" s="1"/>
  <c r="G181" i="75"/>
  <c r="J181" i="75" s="1"/>
  <c r="M181" i="75"/>
  <c r="F182" i="75"/>
  <c r="I182" i="75" s="1"/>
  <c r="G182" i="75"/>
  <c r="J182" i="75" s="1"/>
  <c r="M182" i="75"/>
  <c r="F183" i="75"/>
  <c r="I183" i="75" s="1"/>
  <c r="G183" i="75"/>
  <c r="J183" i="75" s="1"/>
  <c r="M183" i="75"/>
  <c r="F184" i="75"/>
  <c r="I184" i="75" s="1"/>
  <c r="G184" i="75"/>
  <c r="J184" i="75" s="1"/>
  <c r="M184" i="75"/>
  <c r="F185" i="75"/>
  <c r="I185" i="75" s="1"/>
  <c r="G185" i="75"/>
  <c r="J185" i="75" s="1"/>
  <c r="M185" i="75"/>
  <c r="F186" i="75"/>
  <c r="I186" i="75" s="1"/>
  <c r="G186" i="75"/>
  <c r="J186" i="75" s="1"/>
  <c r="M186" i="75"/>
  <c r="F187" i="75"/>
  <c r="I187" i="75" s="1"/>
  <c r="G187" i="75"/>
  <c r="J187" i="75" s="1"/>
  <c r="M187" i="75"/>
  <c r="F188" i="75"/>
  <c r="I188" i="75" s="1"/>
  <c r="G188" i="75"/>
  <c r="J188" i="75" s="1"/>
  <c r="M188" i="75"/>
  <c r="F190" i="75"/>
  <c r="I190" i="75" s="1"/>
  <c r="G190" i="75"/>
  <c r="J190" i="75" s="1"/>
  <c r="M190" i="75"/>
  <c r="F192" i="75"/>
  <c r="I192" i="75" s="1"/>
  <c r="G192" i="75"/>
  <c r="J192" i="75" s="1"/>
  <c r="M192" i="75"/>
  <c r="F193" i="75"/>
  <c r="I193" i="75" s="1"/>
  <c r="G193" i="75"/>
  <c r="J193" i="75" s="1"/>
  <c r="M193" i="75"/>
  <c r="F195" i="75"/>
  <c r="I195" i="75" s="1"/>
  <c r="G195" i="75"/>
  <c r="J195" i="75" s="1"/>
  <c r="M195" i="75"/>
  <c r="F196" i="75"/>
  <c r="I196" i="75" s="1"/>
  <c r="G196" i="75"/>
  <c r="J196" i="75" s="1"/>
  <c r="M196" i="75"/>
  <c r="F197" i="75"/>
  <c r="I197" i="75" s="1"/>
  <c r="G197" i="75"/>
  <c r="J197" i="75" s="1"/>
  <c r="M197" i="75"/>
  <c r="F199" i="75"/>
  <c r="I199" i="75" s="1"/>
  <c r="G199" i="75"/>
  <c r="J199" i="75" s="1"/>
  <c r="M199" i="75"/>
  <c r="F201" i="75"/>
  <c r="I201" i="75" s="1"/>
  <c r="G201" i="75"/>
  <c r="J201" i="75" s="1"/>
  <c r="M201" i="75"/>
  <c r="F202" i="75"/>
  <c r="I202" i="75" s="1"/>
  <c r="G202" i="75"/>
  <c r="J202" i="75" s="1"/>
  <c r="M202" i="75"/>
  <c r="F203" i="75"/>
  <c r="I203" i="75" s="1"/>
  <c r="G203" i="75"/>
  <c r="J203" i="75" s="1"/>
  <c r="M203" i="75"/>
  <c r="F204" i="75"/>
  <c r="I204" i="75" s="1"/>
  <c r="G204" i="75"/>
  <c r="J204" i="75" s="1"/>
  <c r="M204" i="75"/>
  <c r="F205" i="75"/>
  <c r="I205" i="75" s="1"/>
  <c r="G205" i="75"/>
  <c r="J205" i="75" s="1"/>
  <c r="M205" i="75"/>
  <c r="F206" i="75"/>
  <c r="I206" i="75" s="1"/>
  <c r="G206" i="75"/>
  <c r="J206" i="75" s="1"/>
  <c r="M206" i="75"/>
  <c r="F207" i="75"/>
  <c r="I207" i="75" s="1"/>
  <c r="G207" i="75"/>
  <c r="J207" i="75" s="1"/>
  <c r="M207" i="75"/>
  <c r="F208" i="75"/>
  <c r="I208" i="75" s="1"/>
  <c r="G208" i="75"/>
  <c r="J208" i="75" s="1"/>
  <c r="M208" i="75"/>
  <c r="F209" i="75"/>
  <c r="I209" i="75" s="1"/>
  <c r="G209" i="75"/>
  <c r="J209" i="75" s="1"/>
  <c r="M209" i="75"/>
  <c r="F210" i="75"/>
  <c r="I210" i="75" s="1"/>
  <c r="G210" i="75"/>
  <c r="J210" i="75" s="1"/>
  <c r="M210" i="75"/>
  <c r="F211" i="75"/>
  <c r="I211" i="75" s="1"/>
  <c r="G211" i="75"/>
  <c r="J211" i="75" s="1"/>
  <c r="M211" i="75"/>
  <c r="F212" i="75"/>
  <c r="I212" i="75" s="1"/>
  <c r="G212" i="75"/>
  <c r="J212" i="75" s="1"/>
  <c r="M212" i="75"/>
  <c r="F213" i="75"/>
  <c r="I213" i="75" s="1"/>
  <c r="G213" i="75"/>
  <c r="J213" i="75" s="1"/>
  <c r="M213" i="75"/>
  <c r="F214" i="75"/>
  <c r="I214" i="75" s="1"/>
  <c r="G214" i="75"/>
  <c r="J214" i="75" s="1"/>
  <c r="M214" i="75"/>
  <c r="F215" i="75"/>
  <c r="I215" i="75" s="1"/>
  <c r="G215" i="75"/>
  <c r="J215" i="75" s="1"/>
  <c r="M215" i="75"/>
  <c r="F217" i="75"/>
  <c r="I217" i="75" s="1"/>
  <c r="G217" i="75"/>
  <c r="J217" i="75" s="1"/>
  <c r="M217" i="75"/>
  <c r="F218" i="75"/>
  <c r="I218" i="75" s="1"/>
  <c r="G218" i="75"/>
  <c r="J218" i="75" s="1"/>
  <c r="M218" i="75"/>
  <c r="F220" i="75"/>
  <c r="I220" i="75" s="1"/>
  <c r="G220" i="75"/>
  <c r="J220" i="75" s="1"/>
  <c r="M220" i="75"/>
  <c r="F221" i="75"/>
  <c r="I221" i="75" s="1"/>
  <c r="G221" i="75"/>
  <c r="J221" i="75" s="1"/>
  <c r="M221" i="75"/>
  <c r="F219" i="75"/>
  <c r="I219" i="75" s="1"/>
  <c r="G219" i="75"/>
  <c r="J219" i="75" s="1"/>
  <c r="M219" i="75"/>
  <c r="F200" i="75"/>
  <c r="I200" i="75" s="1"/>
  <c r="G200" i="75"/>
  <c r="J200" i="75" s="1"/>
  <c r="M200" i="75"/>
  <c r="F70" i="75"/>
  <c r="I70" i="75" s="1"/>
  <c r="G70" i="75"/>
  <c r="J70" i="75" s="1"/>
  <c r="M70" i="75"/>
  <c r="F71" i="75"/>
  <c r="I71" i="75" s="1"/>
  <c r="G71" i="75"/>
  <c r="J71" i="75" s="1"/>
  <c r="M71" i="75"/>
  <c r="F72" i="75"/>
  <c r="I72" i="75" s="1"/>
  <c r="G72" i="75"/>
  <c r="J72" i="75" s="1"/>
  <c r="M72" i="75"/>
  <c r="F73" i="75"/>
  <c r="I73" i="75" s="1"/>
  <c r="G73" i="75"/>
  <c r="J73" i="75" s="1"/>
  <c r="M73" i="75"/>
  <c r="F74" i="75"/>
  <c r="I74" i="75" s="1"/>
  <c r="G74" i="75"/>
  <c r="J74" i="75" s="1"/>
  <c r="M74" i="75"/>
  <c r="F53" i="75"/>
  <c r="I53" i="75" s="1"/>
  <c r="G53" i="75"/>
  <c r="J53" i="75" s="1"/>
  <c r="F27" i="75"/>
  <c r="I27" i="75" s="1"/>
  <c r="G27" i="75"/>
  <c r="J27" i="75" s="1"/>
  <c r="M27" i="75"/>
  <c r="M53" i="75"/>
  <c r="F20" i="75"/>
  <c r="I20" i="75" s="1"/>
  <c r="G20" i="75"/>
  <c r="J20" i="75" s="1"/>
  <c r="M20" i="75"/>
  <c r="F21" i="75"/>
  <c r="I21" i="75" s="1"/>
  <c r="G21" i="75"/>
  <c r="J21" i="75" s="1"/>
  <c r="M21" i="75"/>
  <c r="F13" i="75"/>
  <c r="I13" i="75" s="1"/>
  <c r="G13" i="75"/>
  <c r="J13" i="75" s="1"/>
  <c r="M13" i="75"/>
  <c r="F14" i="75"/>
  <c r="I14" i="75" s="1"/>
  <c r="G14" i="75"/>
  <c r="J14" i="75" s="1"/>
  <c r="M14" i="75"/>
  <c r="F15" i="75"/>
  <c r="I15" i="75" s="1"/>
  <c r="G15" i="75"/>
  <c r="J15" i="75" s="1"/>
  <c r="M15" i="75"/>
  <c r="F17" i="75"/>
  <c r="I17" i="75" s="1"/>
  <c r="G17" i="75"/>
  <c r="J17" i="75" s="1"/>
  <c r="M17" i="75"/>
  <c r="F18" i="75"/>
  <c r="I18" i="75" s="1"/>
  <c r="G18" i="75"/>
  <c r="J18" i="75" s="1"/>
  <c r="M18" i="75"/>
  <c r="F19" i="75"/>
  <c r="I19" i="75" s="1"/>
  <c r="G19" i="75"/>
  <c r="J19" i="75" s="1"/>
  <c r="M19" i="75"/>
  <c r="M69" i="75"/>
  <c r="G69" i="75"/>
  <c r="J69" i="75" s="1"/>
  <c r="F69" i="75"/>
  <c r="I69" i="75" s="1"/>
  <c r="M68" i="75"/>
  <c r="G68" i="75"/>
  <c r="J68" i="75" s="1"/>
  <c r="F68" i="75"/>
  <c r="I68" i="75" s="1"/>
  <c r="M67" i="75"/>
  <c r="G67" i="75"/>
  <c r="J67" i="75" s="1"/>
  <c r="F67" i="75"/>
  <c r="I67" i="75" s="1"/>
  <c r="M66" i="75"/>
  <c r="G66" i="75"/>
  <c r="J66" i="75" s="1"/>
  <c r="F66" i="75"/>
  <c r="I66" i="75" s="1"/>
  <c r="M65" i="75"/>
  <c r="G65" i="75"/>
  <c r="J65" i="75" s="1"/>
  <c r="F65" i="75"/>
  <c r="I65" i="75" s="1"/>
  <c r="M64" i="75"/>
  <c r="G64" i="75"/>
  <c r="J64" i="75" s="1"/>
  <c r="F64" i="75"/>
  <c r="I64" i="75" s="1"/>
  <c r="M63" i="75"/>
  <c r="G63" i="75"/>
  <c r="J63" i="75" s="1"/>
  <c r="F63" i="75"/>
  <c r="I63" i="75" s="1"/>
  <c r="M62" i="75"/>
  <c r="G62" i="75"/>
  <c r="J62" i="75" s="1"/>
  <c r="F62" i="75"/>
  <c r="I62" i="75" s="1"/>
  <c r="M61" i="75"/>
  <c r="G61" i="75"/>
  <c r="J61" i="75" s="1"/>
  <c r="F61" i="75"/>
  <c r="I61" i="75" s="1"/>
  <c r="M60" i="75"/>
  <c r="G60" i="75"/>
  <c r="J60" i="75" s="1"/>
  <c r="F60" i="75"/>
  <c r="I60" i="75" s="1"/>
  <c r="M59" i="75"/>
  <c r="G59" i="75"/>
  <c r="J59" i="75" s="1"/>
  <c r="F59" i="75"/>
  <c r="I59" i="75" s="1"/>
  <c r="M58" i="75"/>
  <c r="G58" i="75"/>
  <c r="J58" i="75" s="1"/>
  <c r="F58" i="75"/>
  <c r="I58" i="75" s="1"/>
  <c r="M57" i="75"/>
  <c r="G57" i="75"/>
  <c r="J57" i="75" s="1"/>
  <c r="F57" i="75"/>
  <c r="I57" i="75" s="1"/>
  <c r="M56" i="75"/>
  <c r="G56" i="75"/>
  <c r="J56" i="75" s="1"/>
  <c r="F56" i="75"/>
  <c r="I56" i="75" s="1"/>
  <c r="M55" i="75"/>
  <c r="G55" i="75"/>
  <c r="J55" i="75" s="1"/>
  <c r="F55" i="75"/>
  <c r="I55" i="75" s="1"/>
  <c r="M54" i="75"/>
  <c r="G54" i="75"/>
  <c r="J54" i="75" s="1"/>
  <c r="F54" i="75"/>
  <c r="I54" i="75" s="1"/>
  <c r="M52" i="75"/>
  <c r="G52" i="75"/>
  <c r="J52" i="75" s="1"/>
  <c r="F52" i="75"/>
  <c r="I52" i="75" s="1"/>
  <c r="M51" i="75"/>
  <c r="G51" i="75"/>
  <c r="J51" i="75" s="1"/>
  <c r="F51" i="75"/>
  <c r="I51" i="75" s="1"/>
  <c r="M50" i="75"/>
  <c r="G50" i="75"/>
  <c r="J50" i="75" s="1"/>
  <c r="F50" i="75"/>
  <c r="I50" i="75" s="1"/>
  <c r="M49" i="75"/>
  <c r="G49" i="75"/>
  <c r="J49" i="75" s="1"/>
  <c r="F49" i="75"/>
  <c r="I49" i="75" s="1"/>
  <c r="M48" i="75"/>
  <c r="G48" i="75"/>
  <c r="J48" i="75" s="1"/>
  <c r="F48" i="75"/>
  <c r="I48" i="75" s="1"/>
  <c r="M47" i="75"/>
  <c r="G47" i="75"/>
  <c r="J47" i="75" s="1"/>
  <c r="F47" i="75"/>
  <c r="I47" i="75" s="1"/>
  <c r="M46" i="75"/>
  <c r="G46" i="75"/>
  <c r="J46" i="75" s="1"/>
  <c r="F46" i="75"/>
  <c r="I46" i="75" s="1"/>
  <c r="M45" i="75"/>
  <c r="G45" i="75"/>
  <c r="J45" i="75" s="1"/>
  <c r="F45" i="75"/>
  <c r="I45" i="75" s="1"/>
  <c r="M44" i="75"/>
  <c r="G44" i="75"/>
  <c r="J44" i="75" s="1"/>
  <c r="F44" i="75"/>
  <c r="I44" i="75" s="1"/>
  <c r="M43" i="75"/>
  <c r="G43" i="75"/>
  <c r="J43" i="75" s="1"/>
  <c r="F43" i="75"/>
  <c r="I43" i="75" s="1"/>
  <c r="M42" i="75"/>
  <c r="G42" i="75"/>
  <c r="J42" i="75" s="1"/>
  <c r="F42" i="75"/>
  <c r="I42" i="75" s="1"/>
  <c r="M41" i="75"/>
  <c r="G41" i="75"/>
  <c r="J41" i="75" s="1"/>
  <c r="F41" i="75"/>
  <c r="I41" i="75" s="1"/>
  <c r="M40" i="75"/>
  <c r="G40" i="75"/>
  <c r="J40" i="75" s="1"/>
  <c r="F40" i="75"/>
  <c r="I40" i="75" s="1"/>
  <c r="M39" i="75"/>
  <c r="G39" i="75"/>
  <c r="J39" i="75" s="1"/>
  <c r="F39" i="75"/>
  <c r="I39" i="75" s="1"/>
  <c r="M38" i="75"/>
  <c r="G38" i="75"/>
  <c r="J38" i="75" s="1"/>
  <c r="F38" i="75"/>
  <c r="I38" i="75" s="1"/>
  <c r="M37" i="75"/>
  <c r="G37" i="75"/>
  <c r="J37" i="75" s="1"/>
  <c r="F37" i="75"/>
  <c r="I37" i="75" s="1"/>
  <c r="M36" i="75"/>
  <c r="G36" i="75"/>
  <c r="J36" i="75" s="1"/>
  <c r="F36" i="75"/>
  <c r="I36" i="75" s="1"/>
  <c r="M35" i="75"/>
  <c r="G35" i="75"/>
  <c r="J35" i="75" s="1"/>
  <c r="F35" i="75"/>
  <c r="I35" i="75" s="1"/>
  <c r="M33" i="75"/>
  <c r="G33" i="75"/>
  <c r="J33" i="75" s="1"/>
  <c r="F33" i="75"/>
  <c r="I33" i="75" s="1"/>
  <c r="M32" i="75"/>
  <c r="G32" i="75"/>
  <c r="J32" i="75" s="1"/>
  <c r="F32" i="75"/>
  <c r="I32" i="75" s="1"/>
  <c r="M31" i="75"/>
  <c r="G31" i="75"/>
  <c r="J31" i="75" s="1"/>
  <c r="F31" i="75"/>
  <c r="I31" i="75" s="1"/>
  <c r="M30" i="75"/>
  <c r="G30" i="75"/>
  <c r="J30" i="75" s="1"/>
  <c r="F30" i="75"/>
  <c r="I30" i="75" s="1"/>
  <c r="M29" i="75"/>
  <c r="G29" i="75"/>
  <c r="J29" i="75" s="1"/>
  <c r="F29" i="75"/>
  <c r="I29" i="75" s="1"/>
  <c r="M28" i="75"/>
  <c r="G28" i="75"/>
  <c r="J28" i="75" s="1"/>
  <c r="F28" i="75"/>
  <c r="I28" i="75" s="1"/>
  <c r="M26" i="75"/>
  <c r="G26" i="75"/>
  <c r="J26" i="75" s="1"/>
  <c r="F26" i="75"/>
  <c r="I26" i="75" s="1"/>
  <c r="M25" i="75"/>
  <c r="G25" i="75"/>
  <c r="J25" i="75" s="1"/>
  <c r="F25" i="75"/>
  <c r="I25" i="75" s="1"/>
  <c r="M24" i="75"/>
  <c r="G24" i="75"/>
  <c r="J24" i="75" s="1"/>
  <c r="F24" i="75"/>
  <c r="I24" i="75" s="1"/>
  <c r="M23" i="75"/>
  <c r="G23" i="75"/>
  <c r="J23" i="75" s="1"/>
  <c r="F23" i="75"/>
  <c r="I23" i="75" s="1"/>
  <c r="M12" i="75"/>
  <c r="G12" i="75"/>
  <c r="J12" i="75" s="1"/>
  <c r="F12" i="75"/>
  <c r="I12" i="75" s="1"/>
  <c r="M11" i="75"/>
  <c r="G11" i="75"/>
  <c r="J11" i="75" s="1"/>
  <c r="F11" i="75"/>
  <c r="I11" i="75" s="1"/>
  <c r="Q10" i="75"/>
  <c r="Q16" i="75" s="1"/>
  <c r="M10" i="75"/>
  <c r="G10" i="75"/>
  <c r="J10" i="75" s="1"/>
  <c r="F10" i="75"/>
  <c r="I10" i="75" s="1"/>
  <c r="M9" i="75"/>
  <c r="G9" i="75"/>
  <c r="J9" i="75" s="1"/>
  <c r="F9" i="75"/>
  <c r="I9" i="75" s="1"/>
  <c r="M8" i="75"/>
  <c r="G8" i="75"/>
  <c r="J8" i="75" s="1"/>
  <c r="F8" i="75"/>
  <c r="I8" i="75" s="1"/>
  <c r="M7" i="75"/>
  <c r="G7" i="75"/>
  <c r="J7" i="75" s="1"/>
  <c r="F7" i="75"/>
  <c r="I7" i="75" s="1"/>
  <c r="M6" i="75"/>
  <c r="G6" i="75"/>
  <c r="J6" i="75" s="1"/>
  <c r="F6" i="75"/>
  <c r="I6" i="75" s="1"/>
  <c r="M5" i="75"/>
  <c r="G5" i="75"/>
  <c r="J5" i="75" s="1"/>
  <c r="F5" i="75"/>
  <c r="I5" i="75" s="1"/>
  <c r="M4" i="75"/>
  <c r="G4" i="75"/>
  <c r="J4" i="75" s="1"/>
  <c r="F4" i="75"/>
  <c r="I4" i="75" s="1"/>
  <c r="M3" i="75"/>
  <c r="G3" i="75"/>
  <c r="J3" i="75" s="1"/>
  <c r="F3" i="75"/>
  <c r="I3" i="75" s="1"/>
  <c r="M2" i="75"/>
  <c r="G2" i="75"/>
  <c r="J2" i="75" s="1"/>
  <c r="F2" i="75"/>
  <c r="I2" i="75" s="1"/>
  <c r="G16" i="38"/>
  <c r="M7" i="48"/>
  <c r="M10" i="48"/>
  <c r="M31" i="48"/>
  <c r="M71" i="48"/>
  <c r="M73" i="48"/>
  <c r="M117" i="48"/>
  <c r="M181" i="48"/>
  <c r="M209" i="48"/>
  <c r="M250" i="48"/>
  <c r="M257" i="48"/>
  <c r="M260" i="48"/>
  <c r="M269" i="48"/>
  <c r="M270" i="48"/>
  <c r="M303" i="48"/>
  <c r="M376" i="48"/>
  <c r="M392" i="48"/>
  <c r="M433" i="48"/>
  <c r="M448" i="48"/>
  <c r="M461" i="48"/>
  <c r="M542" i="48"/>
  <c r="M559" i="48"/>
  <c r="M594" i="48"/>
  <c r="M615" i="48"/>
  <c r="M617" i="48"/>
  <c r="M634" i="48"/>
  <c r="M636" i="48"/>
  <c r="M651" i="48"/>
  <c r="M667" i="48"/>
  <c r="M672" i="48"/>
  <c r="M690" i="48"/>
  <c r="M707" i="48"/>
  <c r="M723" i="48"/>
  <c r="M730" i="48"/>
  <c r="M731" i="48"/>
  <c r="M736" i="48"/>
  <c r="M751" i="48"/>
  <c r="M803" i="48"/>
  <c r="M844" i="48"/>
  <c r="M856" i="48"/>
  <c r="M896" i="48"/>
  <c r="M901" i="48"/>
  <c r="M947" i="48"/>
  <c r="M957" i="48"/>
  <c r="M992" i="48"/>
  <c r="M994" i="48"/>
  <c r="M1003" i="48"/>
  <c r="M1062" i="48"/>
  <c r="M1075" i="48"/>
  <c r="M1088" i="48"/>
  <c r="M163" i="48"/>
  <c r="M118" i="48"/>
  <c r="M153" i="48"/>
  <c r="M467" i="48"/>
  <c r="M485" i="48"/>
  <c r="M519" i="48"/>
  <c r="M520" i="48"/>
  <c r="M654" i="48"/>
  <c r="M700" i="48"/>
  <c r="M849" i="48"/>
  <c r="M1072" i="48"/>
  <c r="M64" i="48"/>
  <c r="M75" i="48"/>
  <c r="M125" i="48"/>
  <c r="M172" i="48"/>
  <c r="M255" i="48"/>
  <c r="M264" i="48"/>
  <c r="M296" i="48"/>
  <c r="M314" i="48"/>
  <c r="M320" i="48"/>
  <c r="M398" i="48"/>
  <c r="M543" i="48"/>
  <c r="M544" i="48"/>
  <c r="M551" i="48"/>
  <c r="M574" i="48"/>
  <c r="M576" i="48"/>
  <c r="M586" i="48"/>
  <c r="M601" i="48"/>
  <c r="M603" i="48"/>
  <c r="M662" i="48"/>
  <c r="M666" i="48"/>
  <c r="M668" i="48"/>
  <c r="M732" i="48"/>
  <c r="M759" i="48"/>
  <c r="M834" i="48"/>
  <c r="M861" i="48"/>
  <c r="M890" i="48"/>
  <c r="M908" i="48"/>
  <c r="M950" i="48"/>
  <c r="M958" i="48"/>
  <c r="M978" i="48"/>
  <c r="M1001" i="48"/>
  <c r="M1002" i="48"/>
  <c r="M1014" i="48"/>
  <c r="M1040" i="48"/>
  <c r="M1044" i="48"/>
  <c r="M1055" i="48"/>
  <c r="M1083" i="48"/>
  <c r="M1108" i="48"/>
  <c r="M213" i="48"/>
  <c r="M365" i="48"/>
  <c r="M468" i="48"/>
  <c r="M524" i="48"/>
  <c r="M850" i="48"/>
  <c r="M881" i="48"/>
  <c r="M920" i="48"/>
  <c r="M1058" i="48"/>
  <c r="M78" i="48"/>
  <c r="M404" i="48"/>
  <c r="M469" i="48"/>
  <c r="M8" i="48"/>
  <c r="M26" i="48"/>
  <c r="M29" i="48"/>
  <c r="M32" i="48"/>
  <c r="M82" i="48"/>
  <c r="M87" i="48"/>
  <c r="M99" i="48"/>
  <c r="M102" i="48"/>
  <c r="M107" i="48"/>
  <c r="M137" i="48"/>
  <c r="M150" i="48"/>
  <c r="M174" i="48"/>
  <c r="M185" i="48"/>
  <c r="M184" i="48"/>
  <c r="M195" i="48"/>
  <c r="M222" i="48"/>
  <c r="M223" i="48"/>
  <c r="M262" i="48"/>
  <c r="M286" i="48"/>
  <c r="M289" i="48"/>
  <c r="M292" i="48"/>
  <c r="M317" i="48"/>
  <c r="M332" i="48"/>
  <c r="M342" i="48"/>
  <c r="M351" i="48"/>
  <c r="M355" i="48"/>
  <c r="M391" i="48"/>
  <c r="M405" i="48"/>
  <c r="M442" i="48"/>
  <c r="M496" i="48"/>
  <c r="M497" i="48"/>
  <c r="M503" i="48"/>
  <c r="M534" i="48"/>
  <c r="M546" i="48"/>
  <c r="M547" i="48"/>
  <c r="M562" i="48"/>
  <c r="M563" i="48"/>
  <c r="M578" i="48"/>
  <c r="M581" i="48"/>
  <c r="M593" i="48"/>
  <c r="M604" i="48"/>
  <c r="M610" i="48"/>
  <c r="M619" i="48"/>
  <c r="M621" i="48"/>
  <c r="M639" i="48"/>
  <c r="M652" i="48"/>
  <c r="M673" i="48"/>
  <c r="M684" i="48"/>
  <c r="M691" i="48"/>
  <c r="M742" i="48"/>
  <c r="M757" i="48"/>
  <c r="M770" i="48"/>
  <c r="M788" i="48"/>
  <c r="M789" i="48"/>
  <c r="M802" i="48"/>
  <c r="M809" i="48"/>
  <c r="M815" i="48"/>
  <c r="M830" i="48"/>
  <c r="M832" i="48"/>
  <c r="M845" i="48"/>
  <c r="M857" i="48"/>
  <c r="M863" i="48"/>
  <c r="M868" i="48"/>
  <c r="M869" i="48"/>
  <c r="M902" i="48"/>
  <c r="M911" i="48"/>
  <c r="M926" i="48"/>
  <c r="M928" i="48"/>
  <c r="M929" i="48"/>
  <c r="M949" i="48"/>
  <c r="M951" i="48"/>
  <c r="M959" i="48"/>
  <c r="M983" i="48"/>
  <c r="M984" i="48"/>
  <c r="M1007" i="48"/>
  <c r="M1017" i="48"/>
  <c r="M1027" i="48"/>
  <c r="M1063" i="48"/>
  <c r="M1066" i="48"/>
  <c r="M1067" i="48"/>
  <c r="M1085" i="48"/>
  <c r="M1086" i="48"/>
  <c r="M1090" i="48"/>
  <c r="M1092" i="48"/>
  <c r="M1093" i="48"/>
  <c r="M1096" i="48"/>
  <c r="M58" i="48"/>
  <c r="M37" i="48"/>
  <c r="M56" i="48"/>
  <c r="M85" i="48"/>
  <c r="M522" i="48"/>
  <c r="M525" i="48"/>
  <c r="M537" i="48"/>
  <c r="M568" i="48"/>
  <c r="M622" i="48"/>
  <c r="M655" i="48"/>
  <c r="M678" i="48"/>
  <c r="M746" i="48"/>
  <c r="M840" i="48"/>
  <c r="M874" i="48"/>
  <c r="M989" i="48"/>
  <c r="M2" i="48"/>
  <c r="M22" i="48"/>
  <c r="M42" i="48"/>
  <c r="M47" i="48"/>
  <c r="M77" i="48"/>
  <c r="M88" i="48"/>
  <c r="M90" i="48"/>
  <c r="M144" i="48"/>
  <c r="M147" i="48"/>
  <c r="M164" i="48"/>
  <c r="M201" i="48"/>
  <c r="M204" i="48"/>
  <c r="M218" i="48"/>
  <c r="M220" i="48"/>
  <c r="M227" i="48"/>
  <c r="M233" i="48"/>
  <c r="M251" i="48"/>
  <c r="M348" i="48"/>
  <c r="M385" i="48"/>
  <c r="M402" i="48"/>
  <c r="M423" i="48"/>
  <c r="M459" i="48"/>
  <c r="M462" i="48"/>
  <c r="M564" i="48"/>
  <c r="M580" i="48"/>
  <c r="M618" i="48"/>
  <c r="M637" i="48"/>
  <c r="M653" i="48"/>
  <c r="M685" i="48"/>
  <c r="M694" i="48"/>
  <c r="M718" i="48"/>
  <c r="M754" i="48"/>
  <c r="M763" i="48"/>
  <c r="M777" i="48"/>
  <c r="M813" i="48"/>
  <c r="M816" i="48"/>
  <c r="M831" i="48"/>
  <c r="M876" i="48"/>
  <c r="M904" i="48"/>
  <c r="M910" i="48"/>
  <c r="M915" i="48"/>
  <c r="M923" i="48"/>
  <c r="M925" i="48"/>
  <c r="M938" i="48"/>
  <c r="M966" i="48"/>
  <c r="M1032" i="48"/>
  <c r="M1035" i="48"/>
  <c r="M1076" i="48"/>
  <c r="M1077" i="48"/>
  <c r="M1124" i="48"/>
  <c r="M76" i="48"/>
  <c r="M79" i="48"/>
  <c r="M80" i="48"/>
  <c r="M95" i="48"/>
  <c r="M119" i="48"/>
  <c r="M428" i="48"/>
  <c r="M642" i="48"/>
  <c r="M646" i="48"/>
  <c r="M812" i="48"/>
  <c r="M964" i="48"/>
  <c r="M1050" i="48"/>
  <c r="M1080" i="48"/>
  <c r="M924" i="48"/>
  <c r="M3" i="48"/>
  <c r="M18" i="48"/>
  <c r="M19" i="48"/>
  <c r="M59" i="48"/>
  <c r="M60" i="48"/>
  <c r="M62" i="48"/>
  <c r="M63" i="48"/>
  <c r="M91" i="48"/>
  <c r="M98" i="48"/>
  <c r="M138" i="48"/>
  <c r="M157" i="48"/>
  <c r="M183" i="48"/>
  <c r="M210" i="48"/>
  <c r="M396" i="48"/>
  <c r="M422" i="48"/>
  <c r="M424" i="48"/>
  <c r="M541" i="48"/>
  <c r="M625" i="48"/>
  <c r="M631" i="48"/>
  <c r="M669" i="48"/>
  <c r="M760" i="48"/>
  <c r="M971" i="48"/>
  <c r="M980" i="48"/>
  <c r="M1036" i="48"/>
  <c r="M1043" i="48"/>
  <c r="M1041" i="48"/>
  <c r="M4" i="48"/>
  <c r="M5" i="48"/>
  <c r="M6" i="48"/>
  <c r="M11" i="48"/>
  <c r="M17" i="48"/>
  <c r="M20" i="48"/>
  <c r="M21" i="48"/>
  <c r="M23" i="48"/>
  <c r="M25" i="48"/>
  <c r="M27" i="48"/>
  <c r="M28" i="48"/>
  <c r="M30" i="48"/>
  <c r="M33" i="48"/>
  <c r="M34" i="48"/>
  <c r="M35" i="48"/>
  <c r="M36" i="48"/>
  <c r="M38" i="48"/>
  <c r="M39" i="48"/>
  <c r="M40" i="48"/>
  <c r="M43" i="48"/>
  <c r="M61" i="48"/>
  <c r="M65" i="48"/>
  <c r="M66" i="48"/>
  <c r="M67" i="48"/>
  <c r="M68" i="48"/>
  <c r="M69" i="48"/>
  <c r="M70" i="48"/>
  <c r="M72" i="48"/>
  <c r="M74" i="48"/>
  <c r="M81" i="48"/>
  <c r="M83" i="48"/>
  <c r="M100" i="48"/>
  <c r="M101" i="48"/>
  <c r="M103" i="48"/>
  <c r="M104" i="48"/>
  <c r="M105" i="48"/>
  <c r="M106" i="48"/>
  <c r="M108" i="48"/>
  <c r="M109" i="48"/>
  <c r="M110" i="48"/>
  <c r="M112" i="48"/>
  <c r="M113" i="48"/>
  <c r="M115" i="48"/>
  <c r="M116" i="48"/>
  <c r="M122" i="48"/>
  <c r="M124" i="48"/>
  <c r="M127" i="48"/>
  <c r="M128" i="48"/>
  <c r="M129" i="48"/>
  <c r="M136" i="48"/>
  <c r="M139" i="48"/>
  <c r="M140" i="48"/>
  <c r="M141" i="48"/>
  <c r="M142" i="48"/>
  <c r="M143" i="48"/>
  <c r="M145" i="48"/>
  <c r="M146" i="48"/>
  <c r="M148" i="48"/>
  <c r="M149" i="48"/>
  <c r="M151" i="48"/>
  <c r="M154" i="48"/>
  <c r="M155" i="48"/>
  <c r="M156" i="48"/>
  <c r="M159" i="48"/>
  <c r="M165" i="48"/>
  <c r="M166" i="48"/>
  <c r="M167" i="48"/>
  <c r="M168" i="48"/>
  <c r="M169" i="48"/>
  <c r="M170" i="48"/>
  <c r="M171" i="48"/>
  <c r="M173" i="48"/>
  <c r="M180" i="48"/>
  <c r="M186" i="48"/>
  <c r="M191" i="48"/>
  <c r="M193" i="48"/>
  <c r="M196" i="48"/>
  <c r="M197" i="48"/>
  <c r="M199" i="48"/>
  <c r="M200" i="48"/>
  <c r="M202" i="48"/>
  <c r="M203" i="48"/>
  <c r="M205" i="48"/>
  <c r="M206" i="48"/>
  <c r="M207" i="48"/>
  <c r="M211" i="48"/>
  <c r="M216" i="48"/>
  <c r="M219" i="48"/>
  <c r="M221" i="48"/>
  <c r="M225" i="48"/>
  <c r="M228" i="48"/>
  <c r="M229" i="48"/>
  <c r="M230" i="48"/>
  <c r="M231" i="48"/>
  <c r="M232" i="48"/>
  <c r="M237" i="48"/>
  <c r="M238" i="48"/>
  <c r="M245" i="48"/>
  <c r="M246" i="48"/>
  <c r="M247" i="48"/>
  <c r="M248" i="48"/>
  <c r="M249" i="48"/>
  <c r="M252" i="48"/>
  <c r="M253" i="48"/>
  <c r="M254" i="48"/>
  <c r="M256" i="48"/>
  <c r="M258" i="48"/>
  <c r="M263" i="48"/>
  <c r="M277" i="48"/>
  <c r="M285" i="48"/>
  <c r="M287" i="48"/>
  <c r="M288" i="48"/>
  <c r="M290" i="48"/>
  <c r="M291" i="48"/>
  <c r="M293" i="48"/>
  <c r="M294" i="48"/>
  <c r="M295" i="48"/>
  <c r="M297" i="48"/>
  <c r="M298" i="48"/>
  <c r="M299" i="48"/>
  <c r="M300" i="48"/>
  <c r="M301" i="48"/>
  <c r="M302" i="48"/>
  <c r="M304" i="48"/>
  <c r="M305" i="48"/>
  <c r="M309" i="48"/>
  <c r="M310" i="48"/>
  <c r="M315" i="48"/>
  <c r="M321" i="48"/>
  <c r="M322" i="48"/>
  <c r="M323" i="48"/>
  <c r="M324" i="48"/>
  <c r="M328" i="48"/>
  <c r="M330" i="48"/>
  <c r="M331" i="48"/>
  <c r="M333" i="48"/>
  <c r="M334" i="48"/>
  <c r="M335" i="48"/>
  <c r="M336" i="48"/>
  <c r="M337" i="48"/>
  <c r="M338" i="48"/>
  <c r="M343" i="48"/>
  <c r="M344" i="48"/>
  <c r="M347" i="48"/>
  <c r="M349" i="48"/>
  <c r="M350" i="48"/>
  <c r="M352" i="48"/>
  <c r="M353" i="48"/>
  <c r="M354" i="48"/>
  <c r="M356" i="48"/>
  <c r="M357" i="48"/>
  <c r="M358" i="48"/>
  <c r="M359" i="48"/>
  <c r="M360" i="48"/>
  <c r="M361" i="48"/>
  <c r="M362" i="48"/>
  <c r="M369" i="48"/>
  <c r="M370" i="48"/>
  <c r="M372" i="48"/>
  <c r="M373" i="48"/>
  <c r="M374" i="48"/>
  <c r="M375" i="48"/>
  <c r="M377" i="48"/>
  <c r="M378" i="48"/>
  <c r="M379" i="48"/>
  <c r="M380" i="48"/>
  <c r="M383" i="48"/>
  <c r="M387" i="48"/>
  <c r="M388" i="48"/>
  <c r="M389" i="48"/>
  <c r="M390" i="48"/>
  <c r="M397" i="48"/>
  <c r="M399" i="48"/>
  <c r="M403" i="48"/>
  <c r="M407" i="48"/>
  <c r="M408" i="48"/>
  <c r="M409" i="48"/>
  <c r="M410" i="48"/>
  <c r="M411" i="48"/>
  <c r="M413" i="48"/>
  <c r="M414" i="48"/>
  <c r="M417" i="48"/>
  <c r="M418" i="48"/>
  <c r="M421" i="48"/>
  <c r="M425" i="48"/>
  <c r="M426" i="48"/>
  <c r="M427" i="48"/>
  <c r="M436" i="48"/>
  <c r="M441" i="48"/>
  <c r="M444" i="48"/>
  <c r="M445" i="48"/>
  <c r="M446" i="48"/>
  <c r="M447" i="48"/>
  <c r="M449" i="48"/>
  <c r="M450" i="48"/>
  <c r="M451" i="48"/>
  <c r="M452" i="48"/>
  <c r="M453" i="48"/>
  <c r="M455" i="48"/>
  <c r="M456" i="48"/>
  <c r="M457" i="48"/>
  <c r="M458" i="48"/>
  <c r="M460" i="48"/>
  <c r="M463" i="48"/>
  <c r="M464" i="48"/>
  <c r="M465" i="48"/>
  <c r="M472" i="48"/>
  <c r="M480" i="48"/>
  <c r="M498" i="48"/>
  <c r="M499" i="48"/>
  <c r="M504" i="48"/>
  <c r="M505" i="48"/>
  <c r="M506" i="48"/>
  <c r="M507" i="48"/>
  <c r="M509" i="48"/>
  <c r="M510" i="48"/>
  <c r="M512" i="48"/>
  <c r="M513" i="48"/>
  <c r="M514" i="48"/>
  <c r="M517" i="48"/>
  <c r="M518" i="48"/>
  <c r="M521" i="48"/>
  <c r="M527" i="48"/>
  <c r="M535" i="48"/>
  <c r="M548" i="48"/>
  <c r="M549" i="48"/>
  <c r="M550" i="48"/>
  <c r="M552" i="48"/>
  <c r="M553" i="48"/>
  <c r="M557" i="48"/>
  <c r="M560" i="48"/>
  <c r="M565" i="48"/>
  <c r="M566" i="48"/>
  <c r="M573" i="48"/>
  <c r="M575" i="48"/>
  <c r="M577" i="48"/>
  <c r="M579" i="48"/>
  <c r="M582" i="48"/>
  <c r="M583" i="48"/>
  <c r="M585" i="48"/>
  <c r="M587" i="48"/>
  <c r="M588" i="48"/>
  <c r="M589" i="48"/>
  <c r="M591" i="48"/>
  <c r="M596" i="48"/>
  <c r="M597" i="48"/>
  <c r="M598" i="48"/>
  <c r="M600" i="48"/>
  <c r="M602" i="48"/>
  <c r="M614" i="48"/>
  <c r="M616" i="48"/>
  <c r="M626" i="48"/>
  <c r="M627" i="48"/>
  <c r="M628" i="48"/>
  <c r="M629" i="48"/>
  <c r="M630" i="48"/>
  <c r="M632" i="48"/>
  <c r="M633" i="48"/>
  <c r="M635" i="48"/>
  <c r="M638" i="48"/>
  <c r="M640" i="48"/>
  <c r="M641" i="48"/>
  <c r="M644" i="48"/>
  <c r="M650" i="48"/>
  <c r="M659" i="48"/>
  <c r="M663" i="48"/>
  <c r="M664" i="48"/>
  <c r="M665" i="48"/>
  <c r="M670" i="48"/>
  <c r="M671" i="48"/>
  <c r="M674" i="48"/>
  <c r="M675" i="48"/>
  <c r="M676" i="48"/>
  <c r="M681" i="48"/>
  <c r="M682" i="48"/>
  <c r="M686" i="48"/>
  <c r="M687" i="48"/>
  <c r="M689" i="48"/>
  <c r="M692" i="48"/>
  <c r="M693" i="48"/>
  <c r="M695" i="48"/>
  <c r="M696" i="48"/>
  <c r="M708" i="48"/>
  <c r="M709" i="48"/>
  <c r="M712" i="48"/>
  <c r="M713" i="48"/>
  <c r="M714" i="48"/>
  <c r="M715" i="48"/>
  <c r="M716" i="48"/>
  <c r="M717" i="48"/>
  <c r="M719" i="48"/>
  <c r="M720" i="48"/>
  <c r="M721" i="48"/>
  <c r="M722" i="48"/>
  <c r="M724" i="48"/>
  <c r="M725" i="48"/>
  <c r="M726" i="48"/>
  <c r="M727" i="48"/>
  <c r="M728" i="48"/>
  <c r="M733" i="48"/>
  <c r="M734" i="48"/>
  <c r="M737" i="48"/>
  <c r="M743" i="48"/>
  <c r="M752" i="48"/>
  <c r="M753" i="48"/>
  <c r="M755" i="48"/>
  <c r="M758" i="48"/>
  <c r="M762" i="48"/>
  <c r="M764" i="48"/>
  <c r="M766" i="48"/>
  <c r="M773" i="48"/>
  <c r="M774" i="48"/>
  <c r="M775" i="48"/>
  <c r="M776" i="48"/>
  <c r="M778" i="48"/>
  <c r="M779" i="48"/>
  <c r="M780" i="48"/>
  <c r="M781" i="48"/>
  <c r="M782" i="48"/>
  <c r="M783" i="48"/>
  <c r="M784" i="48"/>
  <c r="M785" i="48"/>
  <c r="M786" i="48"/>
  <c r="M787" i="48"/>
  <c r="M790" i="48"/>
  <c r="M791" i="48"/>
  <c r="M792" i="48"/>
  <c r="M795" i="48"/>
  <c r="M796" i="48"/>
  <c r="M798" i="48"/>
  <c r="M799" i="48"/>
  <c r="M800" i="48"/>
  <c r="M801" i="48"/>
  <c r="M804" i="48"/>
  <c r="M805" i="48"/>
  <c r="M806" i="48"/>
  <c r="M810" i="48"/>
  <c r="M814" i="48"/>
  <c r="M818" i="48"/>
  <c r="M819" i="48"/>
  <c r="M820" i="48"/>
  <c r="M827" i="48"/>
  <c r="M828" i="48"/>
  <c r="M829" i="48"/>
  <c r="M833" i="48"/>
  <c r="M835" i="48"/>
  <c r="M836" i="48"/>
  <c r="M837" i="48"/>
  <c r="M846" i="48"/>
  <c r="M855" i="48"/>
  <c r="M858" i="48"/>
  <c r="M859" i="48"/>
  <c r="M860" i="48"/>
  <c r="M862" i="48"/>
  <c r="M864" i="48"/>
  <c r="M865" i="48"/>
  <c r="M866" i="48"/>
  <c r="M867" i="48"/>
  <c r="M870" i="48"/>
  <c r="M873" i="48"/>
  <c r="M877" i="48"/>
  <c r="M889" i="48"/>
  <c r="M891" i="48"/>
  <c r="M892" i="48"/>
  <c r="M893" i="48"/>
  <c r="M894" i="48"/>
  <c r="M895" i="48"/>
  <c r="M897" i="48"/>
  <c r="M898" i="48"/>
  <c r="M899" i="48"/>
  <c r="M900" i="48"/>
  <c r="M903" i="48"/>
  <c r="M905" i="48"/>
  <c r="M906" i="48"/>
  <c r="M909" i="48"/>
  <c r="M916" i="48"/>
  <c r="M927" i="48"/>
  <c r="M930" i="48"/>
  <c r="M932" i="48"/>
  <c r="M934" i="48"/>
  <c r="M935" i="48"/>
  <c r="M936" i="48"/>
  <c r="M948" i="48"/>
  <c r="M952" i="48"/>
  <c r="M953" i="48"/>
  <c r="M954" i="48"/>
  <c r="M956" i="48"/>
  <c r="M960" i="48"/>
  <c r="M961" i="48"/>
  <c r="M967" i="48"/>
  <c r="M969" i="48"/>
  <c r="M970" i="48"/>
  <c r="M972" i="48"/>
  <c r="M973" i="48"/>
  <c r="M975" i="48"/>
  <c r="M976" i="48"/>
  <c r="M979" i="48"/>
  <c r="M981" i="48"/>
  <c r="M985" i="48"/>
  <c r="M986" i="48"/>
  <c r="M987" i="48"/>
  <c r="M988" i="48"/>
  <c r="M991" i="48"/>
  <c r="M993" i="48"/>
  <c r="M995" i="48"/>
  <c r="M999" i="48"/>
  <c r="M1000" i="48"/>
  <c r="M1006" i="48"/>
  <c r="M1009" i="48"/>
  <c r="M1010" i="48"/>
  <c r="M1011" i="48"/>
  <c r="M1012" i="48"/>
  <c r="M1015" i="48"/>
  <c r="M1016" i="48"/>
  <c r="M1018" i="48"/>
  <c r="M1019" i="48"/>
  <c r="M1037" i="48"/>
  <c r="M1042" i="48"/>
  <c r="M1046" i="48"/>
  <c r="M1047" i="48"/>
  <c r="M1049" i="48"/>
  <c r="M1056" i="48"/>
  <c r="M1057" i="48"/>
  <c r="M1059" i="48"/>
  <c r="M1061" i="48"/>
  <c r="M1064" i="48"/>
  <c r="M1065" i="48"/>
  <c r="M1068" i="48"/>
  <c r="M1071" i="48"/>
  <c r="M1078" i="48"/>
  <c r="M1084" i="48"/>
  <c r="M1095" i="48"/>
  <c r="M1102" i="48"/>
  <c r="M1103" i="48"/>
  <c r="M1104" i="48"/>
  <c r="M1107" i="48"/>
  <c r="M1113" i="48"/>
  <c r="M1116" i="48"/>
  <c r="M1117" i="48"/>
  <c r="M1118" i="48"/>
  <c r="M1119" i="48"/>
  <c r="M1121" i="48"/>
  <c r="M1123" i="48"/>
  <c r="M1125" i="48"/>
  <c r="M9" i="48"/>
  <c r="M13" i="48"/>
  <c r="M45" i="48"/>
  <c r="M46" i="48"/>
  <c r="M50" i="48"/>
  <c r="M51" i="48"/>
  <c r="M54" i="48"/>
  <c r="M55" i="48"/>
  <c r="M86" i="48"/>
  <c r="M96" i="48"/>
  <c r="M120" i="48"/>
  <c r="M121" i="48"/>
  <c r="M123" i="48"/>
  <c r="M132" i="48"/>
  <c r="M176" i="48"/>
  <c r="M189" i="48"/>
  <c r="M192" i="48"/>
  <c r="M208" i="48"/>
  <c r="M212" i="48"/>
  <c r="M234" i="48"/>
  <c r="M235" i="48"/>
  <c r="M236" i="48"/>
  <c r="M240" i="48"/>
  <c r="M241" i="48"/>
  <c r="M242" i="48"/>
  <c r="M266" i="48"/>
  <c r="M267" i="48"/>
  <c r="M268" i="48"/>
  <c r="M273" i="48"/>
  <c r="M275" i="48"/>
  <c r="M276" i="48"/>
  <c r="M278" i="48"/>
  <c r="M306" i="48"/>
  <c r="M307" i="48"/>
  <c r="M308" i="48"/>
  <c r="M312" i="48"/>
  <c r="M313" i="48"/>
  <c r="M319" i="48"/>
  <c r="M340" i="48"/>
  <c r="M341" i="48"/>
  <c r="M345" i="48"/>
  <c r="M363" i="48"/>
  <c r="M381" i="48"/>
  <c r="M382" i="48"/>
  <c r="M384" i="48"/>
  <c r="M394" i="48"/>
  <c r="M395" i="48"/>
  <c r="M400" i="48"/>
  <c r="M401" i="48"/>
  <c r="M416" i="48"/>
  <c r="M429" i="48"/>
  <c r="M430" i="48"/>
  <c r="M431" i="48"/>
  <c r="M432" i="48"/>
  <c r="M437" i="48"/>
  <c r="M439" i="48"/>
  <c r="M470" i="48"/>
  <c r="M471" i="48"/>
  <c r="M474" i="48"/>
  <c r="M477" i="48"/>
  <c r="M478" i="48"/>
  <c r="M486" i="48"/>
  <c r="M489" i="48"/>
  <c r="M490" i="48"/>
  <c r="M523" i="48"/>
  <c r="M526" i="48"/>
  <c r="M532" i="48"/>
  <c r="M533" i="48"/>
  <c r="M536" i="48"/>
  <c r="M538" i="48"/>
  <c r="M555" i="48"/>
  <c r="M556" i="48"/>
  <c r="M558" i="48"/>
  <c r="M569" i="48"/>
  <c r="M608" i="48"/>
  <c r="M609" i="48"/>
  <c r="M611" i="48"/>
  <c r="M620" i="48"/>
  <c r="M623" i="48"/>
  <c r="M643" i="48"/>
  <c r="M647" i="48"/>
  <c r="M648" i="48"/>
  <c r="M649" i="48"/>
  <c r="M656" i="48"/>
  <c r="M657" i="48"/>
  <c r="M679" i="48"/>
  <c r="M680" i="48"/>
  <c r="M683" i="48"/>
  <c r="M702" i="48"/>
  <c r="M703" i="48"/>
  <c r="M704" i="48"/>
  <c r="M738" i="48"/>
  <c r="M739" i="48"/>
  <c r="M740" i="48"/>
  <c r="M741" i="48"/>
  <c r="M747" i="48"/>
  <c r="M749" i="48"/>
  <c r="M765" i="48"/>
  <c r="M767" i="48"/>
  <c r="M769" i="48"/>
  <c r="M794" i="48"/>
  <c r="M807" i="48"/>
  <c r="M808" i="48"/>
  <c r="M811" i="48"/>
  <c r="M821" i="48"/>
  <c r="M822" i="48"/>
  <c r="M823" i="48"/>
  <c r="M824" i="48"/>
  <c r="M825" i="48"/>
  <c r="M841" i="48"/>
  <c r="M842" i="48"/>
  <c r="M851" i="48"/>
  <c r="M852" i="48"/>
  <c r="M871" i="48"/>
  <c r="M872" i="48"/>
  <c r="M875" i="48"/>
  <c r="M879" i="48"/>
  <c r="M880" i="48"/>
  <c r="M882" i="48"/>
  <c r="M883" i="48"/>
  <c r="M884" i="48"/>
  <c r="M885" i="48"/>
  <c r="M913" i="48"/>
  <c r="M914" i="48"/>
  <c r="M918" i="48"/>
  <c r="M919" i="48"/>
  <c r="M921" i="48"/>
  <c r="M922" i="48"/>
  <c r="M942" i="48"/>
  <c r="M943" i="48"/>
  <c r="M962" i="48"/>
  <c r="M965" i="48"/>
  <c r="M974" i="48"/>
  <c r="M990" i="48"/>
  <c r="M996" i="48"/>
  <c r="M997" i="48"/>
  <c r="M1004" i="48"/>
  <c r="M1005" i="48"/>
  <c r="M1030" i="48"/>
  <c r="M1031" i="48"/>
  <c r="M1033" i="48"/>
  <c r="M1039" i="48"/>
  <c r="M1048" i="48"/>
  <c r="M1051" i="48"/>
  <c r="M1052" i="48"/>
  <c r="M1079" i="48"/>
  <c r="M1094" i="48"/>
  <c r="M1097" i="48"/>
  <c r="M1114" i="48"/>
  <c r="M1126" i="48"/>
  <c r="M44" i="48"/>
  <c r="M329" i="48"/>
  <c r="M12" i="48"/>
  <c r="F12" i="48"/>
  <c r="I12" i="48" s="1"/>
  <c r="G12" i="48"/>
  <c r="J12" i="48" s="1"/>
  <c r="F3" i="34"/>
  <c r="I3" i="34" s="1"/>
  <c r="G3" i="34"/>
  <c r="J3" i="34" s="1"/>
  <c r="F4" i="34"/>
  <c r="I4" i="34" s="1"/>
  <c r="G4" i="34"/>
  <c r="J4" i="34" s="1"/>
  <c r="F5" i="34"/>
  <c r="I5" i="34" s="1"/>
  <c r="G5" i="34"/>
  <c r="J5" i="34" s="1"/>
  <c r="F6" i="34"/>
  <c r="G6" i="34"/>
  <c r="F7" i="34"/>
  <c r="I7" i="34" s="1"/>
  <c r="G7" i="34"/>
  <c r="J7" i="34" s="1"/>
  <c r="F11" i="34"/>
  <c r="G11" i="34"/>
  <c r="F8" i="34"/>
  <c r="G8" i="34"/>
  <c r="F12" i="34"/>
  <c r="G12" i="34"/>
  <c r="F10" i="34"/>
  <c r="G10" i="34"/>
  <c r="F13" i="34"/>
  <c r="I13" i="34" s="1"/>
  <c r="G13" i="34"/>
  <c r="J13" i="34" s="1"/>
  <c r="F14" i="34"/>
  <c r="I14" i="34" s="1"/>
  <c r="G14" i="34"/>
  <c r="J14" i="34" s="1"/>
  <c r="F15" i="34"/>
  <c r="G15" i="34"/>
  <c r="F9" i="34"/>
  <c r="G9" i="34"/>
  <c r="F16" i="34"/>
  <c r="G16" i="34"/>
  <c r="F20" i="34"/>
  <c r="G20" i="34"/>
  <c r="F21" i="34"/>
  <c r="G21" i="34"/>
  <c r="F23" i="34"/>
  <c r="G23" i="34"/>
  <c r="F18" i="34"/>
  <c r="G18" i="34"/>
  <c r="F22" i="34"/>
  <c r="G22" i="34"/>
  <c r="F26" i="34"/>
  <c r="G26" i="34"/>
  <c r="F19" i="34"/>
  <c r="G19" i="34"/>
  <c r="F25" i="34"/>
  <c r="G25" i="34"/>
  <c r="F28" i="34"/>
  <c r="G28" i="34"/>
  <c r="F29" i="34"/>
  <c r="G29" i="34"/>
  <c r="F30" i="34"/>
  <c r="I30" i="34" s="1"/>
  <c r="G30" i="34"/>
  <c r="J30" i="34" s="1"/>
  <c r="F31" i="34"/>
  <c r="I31" i="34" s="1"/>
  <c r="G31" i="34"/>
  <c r="J31" i="34" s="1"/>
  <c r="F33" i="34"/>
  <c r="G33" i="34"/>
  <c r="F24" i="34"/>
  <c r="I24" i="34" s="1"/>
  <c r="G24" i="34"/>
  <c r="J24" i="34" s="1"/>
  <c r="F34" i="34"/>
  <c r="G34" i="34"/>
  <c r="F35" i="34"/>
  <c r="I35" i="34" s="1"/>
  <c r="G35" i="34"/>
  <c r="J35" i="34" s="1"/>
  <c r="F38" i="34"/>
  <c r="G38" i="34"/>
  <c r="F39" i="34"/>
  <c r="G39" i="34"/>
  <c r="F40" i="34"/>
  <c r="G40" i="34"/>
  <c r="F36" i="34"/>
  <c r="G36" i="34"/>
  <c r="F41" i="34"/>
  <c r="G41" i="34"/>
  <c r="F37" i="34"/>
  <c r="G37" i="34"/>
  <c r="F27" i="34"/>
  <c r="G27" i="34"/>
  <c r="F44" i="34"/>
  <c r="G44" i="34"/>
  <c r="F42" i="34"/>
  <c r="G42" i="34"/>
  <c r="F45" i="34"/>
  <c r="G45" i="34"/>
  <c r="F46" i="34"/>
  <c r="I46" i="34" s="1"/>
  <c r="G46" i="34"/>
  <c r="J46" i="34" s="1"/>
  <c r="F48" i="34"/>
  <c r="G48" i="34"/>
  <c r="F49" i="34"/>
  <c r="G49" i="34"/>
  <c r="F43" i="34"/>
  <c r="G43" i="34"/>
  <c r="F50" i="34"/>
  <c r="G50" i="34"/>
  <c r="F51" i="34"/>
  <c r="G51" i="34"/>
  <c r="F57" i="34"/>
  <c r="G57" i="34"/>
  <c r="F52" i="34"/>
  <c r="I52" i="34" s="1"/>
  <c r="G52" i="34"/>
  <c r="J52" i="34" s="1"/>
  <c r="F53" i="34"/>
  <c r="G53" i="34"/>
  <c r="F54" i="34"/>
  <c r="G54" i="34"/>
  <c r="F55" i="34"/>
  <c r="G55" i="34"/>
  <c r="F56" i="34"/>
  <c r="G56" i="34"/>
  <c r="F17" i="34"/>
  <c r="G17" i="34"/>
  <c r="F59" i="34"/>
  <c r="I59" i="34" s="1"/>
  <c r="G59" i="34"/>
  <c r="J59" i="34" s="1"/>
  <c r="F60" i="34"/>
  <c r="G60" i="34"/>
  <c r="F61" i="34"/>
  <c r="G61" i="34"/>
  <c r="F58" i="34"/>
  <c r="G58" i="34"/>
  <c r="F62" i="34"/>
  <c r="G62" i="34"/>
  <c r="F63" i="34"/>
  <c r="G63" i="34"/>
  <c r="F64" i="34"/>
  <c r="I64" i="34" s="1"/>
  <c r="G64" i="34"/>
  <c r="J64" i="34" s="1"/>
  <c r="F65" i="34"/>
  <c r="G65" i="34"/>
  <c r="F66" i="34"/>
  <c r="G66" i="34"/>
  <c r="F67" i="34"/>
  <c r="G67" i="34"/>
  <c r="F68" i="34"/>
  <c r="G68" i="34"/>
  <c r="F69" i="34"/>
  <c r="G69" i="34"/>
  <c r="F73" i="34"/>
  <c r="G73" i="34"/>
  <c r="F74" i="34"/>
  <c r="G74" i="34"/>
  <c r="F70" i="34"/>
  <c r="G70" i="34"/>
  <c r="F71" i="34"/>
  <c r="G71" i="34"/>
  <c r="F76" i="34"/>
  <c r="I76" i="34" s="1"/>
  <c r="G76" i="34"/>
  <c r="J76" i="34" s="1"/>
  <c r="F77" i="34"/>
  <c r="G77" i="34"/>
  <c r="F78" i="34"/>
  <c r="G78" i="34"/>
  <c r="F79" i="34"/>
  <c r="G79" i="34"/>
  <c r="F72" i="34"/>
  <c r="I72" i="34" s="1"/>
  <c r="G72" i="34"/>
  <c r="J72" i="34" s="1"/>
  <c r="F80" i="34"/>
  <c r="I80" i="34" s="1"/>
  <c r="G80" i="34"/>
  <c r="J80" i="34" s="1"/>
  <c r="F32" i="34"/>
  <c r="I32" i="34" s="1"/>
  <c r="G32" i="34"/>
  <c r="J32" i="34" s="1"/>
  <c r="F81" i="34"/>
  <c r="I81" i="34" s="1"/>
  <c r="G81" i="34"/>
  <c r="J81" i="34" s="1"/>
  <c r="F82" i="34"/>
  <c r="I82" i="34" s="1"/>
  <c r="G82" i="34"/>
  <c r="J82" i="34" s="1"/>
  <c r="F83" i="34"/>
  <c r="I83" i="34" s="1"/>
  <c r="G83" i="34"/>
  <c r="J83" i="34" s="1"/>
  <c r="F84" i="34"/>
  <c r="I84" i="34" s="1"/>
  <c r="G84" i="34"/>
  <c r="J84" i="34" s="1"/>
  <c r="F85" i="34"/>
  <c r="I85" i="34" s="1"/>
  <c r="G85" i="34"/>
  <c r="J85" i="34" s="1"/>
  <c r="F86" i="34"/>
  <c r="I86" i="34" s="1"/>
  <c r="G86" i="34"/>
  <c r="J86" i="34" s="1"/>
  <c r="F88" i="34"/>
  <c r="I88" i="34" s="1"/>
  <c r="G88" i="34"/>
  <c r="J88" i="34" s="1"/>
  <c r="F89" i="34"/>
  <c r="I89" i="34" s="1"/>
  <c r="G89" i="34"/>
  <c r="J89" i="34" s="1"/>
  <c r="F90" i="34"/>
  <c r="I90" i="34" s="1"/>
  <c r="G90" i="34"/>
  <c r="J90" i="34" s="1"/>
  <c r="F75" i="34"/>
  <c r="I75" i="34" s="1"/>
  <c r="G75" i="34"/>
  <c r="J75" i="34" s="1"/>
  <c r="F92" i="34"/>
  <c r="I92" i="34" s="1"/>
  <c r="G92" i="34"/>
  <c r="J92" i="34" s="1"/>
  <c r="F91" i="34"/>
  <c r="I91" i="34" s="1"/>
  <c r="G91" i="34"/>
  <c r="J91" i="34" s="1"/>
  <c r="F93" i="34"/>
  <c r="I93" i="34" s="1"/>
  <c r="G93" i="34"/>
  <c r="J93" i="34" s="1"/>
  <c r="F95" i="34"/>
  <c r="I95" i="34" s="1"/>
  <c r="G95" i="34"/>
  <c r="J95" i="34" s="1"/>
  <c r="F94" i="34"/>
  <c r="I94" i="34" s="1"/>
  <c r="G94" i="34"/>
  <c r="J94" i="34" s="1"/>
  <c r="F96" i="34"/>
  <c r="I96" i="34" s="1"/>
  <c r="G96" i="34"/>
  <c r="J96" i="34" s="1"/>
  <c r="F97" i="34"/>
  <c r="I97" i="34" s="1"/>
  <c r="G97" i="34"/>
  <c r="J97" i="34" s="1"/>
  <c r="F98" i="34"/>
  <c r="I98" i="34" s="1"/>
  <c r="G98" i="34"/>
  <c r="J98" i="34" s="1"/>
  <c r="F87" i="34"/>
  <c r="I87" i="34" s="1"/>
  <c r="G87" i="34"/>
  <c r="J87" i="34" s="1"/>
  <c r="F99" i="34"/>
  <c r="I99" i="34" s="1"/>
  <c r="G99" i="34"/>
  <c r="J99" i="34" s="1"/>
  <c r="F100" i="34"/>
  <c r="I100" i="34" s="1"/>
  <c r="G100" i="34"/>
  <c r="J100" i="34" s="1"/>
  <c r="F101" i="34"/>
  <c r="I101" i="34" s="1"/>
  <c r="G101" i="34"/>
  <c r="J101" i="34" s="1"/>
  <c r="F47" i="34"/>
  <c r="I47" i="34" s="1"/>
  <c r="G47" i="34"/>
  <c r="J47" i="34" s="1"/>
  <c r="L47" i="34"/>
  <c r="L52" i="34"/>
  <c r="L14" i="34"/>
  <c r="L8" i="41"/>
  <c r="G8" i="41"/>
  <c r="J8" i="41" s="1"/>
  <c r="F8" i="41"/>
  <c r="I8" i="41" s="1"/>
  <c r="L97" i="41"/>
  <c r="G97" i="41"/>
  <c r="J97" i="41" s="1"/>
  <c r="F97" i="41"/>
  <c r="I97" i="41" s="1"/>
  <c r="G2" i="38"/>
  <c r="J2" i="38" s="1"/>
  <c r="H2" i="38"/>
  <c r="K2" i="38" s="1"/>
  <c r="M2" i="38"/>
  <c r="G15" i="41"/>
  <c r="J15" i="41" s="1"/>
  <c r="G1083" i="48"/>
  <c r="J1083" i="48" s="1"/>
  <c r="F1083" i="48"/>
  <c r="I1083" i="48" s="1"/>
  <c r="G1040" i="48"/>
  <c r="J1040" i="48" s="1"/>
  <c r="F1040" i="48"/>
  <c r="I1040" i="48" s="1"/>
  <c r="G1006" i="48"/>
  <c r="J1006" i="48" s="1"/>
  <c r="F1006" i="48"/>
  <c r="I1006" i="48" s="1"/>
  <c r="G999" i="48"/>
  <c r="J999" i="48" s="1"/>
  <c r="F999" i="48"/>
  <c r="I999" i="48" s="1"/>
  <c r="G965" i="48"/>
  <c r="J965" i="48" s="1"/>
  <c r="F965" i="48"/>
  <c r="I965" i="48" s="1"/>
  <c r="G964" i="48"/>
  <c r="J964" i="48" s="1"/>
  <c r="F964" i="48"/>
  <c r="I964" i="48" s="1"/>
  <c r="G962" i="48"/>
  <c r="J962" i="48" s="1"/>
  <c r="F962" i="48"/>
  <c r="I962" i="48" s="1"/>
  <c r="G947" i="48"/>
  <c r="J947" i="48" s="1"/>
  <c r="F947" i="48"/>
  <c r="I947" i="48" s="1"/>
  <c r="G891" i="48"/>
  <c r="J891" i="48" s="1"/>
  <c r="F891" i="48"/>
  <c r="I891" i="48" s="1"/>
  <c r="G881" i="48"/>
  <c r="J881" i="48" s="1"/>
  <c r="F881" i="48"/>
  <c r="I881" i="48" s="1"/>
  <c r="G882" i="48"/>
  <c r="J882" i="48" s="1"/>
  <c r="F882" i="48"/>
  <c r="I882" i="48" s="1"/>
  <c r="G857" i="48"/>
  <c r="J857" i="48" s="1"/>
  <c r="F857" i="48"/>
  <c r="I857" i="48" s="1"/>
  <c r="G818" i="48"/>
  <c r="J818" i="48" s="1"/>
  <c r="F818" i="48"/>
  <c r="I818" i="48" s="1"/>
  <c r="G811" i="48"/>
  <c r="J811" i="48" s="1"/>
  <c r="F811" i="48"/>
  <c r="I811" i="48" s="1"/>
  <c r="G774" i="48"/>
  <c r="J774" i="48" s="1"/>
  <c r="F774" i="48"/>
  <c r="I774" i="48" s="1"/>
  <c r="G767" i="48"/>
  <c r="J767" i="48" s="1"/>
  <c r="F767" i="48"/>
  <c r="I767" i="48" s="1"/>
  <c r="G751" i="48"/>
  <c r="J751" i="48" s="1"/>
  <c r="F751" i="48"/>
  <c r="I751" i="48" s="1"/>
  <c r="G746" i="48"/>
  <c r="J746" i="48" s="1"/>
  <c r="F746" i="48"/>
  <c r="I746" i="48" s="1"/>
  <c r="G707" i="48"/>
  <c r="J707" i="48" s="1"/>
  <c r="F707" i="48"/>
  <c r="I707" i="48" s="1"/>
  <c r="G646" i="48"/>
  <c r="J646" i="48" s="1"/>
  <c r="F646" i="48"/>
  <c r="I646" i="48" s="1"/>
  <c r="G574" i="48"/>
  <c r="J574" i="48" s="1"/>
  <c r="F574" i="48"/>
  <c r="I574" i="48" s="1"/>
  <c r="G573" i="48"/>
  <c r="J573" i="48" s="1"/>
  <c r="F573" i="48"/>
  <c r="I573" i="48" s="1"/>
  <c r="G543" i="48"/>
  <c r="J543" i="48" s="1"/>
  <c r="F543" i="48"/>
  <c r="I543" i="48" s="1"/>
  <c r="G448" i="48"/>
  <c r="J448" i="48" s="1"/>
  <c r="F448" i="48"/>
  <c r="I448" i="48" s="1"/>
  <c r="G287" i="48"/>
  <c r="J287" i="48" s="1"/>
  <c r="F287" i="48"/>
  <c r="I287" i="48" s="1"/>
  <c r="G275" i="48"/>
  <c r="J275" i="48" s="1"/>
  <c r="F275" i="48"/>
  <c r="I275" i="48" s="1"/>
  <c r="G269" i="48"/>
  <c r="J269" i="48" s="1"/>
  <c r="F269" i="48"/>
  <c r="I269" i="48" s="1"/>
  <c r="G37" i="48"/>
  <c r="J37" i="48" s="1"/>
  <c r="F37" i="48"/>
  <c r="I37" i="48" s="1"/>
  <c r="G19" i="48"/>
  <c r="J19" i="48" s="1"/>
  <c r="F19" i="48"/>
  <c r="I19" i="48" s="1"/>
  <c r="G18" i="48"/>
  <c r="J18" i="48" s="1"/>
  <c r="F18" i="48"/>
  <c r="I18" i="48" s="1"/>
  <c r="M8" i="43"/>
  <c r="G3" i="43"/>
  <c r="G4" i="43"/>
  <c r="G5" i="43"/>
  <c r="J5" i="43" s="1"/>
  <c r="G6" i="43"/>
  <c r="J6" i="43" s="1"/>
  <c r="G7" i="43"/>
  <c r="J7" i="43" s="1"/>
  <c r="G8" i="43"/>
  <c r="J8" i="43" s="1"/>
  <c r="G9" i="43"/>
  <c r="G10" i="43"/>
  <c r="J10" i="43" s="1"/>
  <c r="G11" i="43"/>
  <c r="G12" i="43"/>
  <c r="G13" i="43"/>
  <c r="J13" i="43" s="1"/>
  <c r="G14" i="43"/>
  <c r="G15" i="43"/>
  <c r="J15" i="43" s="1"/>
  <c r="G16" i="43"/>
  <c r="J16" i="43" s="1"/>
  <c r="G17" i="43"/>
  <c r="G18" i="43"/>
  <c r="J18" i="43" s="1"/>
  <c r="G19" i="43"/>
  <c r="G20" i="43"/>
  <c r="J20" i="43" s="1"/>
  <c r="G21" i="43"/>
  <c r="G22" i="43"/>
  <c r="J22" i="43" s="1"/>
  <c r="G23" i="43"/>
  <c r="J23" i="43" s="1"/>
  <c r="G24" i="43"/>
  <c r="J24" i="43" s="1"/>
  <c r="G25" i="43"/>
  <c r="J25" i="43" s="1"/>
  <c r="G26" i="43"/>
  <c r="G27" i="43"/>
  <c r="G28" i="43"/>
  <c r="J28" i="43" s="1"/>
  <c r="G29" i="43"/>
  <c r="J29" i="43" s="1"/>
  <c r="G30" i="43"/>
  <c r="J30" i="43" s="1"/>
  <c r="G31" i="43"/>
  <c r="G32" i="43"/>
  <c r="J32" i="43" s="1"/>
  <c r="G33" i="43"/>
  <c r="J33" i="43" s="1"/>
  <c r="G34" i="43"/>
  <c r="J34" i="43" s="1"/>
  <c r="G35" i="43"/>
  <c r="G36" i="43"/>
  <c r="J36" i="43" s="1"/>
  <c r="G37" i="43"/>
  <c r="J37" i="43" s="1"/>
  <c r="G38" i="43"/>
  <c r="J38" i="43" s="1"/>
  <c r="G39" i="43"/>
  <c r="J39" i="43" s="1"/>
  <c r="G41" i="43"/>
  <c r="J41" i="43" s="1"/>
  <c r="G40" i="43"/>
  <c r="J40" i="43" s="1"/>
  <c r="G42" i="43"/>
  <c r="J42" i="43" s="1"/>
  <c r="G43" i="43"/>
  <c r="G45" i="43"/>
  <c r="G44" i="43"/>
  <c r="J44" i="43" s="1"/>
  <c r="G46" i="43"/>
  <c r="G49" i="43"/>
  <c r="J49" i="43" s="1"/>
  <c r="G47" i="43"/>
  <c r="J47" i="43" s="1"/>
  <c r="G48" i="43"/>
  <c r="J48" i="43" s="1"/>
  <c r="G50" i="43"/>
  <c r="J50" i="43" s="1"/>
  <c r="G51" i="43"/>
  <c r="G52" i="43"/>
  <c r="G53" i="43"/>
  <c r="J53" i="43" s="1"/>
  <c r="G54" i="43"/>
  <c r="J54" i="43" s="1"/>
  <c r="G55" i="43"/>
  <c r="J55" i="43" s="1"/>
  <c r="G56" i="43"/>
  <c r="J56" i="43" s="1"/>
  <c r="G57" i="43"/>
  <c r="J57" i="43" s="1"/>
  <c r="G59" i="43"/>
  <c r="J59" i="43" s="1"/>
  <c r="G58" i="43"/>
  <c r="G60" i="43"/>
  <c r="G61" i="43"/>
  <c r="J61" i="43" s="1"/>
  <c r="G62" i="43"/>
  <c r="J62" i="43" s="1"/>
  <c r="G63" i="43"/>
  <c r="J63" i="43" s="1"/>
  <c r="G64" i="43"/>
  <c r="J64" i="43" s="1"/>
  <c r="G65" i="43"/>
  <c r="J65" i="43" s="1"/>
  <c r="G66" i="43"/>
  <c r="J66" i="43" s="1"/>
  <c r="G67" i="43"/>
  <c r="G68" i="43"/>
  <c r="G69" i="43"/>
  <c r="J69" i="43" s="1"/>
  <c r="G70" i="43"/>
  <c r="G71" i="43"/>
  <c r="J71" i="43" s="1"/>
  <c r="G72" i="43"/>
  <c r="J72" i="43" s="1"/>
  <c r="G2" i="43"/>
  <c r="F3" i="41"/>
  <c r="I3" i="41" s="1"/>
  <c r="G3" i="41"/>
  <c r="J3" i="41" s="1"/>
  <c r="F4" i="41"/>
  <c r="I4" i="41" s="1"/>
  <c r="G4" i="41"/>
  <c r="J4" i="41" s="1"/>
  <c r="F5" i="41"/>
  <c r="G5" i="41"/>
  <c r="F6" i="41"/>
  <c r="I6" i="41" s="1"/>
  <c r="G6" i="41"/>
  <c r="J6" i="41" s="1"/>
  <c r="F7" i="41"/>
  <c r="G7" i="41"/>
  <c r="F11" i="41"/>
  <c r="G11" i="41"/>
  <c r="F9" i="41"/>
  <c r="I9" i="41" s="1"/>
  <c r="G9" i="41"/>
  <c r="J9" i="41" s="1"/>
  <c r="F10" i="41"/>
  <c r="I10" i="41" s="1"/>
  <c r="G10" i="41"/>
  <c r="J10" i="41" s="1"/>
  <c r="F12" i="41"/>
  <c r="I12" i="41" s="1"/>
  <c r="G12" i="41"/>
  <c r="J12" i="41" s="1"/>
  <c r="F18" i="41"/>
  <c r="I18" i="41" s="1"/>
  <c r="G18" i="41"/>
  <c r="J18" i="41" s="1"/>
  <c r="F16" i="41"/>
  <c r="I16" i="41" s="1"/>
  <c r="G16" i="41"/>
  <c r="J16" i="41" s="1"/>
  <c r="F14" i="41"/>
  <c r="I14" i="41" s="1"/>
  <c r="G14" i="41"/>
  <c r="J14" i="41" s="1"/>
  <c r="F17" i="41"/>
  <c r="I17" i="41" s="1"/>
  <c r="G17" i="41"/>
  <c r="J17" i="41" s="1"/>
  <c r="F20" i="41"/>
  <c r="I20" i="41" s="1"/>
  <c r="G20" i="41"/>
  <c r="J20" i="41" s="1"/>
  <c r="F19" i="41"/>
  <c r="I19" i="41" s="1"/>
  <c r="G19" i="41"/>
  <c r="J19" i="41" s="1"/>
  <c r="F23" i="41"/>
  <c r="I23" i="41" s="1"/>
  <c r="G23" i="41"/>
  <c r="J23" i="41" s="1"/>
  <c r="F31" i="41"/>
  <c r="I31" i="41" s="1"/>
  <c r="G31" i="41"/>
  <c r="J31" i="41" s="1"/>
  <c r="F22" i="41"/>
  <c r="I22" i="41" s="1"/>
  <c r="G22" i="41"/>
  <c r="J22" i="41" s="1"/>
  <c r="F34" i="41"/>
  <c r="I34" i="41" s="1"/>
  <c r="G34" i="41"/>
  <c r="J34" i="41" s="1"/>
  <c r="F27" i="41"/>
  <c r="I27" i="41" s="1"/>
  <c r="G27" i="41"/>
  <c r="J27" i="41" s="1"/>
  <c r="F28" i="41"/>
  <c r="I28" i="41" s="1"/>
  <c r="G28" i="41"/>
  <c r="J28" i="41" s="1"/>
  <c r="F25" i="41"/>
  <c r="I25" i="41" s="1"/>
  <c r="G25" i="41"/>
  <c r="J25" i="41" s="1"/>
  <c r="F29" i="41"/>
  <c r="I29" i="41" s="1"/>
  <c r="G29" i="41"/>
  <c r="J29" i="41" s="1"/>
  <c r="F30" i="41"/>
  <c r="I30" i="41" s="1"/>
  <c r="G30" i="41"/>
  <c r="J30" i="41" s="1"/>
  <c r="F32" i="41"/>
  <c r="I32" i="41" s="1"/>
  <c r="G32" i="41"/>
  <c r="J32" i="41" s="1"/>
  <c r="F35" i="41"/>
  <c r="I35" i="41" s="1"/>
  <c r="G35" i="41"/>
  <c r="J35" i="41" s="1"/>
  <c r="F36" i="41"/>
  <c r="I36" i="41" s="1"/>
  <c r="G36" i="41"/>
  <c r="J36" i="41" s="1"/>
  <c r="F37" i="41"/>
  <c r="I37" i="41" s="1"/>
  <c r="G37" i="41"/>
  <c r="J37" i="41" s="1"/>
  <c r="F38" i="41"/>
  <c r="I38" i="41" s="1"/>
  <c r="G38" i="41"/>
  <c r="J38" i="41" s="1"/>
  <c r="F41" i="41"/>
  <c r="I41" i="41" s="1"/>
  <c r="G41" i="41"/>
  <c r="J41" i="41" s="1"/>
  <c r="F33" i="41"/>
  <c r="I33" i="41" s="1"/>
  <c r="G33" i="41"/>
  <c r="J33" i="41" s="1"/>
  <c r="F42" i="41"/>
  <c r="I42" i="41" s="1"/>
  <c r="G42" i="41"/>
  <c r="J42" i="41" s="1"/>
  <c r="F45" i="41"/>
  <c r="I45" i="41" s="1"/>
  <c r="G45" i="41"/>
  <c r="J45" i="41" s="1"/>
  <c r="F51" i="41"/>
  <c r="I51" i="41" s="1"/>
  <c r="G51" i="41"/>
  <c r="J51" i="41" s="1"/>
  <c r="F43" i="41"/>
  <c r="I43" i="41" s="1"/>
  <c r="G43" i="41"/>
  <c r="J43" i="41" s="1"/>
  <c r="F46" i="41"/>
  <c r="I46" i="41" s="1"/>
  <c r="G46" i="41"/>
  <c r="J46" i="41" s="1"/>
  <c r="F47" i="41"/>
  <c r="I47" i="41" s="1"/>
  <c r="G47" i="41"/>
  <c r="J47" i="41" s="1"/>
  <c r="F49" i="41"/>
  <c r="I49" i="41" s="1"/>
  <c r="G49" i="41"/>
  <c r="J49" i="41" s="1"/>
  <c r="F50" i="41"/>
  <c r="I50" i="41" s="1"/>
  <c r="G50" i="41"/>
  <c r="J50" i="41" s="1"/>
  <c r="F40" i="41"/>
  <c r="I40" i="41" s="1"/>
  <c r="G40" i="41"/>
  <c r="J40" i="41" s="1"/>
  <c r="F52" i="41"/>
  <c r="I52" i="41" s="1"/>
  <c r="G52" i="41"/>
  <c r="J52" i="41" s="1"/>
  <c r="F53" i="41"/>
  <c r="I53" i="41" s="1"/>
  <c r="G53" i="41"/>
  <c r="J53" i="41" s="1"/>
  <c r="F54" i="41"/>
  <c r="I54" i="41" s="1"/>
  <c r="G54" i="41"/>
  <c r="J54" i="41" s="1"/>
  <c r="F60" i="41"/>
  <c r="I60" i="41" s="1"/>
  <c r="G60" i="41"/>
  <c r="J60" i="41" s="1"/>
  <c r="F55" i="41"/>
  <c r="I55" i="41" s="1"/>
  <c r="G55" i="41"/>
  <c r="J55" i="41" s="1"/>
  <c r="F56" i="41"/>
  <c r="I56" i="41" s="1"/>
  <c r="G56" i="41"/>
  <c r="J56" i="41" s="1"/>
  <c r="F57" i="41"/>
  <c r="I57" i="41" s="1"/>
  <c r="G57" i="41"/>
  <c r="J57" i="41" s="1"/>
  <c r="F81" i="41"/>
  <c r="I81" i="41" s="1"/>
  <c r="G81" i="41"/>
  <c r="J81" i="41" s="1"/>
  <c r="F67" i="41"/>
  <c r="I67" i="41" s="1"/>
  <c r="G67" i="41"/>
  <c r="J67" i="41" s="1"/>
  <c r="F71" i="41"/>
  <c r="I71" i="41" s="1"/>
  <c r="G71" i="41"/>
  <c r="J71" i="41" s="1"/>
  <c r="F61" i="41"/>
  <c r="I61" i="41" s="1"/>
  <c r="G61" i="41"/>
  <c r="J61" i="41" s="1"/>
  <c r="F62" i="41"/>
  <c r="I62" i="41" s="1"/>
  <c r="G62" i="41"/>
  <c r="J62" i="41" s="1"/>
  <c r="F79" i="41"/>
  <c r="I79" i="41" s="1"/>
  <c r="G79" i="41"/>
  <c r="J79" i="41" s="1"/>
  <c r="F58" i="41"/>
  <c r="I58" i="41" s="1"/>
  <c r="G58" i="41"/>
  <c r="J58" i="41" s="1"/>
  <c r="F59" i="41"/>
  <c r="I59" i="41" s="1"/>
  <c r="G59" i="41"/>
  <c r="J59" i="41" s="1"/>
  <c r="F66" i="41"/>
  <c r="I66" i="41" s="1"/>
  <c r="G66" i="41"/>
  <c r="J66" i="41" s="1"/>
  <c r="F68" i="41"/>
  <c r="I68" i="41" s="1"/>
  <c r="G68" i="41"/>
  <c r="J68" i="41" s="1"/>
  <c r="F63" i="41"/>
  <c r="I63" i="41" s="1"/>
  <c r="G63" i="41"/>
  <c r="J63" i="41" s="1"/>
  <c r="F69" i="41"/>
  <c r="I69" i="41" s="1"/>
  <c r="G69" i="41"/>
  <c r="J69" i="41" s="1"/>
  <c r="F70" i="41"/>
  <c r="I70" i="41" s="1"/>
  <c r="G70" i="41"/>
  <c r="J70" i="41" s="1"/>
  <c r="F72" i="41"/>
  <c r="I72" i="41" s="1"/>
  <c r="G72" i="41"/>
  <c r="J72" i="41" s="1"/>
  <c r="F48" i="41"/>
  <c r="I48" i="41" s="1"/>
  <c r="G48" i="41"/>
  <c r="J48" i="41" s="1"/>
  <c r="F74" i="41"/>
  <c r="I74" i="41" s="1"/>
  <c r="G74" i="41"/>
  <c r="J74" i="41" s="1"/>
  <c r="F75" i="41"/>
  <c r="I75" i="41" s="1"/>
  <c r="G75" i="41"/>
  <c r="J75" i="41" s="1"/>
  <c r="F76" i="41"/>
  <c r="I76" i="41" s="1"/>
  <c r="G76" i="41"/>
  <c r="J76" i="41" s="1"/>
  <c r="F64" i="41"/>
  <c r="I64" i="41" s="1"/>
  <c r="G64" i="41"/>
  <c r="J64" i="41" s="1"/>
  <c r="F78" i="41"/>
  <c r="I78" i="41" s="1"/>
  <c r="G78" i="41"/>
  <c r="J78" i="41" s="1"/>
  <c r="F84" i="41"/>
  <c r="I84" i="41" s="1"/>
  <c r="G84" i="41"/>
  <c r="J84" i="41" s="1"/>
  <c r="F85" i="41"/>
  <c r="I85" i="41" s="1"/>
  <c r="G85" i="41"/>
  <c r="J85" i="41" s="1"/>
  <c r="F86" i="41"/>
  <c r="I86" i="41" s="1"/>
  <c r="G86" i="41"/>
  <c r="J86" i="41" s="1"/>
  <c r="F83" i="41"/>
  <c r="I83" i="41" s="1"/>
  <c r="G83" i="41"/>
  <c r="J83" i="41" s="1"/>
  <c r="F87" i="41"/>
  <c r="I87" i="41" s="1"/>
  <c r="G87" i="41"/>
  <c r="J87" i="41" s="1"/>
  <c r="F88" i="41"/>
  <c r="I88" i="41" s="1"/>
  <c r="G88" i="41"/>
  <c r="J88" i="41" s="1"/>
  <c r="F89" i="41"/>
  <c r="I89" i="41" s="1"/>
  <c r="G89" i="41"/>
  <c r="J89" i="41" s="1"/>
  <c r="F90" i="41"/>
  <c r="I90" i="41" s="1"/>
  <c r="G90" i="41"/>
  <c r="J90" i="41" s="1"/>
  <c r="F91" i="41"/>
  <c r="I91" i="41" s="1"/>
  <c r="G91" i="41"/>
  <c r="J91" i="41" s="1"/>
  <c r="F77" i="41"/>
  <c r="I77" i="41" s="1"/>
  <c r="G77" i="41"/>
  <c r="J77" i="41" s="1"/>
  <c r="F92" i="41"/>
  <c r="I92" i="41" s="1"/>
  <c r="G92" i="41"/>
  <c r="J92" i="41" s="1"/>
  <c r="F94" i="41"/>
  <c r="I94" i="41" s="1"/>
  <c r="G94" i="41"/>
  <c r="J94" i="41" s="1"/>
  <c r="F95" i="41"/>
  <c r="I95" i="41" s="1"/>
  <c r="G95" i="41"/>
  <c r="J95" i="41" s="1"/>
  <c r="F80" i="41"/>
  <c r="I80" i="41" s="1"/>
  <c r="G80" i="41"/>
  <c r="J80" i="41" s="1"/>
  <c r="F96" i="41"/>
  <c r="I96" i="41" s="1"/>
  <c r="G96" i="41"/>
  <c r="J96" i="41" s="1"/>
  <c r="F99" i="41"/>
  <c r="I99" i="41" s="1"/>
  <c r="G99" i="41"/>
  <c r="J99" i="41" s="1"/>
  <c r="F100" i="41"/>
  <c r="I100" i="41" s="1"/>
  <c r="G100" i="41"/>
  <c r="J100" i="41" s="1"/>
  <c r="F102" i="41"/>
  <c r="I102" i="41" s="1"/>
  <c r="G102" i="41"/>
  <c r="J102" i="41" s="1"/>
  <c r="F103" i="41"/>
  <c r="I103" i="41" s="1"/>
  <c r="G103" i="41"/>
  <c r="J103" i="41" s="1"/>
  <c r="F104" i="41"/>
  <c r="I104" i="41" s="1"/>
  <c r="G104" i="41"/>
  <c r="J104" i="41" s="1"/>
  <c r="F106" i="41"/>
  <c r="I106" i="41" s="1"/>
  <c r="G106" i="41"/>
  <c r="J106" i="41" s="1"/>
  <c r="F107" i="41"/>
  <c r="I107" i="41" s="1"/>
  <c r="G107" i="41"/>
  <c r="J107" i="41" s="1"/>
  <c r="F108" i="41"/>
  <c r="I108" i="41" s="1"/>
  <c r="G108" i="41"/>
  <c r="J108" i="41" s="1"/>
  <c r="F109" i="41"/>
  <c r="I109" i="41" s="1"/>
  <c r="G109" i="41"/>
  <c r="J109" i="41" s="1"/>
  <c r="F93" i="41"/>
  <c r="I93" i="41" s="1"/>
  <c r="G93" i="41"/>
  <c r="J93" i="41" s="1"/>
  <c r="F111" i="41"/>
  <c r="I111" i="41" s="1"/>
  <c r="G111" i="41"/>
  <c r="J111" i="41" s="1"/>
  <c r="F112" i="41"/>
  <c r="I112" i="41" s="1"/>
  <c r="G112" i="41"/>
  <c r="J112" i="41" s="1"/>
  <c r="F113" i="41"/>
  <c r="I113" i="41" s="1"/>
  <c r="G113" i="41"/>
  <c r="J113" i="41" s="1"/>
  <c r="F114" i="41"/>
  <c r="I114" i="41" s="1"/>
  <c r="G114" i="41"/>
  <c r="J114" i="41" s="1"/>
  <c r="F115" i="41"/>
  <c r="I115" i="41" s="1"/>
  <c r="G115" i="41"/>
  <c r="J115" i="41" s="1"/>
  <c r="F116" i="41"/>
  <c r="I116" i="41" s="1"/>
  <c r="G116" i="41"/>
  <c r="J116" i="41" s="1"/>
  <c r="F117" i="41"/>
  <c r="I117" i="41" s="1"/>
  <c r="G117" i="41"/>
  <c r="J117" i="41" s="1"/>
  <c r="F118" i="41"/>
  <c r="I118" i="41" s="1"/>
  <c r="G118" i="41"/>
  <c r="J118" i="41" s="1"/>
  <c r="F147" i="41"/>
  <c r="I147" i="41" s="1"/>
  <c r="G147" i="41"/>
  <c r="J147" i="41" s="1"/>
  <c r="F119" i="41"/>
  <c r="I119" i="41" s="1"/>
  <c r="G119" i="41"/>
  <c r="J119" i="41" s="1"/>
  <c r="F120" i="41"/>
  <c r="I120" i="41" s="1"/>
  <c r="G120" i="41"/>
  <c r="J120" i="41" s="1"/>
  <c r="F121" i="41"/>
  <c r="I121" i="41" s="1"/>
  <c r="G121" i="41"/>
  <c r="J121" i="41" s="1"/>
  <c r="F122" i="41"/>
  <c r="I122" i="41" s="1"/>
  <c r="G122" i="41"/>
  <c r="J122" i="41" s="1"/>
  <c r="F123" i="41"/>
  <c r="I123" i="41" s="1"/>
  <c r="G123" i="41"/>
  <c r="J123" i="41" s="1"/>
  <c r="F124" i="41"/>
  <c r="I124" i="41" s="1"/>
  <c r="G124" i="41"/>
  <c r="J124" i="41" s="1"/>
  <c r="F125" i="41"/>
  <c r="I125" i="41" s="1"/>
  <c r="G125" i="41"/>
  <c r="J125" i="41" s="1"/>
  <c r="F126" i="41"/>
  <c r="I126" i="41" s="1"/>
  <c r="G126" i="41"/>
  <c r="J126" i="41" s="1"/>
  <c r="F127" i="41"/>
  <c r="I127" i="41" s="1"/>
  <c r="G127" i="41"/>
  <c r="J127" i="41" s="1"/>
  <c r="F128" i="41"/>
  <c r="I128" i="41" s="1"/>
  <c r="G128" i="41"/>
  <c r="J128" i="41" s="1"/>
  <c r="F129" i="41"/>
  <c r="I129" i="41" s="1"/>
  <c r="G129" i="41"/>
  <c r="J129" i="41" s="1"/>
  <c r="F130" i="41"/>
  <c r="I130" i="41" s="1"/>
  <c r="G130" i="41"/>
  <c r="J130" i="41" s="1"/>
  <c r="F131" i="41"/>
  <c r="I131" i="41" s="1"/>
  <c r="G131" i="41"/>
  <c r="J131" i="41" s="1"/>
  <c r="F132" i="41"/>
  <c r="I132" i="41" s="1"/>
  <c r="G132" i="41"/>
  <c r="J132" i="41" s="1"/>
  <c r="F133" i="41"/>
  <c r="I133" i="41" s="1"/>
  <c r="G133" i="41"/>
  <c r="J133" i="41" s="1"/>
  <c r="F134" i="41"/>
  <c r="I134" i="41" s="1"/>
  <c r="G134" i="41"/>
  <c r="J134" i="41" s="1"/>
  <c r="F135" i="41"/>
  <c r="I135" i="41" s="1"/>
  <c r="G135" i="41"/>
  <c r="J135" i="41" s="1"/>
  <c r="F136" i="41"/>
  <c r="I136" i="41" s="1"/>
  <c r="G136" i="41"/>
  <c r="J136" i="41" s="1"/>
  <c r="F137" i="41"/>
  <c r="I137" i="41" s="1"/>
  <c r="G137" i="41"/>
  <c r="J137" i="41" s="1"/>
  <c r="F138" i="41"/>
  <c r="I138" i="41" s="1"/>
  <c r="G138" i="41"/>
  <c r="J138" i="41" s="1"/>
  <c r="F139" i="41"/>
  <c r="I139" i="41" s="1"/>
  <c r="G139" i="41"/>
  <c r="J139" i="41" s="1"/>
  <c r="F140" i="41"/>
  <c r="I140" i="41" s="1"/>
  <c r="G140" i="41"/>
  <c r="J140" i="41" s="1"/>
  <c r="F141" i="41"/>
  <c r="I141" i="41" s="1"/>
  <c r="G141" i="41"/>
  <c r="J141" i="41" s="1"/>
  <c r="F143" i="41"/>
  <c r="I143" i="41" s="1"/>
  <c r="G143" i="41"/>
  <c r="J143" i="41" s="1"/>
  <c r="F144" i="41"/>
  <c r="I144" i="41" s="1"/>
  <c r="G144" i="41"/>
  <c r="J144" i="41" s="1"/>
  <c r="F145" i="41"/>
  <c r="I145" i="41" s="1"/>
  <c r="G145" i="41"/>
  <c r="J145" i="41" s="1"/>
  <c r="F146" i="41"/>
  <c r="I146" i="41" s="1"/>
  <c r="G146" i="41"/>
  <c r="J146" i="41" s="1"/>
  <c r="F148" i="41"/>
  <c r="I148" i="41" s="1"/>
  <c r="G148" i="41"/>
  <c r="J148" i="41" s="1"/>
  <c r="F149" i="41"/>
  <c r="I149" i="41" s="1"/>
  <c r="G149" i="41"/>
  <c r="J149" i="41" s="1"/>
  <c r="F153" i="41"/>
  <c r="I153" i="41" s="1"/>
  <c r="G153" i="41"/>
  <c r="J153" i="41" s="1"/>
  <c r="F154" i="41"/>
  <c r="I154" i="41" s="1"/>
  <c r="G154" i="41"/>
  <c r="J154" i="41" s="1"/>
  <c r="F155" i="41"/>
  <c r="I155" i="41" s="1"/>
  <c r="G155" i="41"/>
  <c r="J155" i="41" s="1"/>
  <c r="F156" i="41"/>
  <c r="I156" i="41" s="1"/>
  <c r="G156" i="41"/>
  <c r="J156" i="41" s="1"/>
  <c r="F157" i="41"/>
  <c r="I157" i="41" s="1"/>
  <c r="G157" i="41"/>
  <c r="J157" i="41" s="1"/>
  <c r="F158" i="41"/>
  <c r="I158" i="41" s="1"/>
  <c r="G158" i="41"/>
  <c r="J158" i="41" s="1"/>
  <c r="F159" i="41"/>
  <c r="I159" i="41" s="1"/>
  <c r="G159" i="41"/>
  <c r="J159" i="41" s="1"/>
  <c r="F160" i="41"/>
  <c r="I160" i="41" s="1"/>
  <c r="G160" i="41"/>
  <c r="J160" i="41" s="1"/>
  <c r="F161" i="41"/>
  <c r="I161" i="41" s="1"/>
  <c r="G161" i="41"/>
  <c r="J161" i="41" s="1"/>
  <c r="F162" i="41"/>
  <c r="I162" i="41" s="1"/>
  <c r="G162" i="41"/>
  <c r="J162" i="41" s="1"/>
  <c r="F163" i="41"/>
  <c r="I163" i="41" s="1"/>
  <c r="G163" i="41"/>
  <c r="J163" i="41" s="1"/>
  <c r="F164" i="41"/>
  <c r="I164" i="41" s="1"/>
  <c r="G164" i="41"/>
  <c r="J164" i="41" s="1"/>
  <c r="F165" i="41"/>
  <c r="I165" i="41" s="1"/>
  <c r="G165" i="41"/>
  <c r="J165" i="41" s="1"/>
  <c r="F166" i="41"/>
  <c r="I166" i="41" s="1"/>
  <c r="G166" i="41"/>
  <c r="J166" i="41" s="1"/>
  <c r="F167" i="41"/>
  <c r="I167" i="41" s="1"/>
  <c r="G167" i="41"/>
  <c r="J167" i="41" s="1"/>
  <c r="F168" i="41"/>
  <c r="I168" i="41" s="1"/>
  <c r="G168" i="41"/>
  <c r="J168" i="41" s="1"/>
  <c r="F169" i="41"/>
  <c r="I169" i="41" s="1"/>
  <c r="G169" i="41"/>
  <c r="J169" i="41" s="1"/>
  <c r="F170" i="41"/>
  <c r="I170" i="41" s="1"/>
  <c r="G170" i="41"/>
  <c r="J170" i="41" s="1"/>
  <c r="F171" i="41"/>
  <c r="I171" i="41" s="1"/>
  <c r="G171" i="41"/>
  <c r="J171" i="41" s="1"/>
  <c r="F172" i="41"/>
  <c r="I172" i="41" s="1"/>
  <c r="G172" i="41"/>
  <c r="J172" i="41" s="1"/>
  <c r="F173" i="41"/>
  <c r="I173" i="41" s="1"/>
  <c r="G173" i="41"/>
  <c r="J173" i="41" s="1"/>
  <c r="F174" i="41"/>
  <c r="I174" i="41" s="1"/>
  <c r="G174" i="41"/>
  <c r="J174" i="41" s="1"/>
  <c r="F175" i="41"/>
  <c r="I175" i="41" s="1"/>
  <c r="G175" i="41"/>
  <c r="J175" i="41" s="1"/>
  <c r="F176" i="41"/>
  <c r="I176" i="41" s="1"/>
  <c r="G176" i="41"/>
  <c r="J176" i="41" s="1"/>
  <c r="F177" i="41"/>
  <c r="I177" i="41" s="1"/>
  <c r="G177" i="41"/>
  <c r="J177" i="41" s="1"/>
  <c r="F178" i="41"/>
  <c r="I178" i="41" s="1"/>
  <c r="G178" i="41"/>
  <c r="J178" i="41" s="1"/>
  <c r="F179" i="41"/>
  <c r="I179" i="41" s="1"/>
  <c r="G179" i="41"/>
  <c r="J179" i="41" s="1"/>
  <c r="F180" i="41"/>
  <c r="I180" i="41" s="1"/>
  <c r="G180" i="41"/>
  <c r="J180" i="41" s="1"/>
  <c r="F181" i="41"/>
  <c r="I181" i="41" s="1"/>
  <c r="G181" i="41"/>
  <c r="J181" i="41" s="1"/>
  <c r="F182" i="41"/>
  <c r="I182" i="41" s="1"/>
  <c r="G182" i="41"/>
  <c r="J182" i="41" s="1"/>
  <c r="F183" i="41"/>
  <c r="I183" i="41" s="1"/>
  <c r="G183" i="41"/>
  <c r="J183" i="41" s="1"/>
  <c r="F185" i="41"/>
  <c r="I185" i="41" s="1"/>
  <c r="G185" i="41"/>
  <c r="J185" i="41" s="1"/>
  <c r="F186" i="41"/>
  <c r="I186" i="41" s="1"/>
  <c r="G186" i="41"/>
  <c r="J186" i="41" s="1"/>
  <c r="F187" i="41"/>
  <c r="I187" i="41" s="1"/>
  <c r="G187" i="41"/>
  <c r="J187" i="41" s="1"/>
  <c r="L30" i="41"/>
  <c r="L38" i="41"/>
  <c r="F15" i="43"/>
  <c r="I15" i="43" s="1"/>
  <c r="J67" i="43"/>
  <c r="F67" i="43"/>
  <c r="I67" i="43" s="1"/>
  <c r="J58" i="43"/>
  <c r="F58" i="43"/>
  <c r="I58" i="43" s="1"/>
  <c r="F13" i="43"/>
  <c r="I13" i="43" s="1"/>
  <c r="F71" i="43"/>
  <c r="I71" i="43" s="1"/>
  <c r="F66" i="43"/>
  <c r="I66" i="43" s="1"/>
  <c r="F72" i="43"/>
  <c r="I72" i="43" s="1"/>
  <c r="J35" i="43"/>
  <c r="F35" i="43"/>
  <c r="I35" i="43" s="1"/>
  <c r="F24" i="43"/>
  <c r="I24" i="43" s="1"/>
  <c r="F65" i="43"/>
  <c r="I65" i="43" s="1"/>
  <c r="F64" i="43"/>
  <c r="I64" i="43" s="1"/>
  <c r="F63" i="43"/>
  <c r="I63" i="43" s="1"/>
  <c r="J70" i="43"/>
  <c r="F70" i="43"/>
  <c r="I70" i="43" s="1"/>
  <c r="F59" i="43"/>
  <c r="I59" i="43" s="1"/>
  <c r="F69" i="43"/>
  <c r="I69" i="43" s="1"/>
  <c r="F22" i="43"/>
  <c r="I22" i="43" s="1"/>
  <c r="F18" i="43"/>
  <c r="I18" i="43" s="1"/>
  <c r="F48" i="43"/>
  <c r="I48" i="43" s="1"/>
  <c r="J14" i="43"/>
  <c r="F14" i="43"/>
  <c r="I14" i="43" s="1"/>
  <c r="F47" i="43"/>
  <c r="I47" i="43" s="1"/>
  <c r="F30" i="43"/>
  <c r="I30" i="43" s="1"/>
  <c r="F57" i="43"/>
  <c r="I57" i="43" s="1"/>
  <c r="F62" i="43"/>
  <c r="I62" i="43" s="1"/>
  <c r="F56" i="43"/>
  <c r="I56" i="43" s="1"/>
  <c r="F49" i="43"/>
  <c r="I49" i="43" s="1"/>
  <c r="F38" i="43"/>
  <c r="I38" i="43" s="1"/>
  <c r="F40" i="43"/>
  <c r="I40" i="43" s="1"/>
  <c r="F44" i="43"/>
  <c r="I44" i="43" s="1"/>
  <c r="F53" i="43"/>
  <c r="I53" i="43" s="1"/>
  <c r="F7" i="43"/>
  <c r="I7" i="43" s="1"/>
  <c r="J3" i="43"/>
  <c r="F3" i="43"/>
  <c r="I3" i="43" s="1"/>
  <c r="F23" i="43"/>
  <c r="I23" i="43" s="1"/>
  <c r="J17" i="43"/>
  <c r="F17" i="43"/>
  <c r="I17" i="43" s="1"/>
  <c r="J45" i="43"/>
  <c r="F45" i="43"/>
  <c r="I45" i="43" s="1"/>
  <c r="F37" i="43"/>
  <c r="I37" i="43" s="1"/>
  <c r="F55" i="43"/>
  <c r="I55" i="43" s="1"/>
  <c r="J9" i="43"/>
  <c r="F9" i="43"/>
  <c r="I9" i="43" s="1"/>
  <c r="F61" i="43"/>
  <c r="I61" i="43" s="1"/>
  <c r="J46" i="43"/>
  <c r="F46" i="43"/>
  <c r="I46" i="43" s="1"/>
  <c r="F41" i="43"/>
  <c r="I41" i="43" s="1"/>
  <c r="J12" i="43"/>
  <c r="F12" i="43"/>
  <c r="I12" i="43" s="1"/>
  <c r="F8" i="43"/>
  <c r="I8" i="43" s="1"/>
  <c r="F29" i="43"/>
  <c r="I29" i="43" s="1"/>
  <c r="J43" i="43"/>
  <c r="F43" i="43"/>
  <c r="I43" i="43" s="1"/>
  <c r="F54" i="43"/>
  <c r="I54" i="43" s="1"/>
  <c r="F20" i="43"/>
  <c r="I20" i="43" s="1"/>
  <c r="J68" i="43"/>
  <c r="F68" i="43"/>
  <c r="I68" i="43" s="1"/>
  <c r="J19" i="43"/>
  <c r="F19" i="43"/>
  <c r="I19" i="43" s="1"/>
  <c r="F42" i="43"/>
  <c r="I42" i="43" s="1"/>
  <c r="F16" i="43"/>
  <c r="I16" i="43" s="1"/>
  <c r="J27" i="43"/>
  <c r="F27" i="43"/>
  <c r="I27" i="43" s="1"/>
  <c r="J51" i="43"/>
  <c r="F51" i="43"/>
  <c r="I51" i="43" s="1"/>
  <c r="J52" i="43"/>
  <c r="F52" i="43"/>
  <c r="I52" i="43" s="1"/>
  <c r="F28" i="43"/>
  <c r="I28" i="43" s="1"/>
  <c r="J60" i="43"/>
  <c r="F60" i="43"/>
  <c r="I60" i="43" s="1"/>
  <c r="F25" i="43"/>
  <c r="I25" i="43" s="1"/>
  <c r="F6" i="43"/>
  <c r="I6" i="43" s="1"/>
  <c r="F39" i="43"/>
  <c r="I39" i="43" s="1"/>
  <c r="J11" i="43"/>
  <c r="F11" i="43"/>
  <c r="I11" i="43" s="1"/>
  <c r="F5" i="43"/>
  <c r="I5" i="43" s="1"/>
  <c r="F10" i="43"/>
  <c r="I10" i="43" s="1"/>
  <c r="J4" i="43"/>
  <c r="F4" i="43"/>
  <c r="I4" i="43" s="1"/>
  <c r="F32" i="43"/>
  <c r="I32" i="43" s="1"/>
  <c r="F21" i="43"/>
  <c r="F26" i="43"/>
  <c r="F33" i="43"/>
  <c r="I33" i="43" s="1"/>
  <c r="F50" i="43"/>
  <c r="I50" i="43" s="1"/>
  <c r="F31" i="43"/>
  <c r="I31" i="43" s="1"/>
  <c r="F36" i="43"/>
  <c r="I36" i="43" s="1"/>
  <c r="F34" i="43"/>
  <c r="I34" i="43" s="1"/>
  <c r="F2" i="43"/>
  <c r="J31" i="43"/>
  <c r="F2" i="41"/>
  <c r="G2" i="41"/>
  <c r="L10" i="41"/>
  <c r="L12" i="41"/>
  <c r="L16" i="41"/>
  <c r="L14" i="41"/>
  <c r="L17" i="41"/>
  <c r="L20" i="41"/>
  <c r="L19" i="41"/>
  <c r="L23" i="41"/>
  <c r="L22" i="41"/>
  <c r="L34" i="41"/>
  <c r="L27" i="41"/>
  <c r="L28" i="41"/>
  <c r="L25" i="41"/>
  <c r="L29" i="41"/>
  <c r="L32" i="41"/>
  <c r="L35" i="41"/>
  <c r="L36" i="41"/>
  <c r="L37" i="41"/>
  <c r="L41" i="41"/>
  <c r="L33" i="41"/>
  <c r="L42" i="41"/>
  <c r="L45" i="41"/>
  <c r="L51" i="41"/>
  <c r="L43" i="41"/>
  <c r="L46" i="41"/>
  <c r="L47" i="41"/>
  <c r="L49" i="41"/>
  <c r="L50" i="41"/>
  <c r="L40" i="41"/>
  <c r="L52" i="41"/>
  <c r="L53" i="41"/>
  <c r="L54" i="41"/>
  <c r="L60" i="41"/>
  <c r="L55" i="41"/>
  <c r="L56" i="41"/>
  <c r="L57" i="41"/>
  <c r="L81" i="41"/>
  <c r="L67" i="41"/>
  <c r="L71" i="41"/>
  <c r="L61" i="41"/>
  <c r="L62" i="41"/>
  <c r="L58" i="41"/>
  <c r="L59" i="41"/>
  <c r="L66" i="41"/>
  <c r="L68" i="41"/>
  <c r="L63" i="41"/>
  <c r="L69" i="41"/>
  <c r="L70" i="41"/>
  <c r="L72" i="41"/>
  <c r="L48" i="41"/>
  <c r="L74" i="41"/>
  <c r="L75" i="41"/>
  <c r="L76" i="41"/>
  <c r="L64" i="41"/>
  <c r="L78" i="41"/>
  <c r="L84" i="41"/>
  <c r="L85" i="41"/>
  <c r="L86" i="41"/>
  <c r="L83" i="41"/>
  <c r="L87" i="41"/>
  <c r="L88" i="41"/>
  <c r="L89" i="41"/>
  <c r="L90" i="41"/>
  <c r="L91" i="41"/>
  <c r="L77" i="41"/>
  <c r="L92" i="41"/>
  <c r="L94" i="41"/>
  <c r="L95" i="41"/>
  <c r="L80" i="41"/>
  <c r="L96" i="41"/>
  <c r="L99" i="41"/>
  <c r="L100" i="41"/>
  <c r="L102" i="41"/>
  <c r="L103" i="41"/>
  <c r="L104" i="41"/>
  <c r="L106" i="41"/>
  <c r="L107" i="41"/>
  <c r="L108" i="41"/>
  <c r="L109" i="41"/>
  <c r="L93" i="41"/>
  <c r="L111" i="41"/>
  <c r="L112" i="41"/>
  <c r="L113" i="41"/>
  <c r="L114" i="41"/>
  <c r="L115" i="41"/>
  <c r="L116" i="41"/>
  <c r="L117" i="41"/>
  <c r="L118" i="41"/>
  <c r="L147" i="41"/>
  <c r="L119" i="41"/>
  <c r="L120" i="41"/>
  <c r="L121" i="41"/>
  <c r="L122" i="41"/>
  <c r="L123" i="41"/>
  <c r="L124" i="41"/>
  <c r="L125" i="41"/>
  <c r="L126" i="41"/>
  <c r="L127" i="41"/>
  <c r="L128" i="41"/>
  <c r="L129" i="41"/>
  <c r="L130" i="41"/>
  <c r="L131" i="41"/>
  <c r="L132" i="41"/>
  <c r="L133" i="41"/>
  <c r="L134" i="41"/>
  <c r="L135" i="41"/>
  <c r="L136" i="41"/>
  <c r="L137" i="41"/>
  <c r="L138" i="41"/>
  <c r="L139" i="41"/>
  <c r="L140" i="41"/>
  <c r="L141" i="41"/>
  <c r="L143" i="41"/>
  <c r="L144" i="41"/>
  <c r="L145" i="41"/>
  <c r="L146" i="41"/>
  <c r="L148" i="41"/>
  <c r="L149" i="41"/>
  <c r="L153" i="41"/>
  <c r="L154" i="41"/>
  <c r="L155" i="41"/>
  <c r="L156" i="41"/>
  <c r="L157" i="41"/>
  <c r="L158" i="41"/>
  <c r="L159" i="41"/>
  <c r="L160" i="41"/>
  <c r="L161" i="41"/>
  <c r="L162" i="41"/>
  <c r="L163" i="41"/>
  <c r="L164" i="41"/>
  <c r="L165" i="41"/>
  <c r="L166" i="41"/>
  <c r="L167" i="41"/>
  <c r="L168" i="41"/>
  <c r="L169" i="41"/>
  <c r="L170" i="41"/>
  <c r="L171" i="41"/>
  <c r="L172" i="41"/>
  <c r="L173" i="41"/>
  <c r="L174" i="41"/>
  <c r="L175" i="41"/>
  <c r="L176" i="41"/>
  <c r="L177" i="41"/>
  <c r="L178" i="41"/>
  <c r="L179" i="41"/>
  <c r="L180" i="41"/>
  <c r="L181" i="41"/>
  <c r="L182" i="41"/>
  <c r="L183" i="41"/>
  <c r="L185" i="41"/>
  <c r="L186" i="41"/>
  <c r="L187" i="41"/>
  <c r="L6" i="41"/>
  <c r="F433" i="47"/>
  <c r="I433" i="47" s="1"/>
  <c r="G433" i="47"/>
  <c r="J433" i="47" s="1"/>
  <c r="L433" i="47"/>
  <c r="F434" i="47"/>
  <c r="I434" i="47" s="1"/>
  <c r="G434" i="47"/>
  <c r="J434" i="47" s="1"/>
  <c r="L434" i="47"/>
  <c r="F435" i="47"/>
  <c r="I435" i="47" s="1"/>
  <c r="G435" i="47"/>
  <c r="J435" i="47" s="1"/>
  <c r="L435" i="47"/>
  <c r="F436" i="47"/>
  <c r="I436" i="47" s="1"/>
  <c r="G436" i="47"/>
  <c r="J436" i="47" s="1"/>
  <c r="L436" i="47"/>
  <c r="F437" i="47"/>
  <c r="I437" i="47" s="1"/>
  <c r="G437" i="47"/>
  <c r="J437" i="47" s="1"/>
  <c r="L437" i="47"/>
  <c r="F438" i="47"/>
  <c r="I438" i="47" s="1"/>
  <c r="G438" i="47"/>
  <c r="J438" i="47" s="1"/>
  <c r="L438" i="47"/>
  <c r="F439" i="47"/>
  <c r="I439" i="47" s="1"/>
  <c r="G439" i="47"/>
  <c r="J439" i="47" s="1"/>
  <c r="L439" i="47"/>
  <c r="F440" i="47"/>
  <c r="I440" i="47" s="1"/>
  <c r="G440" i="47"/>
  <c r="J440" i="47" s="1"/>
  <c r="L440" i="47"/>
  <c r="F443" i="47"/>
  <c r="I443" i="47" s="1"/>
  <c r="G443" i="47"/>
  <c r="J443" i="47" s="1"/>
  <c r="L443" i="47"/>
  <c r="F444" i="47"/>
  <c r="I444" i="47" s="1"/>
  <c r="G444" i="47"/>
  <c r="J444" i="47" s="1"/>
  <c r="L444" i="47"/>
  <c r="F445" i="47"/>
  <c r="I445" i="47" s="1"/>
  <c r="G445" i="47"/>
  <c r="J445" i="47" s="1"/>
  <c r="L445" i="47"/>
  <c r="F448" i="47"/>
  <c r="I448" i="47" s="1"/>
  <c r="G448" i="47"/>
  <c r="J448" i="47" s="1"/>
  <c r="B447" i="47" s="1"/>
  <c r="L448" i="47"/>
  <c r="F451" i="47"/>
  <c r="I451" i="47" s="1"/>
  <c r="G451" i="47"/>
  <c r="J451" i="47" s="1"/>
  <c r="L451" i="47"/>
  <c r="F454" i="47"/>
  <c r="I454" i="47" s="1"/>
  <c r="G454" i="47"/>
  <c r="J454" i="47" s="1"/>
  <c r="B453" i="47" s="1"/>
  <c r="L454" i="47"/>
  <c r="F457" i="47"/>
  <c r="I457" i="47" s="1"/>
  <c r="G457" i="47"/>
  <c r="J457" i="47" s="1"/>
  <c r="B456" i="47" s="1"/>
  <c r="L457" i="47"/>
  <c r="F460" i="47"/>
  <c r="I460" i="47" s="1"/>
  <c r="G460" i="47"/>
  <c r="J460" i="47" s="1"/>
  <c r="L460" i="47"/>
  <c r="F461" i="47"/>
  <c r="I461" i="47" s="1"/>
  <c r="G461" i="47"/>
  <c r="J461" i="47" s="1"/>
  <c r="L461" i="47"/>
  <c r="L25" i="34"/>
  <c r="L18" i="34"/>
  <c r="L28" i="34"/>
  <c r="L29" i="34"/>
  <c r="L30" i="34"/>
  <c r="L33" i="34"/>
  <c r="L34" i="34"/>
  <c r="L35" i="34"/>
  <c r="L21" i="34"/>
  <c r="L24" i="34"/>
  <c r="L38" i="34"/>
  <c r="L39" i="34"/>
  <c r="L36" i="34"/>
  <c r="L41" i="34"/>
  <c r="L26" i="34"/>
  <c r="L37" i="34"/>
  <c r="L19" i="34"/>
  <c r="L27" i="34"/>
  <c r="L48" i="34"/>
  <c r="L44" i="34"/>
  <c r="L40" i="34"/>
  <c r="L31" i="34"/>
  <c r="L45" i="34"/>
  <c r="L46" i="34"/>
  <c r="L42" i="34"/>
  <c r="L49" i="34"/>
  <c r="L50" i="34"/>
  <c r="L51" i="34"/>
  <c r="L57" i="34"/>
  <c r="L54" i="34"/>
  <c r="L53" i="34"/>
  <c r="L55" i="34"/>
  <c r="L56" i="34"/>
  <c r="L59" i="34"/>
  <c r="L60" i="34"/>
  <c r="L43" i="34"/>
  <c r="L17" i="34"/>
  <c r="L66" i="34"/>
  <c r="L61" i="34"/>
  <c r="L58" i="34"/>
  <c r="L62" i="34"/>
  <c r="L63" i="34"/>
  <c r="L64" i="34"/>
  <c r="L65" i="34"/>
  <c r="L67" i="34"/>
  <c r="L68" i="34"/>
  <c r="L69" i="34"/>
  <c r="L73" i="34"/>
  <c r="L74" i="34"/>
  <c r="L70" i="34"/>
  <c r="L71" i="34"/>
  <c r="L76" i="34"/>
  <c r="L77" i="34"/>
  <c r="L78" i="34"/>
  <c r="L79" i="34"/>
  <c r="L72" i="34"/>
  <c r="L80" i="34"/>
  <c r="L32" i="34"/>
  <c r="L81" i="34"/>
  <c r="L82" i="34"/>
  <c r="L83" i="34"/>
  <c r="L84" i="34"/>
  <c r="L85" i="34"/>
  <c r="L86" i="34"/>
  <c r="L90" i="34"/>
  <c r="L88" i="34"/>
  <c r="L89" i="34"/>
  <c r="L98" i="34"/>
  <c r="L75" i="34"/>
  <c r="L92" i="34"/>
  <c r="L91" i="34"/>
  <c r="L93" i="34"/>
  <c r="L95" i="34"/>
  <c r="L94" i="34"/>
  <c r="L96" i="34"/>
  <c r="L97" i="34"/>
  <c r="L87" i="34"/>
  <c r="L99" i="34"/>
  <c r="L100" i="34"/>
  <c r="L101" i="34"/>
  <c r="F1097" i="48"/>
  <c r="I1097" i="48" s="1"/>
  <c r="G1097" i="48"/>
  <c r="J1097" i="48" s="1"/>
  <c r="F1102" i="48"/>
  <c r="I1102" i="48" s="1"/>
  <c r="G1102" i="48"/>
  <c r="J1102" i="48" s="1"/>
  <c r="F1103" i="48"/>
  <c r="I1103" i="48" s="1"/>
  <c r="G1103" i="48"/>
  <c r="J1103" i="48" s="1"/>
  <c r="F1104" i="48"/>
  <c r="I1104" i="48" s="1"/>
  <c r="G1104" i="48"/>
  <c r="J1104" i="48" s="1"/>
  <c r="F1107" i="48"/>
  <c r="I1107" i="48" s="1"/>
  <c r="G1107" i="48"/>
  <c r="J1107" i="48" s="1"/>
  <c r="F1108" i="48"/>
  <c r="I1108" i="48" s="1"/>
  <c r="G1108" i="48"/>
  <c r="J1108" i="48" s="1"/>
  <c r="F1113" i="48"/>
  <c r="I1113" i="48" s="1"/>
  <c r="G1113" i="48"/>
  <c r="J1113" i="48" s="1"/>
  <c r="F1114" i="48"/>
  <c r="I1114" i="48" s="1"/>
  <c r="G1114" i="48"/>
  <c r="J1114" i="48" s="1"/>
  <c r="F1116" i="48"/>
  <c r="I1116" i="48" s="1"/>
  <c r="G1116" i="48"/>
  <c r="J1116" i="48" s="1"/>
  <c r="F1117" i="48"/>
  <c r="I1117" i="48" s="1"/>
  <c r="G1117" i="48"/>
  <c r="J1117" i="48" s="1"/>
  <c r="F1118" i="48"/>
  <c r="I1118" i="48" s="1"/>
  <c r="G1118" i="48"/>
  <c r="J1118" i="48" s="1"/>
  <c r="F1119" i="48"/>
  <c r="I1119" i="48" s="1"/>
  <c r="G1119" i="48"/>
  <c r="J1119" i="48" s="1"/>
  <c r="F1121" i="48"/>
  <c r="I1121" i="48" s="1"/>
  <c r="G1121" i="48"/>
  <c r="J1121" i="48" s="1"/>
  <c r="F1123" i="48"/>
  <c r="I1123" i="48" s="1"/>
  <c r="G1123" i="48"/>
  <c r="J1123" i="48" s="1"/>
  <c r="F1124" i="48"/>
  <c r="I1124" i="48" s="1"/>
  <c r="G1124" i="48"/>
  <c r="J1124" i="48" s="1"/>
  <c r="F1125" i="48"/>
  <c r="I1125" i="48" s="1"/>
  <c r="G1125" i="48"/>
  <c r="J1125" i="48" s="1"/>
  <c r="F1126" i="48"/>
  <c r="I1126" i="48" s="1"/>
  <c r="G1126" i="48"/>
  <c r="J1126" i="48" s="1"/>
  <c r="F1080" i="48"/>
  <c r="I1080" i="48" s="1"/>
  <c r="G1080" i="48"/>
  <c r="J1080" i="48" s="1"/>
  <c r="F1084" i="48"/>
  <c r="I1084" i="48" s="1"/>
  <c r="G1084" i="48"/>
  <c r="J1084" i="48" s="1"/>
  <c r="F1085" i="48"/>
  <c r="I1085" i="48" s="1"/>
  <c r="G1085" i="48"/>
  <c r="J1085" i="48" s="1"/>
  <c r="F1086" i="48"/>
  <c r="I1086" i="48" s="1"/>
  <c r="G1086" i="48"/>
  <c r="J1086" i="48" s="1"/>
  <c r="F1088" i="48"/>
  <c r="I1088" i="48" s="1"/>
  <c r="G1088" i="48"/>
  <c r="J1088" i="48" s="1"/>
  <c r="F1090" i="48"/>
  <c r="I1090" i="48" s="1"/>
  <c r="G1090" i="48"/>
  <c r="J1090" i="48" s="1"/>
  <c r="F1092" i="48"/>
  <c r="I1092" i="48" s="1"/>
  <c r="G1092" i="48"/>
  <c r="J1092" i="48" s="1"/>
  <c r="F1093" i="48"/>
  <c r="I1093" i="48" s="1"/>
  <c r="G1093" i="48"/>
  <c r="J1093" i="48" s="1"/>
  <c r="F1094" i="48"/>
  <c r="I1094" i="48" s="1"/>
  <c r="G1094" i="48"/>
  <c r="J1094" i="48" s="1"/>
  <c r="F1095" i="48"/>
  <c r="I1095" i="48" s="1"/>
  <c r="G1095" i="48"/>
  <c r="J1095" i="48" s="1"/>
  <c r="F1096" i="48"/>
  <c r="I1096" i="48" s="1"/>
  <c r="G1096" i="48"/>
  <c r="J1096" i="48" s="1"/>
  <c r="F1076" i="48"/>
  <c r="I1076" i="48" s="1"/>
  <c r="G1076" i="48"/>
  <c r="J1076" i="48" s="1"/>
  <c r="F1077" i="48"/>
  <c r="I1077" i="48" s="1"/>
  <c r="G1077" i="48"/>
  <c r="J1077" i="48" s="1"/>
  <c r="F1078" i="48"/>
  <c r="I1078" i="48" s="1"/>
  <c r="G1078" i="48"/>
  <c r="J1078" i="48" s="1"/>
  <c r="F1079" i="48"/>
  <c r="I1079" i="48" s="1"/>
  <c r="G1079" i="48"/>
  <c r="J1079" i="48" s="1"/>
  <c r="F1058" i="48"/>
  <c r="I1058" i="48" s="1"/>
  <c r="G1058" i="48"/>
  <c r="J1058" i="48" s="1"/>
  <c r="F1059" i="48"/>
  <c r="I1059" i="48" s="1"/>
  <c r="G1059" i="48"/>
  <c r="J1059" i="48" s="1"/>
  <c r="F1061" i="48"/>
  <c r="I1061" i="48" s="1"/>
  <c r="G1061" i="48"/>
  <c r="J1061" i="48" s="1"/>
  <c r="F1062" i="48"/>
  <c r="I1062" i="48" s="1"/>
  <c r="G1062" i="48"/>
  <c r="J1062" i="48" s="1"/>
  <c r="F1063" i="48"/>
  <c r="I1063" i="48" s="1"/>
  <c r="G1063" i="48"/>
  <c r="J1063" i="48" s="1"/>
  <c r="F1064" i="48"/>
  <c r="I1064" i="48" s="1"/>
  <c r="G1064" i="48"/>
  <c r="J1064" i="48" s="1"/>
  <c r="F1065" i="48"/>
  <c r="I1065" i="48" s="1"/>
  <c r="G1065" i="48"/>
  <c r="J1065" i="48" s="1"/>
  <c r="F1066" i="48"/>
  <c r="I1066" i="48" s="1"/>
  <c r="G1066" i="48"/>
  <c r="J1066" i="48" s="1"/>
  <c r="F1067" i="48"/>
  <c r="I1067" i="48" s="1"/>
  <c r="G1067" i="48"/>
  <c r="J1067" i="48" s="1"/>
  <c r="F1068" i="48"/>
  <c r="I1068" i="48" s="1"/>
  <c r="G1068" i="48"/>
  <c r="J1068" i="48" s="1"/>
  <c r="F1071" i="48"/>
  <c r="I1071" i="48" s="1"/>
  <c r="G1071" i="48"/>
  <c r="J1071" i="48" s="1"/>
  <c r="F1072" i="48"/>
  <c r="I1072" i="48" s="1"/>
  <c r="G1072" i="48"/>
  <c r="J1072" i="48" s="1"/>
  <c r="F1075" i="48"/>
  <c r="I1075" i="48" s="1"/>
  <c r="G1075" i="48"/>
  <c r="J1075" i="48" s="1"/>
  <c r="F1055" i="48"/>
  <c r="I1055" i="48" s="1"/>
  <c r="G1055" i="48"/>
  <c r="J1055" i="48" s="1"/>
  <c r="F1057" i="48"/>
  <c r="I1057" i="48" s="1"/>
  <c r="G1057" i="48"/>
  <c r="J1057" i="48" s="1"/>
  <c r="F1046" i="48"/>
  <c r="I1046" i="48" s="1"/>
  <c r="G1046" i="48"/>
  <c r="J1046" i="48" s="1"/>
  <c r="F1047" i="48"/>
  <c r="I1047" i="48" s="1"/>
  <c r="G1047" i="48"/>
  <c r="J1047" i="48" s="1"/>
  <c r="F1048" i="48"/>
  <c r="I1048" i="48" s="1"/>
  <c r="G1048" i="48"/>
  <c r="J1048" i="48" s="1"/>
  <c r="F1049" i="48"/>
  <c r="I1049" i="48" s="1"/>
  <c r="G1049" i="48"/>
  <c r="J1049" i="48" s="1"/>
  <c r="F1050" i="48"/>
  <c r="I1050" i="48" s="1"/>
  <c r="G1050" i="48"/>
  <c r="J1050" i="48" s="1"/>
  <c r="F1051" i="48"/>
  <c r="I1051" i="48" s="1"/>
  <c r="G1051" i="48"/>
  <c r="J1051" i="48" s="1"/>
  <c r="F1052" i="48"/>
  <c r="I1052" i="48" s="1"/>
  <c r="G1052" i="48"/>
  <c r="J1052" i="48" s="1"/>
  <c r="F1056" i="48"/>
  <c r="I1056" i="48" s="1"/>
  <c r="G1056" i="48"/>
  <c r="J1056" i="48" s="1"/>
  <c r="F1041" i="48"/>
  <c r="I1041" i="48" s="1"/>
  <c r="G1041" i="48"/>
  <c r="J1041" i="48" s="1"/>
  <c r="F1042" i="48"/>
  <c r="I1042" i="48" s="1"/>
  <c r="G1042" i="48"/>
  <c r="J1042" i="48" s="1"/>
  <c r="F1043" i="48"/>
  <c r="I1043" i="48" s="1"/>
  <c r="G1043" i="48"/>
  <c r="J1043" i="48" s="1"/>
  <c r="F1044" i="48"/>
  <c r="I1044" i="48" s="1"/>
  <c r="G1044" i="48"/>
  <c r="J1044" i="48" s="1"/>
  <c r="F1031" i="48"/>
  <c r="I1031" i="48" s="1"/>
  <c r="G1031" i="48"/>
  <c r="J1031" i="48" s="1"/>
  <c r="F1032" i="48"/>
  <c r="I1032" i="48" s="1"/>
  <c r="G1032" i="48"/>
  <c r="J1032" i="48" s="1"/>
  <c r="F1033" i="48"/>
  <c r="I1033" i="48" s="1"/>
  <c r="G1033" i="48"/>
  <c r="J1033" i="48" s="1"/>
  <c r="F1035" i="48"/>
  <c r="I1035" i="48" s="1"/>
  <c r="G1035" i="48"/>
  <c r="J1035" i="48" s="1"/>
  <c r="F1036" i="48"/>
  <c r="I1036" i="48" s="1"/>
  <c r="G1036" i="48"/>
  <c r="J1036" i="48" s="1"/>
  <c r="F1037" i="48"/>
  <c r="I1037" i="48" s="1"/>
  <c r="G1037" i="48"/>
  <c r="J1037" i="48" s="1"/>
  <c r="F1039" i="48"/>
  <c r="I1039" i="48" s="1"/>
  <c r="G1039" i="48"/>
  <c r="J1039" i="48" s="1"/>
  <c r="F1030" i="48"/>
  <c r="I1030" i="48" s="1"/>
  <c r="G1030" i="48"/>
  <c r="J1030" i="48" s="1"/>
  <c r="F1007" i="48"/>
  <c r="I1007" i="48" s="1"/>
  <c r="G1007" i="48"/>
  <c r="J1007" i="48" s="1"/>
  <c r="F1009" i="48"/>
  <c r="I1009" i="48" s="1"/>
  <c r="G1009" i="48"/>
  <c r="J1009" i="48" s="1"/>
  <c r="F1010" i="48"/>
  <c r="I1010" i="48" s="1"/>
  <c r="G1010" i="48"/>
  <c r="J1010" i="48" s="1"/>
  <c r="F1011" i="48"/>
  <c r="I1011" i="48" s="1"/>
  <c r="G1011" i="48"/>
  <c r="J1011" i="48" s="1"/>
  <c r="F1012" i="48"/>
  <c r="I1012" i="48" s="1"/>
  <c r="G1012" i="48"/>
  <c r="J1012" i="48" s="1"/>
  <c r="F1014" i="48"/>
  <c r="I1014" i="48" s="1"/>
  <c r="G1014" i="48"/>
  <c r="J1014" i="48" s="1"/>
  <c r="F1015" i="48"/>
  <c r="I1015" i="48" s="1"/>
  <c r="G1015" i="48"/>
  <c r="J1015" i="48" s="1"/>
  <c r="F1016" i="48"/>
  <c r="I1016" i="48" s="1"/>
  <c r="G1016" i="48"/>
  <c r="J1016" i="48" s="1"/>
  <c r="F1017" i="48"/>
  <c r="I1017" i="48" s="1"/>
  <c r="G1017" i="48"/>
  <c r="J1017" i="48" s="1"/>
  <c r="F1018" i="48"/>
  <c r="I1018" i="48" s="1"/>
  <c r="G1018" i="48"/>
  <c r="J1018" i="48" s="1"/>
  <c r="F1019" i="48"/>
  <c r="I1019" i="48" s="1"/>
  <c r="G1019" i="48"/>
  <c r="J1019" i="48" s="1"/>
  <c r="F1027" i="48"/>
  <c r="I1027" i="48" s="1"/>
  <c r="G1027" i="48"/>
  <c r="J1027" i="48" s="1"/>
  <c r="F997" i="48"/>
  <c r="I997" i="48" s="1"/>
  <c r="G997" i="48"/>
  <c r="J997" i="48" s="1"/>
  <c r="F1000" i="48"/>
  <c r="I1000" i="48" s="1"/>
  <c r="G1000" i="48"/>
  <c r="J1000" i="48" s="1"/>
  <c r="F1001" i="48"/>
  <c r="I1001" i="48" s="1"/>
  <c r="G1001" i="48"/>
  <c r="J1001" i="48" s="1"/>
  <c r="F1002" i="48"/>
  <c r="I1002" i="48" s="1"/>
  <c r="G1002" i="48"/>
  <c r="J1002" i="48" s="1"/>
  <c r="F1003" i="48"/>
  <c r="I1003" i="48" s="1"/>
  <c r="G1003" i="48"/>
  <c r="J1003" i="48" s="1"/>
  <c r="F1004" i="48"/>
  <c r="I1004" i="48" s="1"/>
  <c r="G1004" i="48"/>
  <c r="J1004" i="48" s="1"/>
  <c r="F1005" i="48"/>
  <c r="I1005" i="48" s="1"/>
  <c r="G1005" i="48"/>
  <c r="J1005" i="48" s="1"/>
  <c r="F989" i="48"/>
  <c r="I989" i="48" s="1"/>
  <c r="G989" i="48"/>
  <c r="J989" i="48" s="1"/>
  <c r="F990" i="48"/>
  <c r="I990" i="48" s="1"/>
  <c r="G990" i="48"/>
  <c r="J990" i="48" s="1"/>
  <c r="F991" i="48"/>
  <c r="I991" i="48" s="1"/>
  <c r="G991" i="48"/>
  <c r="J991" i="48" s="1"/>
  <c r="F992" i="48"/>
  <c r="I992" i="48" s="1"/>
  <c r="G992" i="48"/>
  <c r="J992" i="48" s="1"/>
  <c r="F993" i="48"/>
  <c r="I993" i="48" s="1"/>
  <c r="G993" i="48"/>
  <c r="J993" i="48" s="1"/>
  <c r="F994" i="48"/>
  <c r="I994" i="48" s="1"/>
  <c r="G994" i="48"/>
  <c r="J994" i="48" s="1"/>
  <c r="F995" i="48"/>
  <c r="I995" i="48" s="1"/>
  <c r="G995" i="48"/>
  <c r="J995" i="48" s="1"/>
  <c r="F996" i="48"/>
  <c r="I996" i="48" s="1"/>
  <c r="G996" i="48"/>
  <c r="J996" i="48" s="1"/>
  <c r="F972" i="48"/>
  <c r="I972" i="48" s="1"/>
  <c r="G972" i="48"/>
  <c r="J972" i="48" s="1"/>
  <c r="F973" i="48"/>
  <c r="I973" i="48" s="1"/>
  <c r="G973" i="48"/>
  <c r="J973" i="48" s="1"/>
  <c r="F974" i="48"/>
  <c r="I974" i="48" s="1"/>
  <c r="G974" i="48"/>
  <c r="J974" i="48" s="1"/>
  <c r="F975" i="48"/>
  <c r="I975" i="48" s="1"/>
  <c r="G975" i="48"/>
  <c r="J975" i="48" s="1"/>
  <c r="F976" i="48"/>
  <c r="I976" i="48" s="1"/>
  <c r="G976" i="48"/>
  <c r="J976" i="48" s="1"/>
  <c r="F978" i="48"/>
  <c r="I978" i="48" s="1"/>
  <c r="G978" i="48"/>
  <c r="J978" i="48" s="1"/>
  <c r="F979" i="48"/>
  <c r="I979" i="48" s="1"/>
  <c r="G979" i="48"/>
  <c r="J979" i="48" s="1"/>
  <c r="F980" i="48"/>
  <c r="I980" i="48" s="1"/>
  <c r="G980" i="48"/>
  <c r="J980" i="48" s="1"/>
  <c r="F981" i="48"/>
  <c r="I981" i="48" s="1"/>
  <c r="G981" i="48"/>
  <c r="J981" i="48" s="1"/>
  <c r="F983" i="48"/>
  <c r="I983" i="48" s="1"/>
  <c r="G983" i="48"/>
  <c r="J983" i="48" s="1"/>
  <c r="F984" i="48"/>
  <c r="I984" i="48" s="1"/>
  <c r="G984" i="48"/>
  <c r="J984" i="48" s="1"/>
  <c r="F985" i="48"/>
  <c r="I985" i="48" s="1"/>
  <c r="G985" i="48"/>
  <c r="J985" i="48" s="1"/>
  <c r="F986" i="48"/>
  <c r="I986" i="48" s="1"/>
  <c r="G986" i="48"/>
  <c r="J986" i="48" s="1"/>
  <c r="F987" i="48"/>
  <c r="I987" i="48" s="1"/>
  <c r="G987" i="48"/>
  <c r="J987" i="48" s="1"/>
  <c r="F988" i="48"/>
  <c r="I988" i="48" s="1"/>
  <c r="G988" i="48"/>
  <c r="J988" i="48" s="1"/>
  <c r="F943" i="48"/>
  <c r="I943" i="48" s="1"/>
  <c r="G943" i="48"/>
  <c r="J943" i="48" s="1"/>
  <c r="F948" i="48"/>
  <c r="I948" i="48" s="1"/>
  <c r="G948" i="48"/>
  <c r="J948" i="48" s="1"/>
  <c r="F949" i="48"/>
  <c r="I949" i="48" s="1"/>
  <c r="G949" i="48"/>
  <c r="J949" i="48" s="1"/>
  <c r="F950" i="48"/>
  <c r="I950" i="48" s="1"/>
  <c r="G950" i="48"/>
  <c r="J950" i="48" s="1"/>
  <c r="F951" i="48"/>
  <c r="I951" i="48" s="1"/>
  <c r="G951" i="48"/>
  <c r="J951" i="48" s="1"/>
  <c r="F952" i="48"/>
  <c r="I952" i="48" s="1"/>
  <c r="G952" i="48"/>
  <c r="J952" i="48" s="1"/>
  <c r="F953" i="48"/>
  <c r="I953" i="48" s="1"/>
  <c r="G953" i="48"/>
  <c r="J953" i="48" s="1"/>
  <c r="F954" i="48"/>
  <c r="I954" i="48" s="1"/>
  <c r="G954" i="48"/>
  <c r="J954" i="48" s="1"/>
  <c r="F956" i="48"/>
  <c r="I956" i="48" s="1"/>
  <c r="G956" i="48"/>
  <c r="J956" i="48" s="1"/>
  <c r="F957" i="48"/>
  <c r="I957" i="48" s="1"/>
  <c r="G957" i="48"/>
  <c r="J957" i="48" s="1"/>
  <c r="F958" i="48"/>
  <c r="I958" i="48" s="1"/>
  <c r="G958" i="48"/>
  <c r="J958" i="48" s="1"/>
  <c r="F959" i="48"/>
  <c r="I959" i="48" s="1"/>
  <c r="G959" i="48"/>
  <c r="J959" i="48" s="1"/>
  <c r="F960" i="48"/>
  <c r="I960" i="48" s="1"/>
  <c r="G960" i="48"/>
  <c r="J960" i="48" s="1"/>
  <c r="F961" i="48"/>
  <c r="I961" i="48" s="1"/>
  <c r="G961" i="48"/>
  <c r="J961" i="48" s="1"/>
  <c r="F966" i="48"/>
  <c r="I966" i="48" s="1"/>
  <c r="G966" i="48"/>
  <c r="J966" i="48" s="1"/>
  <c r="F967" i="48"/>
  <c r="I967" i="48" s="1"/>
  <c r="G967" i="48"/>
  <c r="J967" i="48" s="1"/>
  <c r="F969" i="48"/>
  <c r="I969" i="48" s="1"/>
  <c r="G969" i="48"/>
  <c r="J969" i="48" s="1"/>
  <c r="F970" i="48"/>
  <c r="I970" i="48" s="1"/>
  <c r="G970" i="48"/>
  <c r="J970" i="48" s="1"/>
  <c r="F971" i="48"/>
  <c r="I971" i="48" s="1"/>
  <c r="G971" i="48"/>
  <c r="J971" i="48" s="1"/>
  <c r="F923" i="48"/>
  <c r="I923" i="48" s="1"/>
  <c r="G923" i="48"/>
  <c r="J923" i="48" s="1"/>
  <c r="F924" i="48"/>
  <c r="I924" i="48" s="1"/>
  <c r="G924" i="48"/>
  <c r="J924" i="48" s="1"/>
  <c r="F925" i="48"/>
  <c r="I925" i="48" s="1"/>
  <c r="G925" i="48"/>
  <c r="J925" i="48" s="1"/>
  <c r="F926" i="48"/>
  <c r="I926" i="48" s="1"/>
  <c r="G926" i="48"/>
  <c r="J926" i="48" s="1"/>
  <c r="F927" i="48"/>
  <c r="I927" i="48" s="1"/>
  <c r="G927" i="48"/>
  <c r="J927" i="48" s="1"/>
  <c r="F928" i="48"/>
  <c r="I928" i="48" s="1"/>
  <c r="G928" i="48"/>
  <c r="J928" i="48" s="1"/>
  <c r="F929" i="48"/>
  <c r="I929" i="48" s="1"/>
  <c r="G929" i="48"/>
  <c r="J929" i="48" s="1"/>
  <c r="F930" i="48"/>
  <c r="I930" i="48" s="1"/>
  <c r="G930" i="48"/>
  <c r="J930" i="48" s="1"/>
  <c r="F932" i="48"/>
  <c r="I932" i="48" s="1"/>
  <c r="G932" i="48"/>
  <c r="J932" i="48" s="1"/>
  <c r="F934" i="48"/>
  <c r="I934" i="48" s="1"/>
  <c r="G934" i="48"/>
  <c r="J934" i="48" s="1"/>
  <c r="F935" i="48"/>
  <c r="I935" i="48" s="1"/>
  <c r="G935" i="48"/>
  <c r="J935" i="48" s="1"/>
  <c r="F936" i="48"/>
  <c r="I936" i="48" s="1"/>
  <c r="G936" i="48"/>
  <c r="J936" i="48" s="1"/>
  <c r="F938" i="48"/>
  <c r="I938" i="48" s="1"/>
  <c r="G938" i="48"/>
  <c r="J938" i="48" s="1"/>
  <c r="F942" i="48"/>
  <c r="I942" i="48" s="1"/>
  <c r="G942" i="48"/>
  <c r="J942" i="48" s="1"/>
  <c r="F915" i="48"/>
  <c r="I915" i="48" s="1"/>
  <c r="G915" i="48"/>
  <c r="J915" i="48" s="1"/>
  <c r="F916" i="48"/>
  <c r="I916" i="48" s="1"/>
  <c r="G916" i="48"/>
  <c r="J916" i="48" s="1"/>
  <c r="F918" i="48"/>
  <c r="I918" i="48" s="1"/>
  <c r="G918" i="48"/>
  <c r="J918" i="48" s="1"/>
  <c r="F919" i="48"/>
  <c r="I919" i="48" s="1"/>
  <c r="G919" i="48"/>
  <c r="J919" i="48" s="1"/>
  <c r="F920" i="48"/>
  <c r="I920" i="48" s="1"/>
  <c r="G920" i="48"/>
  <c r="J920" i="48" s="1"/>
  <c r="F921" i="48"/>
  <c r="I921" i="48" s="1"/>
  <c r="G921" i="48"/>
  <c r="J921" i="48" s="1"/>
  <c r="F922" i="48"/>
  <c r="I922" i="48" s="1"/>
  <c r="G922" i="48"/>
  <c r="J922" i="48" s="1"/>
  <c r="F900" i="48"/>
  <c r="I900" i="48" s="1"/>
  <c r="G900" i="48"/>
  <c r="J900" i="48" s="1"/>
  <c r="F901" i="48"/>
  <c r="I901" i="48" s="1"/>
  <c r="G901" i="48"/>
  <c r="J901" i="48" s="1"/>
  <c r="F902" i="48"/>
  <c r="I902" i="48" s="1"/>
  <c r="G902" i="48"/>
  <c r="J902" i="48" s="1"/>
  <c r="F903" i="48"/>
  <c r="I903" i="48" s="1"/>
  <c r="G903" i="48"/>
  <c r="J903" i="48" s="1"/>
  <c r="F904" i="48"/>
  <c r="I904" i="48" s="1"/>
  <c r="G904" i="48"/>
  <c r="J904" i="48" s="1"/>
  <c r="F905" i="48"/>
  <c r="I905" i="48" s="1"/>
  <c r="G905" i="48"/>
  <c r="J905" i="48" s="1"/>
  <c r="F906" i="48"/>
  <c r="I906" i="48" s="1"/>
  <c r="G906" i="48"/>
  <c r="J906" i="48" s="1"/>
  <c r="F908" i="48"/>
  <c r="I908" i="48" s="1"/>
  <c r="G908" i="48"/>
  <c r="J908" i="48" s="1"/>
  <c r="F909" i="48"/>
  <c r="I909" i="48" s="1"/>
  <c r="G909" i="48"/>
  <c r="J909" i="48" s="1"/>
  <c r="F911" i="48"/>
  <c r="I911" i="48" s="1"/>
  <c r="G911" i="48"/>
  <c r="J911" i="48" s="1"/>
  <c r="F913" i="48"/>
  <c r="I913" i="48" s="1"/>
  <c r="G913" i="48"/>
  <c r="J913" i="48" s="1"/>
  <c r="F914" i="48"/>
  <c r="I914" i="48" s="1"/>
  <c r="G914" i="48"/>
  <c r="J914" i="48" s="1"/>
  <c r="F910" i="48"/>
  <c r="I910" i="48" s="1"/>
  <c r="G910" i="48"/>
  <c r="J910" i="48" s="1"/>
  <c r="F885" i="48"/>
  <c r="I885" i="48" s="1"/>
  <c r="G885" i="48"/>
  <c r="J885" i="48" s="1"/>
  <c r="F889" i="48"/>
  <c r="I889" i="48" s="1"/>
  <c r="G889" i="48"/>
  <c r="J889" i="48" s="1"/>
  <c r="F890" i="48"/>
  <c r="I890" i="48" s="1"/>
  <c r="G890" i="48"/>
  <c r="J890" i="48" s="1"/>
  <c r="F892" i="48"/>
  <c r="I892" i="48" s="1"/>
  <c r="G892" i="48"/>
  <c r="J892" i="48" s="1"/>
  <c r="F893" i="48"/>
  <c r="I893" i="48" s="1"/>
  <c r="G893" i="48"/>
  <c r="J893" i="48" s="1"/>
  <c r="F894" i="48"/>
  <c r="I894" i="48" s="1"/>
  <c r="G894" i="48"/>
  <c r="J894" i="48" s="1"/>
  <c r="F895" i="48"/>
  <c r="I895" i="48" s="1"/>
  <c r="G895" i="48"/>
  <c r="J895" i="48" s="1"/>
  <c r="F896" i="48"/>
  <c r="I896" i="48" s="1"/>
  <c r="G896" i="48"/>
  <c r="J896" i="48" s="1"/>
  <c r="F897" i="48"/>
  <c r="I897" i="48" s="1"/>
  <c r="G897" i="48"/>
  <c r="J897" i="48" s="1"/>
  <c r="F898" i="48"/>
  <c r="I898" i="48" s="1"/>
  <c r="G898" i="48"/>
  <c r="J898" i="48" s="1"/>
  <c r="F899" i="48"/>
  <c r="I899" i="48" s="1"/>
  <c r="G899" i="48"/>
  <c r="J899" i="48" s="1"/>
  <c r="F876" i="48"/>
  <c r="I876" i="48" s="1"/>
  <c r="G876" i="48"/>
  <c r="J876" i="48" s="1"/>
  <c r="F877" i="48"/>
  <c r="I877" i="48" s="1"/>
  <c r="G877" i="48"/>
  <c r="J877" i="48" s="1"/>
  <c r="F879" i="48"/>
  <c r="I879" i="48" s="1"/>
  <c r="G879" i="48"/>
  <c r="J879" i="48" s="1"/>
  <c r="F880" i="48"/>
  <c r="I880" i="48" s="1"/>
  <c r="G880" i="48"/>
  <c r="J880" i="48" s="1"/>
  <c r="F883" i="48"/>
  <c r="I883" i="48" s="1"/>
  <c r="G883" i="48"/>
  <c r="J883" i="48" s="1"/>
  <c r="F884" i="48"/>
  <c r="I884" i="48" s="1"/>
  <c r="G884" i="48"/>
  <c r="J884" i="48" s="1"/>
  <c r="F863" i="48"/>
  <c r="I863" i="48" s="1"/>
  <c r="G863" i="48"/>
  <c r="J863" i="48" s="1"/>
  <c r="F864" i="48"/>
  <c r="I864" i="48" s="1"/>
  <c r="G864" i="48"/>
  <c r="J864" i="48" s="1"/>
  <c r="F865" i="48"/>
  <c r="I865" i="48" s="1"/>
  <c r="G865" i="48"/>
  <c r="J865" i="48" s="1"/>
  <c r="F866" i="48"/>
  <c r="I866" i="48" s="1"/>
  <c r="G866" i="48"/>
  <c r="J866" i="48" s="1"/>
  <c r="F867" i="48"/>
  <c r="I867" i="48" s="1"/>
  <c r="G867" i="48"/>
  <c r="J867" i="48" s="1"/>
  <c r="F868" i="48"/>
  <c r="I868" i="48" s="1"/>
  <c r="G868" i="48"/>
  <c r="J868" i="48" s="1"/>
  <c r="F869" i="48"/>
  <c r="I869" i="48" s="1"/>
  <c r="G869" i="48"/>
  <c r="J869" i="48" s="1"/>
  <c r="F871" i="48"/>
  <c r="I871" i="48" s="1"/>
  <c r="G871" i="48"/>
  <c r="J871" i="48" s="1"/>
  <c r="F872" i="48"/>
  <c r="I872" i="48" s="1"/>
  <c r="G872" i="48"/>
  <c r="J872" i="48" s="1"/>
  <c r="F873" i="48"/>
  <c r="I873" i="48" s="1"/>
  <c r="G873" i="48"/>
  <c r="J873" i="48" s="1"/>
  <c r="F874" i="48"/>
  <c r="I874" i="48" s="1"/>
  <c r="G874" i="48"/>
  <c r="J874" i="48" s="1"/>
  <c r="F875" i="48"/>
  <c r="I875" i="48" s="1"/>
  <c r="G875" i="48"/>
  <c r="J875" i="48" s="1"/>
  <c r="F849" i="48"/>
  <c r="I849" i="48" s="1"/>
  <c r="G849" i="48"/>
  <c r="J849" i="48" s="1"/>
  <c r="F855" i="48"/>
  <c r="I855" i="48" s="1"/>
  <c r="G855" i="48"/>
  <c r="J855" i="48" s="1"/>
  <c r="F856" i="48"/>
  <c r="I856" i="48" s="1"/>
  <c r="G856" i="48"/>
  <c r="J856" i="48" s="1"/>
  <c r="F858" i="48"/>
  <c r="I858" i="48" s="1"/>
  <c r="G858" i="48"/>
  <c r="J858" i="48" s="1"/>
  <c r="F859" i="48"/>
  <c r="I859" i="48" s="1"/>
  <c r="G859" i="48"/>
  <c r="J859" i="48" s="1"/>
  <c r="F860" i="48"/>
  <c r="I860" i="48" s="1"/>
  <c r="G860" i="48"/>
  <c r="J860" i="48" s="1"/>
  <c r="F861" i="48"/>
  <c r="I861" i="48" s="1"/>
  <c r="G861" i="48"/>
  <c r="J861" i="48" s="1"/>
  <c r="F862" i="48"/>
  <c r="I862" i="48" s="1"/>
  <c r="G862" i="48"/>
  <c r="J862" i="48" s="1"/>
  <c r="F870" i="48"/>
  <c r="I870" i="48" s="1"/>
  <c r="G870" i="48"/>
  <c r="J870" i="48" s="1"/>
  <c r="F850" i="48"/>
  <c r="I850" i="48" s="1"/>
  <c r="G850" i="48"/>
  <c r="J850" i="48" s="1"/>
  <c r="F852" i="48"/>
  <c r="I852" i="48" s="1"/>
  <c r="G852" i="48"/>
  <c r="J852" i="48" s="1"/>
  <c r="F851" i="48"/>
  <c r="I851" i="48" s="1"/>
  <c r="G851" i="48"/>
  <c r="J851" i="48" s="1"/>
  <c r="F845" i="48"/>
  <c r="I845" i="48" s="1"/>
  <c r="G845" i="48"/>
  <c r="J845" i="48" s="1"/>
  <c r="F846" i="48"/>
  <c r="I846" i="48" s="1"/>
  <c r="G846" i="48"/>
  <c r="J846" i="48" s="1"/>
  <c r="F836" i="48"/>
  <c r="I836" i="48" s="1"/>
  <c r="G836" i="48"/>
  <c r="J836" i="48" s="1"/>
  <c r="F837" i="48"/>
  <c r="I837" i="48" s="1"/>
  <c r="G837" i="48"/>
  <c r="J837" i="48" s="1"/>
  <c r="F840" i="48"/>
  <c r="I840" i="48" s="1"/>
  <c r="G840" i="48"/>
  <c r="J840" i="48" s="1"/>
  <c r="F841" i="48"/>
  <c r="I841" i="48" s="1"/>
  <c r="G841" i="48"/>
  <c r="J841" i="48" s="1"/>
  <c r="F842" i="48"/>
  <c r="I842" i="48" s="1"/>
  <c r="G842" i="48"/>
  <c r="J842" i="48" s="1"/>
  <c r="F844" i="48"/>
  <c r="I844" i="48" s="1"/>
  <c r="G844" i="48"/>
  <c r="J844" i="48" s="1"/>
  <c r="F812" i="48"/>
  <c r="I812" i="48" s="1"/>
  <c r="G812" i="48"/>
  <c r="J812" i="48" s="1"/>
  <c r="F813" i="48"/>
  <c r="I813" i="48" s="1"/>
  <c r="G813" i="48"/>
  <c r="J813" i="48" s="1"/>
  <c r="F814" i="48"/>
  <c r="I814" i="48" s="1"/>
  <c r="G814" i="48"/>
  <c r="J814" i="48" s="1"/>
  <c r="F815" i="48"/>
  <c r="I815" i="48" s="1"/>
  <c r="G815" i="48"/>
  <c r="J815" i="48" s="1"/>
  <c r="F816" i="48"/>
  <c r="I816" i="48" s="1"/>
  <c r="G816" i="48"/>
  <c r="J816" i="48" s="1"/>
  <c r="F819" i="48"/>
  <c r="I819" i="48" s="1"/>
  <c r="G819" i="48"/>
  <c r="J819" i="48" s="1"/>
  <c r="F820" i="48"/>
  <c r="I820" i="48" s="1"/>
  <c r="G820" i="48"/>
  <c r="J820" i="48" s="1"/>
  <c r="F821" i="48"/>
  <c r="I821" i="48" s="1"/>
  <c r="G821" i="48"/>
  <c r="J821" i="48" s="1"/>
  <c r="F822" i="48"/>
  <c r="I822" i="48" s="1"/>
  <c r="G822" i="48"/>
  <c r="J822" i="48" s="1"/>
  <c r="F823" i="48"/>
  <c r="I823" i="48" s="1"/>
  <c r="G823" i="48"/>
  <c r="J823" i="48" s="1"/>
  <c r="F824" i="48"/>
  <c r="I824" i="48" s="1"/>
  <c r="G824" i="48"/>
  <c r="J824" i="48" s="1"/>
  <c r="F825" i="48"/>
  <c r="I825" i="48" s="1"/>
  <c r="G825" i="48"/>
  <c r="J825" i="48" s="1"/>
  <c r="F827" i="48"/>
  <c r="I827" i="48" s="1"/>
  <c r="G827" i="48"/>
  <c r="J827" i="48" s="1"/>
  <c r="F828" i="48"/>
  <c r="I828" i="48" s="1"/>
  <c r="G828" i="48"/>
  <c r="J828" i="48" s="1"/>
  <c r="F829" i="48"/>
  <c r="I829" i="48" s="1"/>
  <c r="G829" i="48"/>
  <c r="J829" i="48" s="1"/>
  <c r="F830" i="48"/>
  <c r="I830" i="48" s="1"/>
  <c r="G830" i="48"/>
  <c r="J830" i="48" s="1"/>
  <c r="F831" i="48"/>
  <c r="I831" i="48" s="1"/>
  <c r="G831" i="48"/>
  <c r="J831" i="48" s="1"/>
  <c r="F832" i="48"/>
  <c r="I832" i="48" s="1"/>
  <c r="G832" i="48"/>
  <c r="J832" i="48" s="1"/>
  <c r="F833" i="48"/>
  <c r="I833" i="48" s="1"/>
  <c r="G833" i="48"/>
  <c r="J833" i="48" s="1"/>
  <c r="F835" i="48"/>
  <c r="I835" i="48" s="1"/>
  <c r="G835" i="48"/>
  <c r="J835" i="48" s="1"/>
  <c r="F834" i="48"/>
  <c r="I834" i="48" s="1"/>
  <c r="G834" i="48"/>
  <c r="J834" i="48" s="1"/>
  <c r="F804" i="48"/>
  <c r="I804" i="48" s="1"/>
  <c r="G804" i="48"/>
  <c r="J804" i="48" s="1"/>
  <c r="F805" i="48"/>
  <c r="I805" i="48" s="1"/>
  <c r="G805" i="48"/>
  <c r="J805" i="48" s="1"/>
  <c r="F806" i="48"/>
  <c r="I806" i="48" s="1"/>
  <c r="G806" i="48"/>
  <c r="J806" i="48" s="1"/>
  <c r="F807" i="48"/>
  <c r="I807" i="48" s="1"/>
  <c r="G807" i="48"/>
  <c r="J807" i="48" s="1"/>
  <c r="F808" i="48"/>
  <c r="I808" i="48" s="1"/>
  <c r="G808" i="48"/>
  <c r="J808" i="48" s="1"/>
  <c r="F809" i="48"/>
  <c r="I809" i="48" s="1"/>
  <c r="G809" i="48"/>
  <c r="J809" i="48" s="1"/>
  <c r="F810" i="48"/>
  <c r="I810" i="48" s="1"/>
  <c r="G810" i="48"/>
  <c r="J810" i="48" s="1"/>
  <c r="F802" i="48"/>
  <c r="I802" i="48" s="1"/>
  <c r="G802" i="48"/>
  <c r="J802" i="48" s="1"/>
  <c r="F803" i="48"/>
  <c r="I803" i="48" s="1"/>
  <c r="G803" i="48"/>
  <c r="J803" i="48" s="1"/>
  <c r="F800" i="48"/>
  <c r="I800" i="48" s="1"/>
  <c r="G800" i="48"/>
  <c r="J800" i="48" s="1"/>
  <c r="F801" i="48"/>
  <c r="I801" i="48" s="1"/>
  <c r="G801" i="48"/>
  <c r="J801" i="48" s="1"/>
  <c r="F770" i="48"/>
  <c r="I770" i="48" s="1"/>
  <c r="G770" i="48"/>
  <c r="J770" i="48" s="1"/>
  <c r="F773" i="48"/>
  <c r="I773" i="48" s="1"/>
  <c r="G773" i="48"/>
  <c r="J773" i="48" s="1"/>
  <c r="F775" i="48"/>
  <c r="I775" i="48" s="1"/>
  <c r="G775" i="48"/>
  <c r="J775" i="48" s="1"/>
  <c r="F776" i="48"/>
  <c r="I776" i="48" s="1"/>
  <c r="G776" i="48"/>
  <c r="J776" i="48" s="1"/>
  <c r="F777" i="48"/>
  <c r="I777" i="48" s="1"/>
  <c r="G777" i="48"/>
  <c r="J777" i="48" s="1"/>
  <c r="F778" i="48"/>
  <c r="I778" i="48" s="1"/>
  <c r="G778" i="48"/>
  <c r="J778" i="48" s="1"/>
  <c r="F779" i="48"/>
  <c r="I779" i="48" s="1"/>
  <c r="G779" i="48"/>
  <c r="J779" i="48" s="1"/>
  <c r="F780" i="48"/>
  <c r="I780" i="48" s="1"/>
  <c r="G780" i="48"/>
  <c r="J780" i="48" s="1"/>
  <c r="F781" i="48"/>
  <c r="I781" i="48" s="1"/>
  <c r="G781" i="48"/>
  <c r="J781" i="48" s="1"/>
  <c r="F782" i="48"/>
  <c r="I782" i="48" s="1"/>
  <c r="G782" i="48"/>
  <c r="J782" i="48" s="1"/>
  <c r="F783" i="48"/>
  <c r="I783" i="48" s="1"/>
  <c r="G783" i="48"/>
  <c r="J783" i="48" s="1"/>
  <c r="F784" i="48"/>
  <c r="I784" i="48" s="1"/>
  <c r="G784" i="48"/>
  <c r="J784" i="48" s="1"/>
  <c r="F785" i="48"/>
  <c r="I785" i="48" s="1"/>
  <c r="G785" i="48"/>
  <c r="J785" i="48" s="1"/>
  <c r="F786" i="48"/>
  <c r="I786" i="48" s="1"/>
  <c r="G786" i="48"/>
  <c r="J786" i="48" s="1"/>
  <c r="F787" i="48"/>
  <c r="I787" i="48" s="1"/>
  <c r="G787" i="48"/>
  <c r="J787" i="48" s="1"/>
  <c r="F788" i="48"/>
  <c r="I788" i="48" s="1"/>
  <c r="G788" i="48"/>
  <c r="J788" i="48" s="1"/>
  <c r="F789" i="48"/>
  <c r="I789" i="48" s="1"/>
  <c r="G789" i="48"/>
  <c r="J789" i="48" s="1"/>
  <c r="F790" i="48"/>
  <c r="I790" i="48" s="1"/>
  <c r="G790" i="48"/>
  <c r="J790" i="48" s="1"/>
  <c r="F791" i="48"/>
  <c r="I791" i="48" s="1"/>
  <c r="G791" i="48"/>
  <c r="J791" i="48" s="1"/>
  <c r="F792" i="48"/>
  <c r="I792" i="48" s="1"/>
  <c r="G792" i="48"/>
  <c r="J792" i="48" s="1"/>
  <c r="F794" i="48"/>
  <c r="I794" i="48" s="1"/>
  <c r="G794" i="48"/>
  <c r="J794" i="48" s="1"/>
  <c r="F795" i="48"/>
  <c r="I795" i="48" s="1"/>
  <c r="G795" i="48"/>
  <c r="J795" i="48" s="1"/>
  <c r="F796" i="48"/>
  <c r="I796" i="48" s="1"/>
  <c r="G796" i="48"/>
  <c r="J796" i="48" s="1"/>
  <c r="F798" i="48"/>
  <c r="I798" i="48" s="1"/>
  <c r="G798" i="48"/>
  <c r="J798" i="48" s="1"/>
  <c r="F799" i="48"/>
  <c r="I799" i="48" s="1"/>
  <c r="G799" i="48"/>
  <c r="J799" i="48" s="1"/>
  <c r="F769" i="48"/>
  <c r="I769" i="48" s="1"/>
  <c r="G769" i="48"/>
  <c r="J769" i="48" s="1"/>
  <c r="F749" i="48"/>
  <c r="I749" i="48" s="1"/>
  <c r="G749" i="48"/>
  <c r="J749" i="48" s="1"/>
  <c r="F752" i="48"/>
  <c r="I752" i="48" s="1"/>
  <c r="G752" i="48"/>
  <c r="J752" i="48" s="1"/>
  <c r="F753" i="48"/>
  <c r="I753" i="48" s="1"/>
  <c r="G753" i="48"/>
  <c r="J753" i="48" s="1"/>
  <c r="F754" i="48"/>
  <c r="I754" i="48" s="1"/>
  <c r="G754" i="48"/>
  <c r="J754" i="48" s="1"/>
  <c r="F755" i="48"/>
  <c r="I755" i="48" s="1"/>
  <c r="G755" i="48"/>
  <c r="J755" i="48" s="1"/>
  <c r="F757" i="48"/>
  <c r="I757" i="48" s="1"/>
  <c r="G757" i="48"/>
  <c r="J757" i="48" s="1"/>
  <c r="F758" i="48"/>
  <c r="I758" i="48" s="1"/>
  <c r="G758" i="48"/>
  <c r="J758" i="48" s="1"/>
  <c r="F759" i="48"/>
  <c r="I759" i="48" s="1"/>
  <c r="G759" i="48"/>
  <c r="J759" i="48" s="1"/>
  <c r="F760" i="48"/>
  <c r="I760" i="48" s="1"/>
  <c r="G760" i="48"/>
  <c r="J760" i="48" s="1"/>
  <c r="F762" i="48"/>
  <c r="I762" i="48" s="1"/>
  <c r="G762" i="48"/>
  <c r="J762" i="48" s="1"/>
  <c r="F763" i="48"/>
  <c r="I763" i="48" s="1"/>
  <c r="G763" i="48"/>
  <c r="J763" i="48" s="1"/>
  <c r="F764" i="48"/>
  <c r="I764" i="48" s="1"/>
  <c r="G764" i="48"/>
  <c r="J764" i="48" s="1"/>
  <c r="F765" i="48"/>
  <c r="I765" i="48" s="1"/>
  <c r="G765" i="48"/>
  <c r="J765" i="48" s="1"/>
  <c r="F766" i="48"/>
  <c r="I766" i="48" s="1"/>
  <c r="G766" i="48"/>
  <c r="J766" i="48" s="1"/>
  <c r="F715" i="48"/>
  <c r="I715" i="48" s="1"/>
  <c r="G715" i="48"/>
  <c r="J715" i="48" s="1"/>
  <c r="F716" i="48"/>
  <c r="I716" i="48" s="1"/>
  <c r="G716" i="48"/>
  <c r="J716" i="48" s="1"/>
  <c r="F717" i="48"/>
  <c r="I717" i="48" s="1"/>
  <c r="G717" i="48"/>
  <c r="J717" i="48" s="1"/>
  <c r="F718" i="48"/>
  <c r="I718" i="48" s="1"/>
  <c r="G718" i="48"/>
  <c r="J718" i="48" s="1"/>
  <c r="F719" i="48"/>
  <c r="I719" i="48" s="1"/>
  <c r="G719" i="48"/>
  <c r="J719" i="48" s="1"/>
  <c r="F720" i="48"/>
  <c r="I720" i="48" s="1"/>
  <c r="G720" i="48"/>
  <c r="J720" i="48" s="1"/>
  <c r="F721" i="48"/>
  <c r="I721" i="48" s="1"/>
  <c r="G721" i="48"/>
  <c r="J721" i="48" s="1"/>
  <c r="F722" i="48"/>
  <c r="I722" i="48" s="1"/>
  <c r="G722" i="48"/>
  <c r="J722" i="48" s="1"/>
  <c r="F723" i="48"/>
  <c r="I723" i="48" s="1"/>
  <c r="G723" i="48"/>
  <c r="J723" i="48" s="1"/>
  <c r="F724" i="48"/>
  <c r="I724" i="48" s="1"/>
  <c r="G724" i="48"/>
  <c r="J724" i="48" s="1"/>
  <c r="F725" i="48"/>
  <c r="I725" i="48" s="1"/>
  <c r="G725" i="48"/>
  <c r="J725" i="48" s="1"/>
  <c r="F726" i="48"/>
  <c r="I726" i="48" s="1"/>
  <c r="G726" i="48"/>
  <c r="J726" i="48" s="1"/>
  <c r="F727" i="48"/>
  <c r="I727" i="48" s="1"/>
  <c r="G727" i="48"/>
  <c r="J727" i="48" s="1"/>
  <c r="F728" i="48"/>
  <c r="I728" i="48" s="1"/>
  <c r="G728" i="48"/>
  <c r="J728" i="48" s="1"/>
  <c r="F731" i="48"/>
  <c r="I731" i="48" s="1"/>
  <c r="G731" i="48"/>
  <c r="J731" i="48" s="1"/>
  <c r="F730" i="48"/>
  <c r="I730" i="48" s="1"/>
  <c r="G730" i="48"/>
  <c r="J730" i="48" s="1"/>
  <c r="F732" i="48"/>
  <c r="I732" i="48" s="1"/>
  <c r="G732" i="48"/>
  <c r="J732" i="48" s="1"/>
  <c r="F733" i="48"/>
  <c r="I733" i="48" s="1"/>
  <c r="G733" i="48"/>
  <c r="J733" i="48" s="1"/>
  <c r="F734" i="48"/>
  <c r="I734" i="48" s="1"/>
  <c r="G734" i="48"/>
  <c r="J734" i="48" s="1"/>
  <c r="F736" i="48"/>
  <c r="I736" i="48" s="1"/>
  <c r="G736" i="48"/>
  <c r="J736" i="48" s="1"/>
  <c r="F737" i="48"/>
  <c r="I737" i="48" s="1"/>
  <c r="G737" i="48"/>
  <c r="J737" i="48" s="1"/>
  <c r="F738" i="48"/>
  <c r="I738" i="48" s="1"/>
  <c r="G738" i="48"/>
  <c r="J738" i="48" s="1"/>
  <c r="F739" i="48"/>
  <c r="I739" i="48" s="1"/>
  <c r="G739" i="48"/>
  <c r="J739" i="48" s="1"/>
  <c r="F740" i="48"/>
  <c r="I740" i="48" s="1"/>
  <c r="G740" i="48"/>
  <c r="J740" i="48" s="1"/>
  <c r="F741" i="48"/>
  <c r="I741" i="48" s="1"/>
  <c r="G741" i="48"/>
  <c r="J741" i="48" s="1"/>
  <c r="F742" i="48"/>
  <c r="I742" i="48" s="1"/>
  <c r="G742" i="48"/>
  <c r="J742" i="48" s="1"/>
  <c r="F743" i="48"/>
  <c r="I743" i="48" s="1"/>
  <c r="G743" i="48"/>
  <c r="J743" i="48" s="1"/>
  <c r="F747" i="48"/>
  <c r="I747" i="48" s="1"/>
  <c r="G747" i="48"/>
  <c r="J747" i="48" s="1"/>
  <c r="F704" i="48"/>
  <c r="I704" i="48" s="1"/>
  <c r="G704" i="48"/>
  <c r="J704" i="48" s="1"/>
  <c r="F708" i="48"/>
  <c r="I708" i="48" s="1"/>
  <c r="G708" i="48"/>
  <c r="J708" i="48" s="1"/>
  <c r="F709" i="48"/>
  <c r="I709" i="48" s="1"/>
  <c r="G709" i="48"/>
  <c r="J709" i="48" s="1"/>
  <c r="F712" i="48"/>
  <c r="I712" i="48" s="1"/>
  <c r="G712" i="48"/>
  <c r="J712" i="48" s="1"/>
  <c r="F713" i="48"/>
  <c r="I713" i="48" s="1"/>
  <c r="G713" i="48"/>
  <c r="J713" i="48" s="1"/>
  <c r="F714" i="48"/>
  <c r="I714" i="48" s="1"/>
  <c r="G714" i="48"/>
  <c r="J714" i="48" s="1"/>
  <c r="F703" i="48"/>
  <c r="I703" i="48" s="1"/>
  <c r="G703" i="48"/>
  <c r="J703" i="48" s="1"/>
  <c r="F691" i="48"/>
  <c r="I691" i="48" s="1"/>
  <c r="G691" i="48"/>
  <c r="J691" i="48" s="1"/>
  <c r="F692" i="48"/>
  <c r="I692" i="48" s="1"/>
  <c r="G692" i="48"/>
  <c r="J692" i="48" s="1"/>
  <c r="F693" i="48"/>
  <c r="I693" i="48" s="1"/>
  <c r="G693" i="48"/>
  <c r="J693" i="48" s="1"/>
  <c r="F694" i="48"/>
  <c r="I694" i="48" s="1"/>
  <c r="G694" i="48"/>
  <c r="J694" i="48" s="1"/>
  <c r="F695" i="48"/>
  <c r="I695" i="48" s="1"/>
  <c r="G695" i="48"/>
  <c r="J695" i="48" s="1"/>
  <c r="F696" i="48"/>
  <c r="I696" i="48" s="1"/>
  <c r="G696" i="48"/>
  <c r="J696" i="48" s="1"/>
  <c r="F700" i="48"/>
  <c r="I700" i="48" s="1"/>
  <c r="G700" i="48"/>
  <c r="J700" i="48" s="1"/>
  <c r="F702" i="48"/>
  <c r="I702" i="48" s="1"/>
  <c r="G702" i="48"/>
  <c r="J702" i="48" s="1"/>
  <c r="G690" i="48"/>
  <c r="J690" i="48" s="1"/>
  <c r="F690" i="48"/>
  <c r="I690" i="48" s="1"/>
  <c r="F657" i="48"/>
  <c r="I657" i="48" s="1"/>
  <c r="G657" i="48"/>
  <c r="J657" i="48" s="1"/>
  <c r="F659" i="48"/>
  <c r="I659" i="48" s="1"/>
  <c r="G659" i="48"/>
  <c r="J659" i="48" s="1"/>
  <c r="F662" i="48"/>
  <c r="I662" i="48" s="1"/>
  <c r="G662" i="48"/>
  <c r="J662" i="48" s="1"/>
  <c r="F663" i="48"/>
  <c r="I663" i="48" s="1"/>
  <c r="G663" i="48"/>
  <c r="J663" i="48" s="1"/>
  <c r="F664" i="48"/>
  <c r="I664" i="48" s="1"/>
  <c r="G664" i="48"/>
  <c r="J664" i="48" s="1"/>
  <c r="F665" i="48"/>
  <c r="I665" i="48" s="1"/>
  <c r="G665" i="48"/>
  <c r="J665" i="48" s="1"/>
  <c r="F666" i="48"/>
  <c r="I666" i="48" s="1"/>
  <c r="G666" i="48"/>
  <c r="J666" i="48" s="1"/>
  <c r="F667" i="48"/>
  <c r="I667" i="48" s="1"/>
  <c r="G667" i="48"/>
  <c r="J667" i="48" s="1"/>
  <c r="F668" i="48"/>
  <c r="I668" i="48" s="1"/>
  <c r="G668" i="48"/>
  <c r="J668" i="48" s="1"/>
  <c r="F669" i="48"/>
  <c r="I669" i="48" s="1"/>
  <c r="G669" i="48"/>
  <c r="J669" i="48" s="1"/>
  <c r="F670" i="48"/>
  <c r="I670" i="48" s="1"/>
  <c r="G670" i="48"/>
  <c r="J670" i="48" s="1"/>
  <c r="F671" i="48"/>
  <c r="I671" i="48" s="1"/>
  <c r="G671" i="48"/>
  <c r="J671" i="48" s="1"/>
  <c r="F672" i="48"/>
  <c r="I672" i="48" s="1"/>
  <c r="G672" i="48"/>
  <c r="J672" i="48" s="1"/>
  <c r="F673" i="48"/>
  <c r="I673" i="48" s="1"/>
  <c r="G673" i="48"/>
  <c r="J673" i="48" s="1"/>
  <c r="F674" i="48"/>
  <c r="I674" i="48" s="1"/>
  <c r="G674" i="48"/>
  <c r="J674" i="48" s="1"/>
  <c r="F675" i="48"/>
  <c r="I675" i="48" s="1"/>
  <c r="G675" i="48"/>
  <c r="J675" i="48" s="1"/>
  <c r="F676" i="48"/>
  <c r="I676" i="48" s="1"/>
  <c r="G676" i="48"/>
  <c r="J676" i="48" s="1"/>
  <c r="F678" i="48"/>
  <c r="I678" i="48" s="1"/>
  <c r="G678" i="48"/>
  <c r="J678" i="48" s="1"/>
  <c r="F679" i="48"/>
  <c r="I679" i="48" s="1"/>
  <c r="G679" i="48"/>
  <c r="J679" i="48" s="1"/>
  <c r="F680" i="48"/>
  <c r="I680" i="48" s="1"/>
  <c r="G680" i="48"/>
  <c r="J680" i="48" s="1"/>
  <c r="F681" i="48"/>
  <c r="I681" i="48" s="1"/>
  <c r="G681" i="48"/>
  <c r="J681" i="48" s="1"/>
  <c r="F682" i="48"/>
  <c r="I682" i="48" s="1"/>
  <c r="G682" i="48"/>
  <c r="J682" i="48" s="1"/>
  <c r="F683" i="48"/>
  <c r="I683" i="48" s="1"/>
  <c r="G683" i="48"/>
  <c r="J683" i="48" s="1"/>
  <c r="F684" i="48"/>
  <c r="I684" i="48" s="1"/>
  <c r="G684" i="48"/>
  <c r="J684" i="48" s="1"/>
  <c r="F687" i="48"/>
  <c r="I687" i="48" s="1"/>
  <c r="G687" i="48"/>
  <c r="J687" i="48" s="1"/>
  <c r="F685" i="48"/>
  <c r="I685" i="48" s="1"/>
  <c r="G685" i="48"/>
  <c r="J685" i="48" s="1"/>
  <c r="F686" i="48"/>
  <c r="I686" i="48" s="1"/>
  <c r="G686" i="48"/>
  <c r="J686" i="48" s="1"/>
  <c r="F689" i="48"/>
  <c r="I689" i="48" s="1"/>
  <c r="G689" i="48"/>
  <c r="J689" i="48" s="1"/>
  <c r="F650" i="48"/>
  <c r="I650" i="48" s="1"/>
  <c r="G650" i="48"/>
  <c r="J650" i="48" s="1"/>
  <c r="F652" i="48"/>
  <c r="I652" i="48" s="1"/>
  <c r="G652" i="48"/>
  <c r="J652" i="48" s="1"/>
  <c r="F651" i="48"/>
  <c r="I651" i="48" s="1"/>
  <c r="G651" i="48"/>
  <c r="J651" i="48" s="1"/>
  <c r="F653" i="48"/>
  <c r="I653" i="48" s="1"/>
  <c r="G653" i="48"/>
  <c r="J653" i="48" s="1"/>
  <c r="F654" i="48"/>
  <c r="I654" i="48" s="1"/>
  <c r="G654" i="48"/>
  <c r="J654" i="48" s="1"/>
  <c r="F655" i="48"/>
  <c r="I655" i="48" s="1"/>
  <c r="G655" i="48"/>
  <c r="J655" i="48" s="1"/>
  <c r="F656" i="48"/>
  <c r="I656" i="48" s="1"/>
  <c r="G656" i="48"/>
  <c r="J656" i="48" s="1"/>
  <c r="F649" i="48"/>
  <c r="I649" i="48" s="1"/>
  <c r="G649" i="48"/>
  <c r="J649" i="48" s="1"/>
  <c r="F642" i="48"/>
  <c r="I642" i="48" s="1"/>
  <c r="G642" i="48"/>
  <c r="J642" i="48" s="1"/>
  <c r="F644" i="48"/>
  <c r="I644" i="48" s="1"/>
  <c r="G644" i="48"/>
  <c r="J644" i="48" s="1"/>
  <c r="F647" i="48"/>
  <c r="I647" i="48" s="1"/>
  <c r="G647" i="48"/>
  <c r="J647" i="48" s="1"/>
  <c r="F648" i="48"/>
  <c r="I648" i="48" s="1"/>
  <c r="G648" i="48"/>
  <c r="J648" i="48" s="1"/>
  <c r="G622" i="48"/>
  <c r="J622" i="48" s="1"/>
  <c r="F622" i="48"/>
  <c r="I622" i="48" s="1"/>
  <c r="F623" i="48"/>
  <c r="I623" i="48" s="1"/>
  <c r="G623" i="48"/>
  <c r="J623" i="48" s="1"/>
  <c r="F625" i="48"/>
  <c r="I625" i="48" s="1"/>
  <c r="G625" i="48"/>
  <c r="J625" i="48" s="1"/>
  <c r="F626" i="48"/>
  <c r="I626" i="48" s="1"/>
  <c r="G626" i="48"/>
  <c r="J626" i="48" s="1"/>
  <c r="F627" i="48"/>
  <c r="I627" i="48" s="1"/>
  <c r="G627" i="48"/>
  <c r="J627" i="48" s="1"/>
  <c r="F628" i="48"/>
  <c r="I628" i="48" s="1"/>
  <c r="G628" i="48"/>
  <c r="J628" i="48" s="1"/>
  <c r="F629" i="48"/>
  <c r="I629" i="48" s="1"/>
  <c r="G629" i="48"/>
  <c r="J629" i="48" s="1"/>
  <c r="F630" i="48"/>
  <c r="I630" i="48" s="1"/>
  <c r="G630" i="48"/>
  <c r="J630" i="48" s="1"/>
  <c r="F631" i="48"/>
  <c r="I631" i="48" s="1"/>
  <c r="G631" i="48"/>
  <c r="J631" i="48" s="1"/>
  <c r="F632" i="48"/>
  <c r="I632" i="48" s="1"/>
  <c r="G632" i="48"/>
  <c r="J632" i="48" s="1"/>
  <c r="F633" i="48"/>
  <c r="I633" i="48" s="1"/>
  <c r="G633" i="48"/>
  <c r="J633" i="48" s="1"/>
  <c r="F634" i="48"/>
  <c r="I634" i="48" s="1"/>
  <c r="G634" i="48"/>
  <c r="J634" i="48" s="1"/>
  <c r="F635" i="48"/>
  <c r="I635" i="48" s="1"/>
  <c r="G635" i="48"/>
  <c r="J635" i="48" s="1"/>
  <c r="F636" i="48"/>
  <c r="I636" i="48" s="1"/>
  <c r="G636" i="48"/>
  <c r="J636" i="48" s="1"/>
  <c r="F637" i="48"/>
  <c r="I637" i="48" s="1"/>
  <c r="G637" i="48"/>
  <c r="J637" i="48" s="1"/>
  <c r="F638" i="48"/>
  <c r="I638" i="48" s="1"/>
  <c r="G638" i="48"/>
  <c r="J638" i="48" s="1"/>
  <c r="F639" i="48"/>
  <c r="I639" i="48" s="1"/>
  <c r="G639" i="48"/>
  <c r="J639" i="48" s="1"/>
  <c r="F640" i="48"/>
  <c r="I640" i="48" s="1"/>
  <c r="G640" i="48"/>
  <c r="J640" i="48" s="1"/>
  <c r="F641" i="48"/>
  <c r="I641" i="48" s="1"/>
  <c r="G641" i="48"/>
  <c r="J641" i="48" s="1"/>
  <c r="F643" i="48"/>
  <c r="I643" i="48" s="1"/>
  <c r="G643" i="48"/>
  <c r="J643" i="48" s="1"/>
  <c r="F616" i="48"/>
  <c r="I616" i="48" s="1"/>
  <c r="G616" i="48"/>
  <c r="J616" i="48" s="1"/>
  <c r="F617" i="48"/>
  <c r="I617" i="48" s="1"/>
  <c r="G617" i="48"/>
  <c r="J617" i="48" s="1"/>
  <c r="F618" i="48"/>
  <c r="I618" i="48" s="1"/>
  <c r="G618" i="48"/>
  <c r="J618" i="48" s="1"/>
  <c r="F619" i="48"/>
  <c r="I619" i="48" s="1"/>
  <c r="G619" i="48"/>
  <c r="J619" i="48" s="1"/>
  <c r="F620" i="48"/>
  <c r="I620" i="48" s="1"/>
  <c r="G620" i="48"/>
  <c r="J620" i="48" s="1"/>
  <c r="F621" i="48"/>
  <c r="I621" i="48" s="1"/>
  <c r="G621" i="48"/>
  <c r="J621" i="48" s="1"/>
  <c r="F611" i="48"/>
  <c r="I611" i="48" s="1"/>
  <c r="G611" i="48"/>
  <c r="J611" i="48" s="1"/>
  <c r="F614" i="48"/>
  <c r="I614" i="48" s="1"/>
  <c r="G614" i="48"/>
  <c r="J614" i="48" s="1"/>
  <c r="F615" i="48"/>
  <c r="I615" i="48" s="1"/>
  <c r="G615" i="48"/>
  <c r="J615" i="48" s="1"/>
  <c r="G610" i="48"/>
  <c r="J610" i="48" s="1"/>
  <c r="F610" i="48"/>
  <c r="I610" i="48" s="1"/>
  <c r="G609" i="48"/>
  <c r="J609" i="48" s="1"/>
  <c r="F609" i="48"/>
  <c r="I609" i="48" s="1"/>
  <c r="G608" i="48"/>
  <c r="J608" i="48" s="1"/>
  <c r="F608" i="48"/>
  <c r="I608" i="48" s="1"/>
  <c r="G604" i="48"/>
  <c r="J604" i="48" s="1"/>
  <c r="F604" i="48"/>
  <c r="I604" i="48" s="1"/>
  <c r="G603" i="48"/>
  <c r="J603" i="48" s="1"/>
  <c r="F603" i="48"/>
  <c r="I603" i="48" s="1"/>
  <c r="G602" i="48"/>
  <c r="J602" i="48" s="1"/>
  <c r="F602" i="48"/>
  <c r="I602" i="48" s="1"/>
  <c r="G601" i="48"/>
  <c r="J601" i="48" s="1"/>
  <c r="F601" i="48"/>
  <c r="I601" i="48" s="1"/>
  <c r="G600" i="48"/>
  <c r="J600" i="48" s="1"/>
  <c r="F600" i="48"/>
  <c r="I600" i="48" s="1"/>
  <c r="G598" i="48"/>
  <c r="J598" i="48" s="1"/>
  <c r="F598" i="48"/>
  <c r="I598" i="48" s="1"/>
  <c r="G597" i="48"/>
  <c r="J597" i="48" s="1"/>
  <c r="F597" i="48"/>
  <c r="I597" i="48" s="1"/>
  <c r="G596" i="48"/>
  <c r="J596" i="48" s="1"/>
  <c r="F596" i="48"/>
  <c r="I596" i="48" s="1"/>
  <c r="G594" i="48"/>
  <c r="J594" i="48" s="1"/>
  <c r="F594" i="48"/>
  <c r="I594" i="48" s="1"/>
  <c r="G593" i="48"/>
  <c r="J593" i="48" s="1"/>
  <c r="F593" i="48"/>
  <c r="I593" i="48" s="1"/>
  <c r="G591" i="48"/>
  <c r="J591" i="48" s="1"/>
  <c r="F591" i="48"/>
  <c r="I591" i="48" s="1"/>
  <c r="G589" i="48"/>
  <c r="J589" i="48" s="1"/>
  <c r="F589" i="48"/>
  <c r="I589" i="48" s="1"/>
  <c r="F586" i="48"/>
  <c r="I586" i="48" s="1"/>
  <c r="G586" i="48"/>
  <c r="J586" i="48" s="1"/>
  <c r="F588" i="48"/>
  <c r="I588" i="48" s="1"/>
  <c r="G588" i="48"/>
  <c r="J588" i="48" s="1"/>
  <c r="F568" i="48"/>
  <c r="I568" i="48" s="1"/>
  <c r="G568" i="48"/>
  <c r="J568" i="48" s="1"/>
  <c r="F575" i="48"/>
  <c r="I575" i="48" s="1"/>
  <c r="G575" i="48"/>
  <c r="J575" i="48" s="1"/>
  <c r="F576" i="48"/>
  <c r="I576" i="48" s="1"/>
  <c r="G576" i="48"/>
  <c r="J576" i="48" s="1"/>
  <c r="F577" i="48"/>
  <c r="I577" i="48" s="1"/>
  <c r="G577" i="48"/>
  <c r="J577" i="48" s="1"/>
  <c r="F578" i="48"/>
  <c r="I578" i="48" s="1"/>
  <c r="G578" i="48"/>
  <c r="J578" i="48" s="1"/>
  <c r="F579" i="48"/>
  <c r="I579" i="48" s="1"/>
  <c r="G579" i="48"/>
  <c r="J579" i="48" s="1"/>
  <c r="F580" i="48"/>
  <c r="I580" i="48" s="1"/>
  <c r="G580" i="48"/>
  <c r="J580" i="48" s="1"/>
  <c r="F581" i="48"/>
  <c r="I581" i="48" s="1"/>
  <c r="G581" i="48"/>
  <c r="J581" i="48" s="1"/>
  <c r="F582" i="48"/>
  <c r="I582" i="48" s="1"/>
  <c r="G582" i="48"/>
  <c r="J582" i="48" s="1"/>
  <c r="F583" i="48"/>
  <c r="I583" i="48" s="1"/>
  <c r="G583" i="48"/>
  <c r="J583" i="48" s="1"/>
  <c r="F585" i="48"/>
  <c r="I585" i="48" s="1"/>
  <c r="G585" i="48"/>
  <c r="J585" i="48" s="1"/>
  <c r="F587" i="48"/>
  <c r="I587" i="48" s="1"/>
  <c r="G587" i="48"/>
  <c r="J587" i="48" s="1"/>
  <c r="F569" i="48"/>
  <c r="I569" i="48" s="1"/>
  <c r="G569" i="48"/>
  <c r="J569" i="48" s="1"/>
  <c r="F547" i="48"/>
  <c r="I547" i="48" s="1"/>
  <c r="G547" i="48"/>
  <c r="J547" i="48" s="1"/>
  <c r="F548" i="48"/>
  <c r="I548" i="48" s="1"/>
  <c r="G548" i="48"/>
  <c r="J548" i="48" s="1"/>
  <c r="F549" i="48"/>
  <c r="I549" i="48" s="1"/>
  <c r="G549" i="48"/>
  <c r="J549" i="48" s="1"/>
  <c r="F550" i="48"/>
  <c r="I550" i="48" s="1"/>
  <c r="G550" i="48"/>
  <c r="J550" i="48" s="1"/>
  <c r="F551" i="48"/>
  <c r="I551" i="48" s="1"/>
  <c r="G551" i="48"/>
  <c r="J551" i="48" s="1"/>
  <c r="F552" i="48"/>
  <c r="I552" i="48" s="1"/>
  <c r="G552" i="48"/>
  <c r="J552" i="48" s="1"/>
  <c r="F553" i="48"/>
  <c r="I553" i="48" s="1"/>
  <c r="G553" i="48"/>
  <c r="J553" i="48" s="1"/>
  <c r="F555" i="48"/>
  <c r="I555" i="48" s="1"/>
  <c r="G555" i="48"/>
  <c r="J555" i="48" s="1"/>
  <c r="F556" i="48"/>
  <c r="I556" i="48" s="1"/>
  <c r="G556" i="48"/>
  <c r="J556" i="48" s="1"/>
  <c r="F557" i="48"/>
  <c r="I557" i="48" s="1"/>
  <c r="G557" i="48"/>
  <c r="J557" i="48" s="1"/>
  <c r="F558" i="48"/>
  <c r="I558" i="48" s="1"/>
  <c r="G558" i="48"/>
  <c r="J558" i="48" s="1"/>
  <c r="F559" i="48"/>
  <c r="I559" i="48" s="1"/>
  <c r="G559" i="48"/>
  <c r="J559" i="48" s="1"/>
  <c r="F560" i="48"/>
  <c r="I560" i="48" s="1"/>
  <c r="G560" i="48"/>
  <c r="J560" i="48" s="1"/>
  <c r="F562" i="48"/>
  <c r="I562" i="48" s="1"/>
  <c r="G562" i="48"/>
  <c r="J562" i="48" s="1"/>
  <c r="F563" i="48"/>
  <c r="I563" i="48" s="1"/>
  <c r="G563" i="48"/>
  <c r="J563" i="48" s="1"/>
  <c r="F564" i="48"/>
  <c r="I564" i="48" s="1"/>
  <c r="G564" i="48"/>
  <c r="J564" i="48" s="1"/>
  <c r="F565" i="48"/>
  <c r="I565" i="48" s="1"/>
  <c r="G565" i="48"/>
  <c r="J565" i="48" s="1"/>
  <c r="F566" i="48"/>
  <c r="I566" i="48" s="1"/>
  <c r="G566" i="48"/>
  <c r="J566" i="48" s="1"/>
  <c r="F542" i="48"/>
  <c r="I542" i="48" s="1"/>
  <c r="G542" i="48"/>
  <c r="J542" i="48" s="1"/>
  <c r="F544" i="48"/>
  <c r="I544" i="48" s="1"/>
  <c r="G544" i="48"/>
  <c r="J544" i="48" s="1"/>
  <c r="F546" i="48"/>
  <c r="I546" i="48" s="1"/>
  <c r="G546" i="48"/>
  <c r="J546" i="48" s="1"/>
  <c r="F541" i="48"/>
  <c r="I541" i="48" s="1"/>
  <c r="G541" i="48"/>
  <c r="J541" i="48" s="1"/>
  <c r="F537" i="48"/>
  <c r="I537" i="48" s="1"/>
  <c r="G537" i="48"/>
  <c r="J537" i="48" s="1"/>
  <c r="F538" i="48"/>
  <c r="I538" i="48" s="1"/>
  <c r="G538" i="48"/>
  <c r="J538" i="48" s="1"/>
  <c r="F525" i="48"/>
  <c r="I525" i="48" s="1"/>
  <c r="G525" i="48"/>
  <c r="J525" i="48" s="1"/>
  <c r="F527" i="48"/>
  <c r="I527" i="48" s="1"/>
  <c r="G527" i="48"/>
  <c r="J527" i="48" s="1"/>
  <c r="F532" i="48"/>
  <c r="I532" i="48" s="1"/>
  <c r="G532" i="48"/>
  <c r="J532" i="48" s="1"/>
  <c r="F533" i="48"/>
  <c r="I533" i="48" s="1"/>
  <c r="G533" i="48"/>
  <c r="J533" i="48" s="1"/>
  <c r="F534" i="48"/>
  <c r="I534" i="48" s="1"/>
  <c r="G534" i="48"/>
  <c r="J534" i="48" s="1"/>
  <c r="F535" i="48"/>
  <c r="I535" i="48" s="1"/>
  <c r="G535" i="48"/>
  <c r="J535" i="48" s="1"/>
  <c r="F536" i="48"/>
  <c r="I536" i="48" s="1"/>
  <c r="G536" i="48"/>
  <c r="J536" i="48" s="1"/>
  <c r="F499" i="48"/>
  <c r="I499" i="48" s="1"/>
  <c r="G499" i="48"/>
  <c r="J499" i="48" s="1"/>
  <c r="F503" i="48"/>
  <c r="I503" i="48" s="1"/>
  <c r="G503" i="48"/>
  <c r="J503" i="48" s="1"/>
  <c r="F504" i="48"/>
  <c r="I504" i="48" s="1"/>
  <c r="G504" i="48"/>
  <c r="J504" i="48" s="1"/>
  <c r="F505" i="48"/>
  <c r="I505" i="48" s="1"/>
  <c r="G505" i="48"/>
  <c r="J505" i="48" s="1"/>
  <c r="F506" i="48"/>
  <c r="I506" i="48" s="1"/>
  <c r="G506" i="48"/>
  <c r="J506" i="48" s="1"/>
  <c r="F507" i="48"/>
  <c r="I507" i="48" s="1"/>
  <c r="G507" i="48"/>
  <c r="J507" i="48" s="1"/>
  <c r="F509" i="48"/>
  <c r="I509" i="48" s="1"/>
  <c r="G509" i="48"/>
  <c r="J509" i="48" s="1"/>
  <c r="F510" i="48"/>
  <c r="I510" i="48" s="1"/>
  <c r="G510" i="48"/>
  <c r="J510" i="48" s="1"/>
  <c r="F512" i="48"/>
  <c r="I512" i="48" s="1"/>
  <c r="G512" i="48"/>
  <c r="J512" i="48" s="1"/>
  <c r="F513" i="48"/>
  <c r="I513" i="48" s="1"/>
  <c r="G513" i="48"/>
  <c r="J513" i="48" s="1"/>
  <c r="F514" i="48"/>
  <c r="I514" i="48" s="1"/>
  <c r="G514" i="48"/>
  <c r="J514" i="48" s="1"/>
  <c r="F517" i="48"/>
  <c r="I517" i="48" s="1"/>
  <c r="G517" i="48"/>
  <c r="J517" i="48" s="1"/>
  <c r="F518" i="48"/>
  <c r="I518" i="48" s="1"/>
  <c r="G518" i="48"/>
  <c r="J518" i="48" s="1"/>
  <c r="F519" i="48"/>
  <c r="I519" i="48" s="1"/>
  <c r="G519" i="48"/>
  <c r="J519" i="48" s="1"/>
  <c r="F520" i="48"/>
  <c r="I520" i="48" s="1"/>
  <c r="G520" i="48"/>
  <c r="J520" i="48" s="1"/>
  <c r="F521" i="48"/>
  <c r="I521" i="48" s="1"/>
  <c r="G521" i="48"/>
  <c r="J521" i="48" s="1"/>
  <c r="F522" i="48"/>
  <c r="I522" i="48" s="1"/>
  <c r="G522" i="48"/>
  <c r="J522" i="48" s="1"/>
  <c r="F523" i="48"/>
  <c r="I523" i="48" s="1"/>
  <c r="G523" i="48"/>
  <c r="J523" i="48" s="1"/>
  <c r="F524" i="48"/>
  <c r="I524" i="48" s="1"/>
  <c r="G524" i="48"/>
  <c r="J524" i="48" s="1"/>
  <c r="F526" i="48"/>
  <c r="I526" i="48" s="1"/>
  <c r="G526" i="48"/>
  <c r="J526" i="48" s="1"/>
  <c r="F490" i="48"/>
  <c r="I490" i="48" s="1"/>
  <c r="G490" i="48"/>
  <c r="J490" i="48" s="1"/>
  <c r="F496" i="48"/>
  <c r="I496" i="48" s="1"/>
  <c r="G496" i="48"/>
  <c r="J496" i="48" s="1"/>
  <c r="F497" i="48"/>
  <c r="I497" i="48" s="1"/>
  <c r="G497" i="48"/>
  <c r="J497" i="48" s="1"/>
  <c r="F498" i="48"/>
  <c r="I498" i="48" s="1"/>
  <c r="G498" i="48"/>
  <c r="J498" i="48" s="1"/>
  <c r="F489" i="48"/>
  <c r="I489" i="48" s="1"/>
  <c r="G489" i="48"/>
  <c r="J489" i="48" s="1"/>
  <c r="F478" i="48"/>
  <c r="I478" i="48" s="1"/>
  <c r="G478" i="48"/>
  <c r="J478" i="48" s="1"/>
  <c r="F480" i="48"/>
  <c r="I480" i="48" s="1"/>
  <c r="G480" i="48"/>
  <c r="J480" i="48" s="1"/>
  <c r="F485" i="48"/>
  <c r="I485" i="48" s="1"/>
  <c r="G485" i="48"/>
  <c r="J485" i="48" s="1"/>
  <c r="F486" i="48"/>
  <c r="I486" i="48" s="1"/>
  <c r="G486" i="48"/>
  <c r="J486" i="48" s="1"/>
  <c r="F477" i="48"/>
  <c r="I477" i="48" s="1"/>
  <c r="G477" i="48"/>
  <c r="J477" i="48" s="1"/>
  <c r="F467" i="48"/>
  <c r="I467" i="48" s="1"/>
  <c r="G467" i="48"/>
  <c r="J467" i="48" s="1"/>
  <c r="F469" i="48"/>
  <c r="I469" i="48" s="1"/>
  <c r="G469" i="48"/>
  <c r="J469" i="48" s="1"/>
  <c r="F470" i="48"/>
  <c r="I470" i="48" s="1"/>
  <c r="G470" i="48"/>
  <c r="J470" i="48" s="1"/>
  <c r="F471" i="48"/>
  <c r="I471" i="48" s="1"/>
  <c r="G471" i="48"/>
  <c r="J471" i="48" s="1"/>
  <c r="F472" i="48"/>
  <c r="I472" i="48" s="1"/>
  <c r="G472" i="48"/>
  <c r="J472" i="48" s="1"/>
  <c r="F474" i="48"/>
  <c r="I474" i="48" s="1"/>
  <c r="G474" i="48"/>
  <c r="J474" i="48" s="1"/>
  <c r="F442" i="48"/>
  <c r="I442" i="48" s="1"/>
  <c r="G442" i="48"/>
  <c r="J442" i="48" s="1"/>
  <c r="F444" i="48"/>
  <c r="I444" i="48" s="1"/>
  <c r="G444" i="48"/>
  <c r="J444" i="48" s="1"/>
  <c r="F445" i="48"/>
  <c r="I445" i="48" s="1"/>
  <c r="G445" i="48"/>
  <c r="J445" i="48" s="1"/>
  <c r="F446" i="48"/>
  <c r="I446" i="48" s="1"/>
  <c r="G446" i="48"/>
  <c r="J446" i="48" s="1"/>
  <c r="F447" i="48"/>
  <c r="I447" i="48" s="1"/>
  <c r="G447" i="48"/>
  <c r="J447" i="48" s="1"/>
  <c r="F449" i="48"/>
  <c r="I449" i="48" s="1"/>
  <c r="G449" i="48"/>
  <c r="J449" i="48" s="1"/>
  <c r="F450" i="48"/>
  <c r="I450" i="48" s="1"/>
  <c r="G450" i="48"/>
  <c r="J450" i="48" s="1"/>
  <c r="F451" i="48"/>
  <c r="I451" i="48" s="1"/>
  <c r="G451" i="48"/>
  <c r="J451" i="48" s="1"/>
  <c r="F452" i="48"/>
  <c r="I452" i="48" s="1"/>
  <c r="G452" i="48"/>
  <c r="J452" i="48" s="1"/>
  <c r="F453" i="48"/>
  <c r="I453" i="48" s="1"/>
  <c r="G453" i="48"/>
  <c r="J453" i="48" s="1"/>
  <c r="F455" i="48"/>
  <c r="I455" i="48" s="1"/>
  <c r="G455" i="48"/>
  <c r="J455" i="48" s="1"/>
  <c r="F456" i="48"/>
  <c r="I456" i="48" s="1"/>
  <c r="G456" i="48"/>
  <c r="J456" i="48" s="1"/>
  <c r="F457" i="48"/>
  <c r="I457" i="48" s="1"/>
  <c r="G457" i="48"/>
  <c r="J457" i="48" s="1"/>
  <c r="F458" i="48"/>
  <c r="I458" i="48" s="1"/>
  <c r="G458" i="48"/>
  <c r="J458" i="48" s="1"/>
  <c r="F459" i="48"/>
  <c r="I459" i="48" s="1"/>
  <c r="G459" i="48"/>
  <c r="J459" i="48" s="1"/>
  <c r="F460" i="48"/>
  <c r="I460" i="48" s="1"/>
  <c r="G460" i="48"/>
  <c r="J460" i="48" s="1"/>
  <c r="F461" i="48"/>
  <c r="I461" i="48" s="1"/>
  <c r="G461" i="48"/>
  <c r="J461" i="48" s="1"/>
  <c r="F462" i="48"/>
  <c r="I462" i="48" s="1"/>
  <c r="G462" i="48"/>
  <c r="J462" i="48" s="1"/>
  <c r="F463" i="48"/>
  <c r="I463" i="48" s="1"/>
  <c r="G463" i="48"/>
  <c r="J463" i="48" s="1"/>
  <c r="F464" i="48"/>
  <c r="I464" i="48" s="1"/>
  <c r="G464" i="48"/>
  <c r="J464" i="48" s="1"/>
  <c r="F465" i="48"/>
  <c r="I465" i="48" s="1"/>
  <c r="G465" i="48"/>
  <c r="J465" i="48" s="1"/>
  <c r="F468" i="48"/>
  <c r="I468" i="48" s="1"/>
  <c r="G468" i="48"/>
  <c r="J468" i="48" s="1"/>
  <c r="F439" i="48"/>
  <c r="I439" i="48" s="1"/>
  <c r="G439" i="48"/>
  <c r="J439" i="48" s="1"/>
  <c r="F441" i="48"/>
  <c r="I441" i="48" s="1"/>
  <c r="G441" i="48"/>
  <c r="J441" i="48" s="1"/>
  <c r="F405" i="48"/>
  <c r="I405" i="48" s="1"/>
  <c r="G405" i="48"/>
  <c r="J405" i="48" s="1"/>
  <c r="F407" i="48"/>
  <c r="I407" i="48" s="1"/>
  <c r="G407" i="48"/>
  <c r="J407" i="48" s="1"/>
  <c r="F408" i="48"/>
  <c r="I408" i="48" s="1"/>
  <c r="G408" i="48"/>
  <c r="J408" i="48" s="1"/>
  <c r="F409" i="48"/>
  <c r="I409" i="48" s="1"/>
  <c r="G409" i="48"/>
  <c r="J409" i="48" s="1"/>
  <c r="F410" i="48"/>
  <c r="I410" i="48" s="1"/>
  <c r="G410" i="48"/>
  <c r="J410" i="48" s="1"/>
  <c r="F411" i="48"/>
  <c r="I411" i="48" s="1"/>
  <c r="G411" i="48"/>
  <c r="J411" i="48" s="1"/>
  <c r="F413" i="48"/>
  <c r="I413" i="48" s="1"/>
  <c r="G413" i="48"/>
  <c r="J413" i="48" s="1"/>
  <c r="F414" i="48"/>
  <c r="I414" i="48" s="1"/>
  <c r="G414" i="48"/>
  <c r="J414" i="48" s="1"/>
  <c r="F416" i="48"/>
  <c r="I416" i="48" s="1"/>
  <c r="G416" i="48"/>
  <c r="J416" i="48" s="1"/>
  <c r="F417" i="48"/>
  <c r="I417" i="48" s="1"/>
  <c r="G417" i="48"/>
  <c r="J417" i="48" s="1"/>
  <c r="F418" i="48"/>
  <c r="I418" i="48" s="1"/>
  <c r="G418" i="48"/>
  <c r="J418" i="48" s="1"/>
  <c r="F421" i="48"/>
  <c r="I421" i="48" s="1"/>
  <c r="G421" i="48"/>
  <c r="J421" i="48" s="1"/>
  <c r="F422" i="48"/>
  <c r="I422" i="48" s="1"/>
  <c r="G422" i="48"/>
  <c r="J422" i="48" s="1"/>
  <c r="F423" i="48"/>
  <c r="I423" i="48" s="1"/>
  <c r="G423" i="48"/>
  <c r="J423" i="48" s="1"/>
  <c r="F424" i="48"/>
  <c r="I424" i="48" s="1"/>
  <c r="G424" i="48"/>
  <c r="J424" i="48" s="1"/>
  <c r="F425" i="48"/>
  <c r="I425" i="48" s="1"/>
  <c r="G425" i="48"/>
  <c r="J425" i="48" s="1"/>
  <c r="F426" i="48"/>
  <c r="I426" i="48" s="1"/>
  <c r="G426" i="48"/>
  <c r="J426" i="48" s="1"/>
  <c r="F427" i="48"/>
  <c r="I427" i="48" s="1"/>
  <c r="G427" i="48"/>
  <c r="J427" i="48" s="1"/>
  <c r="F428" i="48"/>
  <c r="I428" i="48" s="1"/>
  <c r="G428" i="48"/>
  <c r="J428" i="48" s="1"/>
  <c r="F429" i="48"/>
  <c r="I429" i="48" s="1"/>
  <c r="G429" i="48"/>
  <c r="J429" i="48" s="1"/>
  <c r="F430" i="48"/>
  <c r="I430" i="48" s="1"/>
  <c r="G430" i="48"/>
  <c r="J430" i="48" s="1"/>
  <c r="F431" i="48"/>
  <c r="I431" i="48" s="1"/>
  <c r="G431" i="48"/>
  <c r="J431" i="48" s="1"/>
  <c r="F432" i="48"/>
  <c r="I432" i="48" s="1"/>
  <c r="G432" i="48"/>
  <c r="J432" i="48" s="1"/>
  <c r="F433" i="48"/>
  <c r="I433" i="48" s="1"/>
  <c r="G433" i="48"/>
  <c r="J433" i="48" s="1"/>
  <c r="F436" i="48"/>
  <c r="I436" i="48" s="1"/>
  <c r="G436" i="48"/>
  <c r="J436" i="48" s="1"/>
  <c r="F437" i="48"/>
  <c r="I437" i="48" s="1"/>
  <c r="G437" i="48"/>
  <c r="J437" i="48" s="1"/>
  <c r="F404" i="48"/>
  <c r="I404" i="48" s="1"/>
  <c r="G404" i="48"/>
  <c r="J404" i="48" s="1"/>
  <c r="F388" i="48"/>
  <c r="I388" i="48" s="1"/>
  <c r="G388" i="48"/>
  <c r="J388" i="48" s="1"/>
  <c r="F389" i="48"/>
  <c r="I389" i="48" s="1"/>
  <c r="G389" i="48"/>
  <c r="J389" i="48" s="1"/>
  <c r="F390" i="48"/>
  <c r="I390" i="48" s="1"/>
  <c r="G390" i="48"/>
  <c r="J390" i="48" s="1"/>
  <c r="F391" i="48"/>
  <c r="I391" i="48" s="1"/>
  <c r="G391" i="48"/>
  <c r="J391" i="48" s="1"/>
  <c r="F392" i="48"/>
  <c r="I392" i="48" s="1"/>
  <c r="G392" i="48"/>
  <c r="J392" i="48" s="1"/>
  <c r="F394" i="48"/>
  <c r="I394" i="48" s="1"/>
  <c r="G394" i="48"/>
  <c r="J394" i="48" s="1"/>
  <c r="F395" i="48"/>
  <c r="I395" i="48" s="1"/>
  <c r="G395" i="48"/>
  <c r="J395" i="48" s="1"/>
  <c r="F396" i="48"/>
  <c r="I396" i="48" s="1"/>
  <c r="G396" i="48"/>
  <c r="J396" i="48" s="1"/>
  <c r="F397" i="48"/>
  <c r="I397" i="48" s="1"/>
  <c r="G397" i="48"/>
  <c r="J397" i="48" s="1"/>
  <c r="F398" i="48"/>
  <c r="I398" i="48" s="1"/>
  <c r="G398" i="48"/>
  <c r="J398" i="48" s="1"/>
  <c r="F399" i="48"/>
  <c r="I399" i="48" s="1"/>
  <c r="G399" i="48"/>
  <c r="J399" i="48" s="1"/>
  <c r="F400" i="48"/>
  <c r="I400" i="48" s="1"/>
  <c r="G400" i="48"/>
  <c r="J400" i="48" s="1"/>
  <c r="F401" i="48"/>
  <c r="I401" i="48" s="1"/>
  <c r="G401" i="48"/>
  <c r="J401" i="48" s="1"/>
  <c r="F402" i="48"/>
  <c r="I402" i="48" s="1"/>
  <c r="G402" i="48"/>
  <c r="J402" i="48" s="1"/>
  <c r="F403" i="48"/>
  <c r="I403" i="48" s="1"/>
  <c r="G403" i="48"/>
  <c r="J403" i="48" s="1"/>
  <c r="F365" i="48"/>
  <c r="I365" i="48" s="1"/>
  <c r="G365" i="48"/>
  <c r="J365" i="48" s="1"/>
  <c r="F369" i="48"/>
  <c r="I369" i="48" s="1"/>
  <c r="G369" i="48"/>
  <c r="J369" i="48" s="1"/>
  <c r="F370" i="48"/>
  <c r="I370" i="48" s="1"/>
  <c r="G370" i="48"/>
  <c r="J370" i="48" s="1"/>
  <c r="F372" i="48"/>
  <c r="I372" i="48" s="1"/>
  <c r="G372" i="48"/>
  <c r="J372" i="48" s="1"/>
  <c r="F373" i="48"/>
  <c r="I373" i="48" s="1"/>
  <c r="G373" i="48"/>
  <c r="J373" i="48" s="1"/>
  <c r="F374" i="48"/>
  <c r="I374" i="48" s="1"/>
  <c r="G374" i="48"/>
  <c r="J374" i="48" s="1"/>
  <c r="F375" i="48"/>
  <c r="I375" i="48" s="1"/>
  <c r="G375" i="48"/>
  <c r="J375" i="48" s="1"/>
  <c r="F376" i="48"/>
  <c r="I376" i="48" s="1"/>
  <c r="G376" i="48"/>
  <c r="J376" i="48" s="1"/>
  <c r="F377" i="48"/>
  <c r="I377" i="48" s="1"/>
  <c r="G377" i="48"/>
  <c r="J377" i="48" s="1"/>
  <c r="F378" i="48"/>
  <c r="I378" i="48" s="1"/>
  <c r="G378" i="48"/>
  <c r="J378" i="48" s="1"/>
  <c r="F379" i="48"/>
  <c r="I379" i="48" s="1"/>
  <c r="G379" i="48"/>
  <c r="J379" i="48" s="1"/>
  <c r="F380" i="48"/>
  <c r="I380" i="48" s="1"/>
  <c r="G380" i="48"/>
  <c r="J380" i="48" s="1"/>
  <c r="F381" i="48"/>
  <c r="I381" i="48" s="1"/>
  <c r="G381" i="48"/>
  <c r="J381" i="48" s="1"/>
  <c r="F382" i="48"/>
  <c r="I382" i="48" s="1"/>
  <c r="G382" i="48"/>
  <c r="J382" i="48" s="1"/>
  <c r="F383" i="48"/>
  <c r="I383" i="48" s="1"/>
  <c r="G383" i="48"/>
  <c r="J383" i="48" s="1"/>
  <c r="F384" i="48"/>
  <c r="I384" i="48" s="1"/>
  <c r="G384" i="48"/>
  <c r="J384" i="48" s="1"/>
  <c r="F385" i="48"/>
  <c r="I385" i="48" s="1"/>
  <c r="G385" i="48"/>
  <c r="J385" i="48" s="1"/>
  <c r="F387" i="48"/>
  <c r="I387" i="48" s="1"/>
  <c r="G387" i="48"/>
  <c r="J387" i="48" s="1"/>
  <c r="F345" i="48"/>
  <c r="I345" i="48" s="1"/>
  <c r="G345" i="48"/>
  <c r="J345" i="48" s="1"/>
  <c r="F347" i="48"/>
  <c r="I347" i="48" s="1"/>
  <c r="G347" i="48"/>
  <c r="J347" i="48" s="1"/>
  <c r="F348" i="48"/>
  <c r="I348" i="48" s="1"/>
  <c r="G348" i="48"/>
  <c r="J348" i="48" s="1"/>
  <c r="F349" i="48"/>
  <c r="I349" i="48" s="1"/>
  <c r="G349" i="48"/>
  <c r="J349" i="48" s="1"/>
  <c r="F350" i="48"/>
  <c r="I350" i="48" s="1"/>
  <c r="G350" i="48"/>
  <c r="J350" i="48" s="1"/>
  <c r="F351" i="48"/>
  <c r="I351" i="48" s="1"/>
  <c r="G351" i="48"/>
  <c r="J351" i="48" s="1"/>
  <c r="F352" i="48"/>
  <c r="I352" i="48" s="1"/>
  <c r="G352" i="48"/>
  <c r="J352" i="48" s="1"/>
  <c r="F353" i="48"/>
  <c r="I353" i="48" s="1"/>
  <c r="G353" i="48"/>
  <c r="J353" i="48" s="1"/>
  <c r="F354" i="48"/>
  <c r="I354" i="48" s="1"/>
  <c r="G354" i="48"/>
  <c r="J354" i="48" s="1"/>
  <c r="F355" i="48"/>
  <c r="I355" i="48" s="1"/>
  <c r="G355" i="48"/>
  <c r="J355" i="48" s="1"/>
  <c r="F356" i="48"/>
  <c r="I356" i="48" s="1"/>
  <c r="G356" i="48"/>
  <c r="J356" i="48" s="1"/>
  <c r="F357" i="48"/>
  <c r="I357" i="48" s="1"/>
  <c r="G357" i="48"/>
  <c r="J357" i="48" s="1"/>
  <c r="F358" i="48"/>
  <c r="I358" i="48" s="1"/>
  <c r="G358" i="48"/>
  <c r="J358" i="48" s="1"/>
  <c r="F359" i="48"/>
  <c r="I359" i="48" s="1"/>
  <c r="G359" i="48"/>
  <c r="J359" i="48" s="1"/>
  <c r="F360" i="48"/>
  <c r="I360" i="48" s="1"/>
  <c r="G360" i="48"/>
  <c r="J360" i="48" s="1"/>
  <c r="F361" i="48"/>
  <c r="I361" i="48" s="1"/>
  <c r="G361" i="48"/>
  <c r="J361" i="48" s="1"/>
  <c r="F362" i="48"/>
  <c r="I362" i="48" s="1"/>
  <c r="G362" i="48"/>
  <c r="J362" i="48" s="1"/>
  <c r="F363" i="48"/>
  <c r="I363" i="48" s="1"/>
  <c r="G363" i="48"/>
  <c r="J363" i="48" s="1"/>
  <c r="F342" i="48"/>
  <c r="I342" i="48" s="1"/>
  <c r="G342" i="48"/>
  <c r="J342" i="48" s="1"/>
  <c r="F343" i="48"/>
  <c r="I343" i="48" s="1"/>
  <c r="G343" i="48"/>
  <c r="J343" i="48" s="1"/>
  <c r="F344" i="48"/>
  <c r="I344" i="48" s="1"/>
  <c r="G344" i="48"/>
  <c r="J344" i="48" s="1"/>
  <c r="F335" i="48"/>
  <c r="I335" i="48" s="1"/>
  <c r="G335" i="48"/>
  <c r="J335" i="48" s="1"/>
  <c r="F336" i="48"/>
  <c r="I336" i="48" s="1"/>
  <c r="G336" i="48"/>
  <c r="J336" i="48" s="1"/>
  <c r="F337" i="48"/>
  <c r="I337" i="48" s="1"/>
  <c r="G337" i="48"/>
  <c r="J337" i="48" s="1"/>
  <c r="F338" i="48"/>
  <c r="I338" i="48" s="1"/>
  <c r="G338" i="48"/>
  <c r="J338" i="48" s="1"/>
  <c r="F340" i="48"/>
  <c r="I340" i="48" s="1"/>
  <c r="G340" i="48"/>
  <c r="J340" i="48" s="1"/>
  <c r="F341" i="48"/>
  <c r="I341" i="48" s="1"/>
  <c r="G341" i="48"/>
  <c r="J341" i="48" s="1"/>
  <c r="F314" i="48"/>
  <c r="I314" i="48" s="1"/>
  <c r="G314" i="48"/>
  <c r="J314" i="48" s="1"/>
  <c r="F315" i="48"/>
  <c r="I315" i="48" s="1"/>
  <c r="G315" i="48"/>
  <c r="J315" i="48" s="1"/>
  <c r="F317" i="48"/>
  <c r="I317" i="48" s="1"/>
  <c r="G317" i="48"/>
  <c r="J317" i="48" s="1"/>
  <c r="F319" i="48"/>
  <c r="I319" i="48" s="1"/>
  <c r="G319" i="48"/>
  <c r="J319" i="48" s="1"/>
  <c r="F320" i="48"/>
  <c r="I320" i="48" s="1"/>
  <c r="G320" i="48"/>
  <c r="J320" i="48" s="1"/>
  <c r="F321" i="48"/>
  <c r="I321" i="48" s="1"/>
  <c r="G321" i="48"/>
  <c r="J321" i="48" s="1"/>
  <c r="F322" i="48"/>
  <c r="I322" i="48" s="1"/>
  <c r="G322" i="48"/>
  <c r="J322" i="48" s="1"/>
  <c r="F323" i="48"/>
  <c r="I323" i="48" s="1"/>
  <c r="G323" i="48"/>
  <c r="J323" i="48" s="1"/>
  <c r="F324" i="48"/>
  <c r="I324" i="48" s="1"/>
  <c r="G324" i="48"/>
  <c r="J324" i="48" s="1"/>
  <c r="F328" i="48"/>
  <c r="I328" i="48" s="1"/>
  <c r="G328" i="48"/>
  <c r="J328" i="48" s="1"/>
  <c r="F329" i="48"/>
  <c r="I329" i="48" s="1"/>
  <c r="G329" i="48"/>
  <c r="J329" i="48" s="1"/>
  <c r="F330" i="48"/>
  <c r="I330" i="48" s="1"/>
  <c r="G330" i="48"/>
  <c r="J330" i="48" s="1"/>
  <c r="F331" i="48"/>
  <c r="I331" i="48" s="1"/>
  <c r="G331" i="48"/>
  <c r="J331" i="48" s="1"/>
  <c r="F332" i="48"/>
  <c r="I332" i="48" s="1"/>
  <c r="G332" i="48"/>
  <c r="J332" i="48" s="1"/>
  <c r="F333" i="48"/>
  <c r="I333" i="48" s="1"/>
  <c r="G333" i="48"/>
  <c r="J333" i="48" s="1"/>
  <c r="F334" i="48"/>
  <c r="I334" i="48" s="1"/>
  <c r="G334" i="48"/>
  <c r="J334" i="48" s="1"/>
  <c r="F297" i="48"/>
  <c r="I297" i="48" s="1"/>
  <c r="G297" i="48"/>
  <c r="J297" i="48" s="1"/>
  <c r="F298" i="48"/>
  <c r="I298" i="48" s="1"/>
  <c r="G298" i="48"/>
  <c r="J298" i="48" s="1"/>
  <c r="F299" i="48"/>
  <c r="I299" i="48" s="1"/>
  <c r="G299" i="48"/>
  <c r="J299" i="48" s="1"/>
  <c r="F300" i="48"/>
  <c r="I300" i="48" s="1"/>
  <c r="G300" i="48"/>
  <c r="J300" i="48" s="1"/>
  <c r="F301" i="48"/>
  <c r="I301" i="48" s="1"/>
  <c r="G301" i="48"/>
  <c r="J301" i="48" s="1"/>
  <c r="F302" i="48"/>
  <c r="I302" i="48" s="1"/>
  <c r="G302" i="48"/>
  <c r="J302" i="48" s="1"/>
  <c r="F303" i="48"/>
  <c r="I303" i="48" s="1"/>
  <c r="G303" i="48"/>
  <c r="J303" i="48" s="1"/>
  <c r="F304" i="48"/>
  <c r="I304" i="48" s="1"/>
  <c r="G304" i="48"/>
  <c r="J304" i="48" s="1"/>
  <c r="F305" i="48"/>
  <c r="I305" i="48" s="1"/>
  <c r="G305" i="48"/>
  <c r="J305" i="48" s="1"/>
  <c r="F306" i="48"/>
  <c r="I306" i="48" s="1"/>
  <c r="G306" i="48"/>
  <c r="J306" i="48" s="1"/>
  <c r="F307" i="48"/>
  <c r="I307" i="48" s="1"/>
  <c r="G307" i="48"/>
  <c r="J307" i="48" s="1"/>
  <c r="F308" i="48"/>
  <c r="I308" i="48" s="1"/>
  <c r="G308" i="48"/>
  <c r="J308" i="48" s="1"/>
  <c r="F309" i="48"/>
  <c r="I309" i="48" s="1"/>
  <c r="G309" i="48"/>
  <c r="J309" i="48" s="1"/>
  <c r="F310" i="48"/>
  <c r="I310" i="48" s="1"/>
  <c r="G310" i="48"/>
  <c r="J310" i="48" s="1"/>
  <c r="F312" i="48"/>
  <c r="I312" i="48" s="1"/>
  <c r="G312" i="48"/>
  <c r="J312" i="48" s="1"/>
  <c r="F313" i="48"/>
  <c r="I313" i="48" s="1"/>
  <c r="G313" i="48"/>
  <c r="J313" i="48" s="1"/>
  <c r="F278" i="48"/>
  <c r="I278" i="48" s="1"/>
  <c r="G278" i="48"/>
  <c r="J278" i="48" s="1"/>
  <c r="F285" i="48"/>
  <c r="I285" i="48" s="1"/>
  <c r="G285" i="48"/>
  <c r="J285" i="48" s="1"/>
  <c r="F286" i="48"/>
  <c r="I286" i="48" s="1"/>
  <c r="G286" i="48"/>
  <c r="J286" i="48" s="1"/>
  <c r="F288" i="48"/>
  <c r="I288" i="48" s="1"/>
  <c r="G288" i="48"/>
  <c r="J288" i="48" s="1"/>
  <c r="F289" i="48"/>
  <c r="I289" i="48" s="1"/>
  <c r="G289" i="48"/>
  <c r="J289" i="48" s="1"/>
  <c r="F290" i="48"/>
  <c r="I290" i="48" s="1"/>
  <c r="G290" i="48"/>
  <c r="J290" i="48" s="1"/>
  <c r="F291" i="48"/>
  <c r="I291" i="48" s="1"/>
  <c r="G291" i="48"/>
  <c r="J291" i="48" s="1"/>
  <c r="F292" i="48"/>
  <c r="I292" i="48" s="1"/>
  <c r="G292" i="48"/>
  <c r="J292" i="48" s="1"/>
  <c r="F293" i="48"/>
  <c r="I293" i="48" s="1"/>
  <c r="G293" i="48"/>
  <c r="J293" i="48" s="1"/>
  <c r="F294" i="48"/>
  <c r="I294" i="48" s="1"/>
  <c r="G294" i="48"/>
  <c r="J294" i="48" s="1"/>
  <c r="F295" i="48"/>
  <c r="I295" i="48" s="1"/>
  <c r="G295" i="48"/>
  <c r="J295" i="48" s="1"/>
  <c r="F296" i="48"/>
  <c r="I296" i="48" s="1"/>
  <c r="G296" i="48"/>
  <c r="J296" i="48" s="1"/>
  <c r="F270" i="48"/>
  <c r="I270" i="48" s="1"/>
  <c r="G270" i="48"/>
  <c r="J270" i="48" s="1"/>
  <c r="F273" i="48"/>
  <c r="I273" i="48" s="1"/>
  <c r="G273" i="48"/>
  <c r="J273" i="48" s="1"/>
  <c r="F276" i="48"/>
  <c r="I276" i="48" s="1"/>
  <c r="G276" i="48"/>
  <c r="J276" i="48" s="1"/>
  <c r="F277" i="48"/>
  <c r="I277" i="48" s="1"/>
  <c r="G277" i="48"/>
  <c r="J277" i="48" s="1"/>
  <c r="F248" i="48"/>
  <c r="I248" i="48" s="1"/>
  <c r="G248" i="48"/>
  <c r="J248" i="48" s="1"/>
  <c r="F249" i="48"/>
  <c r="I249" i="48" s="1"/>
  <c r="G249" i="48"/>
  <c r="J249" i="48" s="1"/>
  <c r="F250" i="48"/>
  <c r="I250" i="48" s="1"/>
  <c r="G250" i="48"/>
  <c r="J250" i="48" s="1"/>
  <c r="F251" i="48"/>
  <c r="I251" i="48" s="1"/>
  <c r="G251" i="48"/>
  <c r="J251" i="48" s="1"/>
  <c r="F252" i="48"/>
  <c r="I252" i="48" s="1"/>
  <c r="G252" i="48"/>
  <c r="J252" i="48" s="1"/>
  <c r="F253" i="48"/>
  <c r="I253" i="48" s="1"/>
  <c r="G253" i="48"/>
  <c r="J253" i="48" s="1"/>
  <c r="F254" i="48"/>
  <c r="I254" i="48" s="1"/>
  <c r="G254" i="48"/>
  <c r="J254" i="48" s="1"/>
  <c r="F255" i="48"/>
  <c r="I255" i="48" s="1"/>
  <c r="G255" i="48"/>
  <c r="J255" i="48" s="1"/>
  <c r="F256" i="48"/>
  <c r="I256" i="48" s="1"/>
  <c r="G256" i="48"/>
  <c r="J256" i="48" s="1"/>
  <c r="F257" i="48"/>
  <c r="I257" i="48" s="1"/>
  <c r="G257" i="48"/>
  <c r="J257" i="48" s="1"/>
  <c r="F258" i="48"/>
  <c r="I258" i="48" s="1"/>
  <c r="G258" i="48"/>
  <c r="J258" i="48" s="1"/>
  <c r="F260" i="48"/>
  <c r="I260" i="48" s="1"/>
  <c r="G260" i="48"/>
  <c r="J260" i="48" s="1"/>
  <c r="F262" i="48"/>
  <c r="I262" i="48" s="1"/>
  <c r="G262" i="48"/>
  <c r="J262" i="48" s="1"/>
  <c r="F263" i="48"/>
  <c r="I263" i="48" s="1"/>
  <c r="G263" i="48"/>
  <c r="J263" i="48" s="1"/>
  <c r="F264" i="48"/>
  <c r="I264" i="48" s="1"/>
  <c r="G264" i="48"/>
  <c r="J264" i="48" s="1"/>
  <c r="F266" i="48"/>
  <c r="I266" i="48" s="1"/>
  <c r="G266" i="48"/>
  <c r="J266" i="48" s="1"/>
  <c r="F267" i="48"/>
  <c r="I267" i="48" s="1"/>
  <c r="G267" i="48"/>
  <c r="J267" i="48" s="1"/>
  <c r="F268" i="48"/>
  <c r="I268" i="48" s="1"/>
  <c r="G268" i="48"/>
  <c r="J268" i="48" s="1"/>
  <c r="F213" i="48"/>
  <c r="I213" i="48" s="1"/>
  <c r="G213" i="48"/>
  <c r="J213" i="48" s="1"/>
  <c r="F216" i="48"/>
  <c r="I216" i="48" s="1"/>
  <c r="G216" i="48"/>
  <c r="J216" i="48" s="1"/>
  <c r="F218" i="48"/>
  <c r="I218" i="48" s="1"/>
  <c r="G218" i="48"/>
  <c r="J218" i="48" s="1"/>
  <c r="F219" i="48"/>
  <c r="I219" i="48" s="1"/>
  <c r="G219" i="48"/>
  <c r="J219" i="48" s="1"/>
  <c r="F220" i="48"/>
  <c r="I220" i="48" s="1"/>
  <c r="G220" i="48"/>
  <c r="J220" i="48" s="1"/>
  <c r="F221" i="48"/>
  <c r="I221" i="48" s="1"/>
  <c r="G221" i="48"/>
  <c r="J221" i="48" s="1"/>
  <c r="F222" i="48"/>
  <c r="I222" i="48" s="1"/>
  <c r="G222" i="48"/>
  <c r="J222" i="48" s="1"/>
  <c r="F223" i="48"/>
  <c r="I223" i="48" s="1"/>
  <c r="G223" i="48"/>
  <c r="J223" i="48" s="1"/>
  <c r="F225" i="48"/>
  <c r="I225" i="48" s="1"/>
  <c r="G225" i="48"/>
  <c r="J225" i="48" s="1"/>
  <c r="F227" i="48"/>
  <c r="I227" i="48" s="1"/>
  <c r="G227" i="48"/>
  <c r="J227" i="48" s="1"/>
  <c r="F228" i="48"/>
  <c r="I228" i="48" s="1"/>
  <c r="G228" i="48"/>
  <c r="J228" i="48" s="1"/>
  <c r="F229" i="48"/>
  <c r="I229" i="48" s="1"/>
  <c r="G229" i="48"/>
  <c r="J229" i="48" s="1"/>
  <c r="F230" i="48"/>
  <c r="I230" i="48" s="1"/>
  <c r="G230" i="48"/>
  <c r="J230" i="48" s="1"/>
  <c r="F231" i="48"/>
  <c r="I231" i="48" s="1"/>
  <c r="G231" i="48"/>
  <c r="J231" i="48" s="1"/>
  <c r="F232" i="48"/>
  <c r="I232" i="48" s="1"/>
  <c r="G232" i="48"/>
  <c r="J232" i="48" s="1"/>
  <c r="F233" i="48"/>
  <c r="I233" i="48" s="1"/>
  <c r="G233" i="48"/>
  <c r="J233" i="48" s="1"/>
  <c r="F234" i="48"/>
  <c r="I234" i="48" s="1"/>
  <c r="G234" i="48"/>
  <c r="J234" i="48" s="1"/>
  <c r="F235" i="48"/>
  <c r="I235" i="48" s="1"/>
  <c r="G235" i="48"/>
  <c r="J235" i="48" s="1"/>
  <c r="F236" i="48"/>
  <c r="I236" i="48" s="1"/>
  <c r="G236" i="48"/>
  <c r="J236" i="48" s="1"/>
  <c r="F237" i="48"/>
  <c r="I237" i="48" s="1"/>
  <c r="G237" i="48"/>
  <c r="J237" i="48" s="1"/>
  <c r="F238" i="48"/>
  <c r="I238" i="48" s="1"/>
  <c r="G238" i="48"/>
  <c r="J238" i="48" s="1"/>
  <c r="F240" i="48"/>
  <c r="I240" i="48" s="1"/>
  <c r="G240" i="48"/>
  <c r="J240" i="48" s="1"/>
  <c r="F241" i="48"/>
  <c r="I241" i="48" s="1"/>
  <c r="G241" i="48"/>
  <c r="J241" i="48" s="1"/>
  <c r="F242" i="48"/>
  <c r="I242" i="48" s="1"/>
  <c r="G242" i="48"/>
  <c r="J242" i="48" s="1"/>
  <c r="F245" i="48"/>
  <c r="I245" i="48" s="1"/>
  <c r="G245" i="48"/>
  <c r="J245" i="48" s="1"/>
  <c r="F246" i="48"/>
  <c r="I246" i="48" s="1"/>
  <c r="G246" i="48"/>
  <c r="J246" i="48" s="1"/>
  <c r="F247" i="48"/>
  <c r="I247" i="48" s="1"/>
  <c r="G247" i="48"/>
  <c r="J247" i="48" s="1"/>
  <c r="F207" i="48"/>
  <c r="I207" i="48" s="1"/>
  <c r="G207" i="48"/>
  <c r="J207" i="48" s="1"/>
  <c r="F208" i="48"/>
  <c r="I208" i="48" s="1"/>
  <c r="G208" i="48"/>
  <c r="J208" i="48" s="1"/>
  <c r="F209" i="48"/>
  <c r="I209" i="48" s="1"/>
  <c r="G209" i="48"/>
  <c r="J209" i="48" s="1"/>
  <c r="F210" i="48"/>
  <c r="I210" i="48" s="1"/>
  <c r="G210" i="48"/>
  <c r="J210" i="48" s="1"/>
  <c r="F211" i="48"/>
  <c r="I211" i="48" s="1"/>
  <c r="G211" i="48"/>
  <c r="J211" i="48" s="1"/>
  <c r="F212" i="48"/>
  <c r="I212" i="48" s="1"/>
  <c r="G212" i="48"/>
  <c r="J212" i="48" s="1"/>
  <c r="F203" i="48"/>
  <c r="I203" i="48" s="1"/>
  <c r="G203" i="48"/>
  <c r="J203" i="48" s="1"/>
  <c r="F204" i="48"/>
  <c r="I204" i="48" s="1"/>
  <c r="G204" i="48"/>
  <c r="J204" i="48" s="1"/>
  <c r="F205" i="48"/>
  <c r="I205" i="48" s="1"/>
  <c r="G205" i="48"/>
  <c r="J205" i="48" s="1"/>
  <c r="F206" i="48"/>
  <c r="I206" i="48" s="1"/>
  <c r="G206" i="48"/>
  <c r="J206" i="48" s="1"/>
  <c r="F193" i="48"/>
  <c r="I193" i="48" s="1"/>
  <c r="G193" i="48"/>
  <c r="J193" i="48" s="1"/>
  <c r="F195" i="48"/>
  <c r="I195" i="48" s="1"/>
  <c r="G195" i="48"/>
  <c r="J195" i="48" s="1"/>
  <c r="F196" i="48"/>
  <c r="I196" i="48" s="1"/>
  <c r="G196" i="48"/>
  <c r="J196" i="48" s="1"/>
  <c r="F197" i="48"/>
  <c r="I197" i="48" s="1"/>
  <c r="G197" i="48"/>
  <c r="J197" i="48" s="1"/>
  <c r="F199" i="48"/>
  <c r="I199" i="48" s="1"/>
  <c r="G199" i="48"/>
  <c r="J199" i="48" s="1"/>
  <c r="F200" i="48"/>
  <c r="I200" i="48" s="1"/>
  <c r="G200" i="48"/>
  <c r="J200" i="48" s="1"/>
  <c r="F201" i="48"/>
  <c r="I201" i="48" s="1"/>
  <c r="G201" i="48"/>
  <c r="J201" i="48" s="1"/>
  <c r="F202" i="48"/>
  <c r="I202" i="48" s="1"/>
  <c r="G202" i="48"/>
  <c r="J202" i="48" s="1"/>
  <c r="F189" i="48"/>
  <c r="I189" i="48" s="1"/>
  <c r="G189" i="48"/>
  <c r="J189" i="48" s="1"/>
  <c r="F191" i="48"/>
  <c r="I191" i="48" s="1"/>
  <c r="G191" i="48"/>
  <c r="J191" i="48" s="1"/>
  <c r="F192" i="48"/>
  <c r="I192" i="48" s="1"/>
  <c r="G192" i="48"/>
  <c r="J192" i="48" s="1"/>
  <c r="F118" i="48"/>
  <c r="I118" i="48" s="1"/>
  <c r="G118" i="48"/>
  <c r="J118" i="48" s="1"/>
  <c r="F122" i="48"/>
  <c r="I122" i="48" s="1"/>
  <c r="G122" i="48"/>
  <c r="J122" i="48" s="1"/>
  <c r="F123" i="48"/>
  <c r="I123" i="48" s="1"/>
  <c r="G123" i="48"/>
  <c r="J123" i="48" s="1"/>
  <c r="F124" i="48"/>
  <c r="I124" i="48" s="1"/>
  <c r="G124" i="48"/>
  <c r="J124" i="48" s="1"/>
  <c r="F125" i="48"/>
  <c r="I125" i="48" s="1"/>
  <c r="G125" i="48"/>
  <c r="J125" i="48" s="1"/>
  <c r="F127" i="48"/>
  <c r="I127" i="48" s="1"/>
  <c r="G127" i="48"/>
  <c r="J127" i="48" s="1"/>
  <c r="F128" i="48"/>
  <c r="I128" i="48" s="1"/>
  <c r="G128" i="48"/>
  <c r="J128" i="48" s="1"/>
  <c r="F129" i="48"/>
  <c r="I129" i="48" s="1"/>
  <c r="G129" i="48"/>
  <c r="J129" i="48" s="1"/>
  <c r="F132" i="48"/>
  <c r="I132" i="48" s="1"/>
  <c r="G132" i="48"/>
  <c r="J132" i="48" s="1"/>
  <c r="F136" i="48"/>
  <c r="I136" i="48" s="1"/>
  <c r="G136" i="48"/>
  <c r="J136" i="48" s="1"/>
  <c r="F137" i="48"/>
  <c r="I137" i="48" s="1"/>
  <c r="G137" i="48"/>
  <c r="J137" i="48" s="1"/>
  <c r="F138" i="48"/>
  <c r="I138" i="48" s="1"/>
  <c r="G138" i="48"/>
  <c r="J138" i="48" s="1"/>
  <c r="F139" i="48"/>
  <c r="I139" i="48" s="1"/>
  <c r="G139" i="48"/>
  <c r="J139" i="48" s="1"/>
  <c r="F140" i="48"/>
  <c r="I140" i="48" s="1"/>
  <c r="G140" i="48"/>
  <c r="J140" i="48" s="1"/>
  <c r="F141" i="48"/>
  <c r="I141" i="48" s="1"/>
  <c r="G141" i="48"/>
  <c r="J141" i="48" s="1"/>
  <c r="F142" i="48"/>
  <c r="I142" i="48" s="1"/>
  <c r="G142" i="48"/>
  <c r="J142" i="48" s="1"/>
  <c r="F143" i="48"/>
  <c r="I143" i="48" s="1"/>
  <c r="G143" i="48"/>
  <c r="J143" i="48" s="1"/>
  <c r="F144" i="48"/>
  <c r="I144" i="48" s="1"/>
  <c r="G144" i="48"/>
  <c r="J144" i="48" s="1"/>
  <c r="F145" i="48"/>
  <c r="I145" i="48" s="1"/>
  <c r="G145" i="48"/>
  <c r="J145" i="48" s="1"/>
  <c r="F146" i="48"/>
  <c r="I146" i="48" s="1"/>
  <c r="G146" i="48"/>
  <c r="J146" i="48" s="1"/>
  <c r="F147" i="48"/>
  <c r="I147" i="48" s="1"/>
  <c r="G147" i="48"/>
  <c r="J147" i="48" s="1"/>
  <c r="F148" i="48"/>
  <c r="I148" i="48" s="1"/>
  <c r="G148" i="48"/>
  <c r="J148" i="48" s="1"/>
  <c r="F149" i="48"/>
  <c r="I149" i="48" s="1"/>
  <c r="G149" i="48"/>
  <c r="J149" i="48" s="1"/>
  <c r="F150" i="48"/>
  <c r="I150" i="48" s="1"/>
  <c r="G150" i="48"/>
  <c r="J150" i="48" s="1"/>
  <c r="F151" i="48"/>
  <c r="I151" i="48" s="1"/>
  <c r="G151" i="48"/>
  <c r="J151" i="48" s="1"/>
  <c r="F153" i="48"/>
  <c r="I153" i="48" s="1"/>
  <c r="G153" i="48"/>
  <c r="J153" i="48" s="1"/>
  <c r="F154" i="48"/>
  <c r="I154" i="48" s="1"/>
  <c r="G154" i="48"/>
  <c r="J154" i="48" s="1"/>
  <c r="F155" i="48"/>
  <c r="I155" i="48" s="1"/>
  <c r="G155" i="48"/>
  <c r="J155" i="48" s="1"/>
  <c r="F156" i="48"/>
  <c r="I156" i="48" s="1"/>
  <c r="G156" i="48"/>
  <c r="J156" i="48" s="1"/>
  <c r="F157" i="48"/>
  <c r="I157" i="48" s="1"/>
  <c r="G157" i="48"/>
  <c r="J157" i="48" s="1"/>
  <c r="F159" i="48"/>
  <c r="I159" i="48" s="1"/>
  <c r="G159" i="48"/>
  <c r="J159" i="48" s="1"/>
  <c r="F163" i="48"/>
  <c r="I163" i="48" s="1"/>
  <c r="G163" i="48"/>
  <c r="J163" i="48" s="1"/>
  <c r="F164" i="48"/>
  <c r="I164" i="48" s="1"/>
  <c r="G164" i="48"/>
  <c r="J164" i="48" s="1"/>
  <c r="F165" i="48"/>
  <c r="I165" i="48" s="1"/>
  <c r="G165" i="48"/>
  <c r="J165" i="48" s="1"/>
  <c r="F166" i="48"/>
  <c r="I166" i="48" s="1"/>
  <c r="G166" i="48"/>
  <c r="J166" i="48" s="1"/>
  <c r="F167" i="48"/>
  <c r="I167" i="48" s="1"/>
  <c r="G167" i="48"/>
  <c r="J167" i="48" s="1"/>
  <c r="F168" i="48"/>
  <c r="I168" i="48" s="1"/>
  <c r="G168" i="48"/>
  <c r="J168" i="48" s="1"/>
  <c r="F169" i="48"/>
  <c r="I169" i="48" s="1"/>
  <c r="G169" i="48"/>
  <c r="J169" i="48" s="1"/>
  <c r="F170" i="48"/>
  <c r="I170" i="48" s="1"/>
  <c r="G170" i="48"/>
  <c r="J170" i="48" s="1"/>
  <c r="F171" i="48"/>
  <c r="I171" i="48" s="1"/>
  <c r="G171" i="48"/>
  <c r="J171" i="48" s="1"/>
  <c r="F172" i="48"/>
  <c r="I172" i="48" s="1"/>
  <c r="G172" i="48"/>
  <c r="J172" i="48" s="1"/>
  <c r="F173" i="48"/>
  <c r="I173" i="48" s="1"/>
  <c r="G173" i="48"/>
  <c r="J173" i="48" s="1"/>
  <c r="F174" i="48"/>
  <c r="I174" i="48" s="1"/>
  <c r="G174" i="48"/>
  <c r="J174" i="48" s="1"/>
  <c r="F176" i="48"/>
  <c r="I176" i="48" s="1"/>
  <c r="G176" i="48"/>
  <c r="J176" i="48" s="1"/>
  <c r="F180" i="48"/>
  <c r="I180" i="48" s="1"/>
  <c r="G180" i="48"/>
  <c r="J180" i="48" s="1"/>
  <c r="F181" i="48"/>
  <c r="I181" i="48" s="1"/>
  <c r="G181" i="48"/>
  <c r="J181" i="48" s="1"/>
  <c r="F183" i="48"/>
  <c r="I183" i="48" s="1"/>
  <c r="G183" i="48"/>
  <c r="J183" i="48" s="1"/>
  <c r="F185" i="48"/>
  <c r="I185" i="48" s="1"/>
  <c r="G185" i="48"/>
  <c r="J185" i="48" s="1"/>
  <c r="F184" i="48"/>
  <c r="I184" i="48" s="1"/>
  <c r="G184" i="48"/>
  <c r="J184" i="48" s="1"/>
  <c r="F186" i="48"/>
  <c r="I186" i="48" s="1"/>
  <c r="G186" i="48"/>
  <c r="J186" i="48" s="1"/>
  <c r="F102" i="48"/>
  <c r="I102" i="48" s="1"/>
  <c r="G102" i="48"/>
  <c r="J102" i="48" s="1"/>
  <c r="F103" i="48"/>
  <c r="I103" i="48" s="1"/>
  <c r="G103" i="48"/>
  <c r="J103" i="48" s="1"/>
  <c r="F104" i="48"/>
  <c r="I104" i="48" s="1"/>
  <c r="G104" i="48"/>
  <c r="J104" i="48" s="1"/>
  <c r="F105" i="48"/>
  <c r="I105" i="48" s="1"/>
  <c r="G105" i="48"/>
  <c r="J105" i="48" s="1"/>
  <c r="F106" i="48"/>
  <c r="I106" i="48" s="1"/>
  <c r="G106" i="48"/>
  <c r="J106" i="48" s="1"/>
  <c r="F107" i="48"/>
  <c r="I107" i="48" s="1"/>
  <c r="G107" i="48"/>
  <c r="J107" i="48" s="1"/>
  <c r="F108" i="48"/>
  <c r="I108" i="48" s="1"/>
  <c r="G108" i="48"/>
  <c r="J108" i="48" s="1"/>
  <c r="F109" i="48"/>
  <c r="I109" i="48" s="1"/>
  <c r="G109" i="48"/>
  <c r="J109" i="48" s="1"/>
  <c r="F110" i="48"/>
  <c r="I110" i="48" s="1"/>
  <c r="G110" i="48"/>
  <c r="J110" i="48" s="1"/>
  <c r="F112" i="48"/>
  <c r="I112" i="48" s="1"/>
  <c r="G112" i="48"/>
  <c r="J112" i="48" s="1"/>
  <c r="F113" i="48"/>
  <c r="I113" i="48" s="1"/>
  <c r="G113" i="48"/>
  <c r="J113" i="48" s="1"/>
  <c r="F115" i="48"/>
  <c r="I115" i="48" s="1"/>
  <c r="G115" i="48"/>
  <c r="J115" i="48" s="1"/>
  <c r="F116" i="48"/>
  <c r="I116" i="48" s="1"/>
  <c r="G116" i="48"/>
  <c r="J116" i="48" s="1"/>
  <c r="F117" i="48"/>
  <c r="I117" i="48" s="1"/>
  <c r="G117" i="48"/>
  <c r="J117" i="48" s="1"/>
  <c r="F119" i="48"/>
  <c r="I119" i="48" s="1"/>
  <c r="G119" i="48"/>
  <c r="J119" i="48" s="1"/>
  <c r="F120" i="48"/>
  <c r="I120" i="48" s="1"/>
  <c r="G120" i="48"/>
  <c r="J120" i="48" s="1"/>
  <c r="F121" i="48"/>
  <c r="I121" i="48" s="1"/>
  <c r="G121" i="48"/>
  <c r="J121" i="48" s="1"/>
  <c r="F100" i="48"/>
  <c r="I100" i="48" s="1"/>
  <c r="G100" i="48"/>
  <c r="J100" i="48" s="1"/>
  <c r="F101" i="48"/>
  <c r="I101" i="48" s="1"/>
  <c r="G101" i="48"/>
  <c r="J101" i="48" s="1"/>
  <c r="F96" i="48"/>
  <c r="I96" i="48" s="1"/>
  <c r="G96" i="48"/>
  <c r="J96" i="48" s="1"/>
  <c r="F98" i="48"/>
  <c r="I98" i="48" s="1"/>
  <c r="G98" i="48"/>
  <c r="J98" i="48" s="1"/>
  <c r="F99" i="48"/>
  <c r="I99" i="48" s="1"/>
  <c r="G99" i="48"/>
  <c r="J99" i="48" s="1"/>
  <c r="F91" i="48"/>
  <c r="I91" i="48" s="1"/>
  <c r="G91" i="48"/>
  <c r="J91" i="48" s="1"/>
  <c r="F95" i="48"/>
  <c r="I95" i="48" s="1"/>
  <c r="G95" i="48"/>
  <c r="J95" i="48" s="1"/>
  <c r="F85" i="48"/>
  <c r="I85" i="48" s="1"/>
  <c r="G85" i="48"/>
  <c r="J85" i="48" s="1"/>
  <c r="F87" i="48"/>
  <c r="I87" i="48" s="1"/>
  <c r="G87" i="48"/>
  <c r="J87" i="48" s="1"/>
  <c r="F88" i="48"/>
  <c r="I88" i="48" s="1"/>
  <c r="G88" i="48"/>
  <c r="J88" i="48" s="1"/>
  <c r="F90" i="48"/>
  <c r="I90" i="48" s="1"/>
  <c r="G90" i="48"/>
  <c r="J90" i="48" s="1"/>
  <c r="F64" i="48"/>
  <c r="I64" i="48" s="1"/>
  <c r="G64" i="48"/>
  <c r="J64" i="48" s="1"/>
  <c r="F66" i="48"/>
  <c r="I66" i="48" s="1"/>
  <c r="G66" i="48"/>
  <c r="J66" i="48" s="1"/>
  <c r="F67" i="48"/>
  <c r="I67" i="48" s="1"/>
  <c r="G67" i="48"/>
  <c r="J67" i="48" s="1"/>
  <c r="F68" i="48"/>
  <c r="I68" i="48" s="1"/>
  <c r="G68" i="48"/>
  <c r="J68" i="48" s="1"/>
  <c r="F69" i="48"/>
  <c r="I69" i="48" s="1"/>
  <c r="G69" i="48"/>
  <c r="J69" i="48" s="1"/>
  <c r="F70" i="48"/>
  <c r="I70" i="48" s="1"/>
  <c r="G70" i="48"/>
  <c r="J70" i="48" s="1"/>
  <c r="F71" i="48"/>
  <c r="I71" i="48" s="1"/>
  <c r="G71" i="48"/>
  <c r="J71" i="48" s="1"/>
  <c r="F72" i="48"/>
  <c r="I72" i="48" s="1"/>
  <c r="G72" i="48"/>
  <c r="J72" i="48" s="1"/>
  <c r="F73" i="48"/>
  <c r="I73" i="48" s="1"/>
  <c r="G73" i="48"/>
  <c r="J73" i="48" s="1"/>
  <c r="F74" i="48"/>
  <c r="I74" i="48" s="1"/>
  <c r="G74" i="48"/>
  <c r="J74" i="48" s="1"/>
  <c r="F75" i="48"/>
  <c r="I75" i="48" s="1"/>
  <c r="G75" i="48"/>
  <c r="J75" i="48" s="1"/>
  <c r="F76" i="48"/>
  <c r="I76" i="48" s="1"/>
  <c r="G76" i="48"/>
  <c r="J76" i="48" s="1"/>
  <c r="F77" i="48"/>
  <c r="I77" i="48" s="1"/>
  <c r="G77" i="48"/>
  <c r="J77" i="48" s="1"/>
  <c r="F79" i="48"/>
  <c r="I79" i="48" s="1"/>
  <c r="G79" i="48"/>
  <c r="J79" i="48" s="1"/>
  <c r="F78" i="48"/>
  <c r="I78" i="48" s="1"/>
  <c r="G78" i="48"/>
  <c r="J78" i="48" s="1"/>
  <c r="F80" i="48"/>
  <c r="I80" i="48" s="1"/>
  <c r="G80" i="48"/>
  <c r="J80" i="48" s="1"/>
  <c r="F81" i="48"/>
  <c r="I81" i="48" s="1"/>
  <c r="G81" i="48"/>
  <c r="J81" i="48" s="1"/>
  <c r="F82" i="48"/>
  <c r="I82" i="48" s="1"/>
  <c r="G82" i="48"/>
  <c r="J82" i="48" s="1"/>
  <c r="F83" i="48"/>
  <c r="I83" i="48" s="1"/>
  <c r="G83" i="48"/>
  <c r="J83" i="48" s="1"/>
  <c r="F86" i="48"/>
  <c r="I86" i="48" s="1"/>
  <c r="G86" i="48"/>
  <c r="J86" i="48" s="1"/>
  <c r="F56" i="48"/>
  <c r="I56" i="48" s="1"/>
  <c r="G56" i="48"/>
  <c r="J56" i="48" s="1"/>
  <c r="G58" i="48"/>
  <c r="J58" i="48" s="1"/>
  <c r="F58" i="48"/>
  <c r="I58" i="48" s="1"/>
  <c r="F59" i="48"/>
  <c r="I59" i="48" s="1"/>
  <c r="G59" i="48"/>
  <c r="J59" i="48" s="1"/>
  <c r="F60" i="48"/>
  <c r="I60" i="48" s="1"/>
  <c r="G60" i="48"/>
  <c r="J60" i="48" s="1"/>
  <c r="F61" i="48"/>
  <c r="I61" i="48" s="1"/>
  <c r="G61" i="48"/>
  <c r="J61" i="48" s="1"/>
  <c r="F62" i="48"/>
  <c r="I62" i="48" s="1"/>
  <c r="G62" i="48"/>
  <c r="J62" i="48" s="1"/>
  <c r="F63" i="48"/>
  <c r="I63" i="48" s="1"/>
  <c r="G63" i="48"/>
  <c r="J63" i="48" s="1"/>
  <c r="F65" i="48"/>
  <c r="I65" i="48" s="1"/>
  <c r="G65" i="48"/>
  <c r="J65" i="48" s="1"/>
  <c r="F47" i="48"/>
  <c r="I47" i="48" s="1"/>
  <c r="G47" i="48"/>
  <c r="J47" i="48" s="1"/>
  <c r="F50" i="48"/>
  <c r="I50" i="48" s="1"/>
  <c r="G50" i="48"/>
  <c r="J50" i="48" s="1"/>
  <c r="F51" i="48"/>
  <c r="I51" i="48" s="1"/>
  <c r="G51" i="48"/>
  <c r="J51" i="48" s="1"/>
  <c r="F54" i="48"/>
  <c r="I54" i="48" s="1"/>
  <c r="G54" i="48"/>
  <c r="J54" i="48" s="1"/>
  <c r="F55" i="48"/>
  <c r="I55" i="48" s="1"/>
  <c r="G55" i="48"/>
  <c r="J55" i="48" s="1"/>
  <c r="L4" i="41"/>
  <c r="G15" i="64"/>
  <c r="J15" i="64" s="1"/>
  <c r="H15" i="64"/>
  <c r="K15" i="64" s="1"/>
  <c r="M15" i="64"/>
  <c r="G16" i="64"/>
  <c r="J16" i="64" s="1"/>
  <c r="H16" i="64"/>
  <c r="K16" i="64" s="1"/>
  <c r="M16" i="64"/>
  <c r="H2" i="64"/>
  <c r="K2" i="64" s="1"/>
  <c r="O7" i="73"/>
  <c r="O6" i="73"/>
  <c r="O4" i="73"/>
  <c r="O16" i="73"/>
  <c r="O5" i="73"/>
  <c r="O11" i="73"/>
  <c r="O17" i="73"/>
  <c r="O19" i="73"/>
  <c r="O23" i="73"/>
  <c r="O14" i="73"/>
  <c r="O10" i="73"/>
  <c r="O8" i="73"/>
  <c r="O18" i="73"/>
  <c r="O15" i="73"/>
  <c r="O9" i="73"/>
  <c r="O3" i="73"/>
  <c r="O2" i="73"/>
  <c r="O20" i="73"/>
  <c r="O21" i="73"/>
  <c r="O22" i="73"/>
  <c r="O29" i="73"/>
  <c r="O24" i="73"/>
  <c r="O28" i="73"/>
  <c r="O27" i="73"/>
  <c r="O26" i="73"/>
  <c r="O30" i="73"/>
  <c r="O25" i="73"/>
  <c r="O13" i="73"/>
  <c r="O12" i="73"/>
  <c r="G13" i="73"/>
  <c r="M13" i="73" s="1"/>
  <c r="F13" i="73"/>
  <c r="L13" i="73" s="1"/>
  <c r="G25" i="73"/>
  <c r="M25" i="73" s="1"/>
  <c r="F25" i="73"/>
  <c r="L25" i="73" s="1"/>
  <c r="G30" i="73"/>
  <c r="M30" i="73" s="1"/>
  <c r="F30" i="73"/>
  <c r="L30" i="73" s="1"/>
  <c r="G26" i="73"/>
  <c r="M26" i="73" s="1"/>
  <c r="F26" i="73"/>
  <c r="L26" i="73" s="1"/>
  <c r="G27" i="73"/>
  <c r="M27" i="73" s="1"/>
  <c r="F27" i="73"/>
  <c r="L27" i="73" s="1"/>
  <c r="G28" i="73"/>
  <c r="M28" i="73" s="1"/>
  <c r="F28" i="73"/>
  <c r="L28" i="73" s="1"/>
  <c r="G24" i="73"/>
  <c r="M24" i="73" s="1"/>
  <c r="F24" i="73"/>
  <c r="L24" i="73" s="1"/>
  <c r="G29" i="73"/>
  <c r="M29" i="73" s="1"/>
  <c r="F29" i="73"/>
  <c r="L29" i="73" s="1"/>
  <c r="G22" i="73"/>
  <c r="M22" i="73" s="1"/>
  <c r="F22" i="73"/>
  <c r="L22" i="73" s="1"/>
  <c r="G21" i="73"/>
  <c r="M21" i="73" s="1"/>
  <c r="F21" i="73"/>
  <c r="L21" i="73" s="1"/>
  <c r="G20" i="73"/>
  <c r="M20" i="73" s="1"/>
  <c r="F20" i="73"/>
  <c r="L20" i="73" s="1"/>
  <c r="G2" i="73"/>
  <c r="M2" i="73" s="1"/>
  <c r="F2" i="73"/>
  <c r="L2" i="73" s="1"/>
  <c r="G3" i="73"/>
  <c r="M3" i="73" s="1"/>
  <c r="F3" i="73"/>
  <c r="L3" i="73" s="1"/>
  <c r="G9" i="73"/>
  <c r="M9" i="73" s="1"/>
  <c r="F9" i="73"/>
  <c r="L9" i="73" s="1"/>
  <c r="G15" i="73"/>
  <c r="M15" i="73" s="1"/>
  <c r="F15" i="73"/>
  <c r="L15" i="73" s="1"/>
  <c r="G18" i="73"/>
  <c r="M18" i="73" s="1"/>
  <c r="F18" i="73"/>
  <c r="L18" i="73" s="1"/>
  <c r="G8" i="73"/>
  <c r="M8" i="73" s="1"/>
  <c r="F8" i="73"/>
  <c r="L8" i="73" s="1"/>
  <c r="G10" i="73"/>
  <c r="M10" i="73" s="1"/>
  <c r="F10" i="73"/>
  <c r="L10" i="73" s="1"/>
  <c r="G14" i="73"/>
  <c r="M14" i="73" s="1"/>
  <c r="F14" i="73"/>
  <c r="L14" i="73" s="1"/>
  <c r="G23" i="73"/>
  <c r="M23" i="73" s="1"/>
  <c r="F23" i="73"/>
  <c r="L23" i="73" s="1"/>
  <c r="G19" i="73"/>
  <c r="M19" i="73" s="1"/>
  <c r="F19" i="73"/>
  <c r="L19" i="73" s="1"/>
  <c r="G17" i="73"/>
  <c r="M17" i="73" s="1"/>
  <c r="F17" i="73"/>
  <c r="L17" i="73" s="1"/>
  <c r="G11" i="73"/>
  <c r="M11" i="73" s="1"/>
  <c r="F11" i="73"/>
  <c r="L11" i="73" s="1"/>
  <c r="G5" i="73"/>
  <c r="M5" i="73" s="1"/>
  <c r="F5" i="73"/>
  <c r="L5" i="73" s="1"/>
  <c r="G16" i="73"/>
  <c r="M16" i="73" s="1"/>
  <c r="F16" i="73"/>
  <c r="L16" i="73" s="1"/>
  <c r="G4" i="73"/>
  <c r="M4" i="73" s="1"/>
  <c r="F4" i="73"/>
  <c r="L4" i="73" s="1"/>
  <c r="F6" i="73"/>
  <c r="L6" i="73" s="1"/>
  <c r="G6" i="73"/>
  <c r="M6" i="73" s="1"/>
  <c r="L5" i="41"/>
  <c r="L7" i="41"/>
  <c r="L11" i="41"/>
  <c r="L9" i="41"/>
  <c r="L3" i="41"/>
  <c r="L3" i="34"/>
  <c r="L4" i="34"/>
  <c r="L7" i="34"/>
  <c r="L8" i="34"/>
  <c r="L11" i="34"/>
  <c r="L10" i="34"/>
  <c r="L12" i="34"/>
  <c r="L15" i="34"/>
  <c r="L9" i="34"/>
  <c r="L6" i="34"/>
  <c r="L23" i="34"/>
  <c r="L16" i="34"/>
  <c r="L22" i="34"/>
  <c r="L20" i="34"/>
  <c r="L5" i="34"/>
  <c r="L13" i="34"/>
  <c r="G7" i="73"/>
  <c r="M7" i="73" s="1"/>
  <c r="F7" i="73"/>
  <c r="L7" i="73" s="1"/>
  <c r="G12" i="73"/>
  <c r="M12" i="73" s="1"/>
  <c r="F12" i="73"/>
  <c r="L12" i="73" s="1"/>
  <c r="F42" i="48"/>
  <c r="I42" i="48" s="1"/>
  <c r="G42" i="48"/>
  <c r="J42" i="48" s="1"/>
  <c r="F45" i="48"/>
  <c r="I45" i="48" s="1"/>
  <c r="G45" i="48"/>
  <c r="J45" i="48" s="1"/>
  <c r="F46" i="48"/>
  <c r="I46" i="48" s="1"/>
  <c r="G46" i="48"/>
  <c r="J46" i="48" s="1"/>
  <c r="F44" i="48"/>
  <c r="I44" i="48" s="1"/>
  <c r="G44" i="48"/>
  <c r="J44" i="48" s="1"/>
  <c r="F8" i="48"/>
  <c r="I8" i="48" s="1"/>
  <c r="G8" i="48"/>
  <c r="J8" i="48" s="1"/>
  <c r="F9" i="48"/>
  <c r="I9" i="48" s="1"/>
  <c r="G9" i="48"/>
  <c r="J9" i="48" s="1"/>
  <c r="F10" i="48"/>
  <c r="I10" i="48" s="1"/>
  <c r="G10" i="48"/>
  <c r="J10" i="48" s="1"/>
  <c r="F11" i="48"/>
  <c r="I11" i="48" s="1"/>
  <c r="G11" i="48"/>
  <c r="J11" i="48" s="1"/>
  <c r="F13" i="48"/>
  <c r="I13" i="48" s="1"/>
  <c r="G13" i="48"/>
  <c r="J13" i="48" s="1"/>
  <c r="F17" i="48"/>
  <c r="I17" i="48" s="1"/>
  <c r="G17" i="48"/>
  <c r="J17" i="48" s="1"/>
  <c r="F20" i="48"/>
  <c r="I20" i="48" s="1"/>
  <c r="G20" i="48"/>
  <c r="J20" i="48" s="1"/>
  <c r="F21" i="48"/>
  <c r="I21" i="48" s="1"/>
  <c r="G21" i="48"/>
  <c r="J21" i="48" s="1"/>
  <c r="F22" i="48"/>
  <c r="I22" i="48" s="1"/>
  <c r="G22" i="48"/>
  <c r="J22" i="48" s="1"/>
  <c r="F23" i="48"/>
  <c r="I23" i="48" s="1"/>
  <c r="G23" i="48"/>
  <c r="J23" i="48" s="1"/>
  <c r="F25" i="48"/>
  <c r="I25" i="48" s="1"/>
  <c r="G25" i="48"/>
  <c r="J25" i="48" s="1"/>
  <c r="F26" i="48"/>
  <c r="I26" i="48" s="1"/>
  <c r="G26" i="48"/>
  <c r="J26" i="48" s="1"/>
  <c r="F27" i="48"/>
  <c r="I27" i="48" s="1"/>
  <c r="G27" i="48"/>
  <c r="J27" i="48" s="1"/>
  <c r="F28" i="48"/>
  <c r="I28" i="48" s="1"/>
  <c r="G28" i="48"/>
  <c r="J28" i="48" s="1"/>
  <c r="F30" i="48"/>
  <c r="I30" i="48" s="1"/>
  <c r="G30" i="48"/>
  <c r="J30" i="48" s="1"/>
  <c r="F29" i="48"/>
  <c r="I29" i="48" s="1"/>
  <c r="G29" i="48"/>
  <c r="J29" i="48" s="1"/>
  <c r="F32" i="48"/>
  <c r="I32" i="48" s="1"/>
  <c r="G32" i="48"/>
  <c r="J32" i="48" s="1"/>
  <c r="F31" i="48"/>
  <c r="I31" i="48" s="1"/>
  <c r="G31" i="48"/>
  <c r="J31" i="48" s="1"/>
  <c r="F33" i="48"/>
  <c r="I33" i="48" s="1"/>
  <c r="G33" i="48"/>
  <c r="J33" i="48" s="1"/>
  <c r="F34" i="48"/>
  <c r="I34" i="48" s="1"/>
  <c r="G34" i="48"/>
  <c r="J34" i="48" s="1"/>
  <c r="F35" i="48"/>
  <c r="I35" i="48" s="1"/>
  <c r="G35" i="48"/>
  <c r="J35" i="48" s="1"/>
  <c r="F36" i="48"/>
  <c r="I36" i="48" s="1"/>
  <c r="G36" i="48"/>
  <c r="J36" i="48" s="1"/>
  <c r="F38" i="48"/>
  <c r="I38" i="48" s="1"/>
  <c r="G38" i="48"/>
  <c r="J38" i="48" s="1"/>
  <c r="F39" i="48"/>
  <c r="I39" i="48" s="1"/>
  <c r="G39" i="48"/>
  <c r="J39" i="48" s="1"/>
  <c r="F40" i="48"/>
  <c r="I40" i="48" s="1"/>
  <c r="G40" i="48"/>
  <c r="J40" i="48" s="1"/>
  <c r="F43" i="48"/>
  <c r="I43" i="48" s="1"/>
  <c r="G43" i="48"/>
  <c r="J43" i="48" s="1"/>
  <c r="L425" i="47"/>
  <c r="G425" i="47"/>
  <c r="J425" i="47" s="1"/>
  <c r="F425" i="47"/>
  <c r="I425" i="47" s="1"/>
  <c r="L424" i="47"/>
  <c r="G424" i="47"/>
  <c r="J424" i="47" s="1"/>
  <c r="F424" i="47"/>
  <c r="I424" i="47" s="1"/>
  <c r="L423" i="47"/>
  <c r="G423" i="47"/>
  <c r="J423" i="47" s="1"/>
  <c r="F423" i="47"/>
  <c r="I423" i="47" s="1"/>
  <c r="L422" i="47"/>
  <c r="G422" i="47"/>
  <c r="J422" i="47" s="1"/>
  <c r="F422" i="47"/>
  <c r="I422" i="47" s="1"/>
  <c r="L394" i="47"/>
  <c r="G394" i="47"/>
  <c r="J394" i="47" s="1"/>
  <c r="F394" i="47"/>
  <c r="I394" i="47" s="1"/>
  <c r="L393" i="47"/>
  <c r="G393" i="47"/>
  <c r="J393" i="47" s="1"/>
  <c r="F393" i="47"/>
  <c r="I393" i="47" s="1"/>
  <c r="L419" i="47"/>
  <c r="G419" i="47"/>
  <c r="J419" i="47" s="1"/>
  <c r="F419" i="47"/>
  <c r="I419" i="47" s="1"/>
  <c r="L416" i="47"/>
  <c r="G416" i="47"/>
  <c r="J416" i="47" s="1"/>
  <c r="F416" i="47"/>
  <c r="I416" i="47" s="1"/>
  <c r="L415" i="47"/>
  <c r="G415" i="47"/>
  <c r="J415" i="47" s="1"/>
  <c r="F415" i="47"/>
  <c r="I415" i="47" s="1"/>
  <c r="L412" i="47"/>
  <c r="G412" i="47"/>
  <c r="J412" i="47" s="1"/>
  <c r="F412" i="47"/>
  <c r="I412" i="47" s="1"/>
  <c r="L411" i="47"/>
  <c r="G411" i="47"/>
  <c r="J411" i="47" s="1"/>
  <c r="F411" i="47"/>
  <c r="I411" i="47" s="1"/>
  <c r="L410" i="47"/>
  <c r="G410" i="47"/>
  <c r="J410" i="47" s="1"/>
  <c r="F410" i="47"/>
  <c r="I410" i="47" s="1"/>
  <c r="L409" i="47"/>
  <c r="G409" i="47"/>
  <c r="J409" i="47" s="1"/>
  <c r="F409" i="47"/>
  <c r="I409" i="47" s="1"/>
  <c r="L408" i="47"/>
  <c r="G408" i="47"/>
  <c r="J408" i="47" s="1"/>
  <c r="F408" i="47"/>
  <c r="I408" i="47" s="1"/>
  <c r="L405" i="47"/>
  <c r="G405" i="47"/>
  <c r="J405" i="47" s="1"/>
  <c r="F405" i="47"/>
  <c r="I405" i="47" s="1"/>
  <c r="L404" i="47"/>
  <c r="G404" i="47"/>
  <c r="J404" i="47" s="1"/>
  <c r="F404" i="47"/>
  <c r="I404" i="47" s="1"/>
  <c r="L401" i="47"/>
  <c r="G401" i="47"/>
  <c r="J401" i="47" s="1"/>
  <c r="B400" i="47" s="1"/>
  <c r="F401" i="47"/>
  <c r="I401" i="47" s="1"/>
  <c r="L398" i="47"/>
  <c r="G398" i="47"/>
  <c r="J398" i="47" s="1"/>
  <c r="F398" i="47"/>
  <c r="I398" i="47" s="1"/>
  <c r="L397" i="47"/>
  <c r="G397" i="47"/>
  <c r="J397" i="47" s="1"/>
  <c r="F397" i="47"/>
  <c r="I397" i="47" s="1"/>
  <c r="L392" i="47"/>
  <c r="G392" i="47"/>
  <c r="J392" i="47" s="1"/>
  <c r="F392" i="47"/>
  <c r="I392" i="47" s="1"/>
  <c r="L391" i="47"/>
  <c r="G391" i="47"/>
  <c r="J391" i="47" s="1"/>
  <c r="F391" i="47"/>
  <c r="I391" i="47" s="1"/>
  <c r="L390" i="47"/>
  <c r="G390" i="47"/>
  <c r="J390" i="47" s="1"/>
  <c r="F390" i="47"/>
  <c r="I390" i="47" s="1"/>
  <c r="L389" i="47"/>
  <c r="G389" i="47"/>
  <c r="J389" i="47" s="1"/>
  <c r="F389" i="47"/>
  <c r="I389" i="47" s="1"/>
  <c r="L388" i="47"/>
  <c r="G388" i="47"/>
  <c r="J388" i="47" s="1"/>
  <c r="F388" i="47"/>
  <c r="I388" i="47" s="1"/>
  <c r="L385" i="47"/>
  <c r="G385" i="47"/>
  <c r="J385" i="47" s="1"/>
  <c r="F385" i="47"/>
  <c r="I385" i="47" s="1"/>
  <c r="L384" i="47"/>
  <c r="G384" i="47"/>
  <c r="J384" i="47" s="1"/>
  <c r="F384" i="47"/>
  <c r="I384" i="47" s="1"/>
  <c r="L383" i="47"/>
  <c r="G383" i="47"/>
  <c r="J383" i="47" s="1"/>
  <c r="F383" i="47"/>
  <c r="I383" i="47" s="1"/>
  <c r="F3" i="48"/>
  <c r="I3" i="48" s="1"/>
  <c r="G3" i="48"/>
  <c r="J3" i="48" s="1"/>
  <c r="F4" i="48"/>
  <c r="G4" i="48"/>
  <c r="F5" i="48"/>
  <c r="G5" i="48"/>
  <c r="F6" i="48"/>
  <c r="G6" i="48"/>
  <c r="F7" i="48"/>
  <c r="G7" i="48"/>
  <c r="L380" i="47"/>
  <c r="G380" i="47"/>
  <c r="J380" i="47" s="1"/>
  <c r="F380" i="47"/>
  <c r="I380" i="47" s="1"/>
  <c r="L379" i="47"/>
  <c r="G379" i="47"/>
  <c r="J379" i="47" s="1"/>
  <c r="F379" i="47"/>
  <c r="I379" i="47" s="1"/>
  <c r="L376" i="47"/>
  <c r="G376" i="47"/>
  <c r="J376" i="47" s="1"/>
  <c r="F376" i="47"/>
  <c r="I376" i="47" s="1"/>
  <c r="L375" i="47"/>
  <c r="G375" i="47"/>
  <c r="J375" i="47" s="1"/>
  <c r="F375" i="47"/>
  <c r="I375" i="47" s="1"/>
  <c r="L372" i="47"/>
  <c r="G372" i="47"/>
  <c r="J372" i="47" s="1"/>
  <c r="B371" i="47" s="1"/>
  <c r="F372" i="47"/>
  <c r="I372" i="47" s="1"/>
  <c r="L369" i="47"/>
  <c r="G369" i="47"/>
  <c r="J369" i="47" s="1"/>
  <c r="F369" i="47"/>
  <c r="I369" i="47" s="1"/>
  <c r="L368" i="47"/>
  <c r="G368" i="47"/>
  <c r="J368" i="47" s="1"/>
  <c r="F368" i="47"/>
  <c r="I368" i="47" s="1"/>
  <c r="L363" i="47"/>
  <c r="G363" i="47"/>
  <c r="J363" i="47" s="1"/>
  <c r="F363" i="47"/>
  <c r="I363" i="47" s="1"/>
  <c r="L362" i="47"/>
  <c r="G362" i="47"/>
  <c r="J362" i="47" s="1"/>
  <c r="F362" i="47"/>
  <c r="I362" i="47" s="1"/>
  <c r="L361" i="47"/>
  <c r="G361" i="47"/>
  <c r="J361" i="47" s="1"/>
  <c r="F361" i="47"/>
  <c r="I361" i="47" s="1"/>
  <c r="L360" i="47"/>
  <c r="G360" i="47"/>
  <c r="J360" i="47" s="1"/>
  <c r="F360" i="47"/>
  <c r="I360" i="47" s="1"/>
  <c r="L367" i="47"/>
  <c r="G367" i="47"/>
  <c r="J367" i="47" s="1"/>
  <c r="F367" i="47"/>
  <c r="I367" i="47" s="1"/>
  <c r="L366" i="47"/>
  <c r="G366" i="47"/>
  <c r="J366" i="47" s="1"/>
  <c r="F366" i="47"/>
  <c r="I366" i="47" s="1"/>
  <c r="F10" i="45" l="1"/>
  <c r="I10" i="45" s="1"/>
  <c r="G10" i="45"/>
  <c r="J10" i="45" s="1"/>
  <c r="N8" i="45"/>
  <c r="Q5" i="76"/>
  <c r="Q11" i="78"/>
  <c r="Q2" i="78"/>
  <c r="Q8" i="78"/>
  <c r="O9" i="78"/>
  <c r="Q20" i="78"/>
  <c r="Q5" i="78"/>
  <c r="Q14" i="78"/>
  <c r="O6" i="78"/>
  <c r="O3" i="78"/>
  <c r="Q5" i="77"/>
  <c r="Q23" i="77"/>
  <c r="O3" i="77"/>
  <c r="O6" i="77"/>
  <c r="O9" i="77"/>
  <c r="Q14" i="64"/>
  <c r="J226" i="38"/>
  <c r="Q11" i="76"/>
  <c r="Q2" i="76"/>
  <c r="Q8" i="76"/>
  <c r="Q14" i="76"/>
  <c r="O8" i="76"/>
  <c r="Q23" i="76"/>
  <c r="Q20" i="76"/>
  <c r="O2" i="76"/>
  <c r="O5" i="76"/>
  <c r="O8" i="38"/>
  <c r="H16" i="38"/>
  <c r="K16" i="38" s="1"/>
  <c r="J16" i="38"/>
  <c r="Q7" i="75"/>
  <c r="Q2" i="75"/>
  <c r="Q4" i="75"/>
  <c r="Q13" i="75" s="1"/>
  <c r="J498" i="38"/>
  <c r="J482" i="38"/>
  <c r="J441" i="38"/>
  <c r="J305" i="38"/>
  <c r="J384" i="38"/>
  <c r="J380" i="38"/>
  <c r="J357" i="38"/>
  <c r="J376" i="38"/>
  <c r="J330" i="38"/>
  <c r="J299" i="38"/>
  <c r="J467" i="38"/>
  <c r="J291" i="38"/>
  <c r="J279" i="38"/>
  <c r="J260" i="38"/>
  <c r="J216" i="38"/>
  <c r="J209" i="38"/>
  <c r="J248" i="38"/>
  <c r="J246" i="38"/>
  <c r="J200" i="38"/>
  <c r="J237" i="38"/>
  <c r="J228" i="38"/>
  <c r="J224" i="38"/>
  <c r="J213" i="38"/>
  <c r="J174" i="38"/>
  <c r="J295" i="38"/>
  <c r="J196" i="38"/>
  <c r="J275" i="38"/>
  <c r="J188" i="38"/>
  <c r="J177" i="38"/>
  <c r="J172" i="38"/>
  <c r="J199" i="38"/>
  <c r="J145" i="38"/>
  <c r="J191" i="38"/>
  <c r="J153" i="38"/>
  <c r="J141" i="38"/>
  <c r="J127" i="38"/>
  <c r="J195" i="38"/>
  <c r="J120" i="38"/>
  <c r="J117" i="38"/>
  <c r="J100" i="38"/>
  <c r="J110" i="38"/>
  <c r="J136" i="38"/>
  <c r="J134" i="38"/>
  <c r="J97" i="38"/>
  <c r="J92" i="38"/>
  <c r="J90" i="38"/>
  <c r="J98" i="38"/>
  <c r="J81" i="38"/>
  <c r="J79" i="38"/>
  <c r="J115" i="38"/>
  <c r="J77" i="38"/>
  <c r="J33" i="38"/>
  <c r="J50" i="38"/>
  <c r="J65" i="38"/>
  <c r="J60" i="38"/>
  <c r="J36" i="38"/>
  <c r="J26" i="38"/>
  <c r="J66" i="38"/>
  <c r="J12" i="38"/>
  <c r="J4" i="38"/>
  <c r="J203" i="38"/>
  <c r="J126" i="38"/>
  <c r="J70" i="38"/>
  <c r="J37" i="38"/>
  <c r="J119" i="38"/>
  <c r="J75" i="38"/>
  <c r="J88" i="38"/>
  <c r="J554" i="38"/>
  <c r="J540" i="38"/>
  <c r="J485" i="38"/>
  <c r="J470" i="38"/>
  <c r="J465" i="38"/>
  <c r="J461" i="38"/>
  <c r="J454" i="38"/>
  <c r="J446" i="38"/>
  <c r="J382" i="38"/>
  <c r="J378" i="38"/>
  <c r="J368" i="38"/>
  <c r="J354" i="38"/>
  <c r="J348" i="38"/>
  <c r="J288" i="38"/>
  <c r="J449" i="38"/>
  <c r="J430" i="38"/>
  <c r="J490" i="38"/>
  <c r="J360" i="38"/>
  <c r="J356" i="38"/>
  <c r="J297" i="38"/>
  <c r="J292" i="38"/>
  <c r="J289" i="38"/>
  <c r="J521" i="38"/>
  <c r="J282" i="38"/>
  <c r="J234" i="38"/>
  <c r="J424" i="38"/>
  <c r="J258" i="38"/>
  <c r="J250" i="38"/>
  <c r="J207" i="38"/>
  <c r="J206" i="38"/>
  <c r="J239" i="38"/>
  <c r="J338" i="38"/>
  <c r="J211" i="38"/>
  <c r="J149" i="38"/>
  <c r="J198" i="38"/>
  <c r="J166" i="38"/>
  <c r="J192" i="38"/>
  <c r="J252" i="38"/>
  <c r="J130" i="38"/>
  <c r="J171" i="38"/>
  <c r="J165" i="38"/>
  <c r="J163" i="38"/>
  <c r="J157" i="38"/>
  <c r="J150" i="38"/>
  <c r="J143" i="38"/>
  <c r="J225" i="38"/>
  <c r="J125" i="38"/>
  <c r="J122" i="38"/>
  <c r="J189" i="38"/>
  <c r="J132" i="38"/>
  <c r="J112" i="38"/>
  <c r="J108" i="38"/>
  <c r="J102" i="38"/>
  <c r="J95" i="38"/>
  <c r="J86" i="38"/>
  <c r="J87" i="38"/>
  <c r="J84" i="38"/>
  <c r="J80" i="38"/>
  <c r="J59" i="38"/>
  <c r="J58" i="38"/>
  <c r="J52" i="38"/>
  <c r="J48" i="38"/>
  <c r="J38" i="38"/>
  <c r="J106" i="38"/>
  <c r="J30" i="38"/>
  <c r="J21" i="38"/>
  <c r="J20" i="38"/>
  <c r="J10" i="38"/>
  <c r="J7" i="38"/>
  <c r="J146" i="38"/>
  <c r="J383" i="38"/>
  <c r="J278" i="38"/>
  <c r="J162" i="38"/>
  <c r="J109" i="38"/>
  <c r="J85" i="38"/>
  <c r="J54" i="38"/>
  <c r="J53" i="38"/>
  <c r="J19" i="38"/>
  <c r="J564" i="38"/>
  <c r="J566" i="38"/>
  <c r="J515" i="38"/>
  <c r="J412" i="38"/>
  <c r="J406" i="38"/>
  <c r="J477" i="38"/>
  <c r="J472" i="38"/>
  <c r="J464" i="38"/>
  <c r="J518" i="38"/>
  <c r="J381" i="38"/>
  <c r="J367" i="38"/>
  <c r="J358" i="38"/>
  <c r="J352" i="38"/>
  <c r="J347" i="38"/>
  <c r="J326" i="38"/>
  <c r="J422" i="38"/>
  <c r="J318" i="38"/>
  <c r="J301" i="38"/>
  <c r="J296" i="38"/>
  <c r="J460" i="38"/>
  <c r="J287" i="38"/>
  <c r="J284" i="38"/>
  <c r="J280" i="38"/>
  <c r="J277" i="38"/>
  <c r="J253" i="38"/>
  <c r="J249" i="38"/>
  <c r="J355" i="38"/>
  <c r="J294" i="38"/>
  <c r="J459" i="38"/>
  <c r="J238" i="38"/>
  <c r="J233" i="38"/>
  <c r="J214" i="38"/>
  <c r="J210" i="38"/>
  <c r="J204" i="38"/>
  <c r="J285" i="38"/>
  <c r="J193" i="38"/>
  <c r="J190" i="38"/>
  <c r="J263" i="38"/>
  <c r="J178" i="38"/>
  <c r="J175" i="38"/>
  <c r="J170" i="38"/>
  <c r="J235" i="38"/>
  <c r="J274" i="38"/>
  <c r="J148" i="38"/>
  <c r="J142" i="38"/>
  <c r="J129" i="38"/>
  <c r="J124" i="38"/>
  <c r="J121" i="38"/>
  <c r="J160" i="38"/>
  <c r="J101" i="38"/>
  <c r="J111" i="38"/>
  <c r="J154" i="38"/>
  <c r="J135" i="38"/>
  <c r="J128" i="38"/>
  <c r="J91" i="38"/>
  <c r="J74" i="38"/>
  <c r="J83" i="38"/>
  <c r="J64" i="38"/>
  <c r="J69" i="38"/>
  <c r="J72" i="38"/>
  <c r="J55" i="38"/>
  <c r="J51" i="38"/>
  <c r="J42" i="38"/>
  <c r="J25" i="38"/>
  <c r="J46" i="38"/>
  <c r="J27" i="38"/>
  <c r="J14" i="38"/>
  <c r="J15" i="38"/>
  <c r="J6" i="38"/>
  <c r="J362" i="38"/>
  <c r="F15" i="41"/>
  <c r="I15" i="41" s="1"/>
  <c r="L15" i="41"/>
  <c r="B432" i="47"/>
  <c r="B442" i="47"/>
  <c r="Q8" i="73"/>
  <c r="Q5" i="73"/>
  <c r="Q2" i="73"/>
  <c r="B421" i="47"/>
  <c r="B387" i="47"/>
  <c r="B414" i="47"/>
  <c r="B396" i="47"/>
  <c r="B403" i="47"/>
  <c r="B378" i="47"/>
  <c r="B407" i="47"/>
  <c r="B365" i="47"/>
  <c r="B374" i="47"/>
  <c r="B382" i="47"/>
  <c r="B359" i="47"/>
  <c r="L488" i="47"/>
  <c r="G488" i="47"/>
  <c r="J488" i="47" s="1"/>
  <c r="F488" i="47"/>
  <c r="I488" i="47" s="1"/>
  <c r="L487" i="47"/>
  <c r="G487" i="47"/>
  <c r="J487" i="47" s="1"/>
  <c r="F487" i="47"/>
  <c r="I487" i="47" s="1"/>
  <c r="L486" i="47"/>
  <c r="G486" i="47"/>
  <c r="J486" i="47" s="1"/>
  <c r="F486" i="47"/>
  <c r="I486" i="47" s="1"/>
  <c r="L485" i="47"/>
  <c r="G485" i="47"/>
  <c r="J485" i="47" s="1"/>
  <c r="F485" i="47"/>
  <c r="I485" i="47" s="1"/>
  <c r="L484" i="47"/>
  <c r="G484" i="47"/>
  <c r="J484" i="47" s="1"/>
  <c r="F484" i="47"/>
  <c r="I484" i="47" s="1"/>
  <c r="L483" i="47"/>
  <c r="G483" i="47"/>
  <c r="J483" i="47" s="1"/>
  <c r="F483" i="47"/>
  <c r="I483" i="47" s="1"/>
  <c r="L482" i="47"/>
  <c r="G482" i="47"/>
  <c r="J482" i="47" s="1"/>
  <c r="F482" i="47"/>
  <c r="I482" i="47" s="1"/>
  <c r="L470" i="47"/>
  <c r="G470" i="47"/>
  <c r="J470" i="47" s="1"/>
  <c r="F470" i="47"/>
  <c r="I470" i="47" s="1"/>
  <c r="L469" i="47"/>
  <c r="G469" i="47"/>
  <c r="J469" i="47" s="1"/>
  <c r="F469" i="47"/>
  <c r="I469" i="47" s="1"/>
  <c r="L479" i="47"/>
  <c r="G479" i="47"/>
  <c r="J479" i="47" s="1"/>
  <c r="F479" i="47"/>
  <c r="I479" i="47" s="1"/>
  <c r="L478" i="47"/>
  <c r="G478" i="47"/>
  <c r="J478" i="47" s="1"/>
  <c r="F478" i="47"/>
  <c r="I478" i="47" s="1"/>
  <c r="L477" i="47"/>
  <c r="G477" i="47"/>
  <c r="J477" i="47" s="1"/>
  <c r="F477" i="47"/>
  <c r="I477" i="47" s="1"/>
  <c r="L474" i="47"/>
  <c r="G474" i="47"/>
  <c r="J474" i="47" s="1"/>
  <c r="F474" i="47"/>
  <c r="I474" i="47" s="1"/>
  <c r="L473" i="47"/>
  <c r="G473" i="47"/>
  <c r="J473" i="47" s="1"/>
  <c r="F473" i="47"/>
  <c r="I473" i="47" s="1"/>
  <c r="L468" i="47"/>
  <c r="G468" i="47"/>
  <c r="J468" i="47" s="1"/>
  <c r="F468" i="47"/>
  <c r="I468" i="47" s="1"/>
  <c r="L465" i="47"/>
  <c r="G465" i="47"/>
  <c r="J465" i="47" s="1"/>
  <c r="B464" i="47" s="1"/>
  <c r="F465" i="47"/>
  <c r="I465" i="47" s="1"/>
  <c r="L462" i="47"/>
  <c r="G462" i="47"/>
  <c r="J462" i="47" s="1"/>
  <c r="B459" i="47" s="1"/>
  <c r="F462" i="47"/>
  <c r="I462" i="47" s="1"/>
  <c r="L495" i="47"/>
  <c r="G495" i="47"/>
  <c r="J495" i="47" s="1"/>
  <c r="F495" i="47"/>
  <c r="I495" i="47" s="1"/>
  <c r="L494" i="47"/>
  <c r="G494" i="47"/>
  <c r="J494" i="47" s="1"/>
  <c r="F494" i="47"/>
  <c r="I494" i="47" s="1"/>
  <c r="L493" i="47"/>
  <c r="G493" i="47"/>
  <c r="J493" i="47" s="1"/>
  <c r="F493" i="47"/>
  <c r="I493" i="47" s="1"/>
  <c r="L492" i="47"/>
  <c r="G492" i="47"/>
  <c r="J492" i="47" s="1"/>
  <c r="F492" i="47"/>
  <c r="I492" i="47" s="1"/>
  <c r="L491" i="47"/>
  <c r="G491" i="47"/>
  <c r="J491" i="47" s="1"/>
  <c r="F491" i="47"/>
  <c r="I491" i="47" s="1"/>
  <c r="F2" i="34"/>
  <c r="I2" i="34" s="1"/>
  <c r="G2" i="34"/>
  <c r="J2" i="34" s="1"/>
  <c r="L2" i="34"/>
  <c r="N8" i="34" s="1"/>
  <c r="F28" i="68"/>
  <c r="I28" i="68" s="1"/>
  <c r="G28" i="68"/>
  <c r="J28" i="68" s="1"/>
  <c r="L28" i="68"/>
  <c r="F29" i="68"/>
  <c r="I29" i="68" s="1"/>
  <c r="G29" i="68"/>
  <c r="J29" i="68" s="1"/>
  <c r="L29" i="68"/>
  <c r="F30" i="68"/>
  <c r="I30" i="68" s="1"/>
  <c r="G30" i="68"/>
  <c r="J30" i="68" s="1"/>
  <c r="L30" i="68"/>
  <c r="F31" i="68"/>
  <c r="I31" i="68" s="1"/>
  <c r="G31" i="68"/>
  <c r="J31" i="68" s="1"/>
  <c r="L31" i="68"/>
  <c r="F2" i="68"/>
  <c r="I2" i="68" s="1"/>
  <c r="G2" i="68"/>
  <c r="J2" i="68" s="1"/>
  <c r="L2" i="68"/>
  <c r="F3" i="68"/>
  <c r="I3" i="68" s="1"/>
  <c r="G3" i="68"/>
  <c r="J3" i="68" s="1"/>
  <c r="L3" i="68"/>
  <c r="F4" i="68"/>
  <c r="I4" i="68" s="1"/>
  <c r="G4" i="68"/>
  <c r="J4" i="68" s="1"/>
  <c r="L4" i="68"/>
  <c r="F5" i="68"/>
  <c r="I5" i="68" s="1"/>
  <c r="G5" i="68"/>
  <c r="J5" i="68" s="1"/>
  <c r="L5" i="68"/>
  <c r="F7" i="68"/>
  <c r="I7" i="68" s="1"/>
  <c r="G7" i="68"/>
  <c r="J7" i="68" s="1"/>
  <c r="L7" i="68"/>
  <c r="F6" i="68"/>
  <c r="I6" i="68" s="1"/>
  <c r="G6" i="68"/>
  <c r="J6" i="68" s="1"/>
  <c r="L6" i="68"/>
  <c r="F8" i="68"/>
  <c r="I8" i="68" s="1"/>
  <c r="G8" i="68"/>
  <c r="J8" i="68" s="1"/>
  <c r="L8" i="68"/>
  <c r="F9" i="68"/>
  <c r="I9" i="68" s="1"/>
  <c r="G9" i="68"/>
  <c r="J9" i="68" s="1"/>
  <c r="L9" i="68"/>
  <c r="F10" i="68"/>
  <c r="I10" i="68" s="1"/>
  <c r="G10" i="68"/>
  <c r="J10" i="68" s="1"/>
  <c r="L10" i="68"/>
  <c r="F11" i="68"/>
  <c r="I11" i="68" s="1"/>
  <c r="G11" i="68"/>
  <c r="J11" i="68" s="1"/>
  <c r="L11" i="68"/>
  <c r="F13" i="68"/>
  <c r="I13" i="68" s="1"/>
  <c r="G13" i="68"/>
  <c r="J13" i="68" s="1"/>
  <c r="L13" i="68"/>
  <c r="F12" i="68"/>
  <c r="I12" i="68" s="1"/>
  <c r="G12" i="68"/>
  <c r="J12" i="68" s="1"/>
  <c r="L12" i="68"/>
  <c r="F14" i="68"/>
  <c r="I14" i="68" s="1"/>
  <c r="G14" i="68"/>
  <c r="J14" i="68" s="1"/>
  <c r="L14" i="68"/>
  <c r="F15" i="68"/>
  <c r="I15" i="68" s="1"/>
  <c r="G15" i="68"/>
  <c r="J15" i="68" s="1"/>
  <c r="L15" i="68"/>
  <c r="F17" i="68"/>
  <c r="I17" i="68" s="1"/>
  <c r="G17" i="68"/>
  <c r="J17" i="68" s="1"/>
  <c r="L17" i="68"/>
  <c r="F16" i="68"/>
  <c r="I16" i="68" s="1"/>
  <c r="G16" i="68"/>
  <c r="J16" i="68" s="1"/>
  <c r="L16" i="68"/>
  <c r="F19" i="68"/>
  <c r="I19" i="68" s="1"/>
  <c r="G19" i="68"/>
  <c r="J19" i="68" s="1"/>
  <c r="L19" i="68"/>
  <c r="F18" i="68"/>
  <c r="I18" i="68" s="1"/>
  <c r="G18" i="68"/>
  <c r="J18" i="68" s="1"/>
  <c r="L18" i="68"/>
  <c r="F21" i="68"/>
  <c r="I21" i="68" s="1"/>
  <c r="G21" i="68"/>
  <c r="J21" i="68" s="1"/>
  <c r="L21" i="68"/>
  <c r="F20" i="68"/>
  <c r="I20" i="68" s="1"/>
  <c r="G20" i="68"/>
  <c r="J20" i="68" s="1"/>
  <c r="L20" i="68"/>
  <c r="L511" i="47"/>
  <c r="G511" i="47"/>
  <c r="J511" i="47" s="1"/>
  <c r="F511" i="47"/>
  <c r="I511" i="47" s="1"/>
  <c r="L510" i="47"/>
  <c r="G510" i="47"/>
  <c r="J510" i="47" s="1"/>
  <c r="F510" i="47"/>
  <c r="I510" i="47" s="1"/>
  <c r="L509" i="47"/>
  <c r="G509" i="47"/>
  <c r="J509" i="47" s="1"/>
  <c r="F509" i="47"/>
  <c r="I509" i="47" s="1"/>
  <c r="L508" i="47"/>
  <c r="G508" i="47"/>
  <c r="J508" i="47" s="1"/>
  <c r="F508" i="47"/>
  <c r="I508" i="47" s="1"/>
  <c r="L507" i="47"/>
  <c r="G507" i="47"/>
  <c r="J507" i="47" s="1"/>
  <c r="F507" i="47"/>
  <c r="I507" i="47" s="1"/>
  <c r="F514" i="47"/>
  <c r="L521" i="47"/>
  <c r="G521" i="47"/>
  <c r="J521" i="47" s="1"/>
  <c r="F521" i="47"/>
  <c r="I521" i="47" s="1"/>
  <c r="L520" i="47"/>
  <c r="G520" i="47"/>
  <c r="J520" i="47" s="1"/>
  <c r="F520" i="47"/>
  <c r="I520" i="47" s="1"/>
  <c r="L519" i="47"/>
  <c r="G519" i="47"/>
  <c r="J519" i="47" s="1"/>
  <c r="F519" i="47"/>
  <c r="I519" i="47" s="1"/>
  <c r="L504" i="47"/>
  <c r="G504" i="47"/>
  <c r="J504" i="47" s="1"/>
  <c r="F504" i="47"/>
  <c r="I504" i="47" s="1"/>
  <c r="L503" i="47"/>
  <c r="G503" i="47"/>
  <c r="J503" i="47" s="1"/>
  <c r="F503" i="47"/>
  <c r="I503" i="47" s="1"/>
  <c r="F12" i="65"/>
  <c r="I12" i="65" s="1"/>
  <c r="G12" i="65"/>
  <c r="J12" i="65" s="1"/>
  <c r="L12" i="65"/>
  <c r="F13" i="65"/>
  <c r="I13" i="65" s="1"/>
  <c r="G13" i="65"/>
  <c r="J13" i="65" s="1"/>
  <c r="L13" i="65"/>
  <c r="F14" i="65"/>
  <c r="I14" i="65" s="1"/>
  <c r="G14" i="65"/>
  <c r="J14" i="65"/>
  <c r="L14" i="65"/>
  <c r="F15" i="65"/>
  <c r="I15" i="65" s="1"/>
  <c r="G15" i="65"/>
  <c r="J15" i="65" s="1"/>
  <c r="L15" i="65"/>
  <c r="F565" i="47"/>
  <c r="I565" i="47" s="1"/>
  <c r="G565" i="47"/>
  <c r="J565" i="47" s="1"/>
  <c r="L565" i="47"/>
  <c r="F566" i="47"/>
  <c r="I566" i="47" s="1"/>
  <c r="G566" i="47"/>
  <c r="J566" i="47" s="1"/>
  <c r="L566" i="47"/>
  <c r="F567" i="47"/>
  <c r="I567" i="47" s="1"/>
  <c r="G567" i="47"/>
  <c r="J567" i="47" s="1"/>
  <c r="L567" i="47"/>
  <c r="F568" i="47"/>
  <c r="I568" i="47" s="1"/>
  <c r="G568" i="47"/>
  <c r="J568" i="47" s="1"/>
  <c r="L568" i="47"/>
  <c r="F569" i="47"/>
  <c r="I569" i="47" s="1"/>
  <c r="G569" i="47"/>
  <c r="J569" i="47" s="1"/>
  <c r="L569" i="47"/>
  <c r="F572" i="47"/>
  <c r="I572" i="47" s="1"/>
  <c r="G572" i="47"/>
  <c r="J572" i="47" s="1"/>
  <c r="L572" i="47"/>
  <c r="F573" i="47"/>
  <c r="I573" i="47" s="1"/>
  <c r="G573" i="47"/>
  <c r="J573" i="47" s="1"/>
  <c r="L573" i="47"/>
  <c r="F574" i="47"/>
  <c r="I574" i="47" s="1"/>
  <c r="G574" i="47"/>
  <c r="J574" i="47" s="1"/>
  <c r="L574" i="47"/>
  <c r="F577" i="47"/>
  <c r="I577" i="47" s="1"/>
  <c r="G577" i="47"/>
  <c r="J577" i="47" s="1"/>
  <c r="L577" i="47"/>
  <c r="F578" i="47"/>
  <c r="I578" i="47" s="1"/>
  <c r="G578" i="47"/>
  <c r="J578" i="47" s="1"/>
  <c r="L578" i="47"/>
  <c r="F579" i="47"/>
  <c r="I579" i="47" s="1"/>
  <c r="G579" i="47"/>
  <c r="J579" i="47" s="1"/>
  <c r="L579" i="47"/>
  <c r="F580" i="47"/>
  <c r="I580" i="47" s="1"/>
  <c r="G580" i="47"/>
  <c r="J580" i="47" s="1"/>
  <c r="L580" i="47"/>
  <c r="F581" i="47"/>
  <c r="I581" i="47" s="1"/>
  <c r="G581" i="47"/>
  <c r="J581" i="47" s="1"/>
  <c r="L581" i="47"/>
  <c r="F553" i="47"/>
  <c r="F552" i="47"/>
  <c r="F550" i="47"/>
  <c r="E549" i="47"/>
  <c r="F530" i="47"/>
  <c r="F529" i="47"/>
  <c r="F528" i="47"/>
  <c r="F527" i="47"/>
  <c r="F526" i="47"/>
  <c r="F525" i="47"/>
  <c r="F524" i="47"/>
  <c r="F606" i="47"/>
  <c r="I606" i="47" s="1"/>
  <c r="G606" i="47"/>
  <c r="J606" i="47" s="1"/>
  <c r="L606" i="47"/>
  <c r="F607" i="47"/>
  <c r="I607" i="47" s="1"/>
  <c r="G607" i="47"/>
  <c r="J607" i="47" s="1"/>
  <c r="L607" i="47"/>
  <c r="F608" i="47"/>
  <c r="I608" i="47" s="1"/>
  <c r="G608" i="47"/>
  <c r="J608" i="47" s="1"/>
  <c r="L608" i="47"/>
  <c r="F611" i="47"/>
  <c r="I611" i="47" s="1"/>
  <c r="G611" i="47"/>
  <c r="J611" i="47" s="1"/>
  <c r="L611" i="47"/>
  <c r="F612" i="47"/>
  <c r="I612" i="47" s="1"/>
  <c r="G612" i="47"/>
  <c r="J612" i="47" s="1"/>
  <c r="L612" i="47"/>
  <c r="F613" i="47"/>
  <c r="I613" i="47" s="1"/>
  <c r="G613" i="47"/>
  <c r="J613" i="47" s="1"/>
  <c r="L613" i="47"/>
  <c r="F614" i="47"/>
  <c r="I614" i="47" s="1"/>
  <c r="G614" i="47"/>
  <c r="J614" i="47" s="1"/>
  <c r="L614" i="47"/>
  <c r="F615" i="47"/>
  <c r="I615" i="47" s="1"/>
  <c r="G615" i="47"/>
  <c r="J615" i="47" s="1"/>
  <c r="L615" i="47"/>
  <c r="F616" i="47"/>
  <c r="I616" i="47" s="1"/>
  <c r="G616" i="47"/>
  <c r="J616" i="47" s="1"/>
  <c r="L616" i="47"/>
  <c r="F617" i="47"/>
  <c r="I617" i="47" s="1"/>
  <c r="G617" i="47"/>
  <c r="J617" i="47" s="1"/>
  <c r="L617" i="47"/>
  <c r="L500" i="47"/>
  <c r="G500" i="47"/>
  <c r="J500" i="47" s="1"/>
  <c r="F500" i="47"/>
  <c r="I500" i="47" s="1"/>
  <c r="L499" i="47"/>
  <c r="G499" i="47"/>
  <c r="J499" i="47" s="1"/>
  <c r="F499" i="47"/>
  <c r="I499" i="47" s="1"/>
  <c r="L498" i="47"/>
  <c r="G498" i="47"/>
  <c r="J498" i="47" s="1"/>
  <c r="F498" i="47"/>
  <c r="I498" i="47" s="1"/>
  <c r="L603" i="47"/>
  <c r="G603" i="47"/>
  <c r="J603" i="47" s="1"/>
  <c r="F603" i="47"/>
  <c r="I603" i="47" s="1"/>
  <c r="L600" i="47"/>
  <c r="G600" i="47"/>
  <c r="J600" i="47" s="1"/>
  <c r="F600" i="47"/>
  <c r="I600" i="47" s="1"/>
  <c r="L599" i="47"/>
  <c r="G599" i="47"/>
  <c r="J599" i="47" s="1"/>
  <c r="F599" i="47"/>
  <c r="I599" i="47" s="1"/>
  <c r="L598" i="47"/>
  <c r="G598" i="47"/>
  <c r="J598" i="47" s="1"/>
  <c r="F598" i="47"/>
  <c r="I598" i="47" s="1"/>
  <c r="L597" i="47"/>
  <c r="G597" i="47"/>
  <c r="J597" i="47" s="1"/>
  <c r="F597" i="47"/>
  <c r="I597" i="47" s="1"/>
  <c r="L596" i="47"/>
  <c r="G596" i="47"/>
  <c r="J596" i="47" s="1"/>
  <c r="F596" i="47"/>
  <c r="I596" i="47" s="1"/>
  <c r="L595" i="47"/>
  <c r="G595" i="47"/>
  <c r="J595" i="47" s="1"/>
  <c r="F595" i="47"/>
  <c r="I595" i="47" s="1"/>
  <c r="L594" i="47"/>
  <c r="G594" i="47"/>
  <c r="J594" i="47" s="1"/>
  <c r="F594" i="47"/>
  <c r="I594" i="47" s="1"/>
  <c r="L593" i="47"/>
  <c r="G593" i="47"/>
  <c r="J593" i="47" s="1"/>
  <c r="F593" i="47"/>
  <c r="I593" i="47" s="1"/>
  <c r="L592" i="47"/>
  <c r="G592" i="47"/>
  <c r="J592" i="47" s="1"/>
  <c r="F592" i="47"/>
  <c r="I592" i="47" s="1"/>
  <c r="L591" i="47"/>
  <c r="G591" i="47"/>
  <c r="J591" i="47" s="1"/>
  <c r="F591" i="47"/>
  <c r="I591" i="47" s="1"/>
  <c r="L588" i="47"/>
  <c r="G588" i="47"/>
  <c r="J588" i="47" s="1"/>
  <c r="F588" i="47"/>
  <c r="I588" i="47" s="1"/>
  <c r="L587" i="47"/>
  <c r="G587" i="47"/>
  <c r="J587" i="47" s="1"/>
  <c r="F587" i="47"/>
  <c r="I587" i="47" s="1"/>
  <c r="L586" i="47"/>
  <c r="G586" i="47"/>
  <c r="J586" i="47" s="1"/>
  <c r="F586" i="47"/>
  <c r="I586" i="47" s="1"/>
  <c r="L585" i="47"/>
  <c r="G585" i="47"/>
  <c r="J585" i="47" s="1"/>
  <c r="F585" i="47"/>
  <c r="I585" i="47" s="1"/>
  <c r="L584" i="47"/>
  <c r="G584" i="47"/>
  <c r="J584" i="47" s="1"/>
  <c r="F584" i="47"/>
  <c r="I584" i="47" s="1"/>
  <c r="L546" i="47"/>
  <c r="G546" i="47"/>
  <c r="J546" i="47" s="1"/>
  <c r="F546" i="47"/>
  <c r="I546" i="47" s="1"/>
  <c r="L545" i="47"/>
  <c r="G545" i="47"/>
  <c r="J545" i="47" s="1"/>
  <c r="F545" i="47"/>
  <c r="I545" i="47" s="1"/>
  <c r="L23" i="68"/>
  <c r="L24" i="68"/>
  <c r="L25" i="68"/>
  <c r="L26" i="68"/>
  <c r="L27" i="68"/>
  <c r="G26" i="68"/>
  <c r="J26" i="68" s="1"/>
  <c r="F26" i="68"/>
  <c r="I26" i="68" s="1"/>
  <c r="G25" i="68"/>
  <c r="J25" i="68" s="1"/>
  <c r="F25" i="68"/>
  <c r="I25" i="68" s="1"/>
  <c r="G24" i="68"/>
  <c r="J24" i="68" s="1"/>
  <c r="F24" i="68"/>
  <c r="I24" i="68" s="1"/>
  <c r="G23" i="68"/>
  <c r="J23" i="68" s="1"/>
  <c r="F23" i="68"/>
  <c r="I23" i="68" s="1"/>
  <c r="G27" i="68"/>
  <c r="J27" i="68" s="1"/>
  <c r="F27" i="68"/>
  <c r="I27" i="68" s="1"/>
  <c r="L22" i="68"/>
  <c r="G22" i="68"/>
  <c r="J22" i="68" s="1"/>
  <c r="F22" i="68"/>
  <c r="I22" i="68" s="1"/>
  <c r="L637" i="47"/>
  <c r="G637" i="47"/>
  <c r="J637" i="47" s="1"/>
  <c r="F637" i="47"/>
  <c r="I637" i="47" s="1"/>
  <c r="L636" i="47"/>
  <c r="G636" i="47"/>
  <c r="J636" i="47" s="1"/>
  <c r="F636" i="47"/>
  <c r="I636" i="47" s="1"/>
  <c r="L634" i="47"/>
  <c r="G634" i="47"/>
  <c r="J634" i="47" s="1"/>
  <c r="F634" i="47"/>
  <c r="I634" i="47" s="1"/>
  <c r="L635" i="47"/>
  <c r="G635" i="47"/>
  <c r="J635" i="47" s="1"/>
  <c r="F635" i="47"/>
  <c r="I635" i="47" s="1"/>
  <c r="L631" i="47"/>
  <c r="G631" i="47"/>
  <c r="J631" i="47" s="1"/>
  <c r="F631" i="47"/>
  <c r="I631" i="47" s="1"/>
  <c r="L630" i="47"/>
  <c r="G630" i="47"/>
  <c r="J630" i="47" s="1"/>
  <c r="F630" i="47"/>
  <c r="I630" i="47" s="1"/>
  <c r="L629" i="47"/>
  <c r="G629" i="47"/>
  <c r="J629" i="47" s="1"/>
  <c r="F629" i="47"/>
  <c r="I629" i="47" s="1"/>
  <c r="F58" i="45"/>
  <c r="I58" i="45" s="1"/>
  <c r="G58" i="45"/>
  <c r="J58" i="45" s="1"/>
  <c r="F12" i="45"/>
  <c r="I12" i="45" s="1"/>
  <c r="G12" i="45"/>
  <c r="J12" i="45" s="1"/>
  <c r="F52" i="45"/>
  <c r="I52" i="45" s="1"/>
  <c r="G52" i="45"/>
  <c r="J52" i="45" s="1"/>
  <c r="F84" i="45"/>
  <c r="I84" i="45" s="1"/>
  <c r="G84" i="45"/>
  <c r="J84" i="45" s="1"/>
  <c r="F30" i="45"/>
  <c r="I30" i="45" s="1"/>
  <c r="G30" i="45"/>
  <c r="J30" i="45" s="1"/>
  <c r="F750" i="47"/>
  <c r="I750" i="47" s="1"/>
  <c r="G750" i="47"/>
  <c r="J750" i="47" s="1"/>
  <c r="L750" i="47"/>
  <c r="F751" i="47"/>
  <c r="I751" i="47" s="1"/>
  <c r="G751" i="47"/>
  <c r="J751" i="47" s="1"/>
  <c r="L751" i="47"/>
  <c r="F752" i="47"/>
  <c r="I752" i="47" s="1"/>
  <c r="G752" i="47"/>
  <c r="J752" i="47" s="1"/>
  <c r="L752" i="47"/>
  <c r="F719" i="47"/>
  <c r="I719" i="47" s="1"/>
  <c r="G719" i="47"/>
  <c r="J719" i="47" s="1"/>
  <c r="F720" i="47"/>
  <c r="I720" i="47" s="1"/>
  <c r="G720" i="47"/>
  <c r="J720" i="47" s="1"/>
  <c r="F723" i="47"/>
  <c r="I723" i="47" s="1"/>
  <c r="G723" i="47"/>
  <c r="J723" i="47" s="1"/>
  <c r="F724" i="47"/>
  <c r="I724" i="47" s="1"/>
  <c r="G724" i="47"/>
  <c r="J724" i="47" s="1"/>
  <c r="F725" i="47"/>
  <c r="I725" i="47" s="1"/>
  <c r="G725" i="47"/>
  <c r="J725" i="47" s="1"/>
  <c r="F726" i="47"/>
  <c r="I726" i="47" s="1"/>
  <c r="G726" i="47"/>
  <c r="J726" i="47" s="1"/>
  <c r="F727" i="47"/>
  <c r="I727" i="47" s="1"/>
  <c r="G727" i="47"/>
  <c r="J727" i="47" s="1"/>
  <c r="F728" i="47"/>
  <c r="I728" i="47" s="1"/>
  <c r="G728" i="47"/>
  <c r="J728" i="47" s="1"/>
  <c r="F729" i="47"/>
  <c r="I729" i="47" s="1"/>
  <c r="G729" i="47"/>
  <c r="J729" i="47" s="1"/>
  <c r="L623" i="47"/>
  <c r="G623" i="47"/>
  <c r="J623" i="47" s="1"/>
  <c r="F623" i="47"/>
  <c r="I623" i="47" s="1"/>
  <c r="L622" i="47"/>
  <c r="G622" i="47"/>
  <c r="J622" i="47" s="1"/>
  <c r="F622" i="47"/>
  <c r="I622" i="47" s="1"/>
  <c r="L621" i="47"/>
  <c r="G621" i="47"/>
  <c r="J621" i="47" s="1"/>
  <c r="F621" i="47"/>
  <c r="I621" i="47" s="1"/>
  <c r="L620" i="47"/>
  <c r="G620" i="47"/>
  <c r="J620" i="47" s="1"/>
  <c r="F620" i="47"/>
  <c r="I620" i="47" s="1"/>
  <c r="L654" i="47"/>
  <c r="G654" i="47"/>
  <c r="J654" i="47" s="1"/>
  <c r="F654" i="47"/>
  <c r="I654" i="47" s="1"/>
  <c r="L653" i="47"/>
  <c r="G653" i="47"/>
  <c r="J653" i="47" s="1"/>
  <c r="F653" i="47"/>
  <c r="I653" i="47" s="1"/>
  <c r="L652" i="47"/>
  <c r="G652" i="47"/>
  <c r="J652" i="47" s="1"/>
  <c r="F652" i="47"/>
  <c r="I652" i="47" s="1"/>
  <c r="L651" i="47"/>
  <c r="G651" i="47"/>
  <c r="J651" i="47" s="1"/>
  <c r="F651" i="47"/>
  <c r="I651" i="47" s="1"/>
  <c r="L650" i="47"/>
  <c r="G650" i="47"/>
  <c r="J650" i="47" s="1"/>
  <c r="F650" i="47"/>
  <c r="I650" i="47" s="1"/>
  <c r="L734" i="47"/>
  <c r="G734" i="47"/>
  <c r="J734" i="47" s="1"/>
  <c r="F734" i="47"/>
  <c r="I734" i="47" s="1"/>
  <c r="L665" i="47"/>
  <c r="G665" i="47"/>
  <c r="J665" i="47" s="1"/>
  <c r="F665" i="47"/>
  <c r="I665" i="47" s="1"/>
  <c r="L664" i="47"/>
  <c r="G664" i="47"/>
  <c r="J664" i="47" s="1"/>
  <c r="F664" i="47"/>
  <c r="I664" i="47" s="1"/>
  <c r="L663" i="47"/>
  <c r="G663" i="47"/>
  <c r="J663" i="47" s="1"/>
  <c r="F663" i="47"/>
  <c r="I663" i="47" s="1"/>
  <c r="L662" i="47"/>
  <c r="G662" i="47"/>
  <c r="J662" i="47" s="1"/>
  <c r="F662" i="47"/>
  <c r="I662" i="47" s="1"/>
  <c r="L661" i="47"/>
  <c r="G661" i="47"/>
  <c r="J661" i="47" s="1"/>
  <c r="F661" i="47"/>
  <c r="I661" i="47" s="1"/>
  <c r="L660" i="47"/>
  <c r="G660" i="47"/>
  <c r="J660" i="47" s="1"/>
  <c r="F660" i="47"/>
  <c r="I660" i="47" s="1"/>
  <c r="L657" i="47"/>
  <c r="G657" i="47"/>
  <c r="J657" i="47" s="1"/>
  <c r="F657" i="47"/>
  <c r="I657" i="47" s="1"/>
  <c r="L641" i="47"/>
  <c r="G641" i="47"/>
  <c r="J641" i="47" s="1"/>
  <c r="F641" i="47"/>
  <c r="I641" i="47" s="1"/>
  <c r="L640" i="47"/>
  <c r="G640" i="47"/>
  <c r="J640" i="47" s="1"/>
  <c r="F640" i="47"/>
  <c r="I640" i="47" s="1"/>
  <c r="L626" i="47"/>
  <c r="G626" i="47"/>
  <c r="J626" i="47" s="1"/>
  <c r="F626" i="47"/>
  <c r="I626" i="47" s="1"/>
  <c r="L674" i="47"/>
  <c r="G674" i="47"/>
  <c r="J674" i="47" s="1"/>
  <c r="F674" i="47"/>
  <c r="I674" i="47" s="1"/>
  <c r="L673" i="47"/>
  <c r="G673" i="47"/>
  <c r="J673" i="47" s="1"/>
  <c r="F673" i="47"/>
  <c r="I673" i="47" s="1"/>
  <c r="L672" i="47"/>
  <c r="G672" i="47"/>
  <c r="J672" i="47" s="1"/>
  <c r="F672" i="47"/>
  <c r="I672" i="47" s="1"/>
  <c r="L671" i="47"/>
  <c r="G671" i="47"/>
  <c r="J671" i="47" s="1"/>
  <c r="F671" i="47"/>
  <c r="I671" i="47" s="1"/>
  <c r="L670" i="47"/>
  <c r="G670" i="47"/>
  <c r="J670" i="47" s="1"/>
  <c r="F670" i="47"/>
  <c r="I670" i="47" s="1"/>
  <c r="L647" i="47"/>
  <c r="G647" i="47"/>
  <c r="J647" i="47" s="1"/>
  <c r="F647" i="47"/>
  <c r="I647" i="47" s="1"/>
  <c r="L646" i="47"/>
  <c r="G646" i="47"/>
  <c r="J646" i="47" s="1"/>
  <c r="F646" i="47"/>
  <c r="I646" i="47" s="1"/>
  <c r="L645" i="47"/>
  <c r="G645" i="47"/>
  <c r="J645" i="47" s="1"/>
  <c r="F645" i="47"/>
  <c r="I645" i="47" s="1"/>
  <c r="L688" i="47"/>
  <c r="G688" i="47"/>
  <c r="J688" i="47" s="1"/>
  <c r="F688" i="47"/>
  <c r="I688" i="47" s="1"/>
  <c r="L669" i="47"/>
  <c r="G669" i="47"/>
  <c r="J669" i="47" s="1"/>
  <c r="F669" i="47"/>
  <c r="I669" i="47" s="1"/>
  <c r="L668" i="47"/>
  <c r="G668" i="47"/>
  <c r="J668" i="47" s="1"/>
  <c r="F668" i="47"/>
  <c r="I668" i="47" s="1"/>
  <c r="L683" i="47"/>
  <c r="G683" i="47"/>
  <c r="J683" i="47" s="1"/>
  <c r="F683" i="47"/>
  <c r="I683" i="47" s="1"/>
  <c r="L682" i="47"/>
  <c r="G682" i="47"/>
  <c r="J682" i="47" s="1"/>
  <c r="F682" i="47"/>
  <c r="I682" i="47" s="1"/>
  <c r="L681" i="47"/>
  <c r="G681" i="47"/>
  <c r="J681" i="47" s="1"/>
  <c r="F681" i="47"/>
  <c r="I681" i="47" s="1"/>
  <c r="L680" i="47"/>
  <c r="G680" i="47"/>
  <c r="J680" i="47" s="1"/>
  <c r="F680" i="47"/>
  <c r="I680" i="47" s="1"/>
  <c r="L679" i="47"/>
  <c r="G679" i="47"/>
  <c r="J679" i="47" s="1"/>
  <c r="F679" i="47"/>
  <c r="I679" i="47" s="1"/>
  <c r="L678" i="47"/>
  <c r="G678" i="47"/>
  <c r="J678" i="47" s="1"/>
  <c r="F678" i="47"/>
  <c r="I678" i="47" s="1"/>
  <c r="L677" i="47"/>
  <c r="G677" i="47"/>
  <c r="J677" i="47" s="1"/>
  <c r="F677" i="47"/>
  <c r="I677" i="47" s="1"/>
  <c r="L542" i="47"/>
  <c r="G542" i="47"/>
  <c r="J542" i="47" s="1"/>
  <c r="F542" i="47"/>
  <c r="I542" i="47" s="1"/>
  <c r="L541" i="47"/>
  <c r="G541" i="47"/>
  <c r="J541" i="47" s="1"/>
  <c r="F541" i="47"/>
  <c r="I541" i="47" s="1"/>
  <c r="L540" i="47"/>
  <c r="G540" i="47"/>
  <c r="J540" i="47" s="1"/>
  <c r="F540" i="47"/>
  <c r="I540" i="47" s="1"/>
  <c r="L539" i="47"/>
  <c r="G539" i="47"/>
  <c r="J539" i="47" s="1"/>
  <c r="F539" i="47"/>
  <c r="I539" i="47" s="1"/>
  <c r="L538" i="47"/>
  <c r="G538" i="47"/>
  <c r="J538" i="47" s="1"/>
  <c r="F538" i="47"/>
  <c r="I538" i="47" s="1"/>
  <c r="L537" i="47"/>
  <c r="G537" i="47"/>
  <c r="J537" i="47" s="1"/>
  <c r="F537" i="47"/>
  <c r="I537" i="47" s="1"/>
  <c r="L536" i="47"/>
  <c r="G536" i="47"/>
  <c r="J536" i="47" s="1"/>
  <c r="F536" i="47"/>
  <c r="I536" i="47" s="1"/>
  <c r="L535" i="47"/>
  <c r="G535" i="47"/>
  <c r="J535" i="47" s="1"/>
  <c r="F535" i="47"/>
  <c r="I535" i="47" s="1"/>
  <c r="L534" i="47"/>
  <c r="G534" i="47"/>
  <c r="J534" i="47" s="1"/>
  <c r="F534" i="47"/>
  <c r="I534" i="47" s="1"/>
  <c r="L533" i="47"/>
  <c r="G533" i="47"/>
  <c r="J533" i="47" s="1"/>
  <c r="F533" i="47"/>
  <c r="I533" i="47" s="1"/>
  <c r="L745" i="47"/>
  <c r="G745" i="47"/>
  <c r="J745" i="47" s="1"/>
  <c r="F745" i="47"/>
  <c r="I745" i="47" s="1"/>
  <c r="L742" i="47"/>
  <c r="G742" i="47"/>
  <c r="J742" i="47" s="1"/>
  <c r="F742" i="47"/>
  <c r="I742" i="47" s="1"/>
  <c r="L741" i="47"/>
  <c r="G741" i="47"/>
  <c r="J741" i="47" s="1"/>
  <c r="F741" i="47"/>
  <c r="I741" i="47" s="1"/>
  <c r="L740" i="47"/>
  <c r="G740" i="47"/>
  <c r="J740" i="47" s="1"/>
  <c r="F740" i="47"/>
  <c r="I740" i="47" s="1"/>
  <c r="L739" i="47"/>
  <c r="G739" i="47"/>
  <c r="J739" i="47" s="1"/>
  <c r="F739" i="47"/>
  <c r="I739" i="47" s="1"/>
  <c r="L738" i="47"/>
  <c r="G738" i="47"/>
  <c r="J738" i="47" s="1"/>
  <c r="F738" i="47"/>
  <c r="I738" i="47" s="1"/>
  <c r="L737" i="47"/>
  <c r="G737" i="47"/>
  <c r="J737" i="47" s="1"/>
  <c r="F737" i="47"/>
  <c r="I737" i="47" s="1"/>
  <c r="L733" i="47"/>
  <c r="G733" i="47"/>
  <c r="J733" i="47" s="1"/>
  <c r="F733" i="47"/>
  <c r="I733" i="47" s="1"/>
  <c r="L732" i="47"/>
  <c r="G732" i="47"/>
  <c r="J732" i="47" s="1"/>
  <c r="F732" i="47"/>
  <c r="I732" i="47" s="1"/>
  <c r="L729" i="47"/>
  <c r="L728" i="47"/>
  <c r="L727" i="47"/>
  <c r="L726" i="47"/>
  <c r="L725" i="47"/>
  <c r="L724" i="47"/>
  <c r="L723" i="47"/>
  <c r="Q17" i="77" l="1"/>
  <c r="Q17" i="78"/>
  <c r="Q17" i="76"/>
  <c r="P11" i="65"/>
  <c r="P14" i="65"/>
  <c r="P8" i="68"/>
  <c r="P11" i="68"/>
  <c r="P5" i="68"/>
  <c r="B467" i="47"/>
  <c r="B481" i="47"/>
  <c r="B476" i="47"/>
  <c r="B472" i="47"/>
  <c r="B490" i="47"/>
  <c r="B576" i="47"/>
  <c r="B571" i="47"/>
  <c r="B502" i="47"/>
  <c r="B518" i="47"/>
  <c r="B564" i="47"/>
  <c r="B548" i="47"/>
  <c r="B605" i="47"/>
  <c r="B610" i="47"/>
  <c r="B544" i="47"/>
  <c r="B497" i="47"/>
  <c r="B583" i="47"/>
  <c r="B590" i="47"/>
  <c r="P2" i="68"/>
  <c r="N8" i="68"/>
  <c r="N2" i="68"/>
  <c r="N5" i="68"/>
  <c r="B628" i="47"/>
  <c r="B659" i="47"/>
  <c r="B649" i="47"/>
  <c r="B676" i="47"/>
  <c r="B667" i="47"/>
  <c r="B644" i="47"/>
  <c r="L715" i="47"/>
  <c r="G715" i="47"/>
  <c r="J715" i="47" s="1"/>
  <c r="F715" i="47"/>
  <c r="I715" i="47" s="1"/>
  <c r="L714" i="47"/>
  <c r="G714" i="47"/>
  <c r="J714" i="47" s="1"/>
  <c r="F714" i="47"/>
  <c r="I714" i="47" s="1"/>
  <c r="L720" i="47"/>
  <c r="L719" i="47"/>
  <c r="L718" i="47"/>
  <c r="G718" i="47"/>
  <c r="J718" i="47" s="1"/>
  <c r="F718" i="47"/>
  <c r="I718" i="47" s="1"/>
  <c r="L713" i="47"/>
  <c r="G713" i="47"/>
  <c r="J713" i="47" s="1"/>
  <c r="F713" i="47"/>
  <c r="I713" i="47" s="1"/>
  <c r="L710" i="47"/>
  <c r="G710" i="47"/>
  <c r="J710" i="47" s="1"/>
  <c r="F710" i="47"/>
  <c r="I710" i="47" s="1"/>
  <c r="L707" i="47"/>
  <c r="G707" i="47"/>
  <c r="J707" i="47" s="1"/>
  <c r="F707" i="47"/>
  <c r="I707" i="47" s="1"/>
  <c r="E706" i="47"/>
  <c r="L706" i="47" s="1"/>
  <c r="L703" i="47"/>
  <c r="G703" i="47"/>
  <c r="J703" i="47" s="1"/>
  <c r="F703" i="47"/>
  <c r="I703" i="47" s="1"/>
  <c r="L702" i="47"/>
  <c r="G702" i="47"/>
  <c r="J702" i="47" s="1"/>
  <c r="F702" i="47"/>
  <c r="I702" i="47" s="1"/>
  <c r="L701" i="47"/>
  <c r="G701" i="47"/>
  <c r="J701" i="47" s="1"/>
  <c r="F701" i="47"/>
  <c r="I701" i="47" s="1"/>
  <c r="L700" i="47"/>
  <c r="G700" i="47"/>
  <c r="J700" i="47" s="1"/>
  <c r="F700" i="47"/>
  <c r="I700" i="47" s="1"/>
  <c r="L699" i="47"/>
  <c r="G699" i="47"/>
  <c r="J699" i="47" s="1"/>
  <c r="F699" i="47"/>
  <c r="I699" i="47" s="1"/>
  <c r="L698" i="47"/>
  <c r="G698" i="47"/>
  <c r="J698" i="47" s="1"/>
  <c r="F698" i="47"/>
  <c r="I698" i="47" s="1"/>
  <c r="L697" i="47"/>
  <c r="G697" i="47"/>
  <c r="J697" i="47" s="1"/>
  <c r="F697" i="47"/>
  <c r="I697" i="47" s="1"/>
  <c r="L694" i="47"/>
  <c r="G694" i="47"/>
  <c r="J694" i="47" s="1"/>
  <c r="F694" i="47"/>
  <c r="I694" i="47" s="1"/>
  <c r="L693" i="47"/>
  <c r="G693" i="47"/>
  <c r="J693" i="47" s="1"/>
  <c r="F693" i="47"/>
  <c r="I693" i="47" s="1"/>
  <c r="L692" i="47"/>
  <c r="G692" i="47"/>
  <c r="J692" i="47" s="1"/>
  <c r="F692" i="47"/>
  <c r="I692" i="47" s="1"/>
  <c r="L691" i="47"/>
  <c r="G691" i="47"/>
  <c r="F691" i="47"/>
  <c r="I691" i="47" s="1"/>
  <c r="L687" i="47"/>
  <c r="G687" i="47"/>
  <c r="J687" i="47" s="1"/>
  <c r="F687" i="47"/>
  <c r="I687" i="47" s="1"/>
  <c r="L686" i="47"/>
  <c r="G686" i="47"/>
  <c r="F686" i="47"/>
  <c r="I686" i="47" s="1"/>
  <c r="G2" i="48"/>
  <c r="J4" i="48"/>
  <c r="J5" i="48"/>
  <c r="J6" i="48"/>
  <c r="J7" i="48"/>
  <c r="I5" i="48"/>
  <c r="I6" i="48"/>
  <c r="I7" i="48"/>
  <c r="I4" i="48"/>
  <c r="G80" i="45"/>
  <c r="F80" i="45"/>
  <c r="L1248" i="47"/>
  <c r="G1248" i="47"/>
  <c r="J1248" i="47" s="1"/>
  <c r="F1248" i="47"/>
  <c r="I1248" i="47" s="1"/>
  <c r="L1247" i="47"/>
  <c r="G1247" i="47"/>
  <c r="J1247" i="47" s="1"/>
  <c r="F1247" i="47"/>
  <c r="I1247" i="47" s="1"/>
  <c r="L1246" i="47"/>
  <c r="G1246" i="47"/>
  <c r="J1246" i="47" s="1"/>
  <c r="F1246" i="47"/>
  <c r="I1246" i="47" s="1"/>
  <c r="F1231" i="47"/>
  <c r="I1231" i="47" s="1"/>
  <c r="G1231" i="47"/>
  <c r="J1231" i="47" s="1"/>
  <c r="L1231" i="47"/>
  <c r="F1232" i="47"/>
  <c r="I1232" i="47" s="1"/>
  <c r="G1232" i="47"/>
  <c r="J1232" i="47" s="1"/>
  <c r="L1232" i="47"/>
  <c r="F1233" i="47"/>
  <c r="I1233" i="47" s="1"/>
  <c r="G1233" i="47"/>
  <c r="J1233" i="47" s="1"/>
  <c r="L1233" i="47"/>
  <c r="F1234" i="47"/>
  <c r="I1234" i="47" s="1"/>
  <c r="G1234" i="47"/>
  <c r="J1234" i="47" s="1"/>
  <c r="L1234" i="47"/>
  <c r="F1235" i="47"/>
  <c r="I1235" i="47" s="1"/>
  <c r="G1235" i="47"/>
  <c r="J1235" i="47" s="1"/>
  <c r="L1235" i="47"/>
  <c r="F1236" i="47"/>
  <c r="I1236" i="47" s="1"/>
  <c r="G1236" i="47"/>
  <c r="J1236" i="47" s="1"/>
  <c r="L1236" i="47"/>
  <c r="F1237" i="47"/>
  <c r="I1237" i="47" s="1"/>
  <c r="G1237" i="47"/>
  <c r="J1237" i="47" s="1"/>
  <c r="L1237" i="47"/>
  <c r="F1238" i="47"/>
  <c r="I1238" i="47" s="1"/>
  <c r="G1238" i="47"/>
  <c r="J1238" i="47" s="1"/>
  <c r="L1238" i="47"/>
  <c r="F1239" i="47"/>
  <c r="I1239" i="47" s="1"/>
  <c r="G1239" i="47"/>
  <c r="J1239" i="47" s="1"/>
  <c r="L1239" i="47"/>
  <c r="F1240" i="47"/>
  <c r="I1240" i="47" s="1"/>
  <c r="G1240" i="47"/>
  <c r="J1240" i="47" s="1"/>
  <c r="L1240" i="47"/>
  <c r="F1241" i="47"/>
  <c r="I1241" i="47" s="1"/>
  <c r="G1241" i="47"/>
  <c r="J1241" i="47" s="1"/>
  <c r="L1241" i="47"/>
  <c r="F1242" i="47"/>
  <c r="I1242" i="47" s="1"/>
  <c r="G1242" i="47"/>
  <c r="J1242" i="47" s="1"/>
  <c r="L1242" i="47"/>
  <c r="F1243" i="47"/>
  <c r="I1243" i="47" s="1"/>
  <c r="G1243" i="47"/>
  <c r="J1243" i="47" s="1"/>
  <c r="L1243" i="47"/>
  <c r="B1230" i="47"/>
  <c r="B1225" i="47"/>
  <c r="L1228" i="47"/>
  <c r="G1228" i="47"/>
  <c r="J1228" i="47" s="1"/>
  <c r="F1228" i="47"/>
  <c r="I1228" i="47" s="1"/>
  <c r="L1227" i="47"/>
  <c r="G1227" i="47"/>
  <c r="J1227" i="47" s="1"/>
  <c r="F1227" i="47"/>
  <c r="I1227" i="47" s="1"/>
  <c r="L1226" i="47"/>
  <c r="G1226" i="47"/>
  <c r="J1226" i="47" s="1"/>
  <c r="F1226" i="47"/>
  <c r="I1226" i="47" s="1"/>
  <c r="B1204" i="47"/>
  <c r="L1210" i="47"/>
  <c r="G1210" i="47"/>
  <c r="J1210" i="47" s="1"/>
  <c r="F1210" i="47"/>
  <c r="I1210" i="47" s="1"/>
  <c r="F1209" i="47"/>
  <c r="I1209" i="47" s="1"/>
  <c r="G1209" i="47"/>
  <c r="J1209" i="47" s="1"/>
  <c r="L1209" i="47"/>
  <c r="L1223" i="47"/>
  <c r="G1223" i="47"/>
  <c r="J1223" i="47" s="1"/>
  <c r="F1223" i="47"/>
  <c r="I1223" i="47" s="1"/>
  <c r="B1181" i="47"/>
  <c r="L1195" i="47"/>
  <c r="G1195" i="47"/>
  <c r="J1195" i="47" s="1"/>
  <c r="F1195" i="47"/>
  <c r="I1195" i="47" s="1"/>
  <c r="L1194" i="47"/>
  <c r="G1194" i="47"/>
  <c r="J1194" i="47" s="1"/>
  <c r="F1194" i="47"/>
  <c r="I1194" i="47" s="1"/>
  <c r="F1193" i="47"/>
  <c r="I1193" i="47" s="1"/>
  <c r="G1193" i="47"/>
  <c r="J1193" i="47" s="1"/>
  <c r="L1193" i="47"/>
  <c r="L1192" i="47"/>
  <c r="G1192" i="47"/>
  <c r="J1192" i="47" s="1"/>
  <c r="F1192" i="47"/>
  <c r="I1192" i="47" s="1"/>
  <c r="L1222" i="47"/>
  <c r="G1222" i="47"/>
  <c r="J1222" i="47" s="1"/>
  <c r="F1222" i="47"/>
  <c r="I1222" i="47" s="1"/>
  <c r="L1221" i="47"/>
  <c r="G1221" i="47"/>
  <c r="J1221" i="47" s="1"/>
  <c r="F1221" i="47"/>
  <c r="I1221" i="47" s="1"/>
  <c r="B1212" i="47"/>
  <c r="L1218" i="47"/>
  <c r="G1218" i="47"/>
  <c r="J1218" i="47" s="1"/>
  <c r="F1218" i="47"/>
  <c r="I1218" i="47" s="1"/>
  <c r="L1217" i="47"/>
  <c r="G1217" i="47"/>
  <c r="J1217" i="47" s="1"/>
  <c r="F1217" i="47"/>
  <c r="I1217" i="47" s="1"/>
  <c r="L1216" i="47"/>
  <c r="G1216" i="47"/>
  <c r="J1216" i="47" s="1"/>
  <c r="F1216" i="47"/>
  <c r="I1216" i="47" s="1"/>
  <c r="L1215" i="47"/>
  <c r="G1215" i="47"/>
  <c r="J1215" i="47" s="1"/>
  <c r="F1215" i="47"/>
  <c r="I1215" i="47" s="1"/>
  <c r="L1214" i="47"/>
  <c r="G1214" i="47"/>
  <c r="J1214" i="47" s="1"/>
  <c r="F1214" i="47"/>
  <c r="I1214" i="47" s="1"/>
  <c r="L1213" i="47"/>
  <c r="G1213" i="47"/>
  <c r="J1213" i="47" s="1"/>
  <c r="F1213" i="47"/>
  <c r="I1213" i="47" s="1"/>
  <c r="L1208" i="47"/>
  <c r="G1208" i="47"/>
  <c r="J1208" i="47" s="1"/>
  <c r="F1208" i="47"/>
  <c r="I1208" i="47" s="1"/>
  <c r="L1207" i="47"/>
  <c r="G1207" i="47"/>
  <c r="J1207" i="47" s="1"/>
  <c r="F1207" i="47"/>
  <c r="I1207" i="47" s="1"/>
  <c r="L1206" i="47"/>
  <c r="G1206" i="47"/>
  <c r="J1206" i="47" s="1"/>
  <c r="F1206" i="47"/>
  <c r="I1206" i="47" s="1"/>
  <c r="L1205" i="47"/>
  <c r="G1205" i="47"/>
  <c r="J1205" i="47" s="1"/>
  <c r="F1205" i="47"/>
  <c r="I1205" i="47" s="1"/>
  <c r="L1202" i="47"/>
  <c r="G1202" i="47"/>
  <c r="J1202" i="47" s="1"/>
  <c r="F1202" i="47"/>
  <c r="I1202" i="47" s="1"/>
  <c r="L1201" i="47"/>
  <c r="G1201" i="47"/>
  <c r="J1201" i="47" s="1"/>
  <c r="F1201" i="47"/>
  <c r="I1201" i="47" s="1"/>
  <c r="L1200" i="47"/>
  <c r="G1200" i="47"/>
  <c r="J1200" i="47" s="1"/>
  <c r="F1200" i="47"/>
  <c r="I1200" i="47" s="1"/>
  <c r="L1199" i="47"/>
  <c r="G1199" i="47"/>
  <c r="J1199" i="47" s="1"/>
  <c r="F1199" i="47"/>
  <c r="I1199" i="47" s="1"/>
  <c r="L1198" i="47"/>
  <c r="G1198" i="47"/>
  <c r="J1198" i="47" s="1"/>
  <c r="F1198" i="47"/>
  <c r="I1198" i="47" s="1"/>
  <c r="L1191" i="47"/>
  <c r="G1191" i="47"/>
  <c r="J1191" i="47" s="1"/>
  <c r="F1191" i="47"/>
  <c r="I1191" i="47" s="1"/>
  <c r="L1190" i="47"/>
  <c r="G1190" i="47"/>
  <c r="J1190" i="47" s="1"/>
  <c r="F1190" i="47"/>
  <c r="I1190" i="47" s="1"/>
  <c r="L1189" i="47"/>
  <c r="G1189" i="47"/>
  <c r="J1189" i="47" s="1"/>
  <c r="F1189" i="47"/>
  <c r="I1189" i="47" s="1"/>
  <c r="L1188" i="47"/>
  <c r="G1188" i="47"/>
  <c r="J1188" i="47" s="1"/>
  <c r="F1188" i="47"/>
  <c r="I1188" i="47" s="1"/>
  <c r="L1187" i="47"/>
  <c r="G1187" i="47"/>
  <c r="J1187" i="47" s="1"/>
  <c r="F1187" i="47"/>
  <c r="I1187" i="47" s="1"/>
  <c r="L1186" i="47"/>
  <c r="G1186" i="47"/>
  <c r="J1186" i="47" s="1"/>
  <c r="F1186" i="47"/>
  <c r="I1186" i="47" s="1"/>
  <c r="L1185" i="47"/>
  <c r="G1185" i="47"/>
  <c r="J1185" i="47" s="1"/>
  <c r="F1185" i="47"/>
  <c r="I1185" i="47" s="1"/>
  <c r="L1184" i="47"/>
  <c r="G1184" i="47"/>
  <c r="J1184" i="47" s="1"/>
  <c r="F1184" i="47"/>
  <c r="I1184" i="47" s="1"/>
  <c r="L1183" i="47"/>
  <c r="G1183" i="47"/>
  <c r="J1183" i="47" s="1"/>
  <c r="F1183" i="47"/>
  <c r="I1183" i="47" s="1"/>
  <c r="L1182" i="47"/>
  <c r="G1182" i="47"/>
  <c r="J1182" i="47" s="1"/>
  <c r="F1182" i="47"/>
  <c r="I1182" i="47" s="1"/>
  <c r="B1176" i="47"/>
  <c r="L1179" i="47"/>
  <c r="G1179" i="47"/>
  <c r="J1179" i="47" s="1"/>
  <c r="F1179" i="47"/>
  <c r="I1179" i="47" s="1"/>
  <c r="L1178" i="47"/>
  <c r="G1178" i="47"/>
  <c r="J1178" i="47" s="1"/>
  <c r="F1178" i="47"/>
  <c r="I1178" i="47" s="1"/>
  <c r="L1177" i="47"/>
  <c r="G1177" i="47"/>
  <c r="J1177" i="47" s="1"/>
  <c r="F1177" i="47"/>
  <c r="I1177" i="47" s="1"/>
  <c r="B1170" i="47"/>
  <c r="L1174" i="47"/>
  <c r="G1174" i="47"/>
  <c r="J1174" i="47" s="1"/>
  <c r="F1174" i="47"/>
  <c r="I1174" i="47" s="1"/>
  <c r="L1173" i="47"/>
  <c r="G1173" i="47"/>
  <c r="J1173" i="47" s="1"/>
  <c r="F1173" i="47"/>
  <c r="I1173" i="47" s="1"/>
  <c r="L1172" i="47"/>
  <c r="G1172" i="47"/>
  <c r="J1172" i="47" s="1"/>
  <c r="F1172" i="47"/>
  <c r="I1172" i="47" s="1"/>
  <c r="L1171" i="47"/>
  <c r="G1171" i="47"/>
  <c r="J1171" i="47" s="1"/>
  <c r="F1171" i="47"/>
  <c r="I1171" i="47" s="1"/>
  <c r="L1168" i="47"/>
  <c r="G1168" i="47"/>
  <c r="J1168" i="47" s="1"/>
  <c r="F1168" i="47"/>
  <c r="I1168" i="47" s="1"/>
  <c r="L1165" i="47"/>
  <c r="G1165" i="47"/>
  <c r="J1165" i="47" s="1"/>
  <c r="F1165" i="47"/>
  <c r="I1165" i="47" s="1"/>
  <c r="L1164" i="47"/>
  <c r="G1164" i="47"/>
  <c r="J1164" i="47" s="1"/>
  <c r="F1164" i="47"/>
  <c r="I1164" i="47" s="1"/>
  <c r="L1163" i="47"/>
  <c r="G1163" i="47"/>
  <c r="J1163" i="47" s="1"/>
  <c r="F1163" i="47"/>
  <c r="I1163" i="47" s="1"/>
  <c r="L1162" i="47"/>
  <c r="G1162" i="47"/>
  <c r="J1162" i="47" s="1"/>
  <c r="F1162" i="47"/>
  <c r="I1162" i="47" s="1"/>
  <c r="L1161" i="47"/>
  <c r="G1161" i="47"/>
  <c r="J1161" i="47" s="1"/>
  <c r="F1161" i="47"/>
  <c r="I1161" i="47" s="1"/>
  <c r="B1150" i="47"/>
  <c r="L1158" i="47"/>
  <c r="G1158" i="47"/>
  <c r="J1158" i="47" s="1"/>
  <c r="F1158" i="47"/>
  <c r="I1158" i="47" s="1"/>
  <c r="L1157" i="47"/>
  <c r="G1157" i="47"/>
  <c r="J1157" i="47" s="1"/>
  <c r="F1157" i="47"/>
  <c r="I1157" i="47" s="1"/>
  <c r="L1156" i="47"/>
  <c r="G1156" i="47"/>
  <c r="J1156" i="47" s="1"/>
  <c r="F1156" i="47"/>
  <c r="I1156" i="47" s="1"/>
  <c r="L1155" i="47"/>
  <c r="G1155" i="47"/>
  <c r="J1155" i="47" s="1"/>
  <c r="F1155" i="47"/>
  <c r="I1155" i="47" s="1"/>
  <c r="L1154" i="47"/>
  <c r="G1154" i="47"/>
  <c r="J1154" i="47" s="1"/>
  <c r="F1154" i="47"/>
  <c r="I1154" i="47" s="1"/>
  <c r="L1153" i="47"/>
  <c r="G1153" i="47"/>
  <c r="J1153" i="47" s="1"/>
  <c r="F1153" i="47"/>
  <c r="I1153" i="47" s="1"/>
  <c r="L1152" i="47"/>
  <c r="G1152" i="47"/>
  <c r="J1152" i="47" s="1"/>
  <c r="F1152" i="47"/>
  <c r="I1152" i="47" s="1"/>
  <c r="L1151" i="47"/>
  <c r="G1151" i="47"/>
  <c r="J1151" i="47" s="1"/>
  <c r="F1151" i="47"/>
  <c r="I1151" i="47" s="1"/>
  <c r="L2" i="41"/>
  <c r="J2" i="41"/>
  <c r="I2" i="41"/>
  <c r="J7" i="41"/>
  <c r="I7" i="41"/>
  <c r="L11" i="65"/>
  <c r="G11" i="65"/>
  <c r="J11" i="65" s="1"/>
  <c r="F11" i="65"/>
  <c r="I11" i="65" s="1"/>
  <c r="L10" i="65"/>
  <c r="G10" i="65"/>
  <c r="J10" i="65" s="1"/>
  <c r="F10" i="65"/>
  <c r="I10" i="65" s="1"/>
  <c r="L9" i="65"/>
  <c r="G9" i="65"/>
  <c r="J9" i="65" s="1"/>
  <c r="F9" i="65"/>
  <c r="I9" i="65" s="1"/>
  <c r="L8" i="65"/>
  <c r="G8" i="65"/>
  <c r="J8" i="65" s="1"/>
  <c r="F8" i="65"/>
  <c r="I8" i="65" s="1"/>
  <c r="L7" i="65"/>
  <c r="G7" i="65"/>
  <c r="J7" i="65" s="1"/>
  <c r="F7" i="65"/>
  <c r="I7" i="65" s="1"/>
  <c r="L6" i="65"/>
  <c r="G6" i="65"/>
  <c r="J6" i="65" s="1"/>
  <c r="F6" i="65"/>
  <c r="I6" i="65" s="1"/>
  <c r="L5" i="65"/>
  <c r="G5" i="65"/>
  <c r="J5" i="65" s="1"/>
  <c r="F5" i="65"/>
  <c r="I5" i="65" s="1"/>
  <c r="L4" i="65"/>
  <c r="G4" i="65"/>
  <c r="J4" i="65" s="1"/>
  <c r="F4" i="65"/>
  <c r="I4" i="65" s="1"/>
  <c r="L3" i="65"/>
  <c r="G3" i="65"/>
  <c r="J3" i="65" s="1"/>
  <c r="F3" i="65"/>
  <c r="I3" i="65" s="1"/>
  <c r="L2" i="65"/>
  <c r="G2" i="65"/>
  <c r="J2" i="65" s="1"/>
  <c r="F2" i="65"/>
  <c r="I2" i="65" s="1"/>
  <c r="M14" i="64"/>
  <c r="H14" i="64"/>
  <c r="K14" i="64" s="1"/>
  <c r="G14" i="64"/>
  <c r="J14" i="64" s="1"/>
  <c r="M13" i="64"/>
  <c r="H13" i="64"/>
  <c r="K13" i="64" s="1"/>
  <c r="G13" i="64"/>
  <c r="J13" i="64" s="1"/>
  <c r="M12" i="64"/>
  <c r="H12" i="64"/>
  <c r="K12" i="64" s="1"/>
  <c r="G12" i="64"/>
  <c r="J12" i="64" s="1"/>
  <c r="M11" i="64"/>
  <c r="H11" i="64"/>
  <c r="K11" i="64" s="1"/>
  <c r="G11" i="64"/>
  <c r="J11" i="64" s="1"/>
  <c r="M10" i="64"/>
  <c r="H10" i="64"/>
  <c r="K10" i="64" s="1"/>
  <c r="G10" i="64"/>
  <c r="J10" i="64" s="1"/>
  <c r="M9" i="64"/>
  <c r="H9" i="64"/>
  <c r="K9" i="64" s="1"/>
  <c r="G9" i="64"/>
  <c r="J9" i="64" s="1"/>
  <c r="M8" i="64"/>
  <c r="H8" i="64"/>
  <c r="K8" i="64" s="1"/>
  <c r="G8" i="64"/>
  <c r="J8" i="64" s="1"/>
  <c r="M7" i="64"/>
  <c r="H7" i="64"/>
  <c r="K7" i="64" s="1"/>
  <c r="G7" i="64"/>
  <c r="J7" i="64" s="1"/>
  <c r="M6" i="64"/>
  <c r="H6" i="64"/>
  <c r="K6" i="64" s="1"/>
  <c r="G6" i="64"/>
  <c r="J6" i="64" s="1"/>
  <c r="M5" i="64"/>
  <c r="H5" i="64"/>
  <c r="K5" i="64" s="1"/>
  <c r="G5" i="64"/>
  <c r="J5" i="64" s="1"/>
  <c r="M4" i="64"/>
  <c r="H4" i="64"/>
  <c r="K4" i="64" s="1"/>
  <c r="G4" i="64"/>
  <c r="J4" i="64" s="1"/>
  <c r="M3" i="64"/>
  <c r="H3" i="64"/>
  <c r="K3" i="64" s="1"/>
  <c r="Q2" i="64" s="1"/>
  <c r="G3" i="64"/>
  <c r="J3" i="64" s="1"/>
  <c r="M2" i="64"/>
  <c r="G2" i="64"/>
  <c r="J2" i="64" s="1"/>
  <c r="I71" i="34"/>
  <c r="J71" i="34"/>
  <c r="I79" i="34"/>
  <c r="J79" i="34"/>
  <c r="I63" i="34"/>
  <c r="J63" i="34"/>
  <c r="I65" i="34"/>
  <c r="J65" i="34"/>
  <c r="I60" i="34"/>
  <c r="J60" i="34"/>
  <c r="I43" i="34"/>
  <c r="J43" i="34"/>
  <c r="I67" i="34"/>
  <c r="J67" i="34"/>
  <c r="I57" i="34"/>
  <c r="J57" i="34"/>
  <c r="I62" i="34"/>
  <c r="J62" i="34"/>
  <c r="I73" i="34"/>
  <c r="J73" i="34"/>
  <c r="I58" i="34"/>
  <c r="J58" i="34"/>
  <c r="I77" i="34"/>
  <c r="J77" i="34"/>
  <c r="I78" i="34"/>
  <c r="J78" i="34"/>
  <c r="I70" i="34"/>
  <c r="J70" i="34"/>
  <c r="I74" i="34"/>
  <c r="J74" i="34"/>
  <c r="I69" i="34"/>
  <c r="J69" i="34"/>
  <c r="I61" i="34"/>
  <c r="J61" i="34"/>
  <c r="L1142" i="47"/>
  <c r="G1142" i="47"/>
  <c r="J1142" i="47" s="1"/>
  <c r="F1142" i="47"/>
  <c r="I1142" i="47" s="1"/>
  <c r="L1141" i="47"/>
  <c r="G1141" i="47"/>
  <c r="J1141" i="47" s="1"/>
  <c r="F1141" i="47"/>
  <c r="I1141" i="47" s="1"/>
  <c r="L1137" i="47"/>
  <c r="G1137" i="47"/>
  <c r="J1137" i="47" s="1"/>
  <c r="F1137" i="47"/>
  <c r="I1137" i="47" s="1"/>
  <c r="L1136" i="47"/>
  <c r="G1136" i="47"/>
  <c r="J1136" i="47" s="1"/>
  <c r="F1136" i="47"/>
  <c r="I1136" i="47" s="1"/>
  <c r="L1135" i="47"/>
  <c r="G1135" i="47"/>
  <c r="J1135" i="47" s="1"/>
  <c r="F1135" i="47"/>
  <c r="I1135" i="47" s="1"/>
  <c r="F1130" i="47"/>
  <c r="I1130" i="47" s="1"/>
  <c r="G1130" i="47"/>
  <c r="J1130" i="47" s="1"/>
  <c r="L1130" i="47"/>
  <c r="F1131" i="47"/>
  <c r="I1131" i="47" s="1"/>
  <c r="G1131" i="47"/>
  <c r="J1131" i="47" s="1"/>
  <c r="L1131" i="47"/>
  <c r="L1147" i="47"/>
  <c r="G1147" i="47"/>
  <c r="J1147" i="47" s="1"/>
  <c r="F1147" i="47"/>
  <c r="I1147" i="47" s="1"/>
  <c r="F1117" i="47"/>
  <c r="I1117" i="47" s="1"/>
  <c r="G1117" i="47"/>
  <c r="J1117" i="47" s="1"/>
  <c r="L1117" i="47"/>
  <c r="F1115" i="47"/>
  <c r="I1115" i="47" s="1"/>
  <c r="G1115" i="47"/>
  <c r="J1115" i="47" s="1"/>
  <c r="F1116" i="47"/>
  <c r="I1116" i="47" s="1"/>
  <c r="G1116" i="47"/>
  <c r="J1116" i="47" s="1"/>
  <c r="L1116" i="47"/>
  <c r="L1115" i="47"/>
  <c r="F1109" i="47"/>
  <c r="I1109" i="47" s="1"/>
  <c r="G1109" i="47"/>
  <c r="J1109" i="47" s="1"/>
  <c r="L1109" i="47"/>
  <c r="L1105" i="47"/>
  <c r="G1105" i="47"/>
  <c r="J1105" i="47" s="1"/>
  <c r="F1105" i="47"/>
  <c r="I1105" i="47" s="1"/>
  <c r="L1104" i="47"/>
  <c r="G1104" i="47"/>
  <c r="J1104" i="47" s="1"/>
  <c r="F1104" i="47"/>
  <c r="I1104" i="47" s="1"/>
  <c r="L1103" i="47"/>
  <c r="G1103" i="47"/>
  <c r="J1103" i="47" s="1"/>
  <c r="F1103" i="47"/>
  <c r="I1103" i="47" s="1"/>
  <c r="L1102" i="47"/>
  <c r="G1102" i="47"/>
  <c r="J1102" i="47" s="1"/>
  <c r="F1102" i="47"/>
  <c r="I1102" i="47" s="1"/>
  <c r="L1101" i="47"/>
  <c r="G1101" i="47"/>
  <c r="J1101" i="47" s="1"/>
  <c r="F1101" i="47"/>
  <c r="I1101" i="47" s="1"/>
  <c r="F1096" i="47"/>
  <c r="I1096" i="47" s="1"/>
  <c r="G1096" i="47"/>
  <c r="J1096" i="47" s="1"/>
  <c r="L1096" i="47"/>
  <c r="F1074" i="47"/>
  <c r="I1074" i="47" s="1"/>
  <c r="G1074" i="47"/>
  <c r="J1074" i="47" s="1"/>
  <c r="F1075" i="47"/>
  <c r="I1075" i="47" s="1"/>
  <c r="G1075" i="47"/>
  <c r="J1075" i="47" s="1"/>
  <c r="F1076" i="47"/>
  <c r="I1076" i="47" s="1"/>
  <c r="G1076" i="47"/>
  <c r="J1076" i="47" s="1"/>
  <c r="F1077" i="47"/>
  <c r="I1077" i="47" s="1"/>
  <c r="G1077" i="47"/>
  <c r="J1077" i="47" s="1"/>
  <c r="F1078" i="47"/>
  <c r="I1078" i="47" s="1"/>
  <c r="G1078" i="47"/>
  <c r="J1078" i="47" s="1"/>
  <c r="F1113" i="47"/>
  <c r="I1113" i="47" s="1"/>
  <c r="G1113" i="47"/>
  <c r="J1113" i="47" s="1"/>
  <c r="F1114" i="47"/>
  <c r="I1114" i="47" s="1"/>
  <c r="G1114" i="47"/>
  <c r="J1114" i="47" s="1"/>
  <c r="F1121" i="47"/>
  <c r="I1121" i="47" s="1"/>
  <c r="G1121" i="47"/>
  <c r="J1121" i="47" s="1"/>
  <c r="F1122" i="47"/>
  <c r="I1122" i="47" s="1"/>
  <c r="G1122" i="47"/>
  <c r="J1122" i="47" s="1"/>
  <c r="F1123" i="47"/>
  <c r="I1123" i="47" s="1"/>
  <c r="G1123" i="47"/>
  <c r="J1123" i="47" s="1"/>
  <c r="F1124" i="47"/>
  <c r="I1124" i="47" s="1"/>
  <c r="G1124" i="47"/>
  <c r="J1124" i="47" s="1"/>
  <c r="F1125" i="47"/>
  <c r="I1125" i="47" s="1"/>
  <c r="G1125" i="47"/>
  <c r="J1125" i="47" s="1"/>
  <c r="F1126" i="47"/>
  <c r="I1126" i="47" s="1"/>
  <c r="G1126" i="47"/>
  <c r="J1126" i="47" s="1"/>
  <c r="F1140" i="47"/>
  <c r="I1140" i="47" s="1"/>
  <c r="G1140" i="47"/>
  <c r="J1140" i="47" s="1"/>
  <c r="F1082" i="47"/>
  <c r="I1082" i="47" s="1"/>
  <c r="G1082" i="47"/>
  <c r="J1082" i="47" s="1"/>
  <c r="F1083" i="47"/>
  <c r="I1083" i="47" s="1"/>
  <c r="G1083" i="47"/>
  <c r="J1083" i="47" s="1"/>
  <c r="F1084" i="47"/>
  <c r="I1084" i="47" s="1"/>
  <c r="G1084" i="47"/>
  <c r="J1084" i="47" s="1"/>
  <c r="F1085" i="47"/>
  <c r="I1085" i="47" s="1"/>
  <c r="G1085" i="47"/>
  <c r="J1085" i="47" s="1"/>
  <c r="F1086" i="47"/>
  <c r="I1086" i="47" s="1"/>
  <c r="G1086" i="47"/>
  <c r="J1086" i="47" s="1"/>
  <c r="F1087" i="47"/>
  <c r="I1087" i="47" s="1"/>
  <c r="G1087" i="47"/>
  <c r="J1087" i="47" s="1"/>
  <c r="F1088" i="47"/>
  <c r="I1088" i="47" s="1"/>
  <c r="G1088" i="47"/>
  <c r="J1088" i="47" s="1"/>
  <c r="F1089" i="47"/>
  <c r="I1089" i="47" s="1"/>
  <c r="G1089" i="47"/>
  <c r="J1089" i="47" s="1"/>
  <c r="F1090" i="47"/>
  <c r="I1090" i="47" s="1"/>
  <c r="G1090" i="47"/>
  <c r="J1090" i="47" s="1"/>
  <c r="F1091" i="47"/>
  <c r="I1091" i="47" s="1"/>
  <c r="G1091" i="47"/>
  <c r="J1091" i="47" s="1"/>
  <c r="F1092" i="47"/>
  <c r="I1092" i="47" s="1"/>
  <c r="G1092" i="47"/>
  <c r="J1092" i="47" s="1"/>
  <c r="F1093" i="47"/>
  <c r="I1093" i="47" s="1"/>
  <c r="G1093" i="47"/>
  <c r="J1093" i="47" s="1"/>
  <c r="F1094" i="47"/>
  <c r="I1094" i="47" s="1"/>
  <c r="G1094" i="47"/>
  <c r="J1094" i="47" s="1"/>
  <c r="F1095" i="47"/>
  <c r="I1095" i="47" s="1"/>
  <c r="G1095" i="47"/>
  <c r="J1095" i="47" s="1"/>
  <c r="F756" i="47"/>
  <c r="I756" i="47" s="1"/>
  <c r="G756" i="47"/>
  <c r="J756" i="47" s="1"/>
  <c r="F760" i="47"/>
  <c r="I760" i="47" s="1"/>
  <c r="G760" i="47"/>
  <c r="J760" i="47" s="1"/>
  <c r="F761" i="47"/>
  <c r="I761" i="47" s="1"/>
  <c r="G761" i="47"/>
  <c r="J761" i="47" s="1"/>
  <c r="F765" i="47"/>
  <c r="I765" i="47" s="1"/>
  <c r="G765" i="47"/>
  <c r="J765" i="47" s="1"/>
  <c r="F766" i="47"/>
  <c r="I766" i="47" s="1"/>
  <c r="G766" i="47"/>
  <c r="J766" i="47" s="1"/>
  <c r="F767" i="47"/>
  <c r="I767" i="47" s="1"/>
  <c r="G767" i="47"/>
  <c r="J767" i="47" s="1"/>
  <c r="F768" i="47"/>
  <c r="I768" i="47" s="1"/>
  <c r="G768" i="47"/>
  <c r="J768" i="47" s="1"/>
  <c r="F772" i="47"/>
  <c r="G772" i="47"/>
  <c r="F773" i="47"/>
  <c r="G773" i="47"/>
  <c r="F774" i="47"/>
  <c r="G774" i="47"/>
  <c r="F775" i="47"/>
  <c r="G775" i="47"/>
  <c r="F776" i="47"/>
  <c r="G776" i="47"/>
  <c r="F780" i="47"/>
  <c r="G780" i="47"/>
  <c r="F781" i="47"/>
  <c r="G781" i="47"/>
  <c r="F785" i="47"/>
  <c r="G785" i="47"/>
  <c r="F786" i="47"/>
  <c r="G786" i="47"/>
  <c r="F787" i="47"/>
  <c r="G787" i="47"/>
  <c r="F791" i="47"/>
  <c r="G791" i="47"/>
  <c r="F794" i="47"/>
  <c r="G794" i="47"/>
  <c r="F798" i="47"/>
  <c r="G798" i="47"/>
  <c r="F799" i="47"/>
  <c r="G799" i="47"/>
  <c r="F800" i="47"/>
  <c r="G800" i="47"/>
  <c r="F801" i="47"/>
  <c r="G801" i="47"/>
  <c r="F802" i="47"/>
  <c r="G802" i="47"/>
  <c r="F805" i="47"/>
  <c r="G805" i="47"/>
  <c r="F806" i="47"/>
  <c r="G806" i="47"/>
  <c r="F807" i="47"/>
  <c r="G807" i="47"/>
  <c r="F808" i="47"/>
  <c r="G808" i="47"/>
  <c r="F809" i="47"/>
  <c r="G809" i="47"/>
  <c r="F810" i="47"/>
  <c r="G810" i="47"/>
  <c r="F811" i="47"/>
  <c r="G811" i="47"/>
  <c r="F814" i="47"/>
  <c r="G814" i="47"/>
  <c r="F815" i="47"/>
  <c r="G815" i="47"/>
  <c r="F816" i="47"/>
  <c r="G816" i="47"/>
  <c r="F817" i="47"/>
  <c r="G817" i="47"/>
  <c r="F818" i="47"/>
  <c r="G818" i="47"/>
  <c r="F819" i="47"/>
  <c r="G819" i="47"/>
  <c r="F820" i="47"/>
  <c r="G820" i="47"/>
  <c r="F823" i="47"/>
  <c r="G823" i="47"/>
  <c r="F824" i="47"/>
  <c r="G824" i="47"/>
  <c r="F825" i="47"/>
  <c r="G825" i="47"/>
  <c r="F826" i="47"/>
  <c r="G826" i="47"/>
  <c r="F827" i="47"/>
  <c r="G827" i="47"/>
  <c r="F828" i="47"/>
  <c r="G828" i="47"/>
  <c r="F831" i="47"/>
  <c r="G831" i="47"/>
  <c r="F832" i="47"/>
  <c r="G832" i="47"/>
  <c r="F833" i="47"/>
  <c r="G833" i="47"/>
  <c r="F836" i="47"/>
  <c r="G836" i="47"/>
  <c r="F839" i="47"/>
  <c r="G839" i="47"/>
  <c r="F840" i="47"/>
  <c r="G840" i="47"/>
  <c r="F841" i="47"/>
  <c r="G841" i="47"/>
  <c r="F842" i="47"/>
  <c r="G842" i="47"/>
  <c r="F845" i="47"/>
  <c r="G845" i="47"/>
  <c r="F846" i="47"/>
  <c r="G846" i="47"/>
  <c r="F847" i="47"/>
  <c r="G847" i="47"/>
  <c r="F848" i="47"/>
  <c r="G848" i="47"/>
  <c r="F849" i="47"/>
  <c r="G849" i="47"/>
  <c r="F850" i="47"/>
  <c r="G850" i="47"/>
  <c r="F851" i="47"/>
  <c r="G851" i="47"/>
  <c r="F852" i="47"/>
  <c r="G852" i="47"/>
  <c r="F853" i="47"/>
  <c r="G853" i="47"/>
  <c r="F854" i="47"/>
  <c r="G854" i="47"/>
  <c r="F855" i="47"/>
  <c r="G855" i="47"/>
  <c r="F856" i="47"/>
  <c r="G856" i="47"/>
  <c r="F857" i="47"/>
  <c r="G857" i="47"/>
  <c r="F858" i="47"/>
  <c r="G858" i="47"/>
  <c r="F859" i="47"/>
  <c r="G859" i="47"/>
  <c r="F860" i="47"/>
  <c r="G860" i="47"/>
  <c r="F861" i="47"/>
  <c r="G861" i="47"/>
  <c r="F864" i="47"/>
  <c r="G864" i="47"/>
  <c r="F865" i="47"/>
  <c r="G865" i="47"/>
  <c r="F866" i="47"/>
  <c r="G866" i="47"/>
  <c r="F867" i="47"/>
  <c r="G867" i="47"/>
  <c r="F868" i="47"/>
  <c r="G868" i="47"/>
  <c r="F871" i="47"/>
  <c r="G871" i="47"/>
  <c r="F872" i="47"/>
  <c r="G872" i="47"/>
  <c r="F873" i="47"/>
  <c r="G873" i="47"/>
  <c r="F874" i="47"/>
  <c r="G874" i="47"/>
  <c r="F875" i="47"/>
  <c r="G875" i="47"/>
  <c r="F876" i="47"/>
  <c r="G876" i="47"/>
  <c r="F880" i="47"/>
  <c r="G880" i="47"/>
  <c r="F881" i="47"/>
  <c r="G881" i="47"/>
  <c r="F882" i="47"/>
  <c r="G882" i="47"/>
  <c r="F883" i="47"/>
  <c r="G883" i="47"/>
  <c r="F886" i="47"/>
  <c r="G886" i="47"/>
  <c r="F887" i="47"/>
  <c r="G887" i="47"/>
  <c r="F888" i="47"/>
  <c r="G888" i="47"/>
  <c r="F889" i="47"/>
  <c r="G889" i="47"/>
  <c r="F890" i="47"/>
  <c r="G890" i="47"/>
  <c r="F893" i="47"/>
  <c r="G893" i="47"/>
  <c r="F894" i="47"/>
  <c r="G894" i="47"/>
  <c r="F895" i="47"/>
  <c r="G895" i="47"/>
  <c r="F898" i="47"/>
  <c r="G898" i="47"/>
  <c r="F899" i="47"/>
  <c r="G899" i="47"/>
  <c r="F900" i="47"/>
  <c r="G900" i="47"/>
  <c r="F901" i="47"/>
  <c r="G901" i="47"/>
  <c r="F902" i="47"/>
  <c r="G902" i="47"/>
  <c r="F903" i="47"/>
  <c r="G903" i="47"/>
  <c r="F904" i="47"/>
  <c r="G904" i="47"/>
  <c r="F905" i="47"/>
  <c r="G905" i="47"/>
  <c r="F906" i="47"/>
  <c r="G906" i="47"/>
  <c r="F907" i="47"/>
  <c r="G907" i="47"/>
  <c r="F910" i="47"/>
  <c r="G910" i="47"/>
  <c r="F911" i="47"/>
  <c r="G911" i="47"/>
  <c r="F912" i="47"/>
  <c r="G912" i="47"/>
  <c r="F913" i="47"/>
  <c r="G913" i="47"/>
  <c r="F916" i="47"/>
  <c r="G916" i="47"/>
  <c r="F917" i="47"/>
  <c r="G917" i="47"/>
  <c r="F918" i="47"/>
  <c r="G918" i="47"/>
  <c r="F919" i="47"/>
  <c r="G919" i="47"/>
  <c r="F920" i="47"/>
  <c r="G920" i="47"/>
  <c r="F923" i="47"/>
  <c r="G923" i="47"/>
  <c r="F924" i="47"/>
  <c r="G924" i="47"/>
  <c r="F925" i="47"/>
  <c r="G925" i="47"/>
  <c r="F926" i="47"/>
  <c r="G926" i="47"/>
  <c r="F927" i="47"/>
  <c r="G927" i="47"/>
  <c r="F928" i="47"/>
  <c r="G928" i="47"/>
  <c r="F931" i="47"/>
  <c r="G931" i="47"/>
  <c r="F932" i="47"/>
  <c r="G932" i="47"/>
  <c r="F933" i="47"/>
  <c r="G933" i="47"/>
  <c r="F934" i="47"/>
  <c r="G934" i="47"/>
  <c r="F935" i="47"/>
  <c r="G935" i="47"/>
  <c r="F936" i="47"/>
  <c r="G936" i="47"/>
  <c r="F939" i="47"/>
  <c r="G939" i="47"/>
  <c r="F942" i="47"/>
  <c r="G942" i="47"/>
  <c r="F943" i="47"/>
  <c r="G943" i="47"/>
  <c r="F944" i="47"/>
  <c r="G944" i="47"/>
  <c r="F947" i="47"/>
  <c r="G947" i="47"/>
  <c r="F954" i="47"/>
  <c r="G954" i="47"/>
  <c r="F957" i="47"/>
  <c r="G957" i="47"/>
  <c r="F958" i="47"/>
  <c r="G958" i="47"/>
  <c r="F959" i="47"/>
  <c r="G959" i="47"/>
  <c r="F960" i="47"/>
  <c r="G960" i="47"/>
  <c r="F963" i="47"/>
  <c r="G963" i="47"/>
  <c r="F964" i="47"/>
  <c r="G964" i="47"/>
  <c r="F968" i="47"/>
  <c r="G968" i="47"/>
  <c r="F969" i="47"/>
  <c r="G969" i="47"/>
  <c r="F970" i="47"/>
  <c r="G970" i="47"/>
  <c r="F971" i="47"/>
  <c r="G971" i="47"/>
  <c r="F972" i="47"/>
  <c r="G972" i="47"/>
  <c r="F973" i="47"/>
  <c r="G973" i="47"/>
  <c r="F974" i="47"/>
  <c r="G974" i="47"/>
  <c r="F975" i="47"/>
  <c r="G975" i="47"/>
  <c r="F976" i="47"/>
  <c r="G976" i="47"/>
  <c r="F977" i="47"/>
  <c r="G977" i="47"/>
  <c r="F980" i="47"/>
  <c r="I980" i="47" s="1"/>
  <c r="G980" i="47"/>
  <c r="J980" i="47" s="1"/>
  <c r="F981" i="47"/>
  <c r="I981" i="47" s="1"/>
  <c r="G981" i="47"/>
  <c r="J981" i="47" s="1"/>
  <c r="F984" i="47"/>
  <c r="I984" i="47" s="1"/>
  <c r="G984" i="47"/>
  <c r="J984" i="47" s="1"/>
  <c r="F985" i="47"/>
  <c r="I985" i="47" s="1"/>
  <c r="G985" i="47"/>
  <c r="J985" i="47" s="1"/>
  <c r="F988" i="47"/>
  <c r="I988" i="47" s="1"/>
  <c r="G988" i="47"/>
  <c r="J988" i="47" s="1"/>
  <c r="F989" i="47"/>
  <c r="I989" i="47" s="1"/>
  <c r="G989" i="47"/>
  <c r="J989" i="47" s="1"/>
  <c r="F990" i="47"/>
  <c r="I990" i="47" s="1"/>
  <c r="G990" i="47"/>
  <c r="J990" i="47" s="1"/>
  <c r="F993" i="47"/>
  <c r="I993" i="47" s="1"/>
  <c r="G993" i="47"/>
  <c r="J993" i="47" s="1"/>
  <c r="F994" i="47"/>
  <c r="I994" i="47" s="1"/>
  <c r="G994" i="47"/>
  <c r="J994" i="47" s="1"/>
  <c r="F995" i="47"/>
  <c r="I995" i="47" s="1"/>
  <c r="G995" i="47"/>
  <c r="J995" i="47" s="1"/>
  <c r="F996" i="47"/>
  <c r="I996" i="47" s="1"/>
  <c r="G996" i="47"/>
  <c r="J996" i="47" s="1"/>
  <c r="F999" i="47"/>
  <c r="I999" i="47" s="1"/>
  <c r="G999" i="47"/>
  <c r="J999" i="47" s="1"/>
  <c r="F1000" i="47"/>
  <c r="I1000" i="47" s="1"/>
  <c r="G1000" i="47"/>
  <c r="J1000" i="47" s="1"/>
  <c r="F1001" i="47"/>
  <c r="I1001" i="47" s="1"/>
  <c r="G1001" i="47"/>
  <c r="J1001" i="47" s="1"/>
  <c r="F1004" i="47"/>
  <c r="I1004" i="47" s="1"/>
  <c r="G1004" i="47"/>
  <c r="J1004" i="47" s="1"/>
  <c r="F1005" i="47"/>
  <c r="I1005" i="47" s="1"/>
  <c r="G1005" i="47"/>
  <c r="J1005" i="47" s="1"/>
  <c r="F1008" i="47"/>
  <c r="I1008" i="47" s="1"/>
  <c r="G1008" i="47"/>
  <c r="J1008" i="47" s="1"/>
  <c r="F1009" i="47"/>
  <c r="I1009" i="47" s="1"/>
  <c r="G1009" i="47"/>
  <c r="J1009" i="47" s="1"/>
  <c r="F1012" i="47"/>
  <c r="I1012" i="47" s="1"/>
  <c r="G1012" i="47"/>
  <c r="J1012" i="47" s="1"/>
  <c r="F1013" i="47"/>
  <c r="I1013" i="47" s="1"/>
  <c r="G1013" i="47"/>
  <c r="J1013" i="47" s="1"/>
  <c r="F1016" i="47"/>
  <c r="I1016" i="47" s="1"/>
  <c r="G1016" i="47"/>
  <c r="J1016" i="47" s="1"/>
  <c r="F1017" i="47"/>
  <c r="I1017" i="47" s="1"/>
  <c r="G1017" i="47"/>
  <c r="J1017" i="47" s="1"/>
  <c r="F1018" i="47"/>
  <c r="I1018" i="47" s="1"/>
  <c r="G1018" i="47"/>
  <c r="J1018" i="47" s="1"/>
  <c r="F1019" i="47"/>
  <c r="I1019" i="47" s="1"/>
  <c r="G1019" i="47"/>
  <c r="J1019" i="47" s="1"/>
  <c r="F1020" i="47"/>
  <c r="I1020" i="47" s="1"/>
  <c r="G1020" i="47"/>
  <c r="J1020" i="47" s="1"/>
  <c r="F1021" i="47"/>
  <c r="I1021" i="47" s="1"/>
  <c r="G1021" i="47"/>
  <c r="J1021" i="47" s="1"/>
  <c r="F1022" i="47"/>
  <c r="I1022" i="47" s="1"/>
  <c r="G1022" i="47"/>
  <c r="J1022" i="47" s="1"/>
  <c r="F1023" i="47"/>
  <c r="I1023" i="47" s="1"/>
  <c r="G1023" i="47"/>
  <c r="J1023" i="47" s="1"/>
  <c r="F1024" i="47"/>
  <c r="I1024" i="47" s="1"/>
  <c r="G1024" i="47"/>
  <c r="J1024" i="47" s="1"/>
  <c r="F1025" i="47"/>
  <c r="I1025" i="47" s="1"/>
  <c r="G1025" i="47"/>
  <c r="J1025" i="47" s="1"/>
  <c r="F1026" i="47"/>
  <c r="I1026" i="47" s="1"/>
  <c r="G1026" i="47"/>
  <c r="J1026" i="47" s="1"/>
  <c r="F1030" i="47"/>
  <c r="I1030" i="47" s="1"/>
  <c r="G1030" i="47"/>
  <c r="J1030" i="47" s="1"/>
  <c r="F1031" i="47"/>
  <c r="I1031" i="47" s="1"/>
  <c r="G1031" i="47"/>
  <c r="J1031" i="47" s="1"/>
  <c r="F1032" i="47"/>
  <c r="I1032" i="47" s="1"/>
  <c r="G1032" i="47"/>
  <c r="J1032" i="47" s="1"/>
  <c r="F1036" i="47"/>
  <c r="I1036" i="47" s="1"/>
  <c r="G1036" i="47"/>
  <c r="J1036" i="47" s="1"/>
  <c r="F1040" i="47"/>
  <c r="I1040" i="47" s="1"/>
  <c r="G1040" i="47"/>
  <c r="J1040" i="47" s="1"/>
  <c r="F1044" i="47"/>
  <c r="I1044" i="47" s="1"/>
  <c r="G1044" i="47"/>
  <c r="J1044" i="47" s="1"/>
  <c r="F1045" i="47"/>
  <c r="I1045" i="47" s="1"/>
  <c r="G1045" i="47"/>
  <c r="J1045" i="47" s="1"/>
  <c r="F1046" i="47"/>
  <c r="I1046" i="47" s="1"/>
  <c r="G1046" i="47"/>
  <c r="J1046" i="47" s="1"/>
  <c r="F1051" i="47"/>
  <c r="I1051" i="47" s="1"/>
  <c r="G1051" i="47"/>
  <c r="J1051" i="47" s="1"/>
  <c r="F1059" i="47"/>
  <c r="I1059" i="47" s="1"/>
  <c r="G1059" i="47"/>
  <c r="J1059" i="47" s="1"/>
  <c r="F1060" i="47"/>
  <c r="I1060" i="47" s="1"/>
  <c r="G1060" i="47"/>
  <c r="J1060" i="47" s="1"/>
  <c r="F1061" i="47"/>
  <c r="I1061" i="47" s="1"/>
  <c r="G1061" i="47"/>
  <c r="J1061" i="47" s="1"/>
  <c r="F1065" i="47"/>
  <c r="I1065" i="47" s="1"/>
  <c r="G1065" i="47"/>
  <c r="J1065" i="47" s="1"/>
  <c r="F1066" i="47"/>
  <c r="I1066" i="47" s="1"/>
  <c r="G1066" i="47"/>
  <c r="J1066" i="47" s="1"/>
  <c r="F1067" i="47"/>
  <c r="I1067" i="47" s="1"/>
  <c r="G1067" i="47"/>
  <c r="J1067" i="47" s="1"/>
  <c r="F1068" i="47"/>
  <c r="I1068" i="47" s="1"/>
  <c r="G1068" i="47"/>
  <c r="J1068" i="47" s="1"/>
  <c r="F1069" i="47"/>
  <c r="I1069" i="47" s="1"/>
  <c r="G1069" i="47"/>
  <c r="J1069" i="47" s="1"/>
  <c r="F1070" i="47"/>
  <c r="I1070" i="47" s="1"/>
  <c r="G1070" i="47"/>
  <c r="J1070" i="47" s="1"/>
  <c r="L1126" i="47"/>
  <c r="L1125" i="47"/>
  <c r="L1124" i="47"/>
  <c r="L1093" i="47"/>
  <c r="L1092" i="47"/>
  <c r="L1095" i="47"/>
  <c r="L1094" i="47"/>
  <c r="L1091" i="47"/>
  <c r="L1090" i="47"/>
  <c r="L1089" i="47"/>
  <c r="L1088" i="47"/>
  <c r="L1087" i="47"/>
  <c r="L1086" i="47"/>
  <c r="L1085" i="47"/>
  <c r="L1084" i="47"/>
  <c r="L1083" i="47"/>
  <c r="L1082" i="47"/>
  <c r="L1140" i="47"/>
  <c r="L1123" i="47"/>
  <c r="L1122" i="47"/>
  <c r="L1121" i="47"/>
  <c r="L1114" i="47"/>
  <c r="L1113" i="47"/>
  <c r="I8" i="34"/>
  <c r="J8" i="34"/>
  <c r="I25" i="34"/>
  <c r="J25" i="34"/>
  <c r="I20" i="34"/>
  <c r="J20" i="34"/>
  <c r="I21" i="34"/>
  <c r="J21" i="34"/>
  <c r="I18" i="34"/>
  <c r="J18" i="34"/>
  <c r="I42" i="34"/>
  <c r="J42" i="34"/>
  <c r="I36" i="34"/>
  <c r="J36" i="34"/>
  <c r="I22" i="34"/>
  <c r="J22" i="34"/>
  <c r="I29" i="34"/>
  <c r="J29" i="34"/>
  <c r="I34" i="34"/>
  <c r="J34" i="34"/>
  <c r="I55" i="34"/>
  <c r="J55" i="34"/>
  <c r="L1051" i="47"/>
  <c r="L756" i="47"/>
  <c r="L1046" i="47"/>
  <c r="L1045" i="47"/>
  <c r="L1044" i="47"/>
  <c r="L1040" i="47"/>
  <c r="L1036" i="47"/>
  <c r="L1031" i="47"/>
  <c r="L1030" i="47"/>
  <c r="L1032" i="47"/>
  <c r="L768" i="47"/>
  <c r="L767" i="47"/>
  <c r="L766" i="47"/>
  <c r="L765" i="47"/>
  <c r="L1061" i="47"/>
  <c r="L1060" i="47"/>
  <c r="L1059" i="47"/>
  <c r="L1058" i="47"/>
  <c r="L761" i="47"/>
  <c r="L760" i="47"/>
  <c r="L1078" i="47"/>
  <c r="L1077" i="47"/>
  <c r="L1076" i="47"/>
  <c r="L1075" i="47"/>
  <c r="L1074" i="47"/>
  <c r="L1070" i="47"/>
  <c r="L1069" i="47"/>
  <c r="L1068" i="47"/>
  <c r="L1067" i="47"/>
  <c r="L1066" i="47"/>
  <c r="L1065" i="47"/>
  <c r="L978" i="47"/>
  <c r="L979" i="47"/>
  <c r="L980" i="47"/>
  <c r="L981" i="47"/>
  <c r="L982" i="47"/>
  <c r="L983" i="47"/>
  <c r="L984" i="47"/>
  <c r="L985" i="47"/>
  <c r="L986" i="47"/>
  <c r="L987" i="47"/>
  <c r="L988" i="47"/>
  <c r="L989" i="47"/>
  <c r="L990" i="47"/>
  <c r="L991" i="47"/>
  <c r="L992" i="47"/>
  <c r="L993" i="47"/>
  <c r="L994" i="47"/>
  <c r="L995" i="47"/>
  <c r="L996" i="47"/>
  <c r="L997" i="47"/>
  <c r="L998" i="47"/>
  <c r="L999" i="47"/>
  <c r="L1000" i="47"/>
  <c r="L1001" i="47"/>
  <c r="L1002" i="47"/>
  <c r="L1003" i="47"/>
  <c r="L1004" i="47"/>
  <c r="L1005" i="47"/>
  <c r="L1006" i="47"/>
  <c r="L1007" i="47"/>
  <c r="L1008" i="47"/>
  <c r="L1009" i="47"/>
  <c r="L1010" i="47"/>
  <c r="L1011" i="47"/>
  <c r="L1012" i="47"/>
  <c r="L1013" i="47"/>
  <c r="L1054" i="47"/>
  <c r="L763" i="47"/>
  <c r="L1079" i="47"/>
  <c r="F2" i="48"/>
  <c r="J26" i="43"/>
  <c r="I26" i="43"/>
  <c r="Q11" i="64" l="1"/>
  <c r="Q8" i="64"/>
  <c r="P2" i="65"/>
  <c r="P8" i="65"/>
  <c r="P14" i="68"/>
  <c r="Q20" i="38"/>
  <c r="J686" i="47"/>
  <c r="B690" i="47"/>
  <c r="J691" i="47"/>
  <c r="F706" i="47"/>
  <c r="I706" i="47" s="1"/>
  <c r="G706" i="47"/>
  <c r="J706" i="47" s="1"/>
  <c r="B696" i="47"/>
  <c r="Q10" i="48"/>
  <c r="Q16" i="48" s="1"/>
  <c r="Q5" i="64"/>
  <c r="Q8" i="38"/>
  <c r="Q5" i="38"/>
  <c r="Q2" i="38"/>
  <c r="Q11" i="38"/>
  <c r="Q14" i="38"/>
  <c r="Q23" i="38"/>
  <c r="P5" i="65"/>
  <c r="N8" i="65"/>
  <c r="N2" i="65"/>
  <c r="N5" i="65"/>
  <c r="O8" i="64"/>
  <c r="O2" i="64"/>
  <c r="O5" i="64"/>
  <c r="L977" i="47"/>
  <c r="J977" i="47"/>
  <c r="I977" i="47"/>
  <c r="L976" i="47"/>
  <c r="J976" i="47"/>
  <c r="I976" i="47"/>
  <c r="L975" i="47"/>
  <c r="J975" i="47"/>
  <c r="I975" i="47"/>
  <c r="L974" i="47"/>
  <c r="J974" i="47"/>
  <c r="I974" i="47"/>
  <c r="L973" i="47"/>
  <c r="J973" i="47"/>
  <c r="I973" i="47"/>
  <c r="L972" i="47"/>
  <c r="J972" i="47"/>
  <c r="I972" i="47"/>
  <c r="L971" i="47"/>
  <c r="J971" i="47"/>
  <c r="I971" i="47"/>
  <c r="L970" i="47"/>
  <c r="J970" i="47"/>
  <c r="I970" i="47"/>
  <c r="L969" i="47"/>
  <c r="J969" i="47"/>
  <c r="I969" i="47"/>
  <c r="L968" i="47"/>
  <c r="J968" i="47"/>
  <c r="I968" i="47"/>
  <c r="L964" i="47"/>
  <c r="J964" i="47"/>
  <c r="I964" i="47"/>
  <c r="L963" i="47"/>
  <c r="J963" i="47"/>
  <c r="I963" i="47"/>
  <c r="L960" i="47"/>
  <c r="J960" i="47"/>
  <c r="I960" i="47"/>
  <c r="L959" i="47"/>
  <c r="J959" i="47"/>
  <c r="I959" i="47"/>
  <c r="L958" i="47"/>
  <c r="J958" i="47"/>
  <c r="I958" i="47"/>
  <c r="L957" i="47"/>
  <c r="J957" i="47"/>
  <c r="I957" i="47"/>
  <c r="O5" i="38" l="1"/>
  <c r="Q17" i="38"/>
  <c r="O11" i="64"/>
  <c r="N11" i="65"/>
  <c r="J956" i="47"/>
  <c r="J962" i="47"/>
  <c r="J967" i="47"/>
  <c r="L954" i="47"/>
  <c r="J954" i="47"/>
  <c r="I954" i="47"/>
  <c r="I38" i="34" l="1"/>
  <c r="J38" i="34"/>
  <c r="I6" i="34"/>
  <c r="J6" i="34"/>
  <c r="I947" i="47" l="1"/>
  <c r="J947" i="47"/>
  <c r="B946" i="47" s="1"/>
  <c r="L947" i="47"/>
  <c r="J21" i="43" l="1"/>
  <c r="I21" i="43"/>
  <c r="I2" i="43" l="1"/>
  <c r="J2" i="43"/>
  <c r="M5" i="43" s="1"/>
  <c r="M2" i="43" l="1"/>
  <c r="L776" i="47" l="1"/>
  <c r="J776" i="47"/>
  <c r="I776" i="47"/>
  <c r="L775" i="47"/>
  <c r="J775" i="47"/>
  <c r="I775" i="47"/>
  <c r="L774" i="47"/>
  <c r="J774" i="47"/>
  <c r="I774" i="47"/>
  <c r="L773" i="47"/>
  <c r="J773" i="47"/>
  <c r="I773" i="47"/>
  <c r="L772" i="47"/>
  <c r="J772" i="47"/>
  <c r="I772" i="47"/>
  <c r="B771" i="47" l="1"/>
  <c r="L876" i="47"/>
  <c r="J876" i="47"/>
  <c r="I876" i="47"/>
  <c r="L875" i="47"/>
  <c r="J875" i="47"/>
  <c r="I875" i="47"/>
  <c r="L944" i="47"/>
  <c r="J944" i="47"/>
  <c r="I944" i="47"/>
  <c r="L943" i="47"/>
  <c r="J943" i="47"/>
  <c r="I943" i="47"/>
  <c r="L942" i="47"/>
  <c r="J942" i="47"/>
  <c r="I942" i="47"/>
  <c r="B941" i="47" l="1"/>
  <c r="L939" i="47"/>
  <c r="J939" i="47"/>
  <c r="B938" i="47" s="1"/>
  <c r="I939" i="47"/>
  <c r="L781" i="47"/>
  <c r="J781" i="47"/>
  <c r="I781" i="47"/>
  <c r="L780" i="47"/>
  <c r="J780" i="47"/>
  <c r="I780" i="47"/>
  <c r="B779" i="47" l="1"/>
  <c r="L936" i="47"/>
  <c r="J936" i="47"/>
  <c r="I936" i="47"/>
  <c r="L935" i="47"/>
  <c r="J935" i="47"/>
  <c r="I935" i="47"/>
  <c r="L934" i="47"/>
  <c r="J934" i="47"/>
  <c r="I934" i="47"/>
  <c r="L933" i="47"/>
  <c r="J933" i="47"/>
  <c r="I933" i="47"/>
  <c r="L932" i="47"/>
  <c r="J932" i="47"/>
  <c r="I932" i="47"/>
  <c r="L931" i="47"/>
  <c r="J931" i="47"/>
  <c r="I931" i="47"/>
  <c r="B930" i="47" l="1"/>
  <c r="L928" i="47" l="1"/>
  <c r="J928" i="47"/>
  <c r="I928" i="47"/>
  <c r="L927" i="47"/>
  <c r="J927" i="47"/>
  <c r="I927" i="47"/>
  <c r="L926" i="47"/>
  <c r="J926" i="47"/>
  <c r="I926" i="47"/>
  <c r="L925" i="47"/>
  <c r="J925" i="47"/>
  <c r="I925" i="47"/>
  <c r="L924" i="47"/>
  <c r="J924" i="47"/>
  <c r="I924" i="47"/>
  <c r="L923" i="47"/>
  <c r="J923" i="47"/>
  <c r="I923" i="47"/>
  <c r="B922" i="47" l="1"/>
  <c r="L907" i="47" l="1"/>
  <c r="J907" i="47"/>
  <c r="I907" i="47"/>
  <c r="L906" i="47"/>
  <c r="J906" i="47"/>
  <c r="I906" i="47"/>
  <c r="L905" i="47"/>
  <c r="J905" i="47"/>
  <c r="I905" i="47"/>
  <c r="L904" i="47"/>
  <c r="J904" i="47"/>
  <c r="I904" i="47"/>
  <c r="L903" i="47"/>
  <c r="J903" i="47"/>
  <c r="I903" i="47"/>
  <c r="N11" i="41" l="1"/>
  <c r="N8" i="41" s="1"/>
  <c r="L913" i="47" l="1"/>
  <c r="J913" i="47"/>
  <c r="I913" i="47"/>
  <c r="L912" i="47"/>
  <c r="J912" i="47"/>
  <c r="I912" i="47"/>
  <c r="L911" i="47"/>
  <c r="J911" i="47"/>
  <c r="I911" i="47"/>
  <c r="L910" i="47"/>
  <c r="J910" i="47"/>
  <c r="I910" i="47"/>
  <c r="B909" i="47" l="1"/>
  <c r="L902" i="47" l="1"/>
  <c r="J902" i="47"/>
  <c r="I902" i="47"/>
  <c r="L901" i="47"/>
  <c r="J901" i="47"/>
  <c r="I901" i="47"/>
  <c r="L900" i="47"/>
  <c r="J900" i="47"/>
  <c r="I900" i="47"/>
  <c r="L899" i="47"/>
  <c r="J899" i="47"/>
  <c r="I899" i="47"/>
  <c r="L898" i="47"/>
  <c r="J898" i="47"/>
  <c r="I898" i="47"/>
  <c r="L890" i="47"/>
  <c r="J890" i="47"/>
  <c r="I890" i="47"/>
  <c r="M838" i="47"/>
  <c r="L842" i="47"/>
  <c r="J842" i="47"/>
  <c r="I842" i="47"/>
  <c r="L841" i="47"/>
  <c r="J841" i="47"/>
  <c r="I841" i="47"/>
  <c r="L840" i="47"/>
  <c r="J840" i="47"/>
  <c r="I840" i="47"/>
  <c r="L839" i="47"/>
  <c r="J839" i="47"/>
  <c r="I839" i="47"/>
  <c r="L787" i="47"/>
  <c r="J787" i="47"/>
  <c r="I787" i="47"/>
  <c r="L786" i="47"/>
  <c r="J786" i="47"/>
  <c r="I786" i="47"/>
  <c r="L785" i="47"/>
  <c r="J785" i="47"/>
  <c r="I785" i="47"/>
  <c r="L895" i="47"/>
  <c r="J895" i="47"/>
  <c r="I895" i="47"/>
  <c r="L894" i="47"/>
  <c r="J894" i="47"/>
  <c r="I894" i="47"/>
  <c r="L893" i="47"/>
  <c r="J893" i="47"/>
  <c r="I893" i="47"/>
  <c r="B897" i="47" l="1"/>
  <c r="B784" i="47"/>
  <c r="B892" i="47"/>
  <c r="B838" i="47"/>
  <c r="L874" i="47"/>
  <c r="J874" i="47"/>
  <c r="I874" i="47"/>
  <c r="L873" i="47"/>
  <c r="J873" i="47"/>
  <c r="I873" i="47"/>
  <c r="L872" i="47"/>
  <c r="J872" i="47"/>
  <c r="I872" i="47"/>
  <c r="L871" i="47"/>
  <c r="J871" i="47"/>
  <c r="I871" i="47"/>
  <c r="B870" i="47" l="1"/>
  <c r="L889" i="47"/>
  <c r="J889" i="47"/>
  <c r="I889" i="47"/>
  <c r="L888" i="47"/>
  <c r="J888" i="47"/>
  <c r="I888" i="47"/>
  <c r="L887" i="47"/>
  <c r="J887" i="47"/>
  <c r="I887" i="47"/>
  <c r="L886" i="47"/>
  <c r="J886" i="47"/>
  <c r="I886" i="47"/>
  <c r="B885" i="47" l="1"/>
  <c r="L861" i="47" l="1"/>
  <c r="J861" i="47"/>
  <c r="I861" i="47"/>
  <c r="L860" i="47"/>
  <c r="J860" i="47"/>
  <c r="I860" i="47"/>
  <c r="L859" i="47"/>
  <c r="J859" i="47"/>
  <c r="I859" i="47"/>
  <c r="L858" i="47"/>
  <c r="J858" i="47"/>
  <c r="I858" i="47"/>
  <c r="L857" i="47"/>
  <c r="J857" i="47"/>
  <c r="I857" i="47"/>
  <c r="L856" i="47"/>
  <c r="J856" i="47"/>
  <c r="I856" i="47"/>
  <c r="L855" i="47"/>
  <c r="J855" i="47"/>
  <c r="I855" i="47"/>
  <c r="L854" i="47"/>
  <c r="J854" i="47"/>
  <c r="I854" i="47"/>
  <c r="L920" i="47"/>
  <c r="J920" i="47"/>
  <c r="I920" i="47"/>
  <c r="L919" i="47"/>
  <c r="J919" i="47"/>
  <c r="I919" i="47"/>
  <c r="L918" i="47"/>
  <c r="J918" i="47"/>
  <c r="I918" i="47"/>
  <c r="L917" i="47"/>
  <c r="J917" i="47"/>
  <c r="I917" i="47"/>
  <c r="L916" i="47"/>
  <c r="J916" i="47"/>
  <c r="I916" i="47"/>
  <c r="L791" i="47"/>
  <c r="J791" i="47"/>
  <c r="B790" i="47" s="1"/>
  <c r="I791" i="47"/>
  <c r="B915" i="47" l="1"/>
  <c r="J2" i="48" l="1"/>
  <c r="I2" i="48"/>
  <c r="Q2" i="48" s="1"/>
  <c r="Q4" i="48" l="1"/>
  <c r="Q7" i="48"/>
  <c r="I853" i="47"/>
  <c r="J853" i="47"/>
  <c r="L853" i="47"/>
  <c r="L868" i="47" l="1"/>
  <c r="J868" i="47"/>
  <c r="I868" i="47"/>
  <c r="L828" i="47"/>
  <c r="J828" i="47"/>
  <c r="I828" i="47"/>
  <c r="L827" i="47"/>
  <c r="J827" i="47"/>
  <c r="I827" i="47"/>
  <c r="L826" i="47"/>
  <c r="J826" i="47"/>
  <c r="I826" i="47"/>
  <c r="L825" i="47"/>
  <c r="J825" i="47"/>
  <c r="I825" i="47"/>
  <c r="L824" i="47"/>
  <c r="J824" i="47"/>
  <c r="I824" i="47"/>
  <c r="L823" i="47"/>
  <c r="J823" i="47"/>
  <c r="I823" i="47"/>
  <c r="L801" i="47"/>
  <c r="J801" i="47"/>
  <c r="I801" i="47"/>
  <c r="L802" i="47"/>
  <c r="J802" i="47"/>
  <c r="I802" i="47"/>
  <c r="Q13" i="48" l="1"/>
  <c r="B822" i="47"/>
  <c r="L820" i="47"/>
  <c r="J820" i="47"/>
  <c r="I820" i="47"/>
  <c r="L819" i="47" l="1"/>
  <c r="J819" i="47"/>
  <c r="I819" i="47"/>
  <c r="L818" i="47"/>
  <c r="J818" i="47"/>
  <c r="I818" i="47"/>
  <c r="L817" i="47"/>
  <c r="J817" i="47"/>
  <c r="I817" i="47"/>
  <c r="L816" i="47"/>
  <c r="J816" i="47"/>
  <c r="I816" i="47"/>
  <c r="L815" i="47"/>
  <c r="J815" i="47"/>
  <c r="I815" i="47"/>
  <c r="L814" i="47"/>
  <c r="J814" i="47"/>
  <c r="I814" i="47"/>
  <c r="L836" i="47"/>
  <c r="J836" i="47"/>
  <c r="I836" i="47"/>
  <c r="B813" i="47" l="1"/>
  <c r="L833" i="47"/>
  <c r="J833" i="47"/>
  <c r="I833" i="47"/>
  <c r="L832" i="47"/>
  <c r="J832" i="47"/>
  <c r="I832" i="47"/>
  <c r="L831" i="47"/>
  <c r="J831" i="47"/>
  <c r="I831" i="47"/>
  <c r="L800" i="47"/>
  <c r="J800" i="47"/>
  <c r="I800" i="47"/>
  <c r="L799" i="47"/>
  <c r="J799" i="47"/>
  <c r="I799" i="47"/>
  <c r="L798" i="47"/>
  <c r="J798" i="47"/>
  <c r="I798" i="47"/>
  <c r="L811" i="47"/>
  <c r="J811" i="47"/>
  <c r="I811" i="47"/>
  <c r="L810" i="47"/>
  <c r="J810" i="47"/>
  <c r="I810" i="47"/>
  <c r="L852" i="47"/>
  <c r="J852" i="47"/>
  <c r="I852" i="47"/>
  <c r="L851" i="47"/>
  <c r="J851" i="47"/>
  <c r="I851" i="47"/>
  <c r="L850" i="47"/>
  <c r="J850" i="47"/>
  <c r="I850" i="47"/>
  <c r="L849" i="47"/>
  <c r="J849" i="47"/>
  <c r="I849" i="47"/>
  <c r="L848" i="47"/>
  <c r="J848" i="47"/>
  <c r="I848" i="47"/>
  <c r="L847" i="47"/>
  <c r="J847" i="47"/>
  <c r="I847" i="47"/>
  <c r="L846" i="47"/>
  <c r="J846" i="47"/>
  <c r="I846" i="47"/>
  <c r="L845" i="47"/>
  <c r="J845" i="47"/>
  <c r="I845" i="47"/>
  <c r="L809" i="47"/>
  <c r="J809" i="47"/>
  <c r="I809" i="47"/>
  <c r="L808" i="47"/>
  <c r="J808" i="47"/>
  <c r="I808" i="47"/>
  <c r="L883" i="47"/>
  <c r="J883" i="47"/>
  <c r="I883" i="47"/>
  <c r="L882" i="47"/>
  <c r="J882" i="47"/>
  <c r="I882" i="47"/>
  <c r="L881" i="47"/>
  <c r="J881" i="47"/>
  <c r="I881" i="47"/>
  <c r="L880" i="47"/>
  <c r="J880" i="47"/>
  <c r="I880" i="47"/>
  <c r="L867" i="47"/>
  <c r="J867" i="47"/>
  <c r="I867" i="47"/>
  <c r="L866" i="47"/>
  <c r="J866" i="47"/>
  <c r="I866" i="47"/>
  <c r="L865" i="47"/>
  <c r="J865" i="47"/>
  <c r="I865" i="47"/>
  <c r="L864" i="47"/>
  <c r="J864" i="47"/>
  <c r="I864" i="47"/>
  <c r="L794" i="47"/>
  <c r="J794" i="47"/>
  <c r="B793" i="47" s="1"/>
  <c r="I794" i="47"/>
  <c r="B844" i="47" l="1"/>
  <c r="B830" i="47"/>
  <c r="B863" i="47"/>
  <c r="B797" i="47"/>
  <c r="B879" i="47"/>
  <c r="L807" i="47"/>
  <c r="J807" i="47"/>
  <c r="I807" i="47"/>
  <c r="L806" i="47"/>
  <c r="J806" i="47"/>
  <c r="I806" i="47"/>
  <c r="L805" i="47"/>
  <c r="J805" i="47"/>
  <c r="I805" i="47"/>
  <c r="B804" i="47" l="1"/>
  <c r="I80" i="45" l="1"/>
  <c r="J80" i="45"/>
  <c r="J5" i="41" l="1"/>
  <c r="I5" i="41"/>
  <c r="I50" i="34"/>
  <c r="J50" i="34"/>
  <c r="N2" i="45" l="1"/>
  <c r="J54" i="34"/>
  <c r="I54" i="34"/>
  <c r="J12" i="34" l="1"/>
  <c r="I12" i="34"/>
  <c r="I33" i="34" l="1"/>
  <c r="J33" i="34"/>
  <c r="J40" i="34"/>
  <c r="I40" i="34"/>
  <c r="J11" i="41" l="1"/>
  <c r="I11" i="41"/>
  <c r="N5" i="41" l="1"/>
  <c r="N2" i="41"/>
  <c r="O2" i="38" l="1"/>
  <c r="J53" i="34"/>
  <c r="I53" i="34"/>
  <c r="J68" i="34"/>
  <c r="I68" i="34"/>
  <c r="J49" i="34"/>
  <c r="I49" i="34"/>
  <c r="J41" i="34"/>
  <c r="I41" i="34"/>
  <c r="J45" i="34"/>
  <c r="I45" i="34"/>
  <c r="J10" i="34"/>
  <c r="I10" i="34"/>
  <c r="J28" i="34"/>
  <c r="I28" i="34"/>
  <c r="J17" i="34"/>
  <c r="I17" i="34"/>
  <c r="J27" i="34"/>
  <c r="I27" i="34"/>
  <c r="J16" i="34"/>
  <c r="I16" i="34"/>
  <c r="J9" i="34"/>
  <c r="I9" i="34"/>
  <c r="J26" i="34"/>
  <c r="I26" i="34"/>
  <c r="J56" i="34"/>
  <c r="I56" i="34"/>
  <c r="J19" i="34"/>
  <c r="I19" i="34"/>
  <c r="J39" i="34"/>
  <c r="I39" i="34"/>
  <c r="J15" i="34"/>
  <c r="I15" i="34"/>
  <c r="J44" i="34"/>
  <c r="I44" i="34"/>
  <c r="J11" i="34"/>
  <c r="I11" i="34"/>
  <c r="J48" i="34"/>
  <c r="I48" i="34"/>
  <c r="J23" i="34"/>
  <c r="I23" i="34"/>
  <c r="J66" i="34"/>
  <c r="I66" i="34"/>
  <c r="J51" i="34"/>
  <c r="I51" i="34"/>
  <c r="J37" i="34"/>
  <c r="I37" i="34"/>
  <c r="N2" i="34" l="1"/>
  <c r="N5" i="34"/>
  <c r="N5" i="45"/>
</calcChain>
</file>

<file path=xl/sharedStrings.xml><?xml version="1.0" encoding="utf-8"?>
<sst xmlns="http://schemas.openxmlformats.org/spreadsheetml/2006/main" count="19980" uniqueCount="6706">
  <si>
    <t>Carta</t>
  </si>
  <si>
    <t>Color</t>
  </si>
  <si>
    <t>Rareza</t>
  </si>
  <si>
    <t>Hostage Taker</t>
  </si>
  <si>
    <t>Stitcher's Supplier</t>
  </si>
  <si>
    <t>Precio 600</t>
  </si>
  <si>
    <t>Precio SCG</t>
  </si>
  <si>
    <t>Total 600</t>
  </si>
  <si>
    <t>Dovin's Veto</t>
  </si>
  <si>
    <t>Bolas's Citadel</t>
  </si>
  <si>
    <t>Sorin, Imperious Bloodlord</t>
  </si>
  <si>
    <t>Leyline of Sanctity</t>
  </si>
  <si>
    <t>Bonecrusher Giant</t>
  </si>
  <si>
    <t>Rampaging Ferocidon</t>
  </si>
  <si>
    <t>Chromatic Star</t>
  </si>
  <si>
    <t>Manamorphose</t>
  </si>
  <si>
    <t>Supreme Veredict</t>
  </si>
  <si>
    <t>Shizo, Death's Storehouse</t>
  </si>
  <si>
    <t>Exsanguinate</t>
  </si>
  <si>
    <t>Torment of Hailfire</t>
  </si>
  <si>
    <t>Intruder Alarm</t>
  </si>
  <si>
    <t>Path to Exile</t>
  </si>
  <si>
    <t>Precio 700</t>
  </si>
  <si>
    <t>Total 700</t>
  </si>
  <si>
    <t>Fiend Artisan</t>
  </si>
  <si>
    <t>Nethroi, Apex of Death</t>
  </si>
  <si>
    <t>Eerie Ultimatum</t>
  </si>
  <si>
    <t>Indatha Triome</t>
  </si>
  <si>
    <t>Sea-Dasher Octopus</t>
  </si>
  <si>
    <t>Drannith Magistrate</t>
  </si>
  <si>
    <t>Destoroyah, Perfect Lifeform</t>
  </si>
  <si>
    <t>Swamp (Theros Full Art)</t>
  </si>
  <si>
    <t>Set</t>
  </si>
  <si>
    <t>Wave of Reckoning</t>
  </si>
  <si>
    <t>Leyline of Vitality</t>
  </si>
  <si>
    <t>Teyo, the Shieldmage</t>
  </si>
  <si>
    <t>Counterspell</t>
  </si>
  <si>
    <t>Fell the Mighty</t>
  </si>
  <si>
    <t>Kodama's Reach</t>
  </si>
  <si>
    <t>Angelic Chorus</t>
  </si>
  <si>
    <t>Assault Formation</t>
  </si>
  <si>
    <t>Colfenor's Urn</t>
  </si>
  <si>
    <t>Beast Within</t>
  </si>
  <si>
    <t>Prairie Stream</t>
  </si>
  <si>
    <t>Command Tower</t>
  </si>
  <si>
    <t>Dusk // Dawn</t>
  </si>
  <si>
    <t>Botanical Sanctum</t>
  </si>
  <si>
    <t>Psychic Membrane</t>
  </si>
  <si>
    <t>Lonely Sandbar</t>
  </si>
  <si>
    <t>Supreme Verdict</t>
  </si>
  <si>
    <t>Minamo, School at Water's Edge</t>
  </si>
  <si>
    <t>Wall of Blossoms</t>
  </si>
  <si>
    <t>Stalwart Shield-Bearers</t>
  </si>
  <si>
    <t>Vine Trellis</t>
  </si>
  <si>
    <t>Wall of Frost</t>
  </si>
  <si>
    <t>Marble Titan</t>
  </si>
  <si>
    <t>Soulsworn Jury</t>
  </si>
  <si>
    <t>Wall of Tears</t>
  </si>
  <si>
    <t>Sylvan Caryatid</t>
  </si>
  <si>
    <t>Opal-Eye, Konda's Yojimbo</t>
  </si>
  <si>
    <t>Carpet of Flowers</t>
  </si>
  <si>
    <t>Abzan Beastmaster</t>
  </si>
  <si>
    <t>Perimeter Captain</t>
  </si>
  <si>
    <t>Wall of Omens</t>
  </si>
  <si>
    <t>Wall of Roots</t>
  </si>
  <si>
    <t>Elesh Norn, Grand Cenobite</t>
  </si>
  <si>
    <t>Tree of Redemption</t>
  </si>
  <si>
    <t>Jungle Barrier</t>
  </si>
  <si>
    <t>Carven Caryatid</t>
  </si>
  <si>
    <t>Ancient Ziggurat</t>
  </si>
  <si>
    <t>Axebane Guardian</t>
  </si>
  <si>
    <t>Overgrown Battlement</t>
  </si>
  <si>
    <t>Tetsuko Umezawa, Fugitive</t>
  </si>
  <si>
    <t>Mnemonic Wall</t>
  </si>
  <si>
    <t>Arcades, the Strategist</t>
  </si>
  <si>
    <t>Scavenging Ooze</t>
  </si>
  <si>
    <t>Stormwing Entity</t>
  </si>
  <si>
    <t>Mangara, the Diplomat</t>
  </si>
  <si>
    <t>Cultivate</t>
  </si>
  <si>
    <t>Teferi, Master of Time</t>
  </si>
  <si>
    <t>Swamp (Core Set 2021)</t>
  </si>
  <si>
    <t>Godzilla, King of the Monsters</t>
  </si>
  <si>
    <t>Basalt Monolith</t>
  </si>
  <si>
    <t>Lightning Greaves</t>
  </si>
  <si>
    <t>Expedition Map</t>
  </si>
  <si>
    <t>Urza's Tower</t>
  </si>
  <si>
    <t>Goblin Guide</t>
  </si>
  <si>
    <t>Stoneforge Mystic</t>
  </si>
  <si>
    <t>Land Tax</t>
  </si>
  <si>
    <t>Tatyova, Benthic Druid</t>
  </si>
  <si>
    <t>Rune-Scarred Demon</t>
  </si>
  <si>
    <t>Elvish Reclaimer</t>
  </si>
  <si>
    <t>Thrun, the Last Troll</t>
  </si>
  <si>
    <t>Grafdigger's Cage</t>
  </si>
  <si>
    <t>Mazemind Tome</t>
  </si>
  <si>
    <t>Council's Judgment</t>
  </si>
  <si>
    <t>Blasphemous Act</t>
  </si>
  <si>
    <t>Sword of the Meek</t>
  </si>
  <si>
    <t>Forest (Core Set 2021)</t>
  </si>
  <si>
    <t>Tempest Djinn</t>
  </si>
  <si>
    <t>USD</t>
  </si>
  <si>
    <t>Ancient Den</t>
  </si>
  <si>
    <t>Chevill, Bane of Monsters</t>
  </si>
  <si>
    <t>Babygodzilla, Ruin Reborn</t>
  </si>
  <si>
    <t>https://starcitygames.com/land-tax-sgl-mtg-2xm-020-enn/?sku=SGL-MTG-2XM-020-ENN1</t>
  </si>
  <si>
    <t>https://starcitygames.com/teferi-master-of-time-sgl-mtg-m21-276-enf/?sku=SGL-MTG-M21-276-ENF1</t>
  </si>
  <si>
    <t>https://starcitygames.com/stoneforge-mystic-sgl-mtg-2xm-031-enn/?sku=SGL-MTG-2XM-031-ENN1</t>
  </si>
  <si>
    <t>https://starcitygames.com/teferi-master-of-time-sgl-mtg-m212-292-enn/?sku=SGL-MTG-M212-292-ENN1https://starcitygames.com/teferi-master-of-time-sgl-mtg-m212-292-enn/?sku=SGL-MTG-M212-292-ENN1</t>
  </si>
  <si>
    <t>https://starcitygames.com/sorin-imperious-bloodlord-sgl-mtg-m20-115-enn/?sku=SGL-MTG-M20-115-ENN1</t>
  </si>
  <si>
    <t>https://starcitygames.com/torment-of-hailfire-sgl-mtg-mb1-795-enn/?sku=SGL-MTG-MB1-795-ENN1</t>
  </si>
  <si>
    <t>https://starcitygames.com/fiend-artisan-sgl-mtg-iko-220-enn/?sku=SGL-MTG-IKO-220-ENN1</t>
  </si>
  <si>
    <t>https://starcitygames.com/goblin-guide-sgl-mtg-2xm-127-enf/?sku=SGL-MTG-2XM-127-ENF1</t>
  </si>
  <si>
    <t>https://starcitygames.com/zilortha-strength-incarnate-sgl-mtg-iko2-275-enf/?sku=SGL-MTG-IKO2-275-ENF1</t>
  </si>
  <si>
    <t>https://starcitygames.com/intruder-alarm-sgl-mtg-mb1-025-enf/?sku=SGL-MTG-MB1-025-ENF1</t>
  </si>
  <si>
    <t>https://starcitygames.com/cultivate-sgl-mtg-m212-317-enf/?sku=SGL-MTG-M212-317-ENF1</t>
  </si>
  <si>
    <t>https://starcitygames.com/manamorphose-sgl-mtg-mb1-1526-enn/?sku=SGL-MTG-MB1-1526-ENN1</t>
  </si>
  <si>
    <t>https://starcitygames.com/shizo-deaths-storehouse-sgl-mtg-mb1-120-enf/?sku=SGL-MTG-MB1-120-ENF1</t>
  </si>
  <si>
    <t>https://starcitygames.com/mangara-the-diplomat-sgl-mtg-m21-027-enn/?sku=SGL-MTG-M21-027-ENN1</t>
  </si>
  <si>
    <t>https://starcitygames.com/stormwing-entity-sgl-mtg-prm-pre_m21_073-enf/?sku=SGL-MTG-PRM-PRE_M21_073-ENF1</t>
  </si>
  <si>
    <t>https://starcitygames.com/exsanguinate-sgl-mtg-mb1-651-enn/?sku=SGL-MTG-MB1-651-ENN1</t>
  </si>
  <si>
    <t>https://starcitygames.com/indatha-triome-sgl-mtg-iko-248-enn/?sku=SGL-MTG-IKO-248-ENN1</t>
  </si>
  <si>
    <t>https://starcitygames.com/bolass-citadel-sgl-mtg-war-79-enn/?sku=SGL-MTG-WAR-79-ENN1</t>
  </si>
  <si>
    <t>https://starcitygames.com/everquill-phoenix-sgl-mtg-iko2-374-enf/?sku=SGL-MTG-IKO2-374-ENF1</t>
  </si>
  <si>
    <t>https://starcitygames.com/supreme-verdict-sgl-mtg-mb1-1493-enn/?sku=SGL-MTG-MB1-1493-ENN1</t>
  </si>
  <si>
    <t>https://starcitygames.com/stormwing-entity-sgl-mtg-m21-073-enn/?sku=SGL-MTG-M21-073-ENN1</t>
  </si>
  <si>
    <t>https://starcitygames.com/blasphemous-act-sgl-mtg-2xm-117-enn/?sku=SGL-MTG-2XM-117-ENN1</t>
  </si>
  <si>
    <t>https://starcitygames.com/eerie-ultimatum-sgl-mtg-iko-184-enf/?sku=SGL-MTG-IKO-184-ENF1</t>
  </si>
  <si>
    <t>https://starcitygames.com/nethroi-apex-of-death-sgl-mtg-iko-197-enn/?sku=SGL-MTG-IKO-197-ENN1</t>
  </si>
  <si>
    <t>https://starcitygames.com/urzas-tower-sgl-mtg-2xm-331-enf/?sku=SGL-MTG-2XM-331-ENF1</t>
  </si>
  <si>
    <t>https://starcitygames.com/councils-judgment-sgl-mtg-2xm-011-enn/?sku=SGL-MTG-2XM-011-ENN1</t>
  </si>
  <si>
    <t>https://starcitygames.com/drannith-magistrate-sgl-mtg-iko-011-enn/?sku=SGL-MTG-IKO-011-ENN1</t>
  </si>
  <si>
    <t>https://starcitygames.com/rune-scarred-demon-sgl-mtg-mb1-760-enn/?sku=SGL-MTG-MB1-760-ENN1</t>
  </si>
  <si>
    <t>https://starcitygames.com/rampaging-ferocidon-sgl-mtg-xln-154-enn/?sku=SGL-MTG-XLN-154-ENN1</t>
  </si>
  <si>
    <t>https://starcitygames.com/bonecrusher-giant-SGL-MTG-ELD2-291-enn/?sku=SGL-MTG-ELD2-291-ENN1</t>
  </si>
  <si>
    <t>https://starcitygames.com/hostage-taker-sgl-mtg-xln-223-enn/?sku=SGL-MTG-XLN-223-ENN1</t>
  </si>
  <si>
    <t>https://starcitygames.com/chevill-bane-of-monsters-sgl-mtg-iko-181-enf/?sku=SGL-MTG-IKO-181-ENF1</t>
  </si>
  <si>
    <t>https://starcitygames.com/lightning-greaves-sgl-mtg-2xm-267-enn/?sku=SGL-MTG-2XM-267-ENN1</t>
  </si>
  <si>
    <t>https://starcitygames.com/stitchers-supplier-sgl-mtg-m19-121-enn/?sku=SGL-MTG-M19-121-ENN1</t>
  </si>
  <si>
    <t>https://starcitygames.com/pollywog-symbiote-sgl-mtg-iko2-372-enf/?sku=SGL-MTG-IKO2-372-ENF1</t>
  </si>
  <si>
    <t>https://starcitygames.com/elvish-reclaimer-sgl-mtg-m20-169-enn/?sku=SGL-MTG-M20-169-ENN1</t>
  </si>
  <si>
    <t>https://starcitygames.com/scavenging-ooze-sgl-mtg-m212-318-enn/?sku=SGL-MTG-M212-318-ENN1</t>
  </si>
  <si>
    <t>https://starcitygames.com/thrun-the-last-troll-sgl-mtg-mb1-1358-enn/?sku=SGL-MTG-MB1-1358-ENN1</t>
  </si>
  <si>
    <t>https://starcitygames.com/eerie-ultimatum-sgl-mtg-iko-184-enn/?sku=SGL-MTG-IKO-184-ENN1</t>
  </si>
  <si>
    <t>https://starcitygames.com/grafdiggers-cage-sgl-mtg-m20-227-enn/?sku=SGL-MTG-M20-227-ENN1</t>
  </si>
  <si>
    <t>https://starcitygames.com/sword-of-the-meek-sgl-mtg-2xm-299-enn/?sku=SGL-MTG-2XM-299-ENN1</t>
  </si>
  <si>
    <t>https://starcitygames.com/swamp-sgl-mtg-thb-252-enf/?sku=SGL-MTG-THB-252-ENF1</t>
  </si>
  <si>
    <t>https://starcitygames.com/sea-dasher-octopus-sgl-mtg-iko2-286-enn/?sku=SGL-MTG-IKO2-286-ENN1</t>
  </si>
  <si>
    <t>https://starcitygames.com/scavenging-ooze-sgl-mtg-m21-204-enf/?sku=SGL-MTG-M21-204-ENF1</t>
  </si>
  <si>
    <t>https://starcitygames.com/mazemind-tome-sgl-mtg-m21-232-enn/?sku=SGL-MTG-M21-232-ENN1</t>
  </si>
  <si>
    <t>https://starcitygames.com/basalt-monolith-sgl-mtg-2xm-232-enn/?sku=SGL-MTG-2XM-232-ENN1</t>
  </si>
  <si>
    <t>https://starcitygames.com/swamp-sgl-mtg-m212-311-enf/?sku=SGL-MTG-M212-311-ENF1</t>
  </si>
  <si>
    <t>https://starcitygames.com/forest-sgl-mtg-m212-313-enf/?sku=SGL-MTG-M212-313-ENF1</t>
  </si>
  <si>
    <t>https://starcitygames.com/dovins-veto-sgl-mtg-war-193-enn/?sku=SGL-MTG-WAR-193-ENN1</t>
  </si>
  <si>
    <t>https://starcitygames.com/chromatic-star-sgl-mtg-mb1-1560-enn/?sku=SGL-MTG-MB1-1560-ENN1</t>
  </si>
  <si>
    <t>https://starcitygames.com/ancient-den-sgl-mtg-mb1-1652-enn/?sku=SGL-MTG-MB1-1652-ENN1</t>
  </si>
  <si>
    <t>https://starcitygames.com/expedition-map-sgl-mtg-2xm-255-enn/?sku=SGL-MTG-2XM-255-ENN1</t>
  </si>
  <si>
    <t>https://starcitygames.com/tatyova-benthic-druid-sgl-mtg-dom-206-enn/?sku=SGL-MTG-DOM-206-ENN1</t>
  </si>
  <si>
    <t>https://starcitygames.com/urzas-tower-sgl-mtg-2xm-331-enn/?sku=SGL-MTG-2XM-331-ENN1</t>
  </si>
  <si>
    <t>Mirage Mirror</t>
  </si>
  <si>
    <t>https://starcitygames.com/mirage-mirror-sgl-mtg-hou-165-enn/?sku=SGL-MTG-HOU-165-ENN1</t>
  </si>
  <si>
    <t>Moraug, Fury of Akoum</t>
  </si>
  <si>
    <t>https://starcitygames.com/moraug-fury-of-akoum-sgl-mtg-znr-150-enn/?sku=SGL-MTG-ZNR-150-ENN1</t>
  </si>
  <si>
    <t>Emeria's Call</t>
  </si>
  <si>
    <t>https://starcitygames.com/emerias-call-emeria-shattered-skyclave-sgl-mtg-znr-012-enn/?sku=SGL-MTG-ZNR-012-ENN1</t>
  </si>
  <si>
    <t>https://starcitygames.com/brightclimb-pathway-grimclimb-pathway-sgl-mtg-znr-259-enn/?sku=SGL-MTG-ZNR-259-ENN1</t>
  </si>
  <si>
    <t>Brightclimb Pathway</t>
  </si>
  <si>
    <t>https://starcitygames.com/skyclave-relic-sgl-mtg-znr-252-enn/?sku=SGL-MTG-ZNR-252-ENN1</t>
  </si>
  <si>
    <t>Skyclave Relic</t>
  </si>
  <si>
    <t>https://starcitygames.com/vedalken-archmage-sgl-mtg-jmp-187-enn/?sku=SGL-MTG-JMP-187-ENN1</t>
  </si>
  <si>
    <t>Vedalken Archmage</t>
  </si>
  <si>
    <t>Lurking Predators</t>
  </si>
  <si>
    <t>https://starcitygames.com/lurking-predators-sgl-mtg-jmp-410-enn/?sku=SGL-MTG-JMP-410-ENN1</t>
  </si>
  <si>
    <t>https://starcitygames.com/krenko-mob-boss-sgl-mtg-jmp-339-enn/?sku=SGL-MTG-JMP-339-ENN1</t>
  </si>
  <si>
    <t>Krenko, Mob Boss</t>
  </si>
  <si>
    <t>Kels, Fight Fixer</t>
  </si>
  <si>
    <t>https://starcitygames.com/kels-fight-fixer-sgl-mtg-jmp-015-enn/?sku=SGL-MTG-JMP-015-ENN1</t>
  </si>
  <si>
    <t>https://starcitygames.com/goblin-lore-sgl-mtg-jmp-328-enn/?sku=SGL-MTG-JMP-328-ENN1</t>
  </si>
  <si>
    <t>Goblin Lore</t>
  </si>
  <si>
    <t>https://starcitygames.com/void-beckoner-sgl-mtg-iko2-373-enn/?sku=SGL-MTG-IKO2-373-ENN1</t>
  </si>
  <si>
    <t>Spacegodzilla, Death Corona</t>
  </si>
  <si>
    <r>
      <t>W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0"/>
        <rFont val="Calibri"/>
        <family val="2"/>
        <scheme val="minor"/>
      </rPr>
      <t>B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</si>
  <si>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>1.0</t>
    </r>
    <r>
      <rPr>
        <b/>
        <sz val="12"/>
        <color theme="2" tint="-0.249977111117893"/>
        <rFont val="Calibri"/>
        <family val="2"/>
        <scheme val="minor"/>
      </rPr>
      <t xml:space="preserve"> W</t>
    </r>
  </si>
  <si>
    <r>
      <rPr>
        <b/>
        <sz val="12"/>
        <color theme="0"/>
        <rFont val="Calibri"/>
        <family val="2"/>
        <scheme val="minor"/>
      </rPr>
      <t>1.1</t>
    </r>
    <r>
      <rPr>
        <b/>
        <sz val="12"/>
        <color rgb="FF0000FF"/>
        <rFont val="Calibri"/>
        <family val="2"/>
        <scheme val="minor"/>
      </rPr>
      <t xml:space="preserve"> U</t>
    </r>
  </si>
  <si>
    <r>
      <rPr>
        <b/>
        <sz val="12"/>
        <color theme="0"/>
        <rFont val="Calibri"/>
        <family val="2"/>
        <scheme val="minor"/>
      </rPr>
      <t xml:space="preserve">1.2 </t>
    </r>
    <r>
      <rPr>
        <b/>
        <sz val="12"/>
        <rFont val="Calibri"/>
        <family val="2"/>
        <scheme val="minor"/>
      </rPr>
      <t>B</t>
    </r>
  </si>
  <si>
    <r>
      <rPr>
        <b/>
        <sz val="12"/>
        <color theme="0"/>
        <rFont val="Calibri"/>
        <family val="2"/>
        <scheme val="minor"/>
      </rPr>
      <t>1.3</t>
    </r>
    <r>
      <rPr>
        <b/>
        <sz val="12"/>
        <color rgb="FFFF0000"/>
        <rFont val="Calibri"/>
        <family val="2"/>
        <scheme val="minor"/>
      </rPr>
      <t xml:space="preserve"> R</t>
    </r>
  </si>
  <si>
    <r>
      <rPr>
        <b/>
        <sz val="12"/>
        <color theme="0"/>
        <rFont val="Calibri"/>
        <family val="2"/>
        <scheme val="minor"/>
      </rPr>
      <t xml:space="preserve">1.4 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</si>
  <si>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>1.5</t>
    </r>
    <r>
      <rPr>
        <b/>
        <sz val="12"/>
        <color theme="2" tint="-0.249977111117893"/>
        <rFont val="Calibri"/>
        <family val="2"/>
        <scheme val="minor"/>
      </rPr>
      <t xml:space="preserve"> W</t>
    </r>
    <r>
      <rPr>
        <b/>
        <sz val="12"/>
        <color rgb="FF0000FF"/>
        <rFont val="Calibri"/>
        <family val="2"/>
        <scheme val="minor"/>
      </rPr>
      <t>U</t>
    </r>
  </si>
  <si>
    <r>
      <rPr>
        <b/>
        <sz val="12"/>
        <color theme="0"/>
        <rFont val="Calibri"/>
        <family val="2"/>
        <scheme val="minor"/>
      </rPr>
      <t>1.7</t>
    </r>
    <r>
      <rPr>
        <b/>
        <sz val="12"/>
        <color theme="2" tint="-0.249977111117893"/>
        <rFont val="Calibri"/>
        <family val="2"/>
        <scheme val="minor"/>
      </rPr>
      <t xml:space="preserve"> W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B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</si>
  <si>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 xml:space="preserve">2.0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B</t>
    </r>
  </si>
  <si>
    <r>
      <rPr>
        <b/>
        <sz val="12"/>
        <color theme="0"/>
        <rFont val="Calibri"/>
        <family val="2"/>
        <scheme val="minor"/>
      </rPr>
      <t xml:space="preserve">2.1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</si>
  <si>
    <r>
      <rPr>
        <b/>
        <sz val="12"/>
        <color theme="0"/>
        <rFont val="Calibri"/>
        <family val="2"/>
        <scheme val="minor"/>
      </rPr>
      <t xml:space="preserve">2.3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</si>
  <si>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>2.4</t>
    </r>
    <r>
      <rPr>
        <b/>
        <sz val="12"/>
        <rFont val="Calibri"/>
        <family val="2"/>
        <scheme val="minor"/>
      </rPr>
      <t xml:space="preserve"> B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</si>
  <si>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 xml:space="preserve">2.7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</si>
  <si>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 xml:space="preserve">3.0 </t>
    </r>
    <r>
      <rPr>
        <b/>
        <sz val="12"/>
        <color theme="0" tint="-0.249977111117893"/>
        <rFont val="Calibri"/>
        <family val="2"/>
        <scheme val="minor"/>
      </rPr>
      <t>A</t>
    </r>
  </si>
  <si>
    <r>
      <rPr>
        <b/>
        <sz val="12"/>
        <color theme="0"/>
        <rFont val="Calibri"/>
        <family val="2"/>
        <scheme val="minor"/>
      </rPr>
      <t>3.1</t>
    </r>
    <r>
      <rPr>
        <b/>
        <sz val="12"/>
        <color theme="9" tint="-0.499984740745262"/>
        <rFont val="Calibri"/>
        <family val="2"/>
        <scheme val="minor"/>
      </rPr>
      <t xml:space="preserve"> L</t>
    </r>
  </si>
  <si>
    <r>
      <rPr>
        <b/>
        <sz val="12"/>
        <color theme="0"/>
        <rFont val="Calibri"/>
        <family val="2"/>
        <scheme val="minor"/>
      </rPr>
      <t>1.0</t>
    </r>
    <r>
      <rPr>
        <b/>
        <sz val="12"/>
        <color rgb="FFC00000"/>
        <rFont val="Calibri"/>
        <family val="2"/>
        <scheme val="minor"/>
      </rPr>
      <t xml:space="preserve"> Hour of Devastation</t>
    </r>
  </si>
  <si>
    <r>
      <rPr>
        <b/>
        <sz val="12"/>
        <color theme="0"/>
        <rFont val="Calibri"/>
        <family val="2"/>
        <scheme val="minor"/>
      </rPr>
      <t>1.2</t>
    </r>
    <r>
      <rPr>
        <b/>
        <sz val="12"/>
        <color rgb="FF008000"/>
        <rFont val="Calibri"/>
        <family val="2"/>
        <scheme val="minor"/>
      </rPr>
      <t xml:space="preserve"> Ixalan</t>
    </r>
  </si>
  <si>
    <r>
      <rPr>
        <b/>
        <sz val="12"/>
        <color theme="0"/>
        <rFont val="Calibri"/>
        <family val="2"/>
        <scheme val="minor"/>
      </rPr>
      <t xml:space="preserve">1.5 </t>
    </r>
    <r>
      <rPr>
        <b/>
        <sz val="12"/>
        <color theme="7" tint="-0.499984740745262"/>
        <rFont val="Calibri"/>
        <family val="2"/>
        <scheme val="minor"/>
      </rPr>
      <t>Core Set 2019</t>
    </r>
  </si>
  <si>
    <r>
      <rPr>
        <b/>
        <sz val="12"/>
        <color theme="0"/>
        <rFont val="Calibri"/>
        <family val="2"/>
        <scheme val="minor"/>
      </rPr>
      <t xml:space="preserve">1.7 </t>
    </r>
    <r>
      <rPr>
        <b/>
        <sz val="12"/>
        <color rgb="FF00B0F0"/>
        <rFont val="Calibri"/>
        <family val="2"/>
        <scheme val="minor"/>
      </rPr>
      <t>Ravnica Allegiance</t>
    </r>
  </si>
  <si>
    <r>
      <rPr>
        <b/>
        <sz val="12"/>
        <color theme="0"/>
        <rFont val="Calibri"/>
        <family val="2"/>
        <scheme val="minor"/>
      </rPr>
      <t>1.8</t>
    </r>
    <r>
      <rPr>
        <b/>
        <sz val="12"/>
        <color theme="6" tint="-0.249977111117893"/>
        <rFont val="Calibri"/>
        <family val="2"/>
        <scheme val="minor"/>
      </rPr>
      <t xml:space="preserve"> War of the Spark</t>
    </r>
  </si>
  <si>
    <r>
      <rPr>
        <b/>
        <sz val="12"/>
        <color theme="0"/>
        <rFont val="Calibri"/>
        <family val="2"/>
        <scheme val="minor"/>
      </rPr>
      <t>2.0</t>
    </r>
    <r>
      <rPr>
        <b/>
        <sz val="12"/>
        <color theme="5" tint="-0.499984740745262"/>
        <rFont val="Calibri"/>
        <family val="2"/>
        <scheme val="minor"/>
      </rPr>
      <t xml:space="preserve"> Core Set 2020</t>
    </r>
  </si>
  <si>
    <r>
      <rPr>
        <b/>
        <sz val="12"/>
        <color theme="0"/>
        <rFont val="Calibri"/>
        <family val="2"/>
        <scheme val="minor"/>
      </rPr>
      <t xml:space="preserve">2.1 </t>
    </r>
    <r>
      <rPr>
        <b/>
        <sz val="12"/>
        <color rgb="FF7030A0"/>
        <rFont val="Calibri"/>
        <family val="2"/>
        <scheme val="minor"/>
      </rPr>
      <t>Throne of Eldraine</t>
    </r>
  </si>
  <si>
    <r>
      <rPr>
        <b/>
        <sz val="12"/>
        <color theme="0"/>
        <rFont val="Calibri"/>
        <family val="2"/>
        <scheme val="minor"/>
      </rPr>
      <t xml:space="preserve">2.2 </t>
    </r>
    <r>
      <rPr>
        <b/>
        <sz val="12"/>
        <color theme="6" tint="-0.499984740745262"/>
        <rFont val="Calibri"/>
        <family val="2"/>
        <scheme val="minor"/>
      </rPr>
      <t>Theros Beyond Death</t>
    </r>
  </si>
  <si>
    <r>
      <rPr>
        <b/>
        <sz val="12"/>
        <color theme="0"/>
        <rFont val="Calibri"/>
        <family val="2"/>
        <scheme val="minor"/>
      </rPr>
      <t>2.3</t>
    </r>
    <r>
      <rPr>
        <b/>
        <sz val="12"/>
        <rFont val="Calibri"/>
        <family val="2"/>
        <scheme val="minor"/>
      </rPr>
      <t xml:space="preserve"> Mystery Box</t>
    </r>
  </si>
  <si>
    <r>
      <rPr>
        <b/>
        <sz val="12"/>
        <color theme="0"/>
        <rFont val="Calibri"/>
        <family val="2"/>
        <scheme val="minor"/>
      </rPr>
      <t xml:space="preserve">2.4 </t>
    </r>
    <r>
      <rPr>
        <b/>
        <sz val="12"/>
        <color rgb="FFFF0000"/>
        <rFont val="Calibri"/>
        <family val="2"/>
        <scheme val="minor"/>
      </rPr>
      <t>Ikoria: Lair of Behemoths</t>
    </r>
  </si>
  <si>
    <r>
      <rPr>
        <b/>
        <sz val="12"/>
        <color theme="0"/>
        <rFont val="Calibri"/>
        <family val="2"/>
        <scheme val="minor"/>
      </rPr>
      <t xml:space="preserve">2.5 </t>
    </r>
    <r>
      <rPr>
        <b/>
        <sz val="12"/>
        <color theme="8" tint="-0.499984740745262"/>
        <rFont val="Calibri"/>
        <family val="2"/>
        <scheme val="minor"/>
      </rPr>
      <t>Core Set 2021</t>
    </r>
  </si>
  <si>
    <r>
      <rPr>
        <b/>
        <sz val="12"/>
        <color theme="0"/>
        <rFont val="Calibri"/>
        <family val="2"/>
        <scheme val="minor"/>
      </rPr>
      <t xml:space="preserve">2.6 </t>
    </r>
    <r>
      <rPr>
        <b/>
        <sz val="12"/>
        <color rgb="FF00B050"/>
        <rFont val="Calibri"/>
        <family val="2"/>
        <scheme val="minor"/>
      </rPr>
      <t>Double Masters</t>
    </r>
  </si>
  <si>
    <r>
      <rPr>
        <b/>
        <sz val="12"/>
        <color theme="0"/>
        <rFont val="Calibri"/>
        <family val="2"/>
        <scheme val="minor"/>
      </rPr>
      <t xml:space="preserve">2.7 </t>
    </r>
    <r>
      <rPr>
        <b/>
        <sz val="12"/>
        <color rgb="FF00CC00"/>
        <rFont val="Calibri"/>
        <family val="2"/>
        <scheme val="minor"/>
      </rPr>
      <t>Zendikar Rising</t>
    </r>
  </si>
  <si>
    <r>
      <rPr>
        <b/>
        <sz val="12"/>
        <color theme="2" tint="-0.499984740745262"/>
        <rFont val="Calibri"/>
        <family val="2"/>
        <scheme val="minor"/>
      </rPr>
      <t>2.</t>
    </r>
    <r>
      <rPr>
        <b/>
        <sz val="12"/>
        <color theme="0"/>
        <rFont val="Calibri"/>
        <family val="2"/>
        <scheme val="minor"/>
      </rPr>
      <t xml:space="preserve"> R</t>
    </r>
  </si>
  <si>
    <r>
      <rPr>
        <b/>
        <sz val="12"/>
        <color theme="0" tint="-0.249977111117893"/>
        <rFont val="Calibri"/>
        <family val="2"/>
        <scheme val="minor"/>
      </rPr>
      <t xml:space="preserve">3. </t>
    </r>
    <r>
      <rPr>
        <b/>
        <sz val="12"/>
        <color theme="0"/>
        <rFont val="Calibri"/>
        <family val="2"/>
        <scheme val="minor"/>
      </rPr>
      <t>U</t>
    </r>
  </si>
  <si>
    <r>
      <rPr>
        <b/>
        <sz val="12"/>
        <color rgb="FFFF6600"/>
        <rFont val="Calibri"/>
        <family val="2"/>
        <scheme val="minor"/>
      </rPr>
      <t>1.</t>
    </r>
    <r>
      <rPr>
        <b/>
        <sz val="12"/>
        <color theme="0"/>
        <rFont val="Calibri"/>
        <family val="2"/>
        <scheme val="minor"/>
      </rPr>
      <t xml:space="preserve"> M</t>
    </r>
  </si>
  <si>
    <r>
      <rPr>
        <b/>
        <sz val="12"/>
        <rFont val="Calibri"/>
        <family val="2"/>
        <scheme val="minor"/>
      </rPr>
      <t>4.</t>
    </r>
    <r>
      <rPr>
        <b/>
        <sz val="12"/>
        <color theme="0"/>
        <rFont val="Calibri"/>
        <family val="2"/>
        <scheme val="minor"/>
      </rPr>
      <t xml:space="preserve"> C</t>
    </r>
  </si>
  <si>
    <r>
      <rPr>
        <b/>
        <sz val="12"/>
        <rFont val="Calibri"/>
        <family val="2"/>
        <scheme val="minor"/>
      </rPr>
      <t xml:space="preserve">1.0 </t>
    </r>
    <r>
      <rPr>
        <b/>
        <sz val="12"/>
        <color theme="2" tint="-0.249977111117893"/>
        <rFont val="Calibri"/>
        <family val="2"/>
        <scheme val="minor"/>
      </rPr>
      <t>W</t>
    </r>
  </si>
  <si>
    <r>
      <rPr>
        <b/>
        <sz val="12"/>
        <rFont val="Calibri"/>
        <family val="2"/>
        <scheme val="minor"/>
      </rPr>
      <t>1.1</t>
    </r>
    <r>
      <rPr>
        <b/>
        <sz val="12"/>
        <color rgb="FF0000FF"/>
        <rFont val="Calibri"/>
        <family val="2"/>
        <scheme val="minor"/>
      </rPr>
      <t xml:space="preserve"> U</t>
    </r>
  </si>
  <si>
    <r>
      <rPr>
        <b/>
        <sz val="12"/>
        <rFont val="Calibri"/>
        <family val="2"/>
        <scheme val="minor"/>
      </rPr>
      <t xml:space="preserve">1.3 </t>
    </r>
    <r>
      <rPr>
        <b/>
        <sz val="12"/>
        <color rgb="FFFF0000"/>
        <rFont val="Calibri"/>
        <family val="2"/>
        <scheme val="minor"/>
      </rPr>
      <t>R</t>
    </r>
  </si>
  <si>
    <r>
      <rPr>
        <b/>
        <sz val="12"/>
        <rFont val="Calibri"/>
        <family val="2"/>
        <scheme val="minor"/>
      </rPr>
      <t>1.2</t>
    </r>
    <r>
      <rPr>
        <b/>
        <sz val="12"/>
        <color theme="0"/>
        <rFont val="Calibri"/>
        <family val="2"/>
        <scheme val="minor"/>
      </rPr>
      <t xml:space="preserve"> B</t>
    </r>
  </si>
  <si>
    <r>
      <rPr>
        <b/>
        <sz val="12"/>
        <rFont val="Calibri"/>
        <family val="2"/>
        <scheme val="minor"/>
      </rPr>
      <t>1.4</t>
    </r>
    <r>
      <rPr>
        <b/>
        <sz val="12"/>
        <color rgb="FF00B050"/>
        <rFont val="Calibri"/>
        <family val="2"/>
        <scheme val="minor"/>
      </rPr>
      <t xml:space="preserve"> G</t>
    </r>
  </si>
  <si>
    <t>CTD</t>
  </si>
  <si>
    <t xml:space="preserve">Link </t>
  </si>
  <si>
    <t>Mountain (Unstable)</t>
  </si>
  <si>
    <t>https://starcitygames.com/mountain-full-art-sgl-mtg-ust-215-enn/?sku=SGL-MTG-UST-215-ENN1</t>
  </si>
  <si>
    <t>Unlikely Alliance</t>
  </si>
  <si>
    <t>https://starcitygames.com/unlikely-alliance-sgl-mtg-all-20-enn/?sku=SGL-MTG-ALL-20-ENN1</t>
  </si>
  <si>
    <t>https://starcitygames.com/blind-seer-sgl-mtg-inv-47-enn/?sku=SGL-MTG-INV-47-ENN1</t>
  </si>
  <si>
    <t>Blind Seer</t>
  </si>
  <si>
    <t>Ice Cauldron</t>
  </si>
  <si>
    <t>https://starcitygames.com/ice-cauldron-sgl-mtg-ice-321-enn/?sku=SGL-MTG-ICE-321-ENN1</t>
  </si>
  <si>
    <t>Reverse Polarity</t>
  </si>
  <si>
    <t>https://starcitygames.com/reverse-polarity-sgl-mtg-atq-7-enn/?sku=SGL-MTG-ATQ-7-ENN1</t>
  </si>
  <si>
    <t>Urza, Academy Headmaster</t>
  </si>
  <si>
    <t>https://starcitygames.com/urza-academy-headmaster-sgl-mtg-ust-136-enn/?sku=SGL-MTG-UST-136-ENN1</t>
  </si>
  <si>
    <t>One with Nothing</t>
  </si>
  <si>
    <t>https://starcitygames.com/one-with-nothing-sgl-mtg-sok-84-enn/?sku=SGL-MTG-SOK-84-ENN1</t>
  </si>
  <si>
    <t>Sorrow's Path</t>
  </si>
  <si>
    <t>https://starcitygames.com/sorrows-path-sgl-mtg-drk-119-enn/?sku=SGL-MTG-DRK-119-ENN1</t>
  </si>
  <si>
    <t>Kasimir the Lone Wolf</t>
  </si>
  <si>
    <t>https://starcitygames.com/kasimir-the-lone-wolf-sgl-mtg-leg-237-enn/?sku=SGL-MTG-LEG-237-ENN1</t>
  </si>
  <si>
    <t>Wood Elemental</t>
  </si>
  <si>
    <t>https://starcitygames.com/wood-elemental-sgl-mtg-leg-215-enn/?sku=SGL-MTG-LEG-215-ENN1</t>
  </si>
  <si>
    <r>
      <rPr>
        <b/>
        <sz val="12"/>
        <color theme="0"/>
        <rFont val="Calibri"/>
        <family val="2"/>
        <scheme val="minor"/>
      </rPr>
      <t>9.9</t>
    </r>
    <r>
      <rPr>
        <b/>
        <sz val="12"/>
        <color theme="2" tint="-0.499984740745262"/>
        <rFont val="Calibri"/>
        <family val="2"/>
        <scheme val="minor"/>
      </rPr>
      <t xml:space="preserve"> </t>
    </r>
    <r>
      <rPr>
        <b/>
        <sz val="12"/>
        <color theme="2" tint="-0.249977111117893"/>
        <rFont val="Calibri"/>
        <family val="2"/>
        <scheme val="minor"/>
      </rPr>
      <t>Promo</t>
    </r>
  </si>
  <si>
    <t>https://starcitygames.com/hangarback-walker-sgl-mtg-prm-wb_2020_001-enf/?sku=SGL-MTG-PRM-WB_2020_001-ENF1</t>
  </si>
  <si>
    <t>Reliquary Tower</t>
  </si>
  <si>
    <t>https://starcitygames.com/reliquary-tower-sgl-mtg-prm-baf_2020_001-enf/?sku=SGL-MTG-PRM-BAF_2020_001-ENF1</t>
  </si>
  <si>
    <r>
      <rPr>
        <b/>
        <sz val="12"/>
        <color theme="0"/>
        <rFont val="Calibri"/>
        <family val="2"/>
        <scheme val="minor"/>
      </rPr>
      <t xml:space="preserve">1.2 </t>
    </r>
    <r>
      <rPr>
        <b/>
        <sz val="12"/>
        <color theme="9" tint="-0.249977111117893"/>
        <rFont val="Calibri"/>
        <family val="2"/>
        <scheme val="minor"/>
      </rPr>
      <t>Unstable</t>
    </r>
  </si>
  <si>
    <t>https://starcitygames.com/carpet-of-flowers-sgl-mtg-pwsb-usg_240-enn/?sku=SGL-MTG-PWSB-USG_240-ENN1</t>
  </si>
  <si>
    <t>https://starcitygames.com/elesh-norn-grand-cenobite-sgl-mtg-pwsb-ima_018-enn/?sku=SGL-MTG-PWSB-IMA_018-ENN1</t>
  </si>
  <si>
    <t>https://starcitygames.com/minamo-school-at-waters-edge-sgl-mtg-pwsb-chk_279-enf/?sku=SGL-MTG-PWSB-CHK_279-ENF1</t>
  </si>
  <si>
    <t>https://starcitygames.com/arcades-the-strategist-sgl-mtg-m19-212-enn/?sku=SGL-MTG-M19-212-ENN1</t>
  </si>
  <si>
    <t>https://starcitygames.com/sylvan-caryatid-sgl-mtg-ths-180-enn/?sku=SGL-MTG-THS-180-ENN1</t>
  </si>
  <si>
    <t>https://starcitygames.com/botanical-sanctum-sgl-mtg-kld-244-enn/?sku=SGL-MTG-KLD-244-ENN1</t>
  </si>
  <si>
    <t>https://starcitygames.com/supreme-verdict-sgl-mtg-pwsb-ima_210-enn/?sku=SGL-MTG-PWSB-IMA_210-ENN1</t>
  </si>
  <si>
    <t>https://starcitygames.com/leyline-of-sanctity-sgl-mtg-prm-pre-m20-026-enf/?sku=SGL-MTG-PRM-PRE_M20_026-ENF1</t>
  </si>
  <si>
    <t>https://starcitygames.com/ancient-ziggurat-sgl-mtg-pwsb-con_141-enn/?sku=SGL-MTG-PWSB-CON_141-ENN1</t>
  </si>
  <si>
    <t>https://starcitygames.com/counterspell-sgl-mtg-ss1-4-enn/?sku=SGL-MTG-SS1-4-ENN1</t>
  </si>
  <si>
    <t>https://starcitygames.com/opal-eye-kondas-yojimbo-sgl-mtg-bok-17-enn/?sku=SGL-MTG-BOK-17-ENN1</t>
  </si>
  <si>
    <t>https://starcitygames.com/tree-of-redemption-sgl-mtg-a25-191-enn/?sku=SGL-MTG-A25-191-ENN1</t>
  </si>
  <si>
    <t>https://starcitygames.com/wave-of-reckoning-sgl-mtg-c16-79-enn/?sku=SGL-MTG-C16-79-ENN1</t>
  </si>
  <si>
    <t>https://starcitygames.com/fell-the-mighty-sgl-mtg-c14-7-enn/?sku=SGL-MTG-C14-7-ENN1</t>
  </si>
  <si>
    <t>Wall of Denial</t>
  </si>
  <si>
    <t>https://starcitygames.com/marble-titan-sgl-mtg-tmp-28-enn/?sku=SGL-MTG-TMP-28-ENN1</t>
  </si>
  <si>
    <t>https://starcitygames.com/leyline-of-vitality-sgl-mtg-m11-183-enn/?sku=SGL-MTG-M11-183-ENN1</t>
  </si>
  <si>
    <t>https://starcitygames.com/colfenors-urn-sgl-mtg-lrw-254-enn/?sku=SGL-MTG-LRW-254-ENN1</t>
  </si>
  <si>
    <t>https://starcitygames.com/command-tower-sgl-mtg-c18-240-enn/?sku=SGL-MTG-C18-240-ENN1</t>
  </si>
  <si>
    <t>https://starcitygames.com/wall-of-tears-sgl-mtg-sth-50-enn/?sku=SGL-MTG-STH-50-ENN1</t>
  </si>
  <si>
    <t>https://starcitygames.com/wall-of-blossoms-sgl-mtg-sth-125-enn/?sku=SGL-MTG-STH-125-ENN1</t>
  </si>
  <si>
    <t>https://starcitygames.com/perimeter-captain-sgl-mtg-wwk-16-enn/?sku=SGL-MTG-WWK-16-ENN1</t>
  </si>
  <si>
    <t>https://starcitygames.com/assault-formation-sgl-mtg-dtk-173-enn/?sku=SGL-MTG-DTK-173-ENN1</t>
  </si>
  <si>
    <t>https://starcitygames.com/dusk-sgl-mtg-akh-210a-enn/?sku=SGL-MTG-AKH-210a-ENN1</t>
  </si>
  <si>
    <t>https://starcitygames.com/stalwart-shield-bearers-sgl-mtg-roe-46-enn/?sku=SGL-MTG-ROE-46-ENN1</t>
  </si>
  <si>
    <t>https://starcitygames.com/abzan-beastmaster-sgl-mtg-prm-fnm-2015-005-enf/?sku=SGL-MTG-PRM-FNM_2015_005-ENF1</t>
  </si>
  <si>
    <t>https://starcitygames.com/carven-caryatid-sgl-mtg-rav-155-enn/?sku=SGL-MTG-RAV-155-ENN1</t>
  </si>
  <si>
    <t>https://starcitygames.com/lonely-sandbar-sgl-mtg-ons-320-enn/?sku=SGL-MTG-ONS-320-ENN1</t>
  </si>
  <si>
    <t>https://starcitygames.com/overgrown-battlement-sgl-mtg-roe-203-enn/?sku=SGL-MTG-ROE-203-ENN1</t>
  </si>
  <si>
    <t>https://starcitygames.com/teyo-the-shieldmage-sgl-mtg-war-32-enn/?sku=SGL-MTG-WAR-32-ENN1</t>
  </si>
  <si>
    <t>https://starcitygames.com/psychic-membrane-sgl-mtg-mrd-46-enn/?sku=SGL-MTG-MRD-46-ENN1</t>
  </si>
  <si>
    <t>https://starcitygames.com/vine-trellis-sgl-mtg-mmq-285-enn/?sku=SGL-MTG-MMQ-285-ENN1</t>
  </si>
  <si>
    <t>https://starcitygames.com/jungle-barrier-sgl-mtg-apc-106-enn/?sku=SGL-MTG-APC-106-ENN1</t>
  </si>
  <si>
    <t>https://starcitygames.com/tetsuko-umezawa-fugitive-sgl-mtg-dom-69-enn/?sku=SGL-MTG-DOM-69-ENN1</t>
  </si>
  <si>
    <t>https://starcitygames.com/mnemonic-wall-sgl-mtg-roe-78-enn/?sku=SGL-MTG-ROE-78-ENN1</t>
  </si>
  <si>
    <t>https://starcitygames.com/soulsworn-jury-sgl-mtg-dis-17-enn/?sku=SGL-MTG-DIS-17-ENN1</t>
  </si>
  <si>
    <t>https://starcitygames.com/axebane-guardian-sgl-mtg-rtr-115-enn/?sku=SGL-MTG-RTR-115-ENN1</t>
  </si>
  <si>
    <t>https://starcitygames.com/wall-of-kelp-sgl-mtg-hml-40-enn/?sku=SGL-MTG-HML-40-ENN1</t>
  </si>
  <si>
    <t>Wall of Kelp</t>
  </si>
  <si>
    <t>https://starcitygames.com/high-alert-sgl-mtg-rna-182-enn/?sku=SGL-MTG-RNA-182-ENN1</t>
  </si>
  <si>
    <t>High Alert</t>
  </si>
  <si>
    <t>Sol Ring</t>
  </si>
  <si>
    <t>https://starcitygames.com/miraris-wake-sgl-mtg-jud-139-enn/?sku=SGL-MTG-JUD-139-ENN1</t>
  </si>
  <si>
    <t>Mirari's Wake</t>
  </si>
  <si>
    <t>Glacial Fortress</t>
  </si>
  <si>
    <t>Sunpetal Grove</t>
  </si>
  <si>
    <t>Hinterland Harbor</t>
  </si>
  <si>
    <t>Temple of Mystery</t>
  </si>
  <si>
    <t>Temple of Plenty</t>
  </si>
  <si>
    <t>Sea of Clouds</t>
  </si>
  <si>
    <t>Bountiful Promenade</t>
  </si>
  <si>
    <r>
      <rPr>
        <b/>
        <sz val="12"/>
        <color theme="0"/>
        <rFont val="Calibri"/>
        <family val="2"/>
        <scheme val="minor"/>
      </rPr>
      <t xml:space="preserve">2.5 </t>
    </r>
    <r>
      <rPr>
        <b/>
        <sz val="12"/>
        <color theme="9" tint="-0.249977111117893"/>
        <rFont val="Calibri"/>
        <family val="2"/>
        <scheme val="minor"/>
      </rPr>
      <t>Jumpstart</t>
    </r>
  </si>
  <si>
    <t>https://starcitygames.com/island-sgl-mtg-znr-271-enf/?sku=SGL-MTG-ZNR-271-ENF1</t>
  </si>
  <si>
    <t>Scute Swarm</t>
  </si>
  <si>
    <t>Clearwater Pathway</t>
  </si>
  <si>
    <t>Cragcrown Pathway</t>
  </si>
  <si>
    <t>Riverglide Pathway</t>
  </si>
  <si>
    <t>Temple of Abandon</t>
  </si>
  <si>
    <t>Forest (Theros Full Art)</t>
  </si>
  <si>
    <t>https://starcitygames.com/scute-swarm-sgl-mtg-znr2-308-enn/?sku=SGL-MTG-ZNR2-308-ENN1</t>
  </si>
  <si>
    <t>https://starcitygames.com/clearwater-pathway-murkwater-pathway-sgl-mtg-znr-260-enn/?sku=SGL-MTG-ZNR-260-ENN1</t>
  </si>
  <si>
    <t>https://starcitygames.com/cragcrown-pathway-timbercrown-pathway-sgl-mtg-znr2-287-enn/?sku=SGL-MTG-ZNR2-287-ENN1</t>
  </si>
  <si>
    <t>https://starcitygames.com/moraug-fury-of-akoum-sgl-mtg-znr2-300-enn/?sku=SGL-MTG-ZNR2-300-ENN1</t>
  </si>
  <si>
    <t>https://starcitygames.com/riverglide-pathway-lavaglide-pathway-sgl-mtg-znr-264-enn/?sku=SGL-MTG-ZNR-264-ENN1</t>
  </si>
  <si>
    <t>https://starcitygames.com/temple-of-abandon-sgl-mtg-thb-244-enf/?sku=SGL-MTG-THB-244-ENF1</t>
  </si>
  <si>
    <t>https://starcitygames.com/forest-sgl-mtg-thb-254-enf/?sku=SGL-MTG-THB-254-ENF1</t>
  </si>
  <si>
    <t>Branchloft Pathway</t>
  </si>
  <si>
    <t>https://starcitygames.com/branchloft-pathway-boulderloft-pathway-sgl-mtg-znr2-284-enn/?sku=SGL-MTG-ZNR2-284-ENN1</t>
  </si>
  <si>
    <t>Charix, the Raging Isle</t>
  </si>
  <si>
    <t>https://starcitygames.com/charix-the-raging-isle-sgl-mtg-prm-bun_znr_386-enf/?sku=SGL-MTG-PRM-BUN_ZNR_386-ENF1</t>
  </si>
  <si>
    <t>Mechagodzilla, Battle Fortress</t>
  </si>
  <si>
    <t>Hornet Nest</t>
  </si>
  <si>
    <t>https://starcitygames.com/hornet-nest-sgl-mtg-m15-177-enn/?sku=SGL-MTG-M15-177-ENN1</t>
  </si>
  <si>
    <t>https://starcitygames.com/sunscape-familiar-sgl-mtg-pls-17-enn/?sku=SGL-MTG-PLS-17-ENN1</t>
  </si>
  <si>
    <t>Towering Titan</t>
  </si>
  <si>
    <t>https://starcitygames.com/towering-titan-sgl-mtg-jmp-031-enn/?sku=SGL-MTG-JMP-031-ENN1</t>
  </si>
  <si>
    <t>Sunscape Familiar</t>
  </si>
  <si>
    <t>https://starcitygames.com/hinterland-harbor-sgl-mtg-isd-241-enn/?sku=SGL-MTG-ISD-241-ENN1</t>
  </si>
  <si>
    <t>https://starcitygames.com/temple-of-mystery-sgl-mtg-m21-254-enf/?sku=SGL-MTG-M21-254-ENF1</t>
  </si>
  <si>
    <t>https://starcitygames.com/sunpetal-grove-sgl-mtg-xln-257-enn/?sku=SGL-MTG-XLN-257-ENN1</t>
  </si>
  <si>
    <t>https://starcitygames.com/temple-of-plenty-sgl-mtg-bng-165-enn/?sku=SGL-MTG-BNG-165-ENN1</t>
  </si>
  <si>
    <t>https://starcitygames.com/glacial-fortress-sgl-mtg-m13-225-enn/?sku=SGL-MTG-M13-225-ENN1</t>
  </si>
  <si>
    <t>https://starcitygames.com/sea-of-clouds-sgl-mtg-zne-016-enn/?sku=SGL-MTG-ZNE-016-ENN1</t>
  </si>
  <si>
    <t>Skyclave Apparition</t>
  </si>
  <si>
    <t>https://starcitygames.com/skyclave-apparition-sgl-mtg-znr-039-enn/?sku=SGL-MTG-ZNR-039-ENN1</t>
  </si>
  <si>
    <t>https://starcitygames.com/marsh-flats-sgl-mtg-zne-006-enf/?sku=SGL-MTG-ZNE-006-ENF1</t>
  </si>
  <si>
    <t>Marsh Flats</t>
  </si>
  <si>
    <t>Nissa of Shadowed Boughs</t>
  </si>
  <si>
    <t>https://starcitygames.com/nissa-of-shadowed-boughs-sgl-mtg-znr2-283-enn/?sku=SGL-MTG-ZNR2-283-ENN1</t>
  </si>
  <si>
    <t>https://starcitygames.com/forsaken-monument-sgl-mtg-znr-244-enf/?sku=SGL-MTG-ZNR-244-ENF1</t>
  </si>
  <si>
    <t>Forsaken Monument</t>
  </si>
  <si>
    <t>SOMEDAY</t>
  </si>
  <si>
    <t>https://starcitygames.com/plains-sgl-mtg-thb-250-enn/?sku=SGL-MTG-THB-250-ENN1</t>
  </si>
  <si>
    <t>https://starcitygames.com/plains-373-full-art-sgl-mtg-2xm-373-enn/?sku=SGL-MTG-2XM-373-ENN1</t>
  </si>
  <si>
    <t>https://starcitygames.com/forest-sgl-mtg-thb-254-enn/?sku=SGL-MTG-THB-254-ENN1</t>
  </si>
  <si>
    <t>https://starcitygames.com/forest-full-art-sgl-mtg-ust-216-enn/?sku=SGL-MTG-UST-216-ENN1</t>
  </si>
  <si>
    <t>https://starcitygames.com/eldrazi-devastator-sgl-mtg-bfz-7-enf/?sku=SGL-MTG-BFZ-7-ENF1</t>
  </si>
  <si>
    <r>
      <rPr>
        <b/>
        <sz val="12"/>
        <color theme="0"/>
        <rFont val="Calibri"/>
        <family val="2"/>
        <scheme val="minor"/>
      </rPr>
      <t xml:space="preserve">3.0 </t>
    </r>
    <r>
      <rPr>
        <b/>
        <sz val="12"/>
        <color theme="0" tint="-0.249977111117893"/>
        <rFont val="Calibri"/>
        <family val="2"/>
        <scheme val="minor"/>
      </rPr>
      <t>C</t>
    </r>
  </si>
  <si>
    <t>Eldrazi Devastator</t>
  </si>
  <si>
    <t>https://starcitygames.com/counterspell-sgl-mtg-tmp-57-enn/?sku=SGL-MTG-TMP-57-ENN1</t>
  </si>
  <si>
    <t>https://starcitygames.com/careful-study-sgl-mtg-ody-70-enn/?sku=SGL-MTG-ODY-70-ENN1</t>
  </si>
  <si>
    <t>Careful Study</t>
  </si>
  <si>
    <t>Fire Prophecy</t>
  </si>
  <si>
    <t>Grapeshot</t>
  </si>
  <si>
    <t>Izzet Guildgate</t>
  </si>
  <si>
    <t>Whirlpool Rider</t>
  </si>
  <si>
    <t>https://starcitygames.com/whirlpool-rider-sgl-mtg-apc-35-enn/?sku=SGL-MTG-APC-35-ENN1</t>
  </si>
  <si>
    <t>Mistral Singer</t>
  </si>
  <si>
    <t>Snow-Covered Island</t>
  </si>
  <si>
    <t>https://starcitygames.com/snow-covered-island-sgl-mtg-mh1-251-enn/?sku=SGL-MTG-MH1-251-ENN1</t>
  </si>
  <si>
    <t>Mind Stone</t>
  </si>
  <si>
    <t>Forgotten Cave</t>
  </si>
  <si>
    <t>Blink of an Eye</t>
  </si>
  <si>
    <t>Serum Visions</t>
  </si>
  <si>
    <t>Hour of Devastation</t>
  </si>
  <si>
    <t>Rush of Knowledge</t>
  </si>
  <si>
    <t>Thrill of Possibility</t>
  </si>
  <si>
    <t>https://starcitygames.com/island-sgl-mtg-m212-310-enn/?sku=SGL-MTG-M212-310-ENN1</t>
  </si>
  <si>
    <t>Island</t>
  </si>
  <si>
    <t>Goblin Electromancer</t>
  </si>
  <si>
    <t>Abrade</t>
  </si>
  <si>
    <t>Brainstorm</t>
  </si>
  <si>
    <t>Frogify</t>
  </si>
  <si>
    <t>Izzet Cluestone</t>
  </si>
  <si>
    <t>Ulamog's Crusher</t>
  </si>
  <si>
    <t>Halimar Depths</t>
  </si>
  <si>
    <t>https://starcitygames.com/ponder-sgl-mtg-m12-73-enn/?sku=SGL-MTG-M12-73-ENN1</t>
  </si>
  <si>
    <t>Ponder</t>
  </si>
  <si>
    <t>https://starcitygames.com/cloudpiercer-sgl-mtg-iko2-291-enf/?sku=SGL-MTG-IKO2-291-ENF1</t>
  </si>
  <si>
    <t>Cloudpiercer</t>
  </si>
  <si>
    <t>Fists of Flame</t>
  </si>
  <si>
    <t>Compulsive Research</t>
  </si>
  <si>
    <t>https://starcitygames.com/compulsive-research-sgl-mtg-rav-40-enn/?sku=SGL-MTG-RAV-40-ENN1</t>
  </si>
  <si>
    <t>https://starcitygames.com/arcane-denial-sgl-mtg-a25-41-enn/?sku=SGL-MTG-A25-41-ENN1</t>
  </si>
  <si>
    <t>Arcane Denial</t>
  </si>
  <si>
    <t>Opt</t>
  </si>
  <si>
    <t>Spellgorger Weird</t>
  </si>
  <si>
    <t>Swiftwater Cliffs</t>
  </si>
  <si>
    <t>Jhessian Thief</t>
  </si>
  <si>
    <t>Highland Lake</t>
  </si>
  <si>
    <t>Flood</t>
  </si>
  <si>
    <t>Negate</t>
  </si>
  <si>
    <t>https://starcitygames.com/negate-sgl-mtg-rix-44-enn/?sku=SGL-MTG-RIX-44-ENN1</t>
  </si>
  <si>
    <t>Mystic Sanctuary</t>
  </si>
  <si>
    <t>Commander's Sphere</t>
  </si>
  <si>
    <t>Faithless Looting</t>
  </si>
  <si>
    <t>Izzet Boilerworks</t>
  </si>
  <si>
    <t>Wee Dragonauts</t>
  </si>
  <si>
    <t>Preordain</t>
  </si>
  <si>
    <t>Sweet-Gum Recluse</t>
  </si>
  <si>
    <t>https://starcitygames.com/privileged-position-sgl-mtg-gk1-116-enn/?sku=SGL-MTG-GK1-116-ENN1</t>
  </si>
  <si>
    <t>Privileged Position</t>
  </si>
  <si>
    <t>https://starcitygames.com/trostani-selesnyas-voice-sgl-mtg-gk1-102-enf/?sku=SGL-MTG-GK1-102-ENF1</t>
  </si>
  <si>
    <t>Trostani, Selesnya's Voice</t>
  </si>
  <si>
    <r>
      <rPr>
        <b/>
        <sz val="12"/>
        <color theme="0"/>
        <rFont val="Calibri"/>
        <family val="2"/>
        <scheme val="minor"/>
      </rPr>
      <t xml:space="preserve">2.9 </t>
    </r>
    <r>
      <rPr>
        <b/>
        <sz val="12"/>
        <color rgb="FF3333CC"/>
        <rFont val="Calibri"/>
        <family val="2"/>
        <scheme val="minor"/>
      </rPr>
      <t>Commander Legends</t>
    </r>
  </si>
  <si>
    <t>Hullbreacher</t>
  </si>
  <si>
    <t>https://starcitygames.com/hullbreacher-sgl-mtg-cmr-074-enn/?sku=SGL-MTG-CMR-074-ENN1</t>
  </si>
  <si>
    <t>Rings of Brighthearth</t>
  </si>
  <si>
    <t>https://starcitygames.com/rejuvenating-springs-sgl-mtg-cmr-354-enn/?sku=SGL-MTG-CMR-354-ENN1</t>
  </si>
  <si>
    <t>Rejuvenating Springs</t>
  </si>
  <si>
    <t>https://starcitygames.com/staff-of-domination-sgl-mtg-cmr-343-enn/?sku=SGL-MTG-CMR-343-ENN1</t>
  </si>
  <si>
    <t>Staff of Domination</t>
  </si>
  <si>
    <t>Undergrowth Stadium</t>
  </si>
  <si>
    <t>https://starcitygames.com/undergrowth-stadium-sgl-mtg-cmr-359-enn/?sku=SGL-MTG-CMR-359-ENN1</t>
  </si>
  <si>
    <t>https://starcitygames.com/training-center-sgl-mtg-cmr-358-enn/?sku=SGL-MTG-CMR-358-ENN1</t>
  </si>
  <si>
    <t>Training Center</t>
  </si>
  <si>
    <t>https://starcitygames.com/avenger-of-zendikar-sgl-mtg-cmr-422-enn/?sku=SGL-MTG-CMR-422-ENN1</t>
  </si>
  <si>
    <t>Avenger of Zendikar</t>
  </si>
  <si>
    <t>Wheel of Misfortune</t>
  </si>
  <si>
    <t>https://starcitygames.com/wheel-of-misfortune-sgl-mtg-cmr-211-enn/?sku=SGL-MTG-CMR-211-ENN1</t>
  </si>
  <si>
    <t>Akroma, Vision of Ixidor</t>
  </si>
  <si>
    <t>https://starcitygames.com/ramunap-excavator-sgl-mtg-cmr-433-enn/?sku=SGL-MTG-CMR-433-ENN1</t>
  </si>
  <si>
    <t>Ramunap Excavator</t>
  </si>
  <si>
    <t>Eternal Witness</t>
  </si>
  <si>
    <t>https://starcitygames.com/eternal-witness-sgl-mtg-cmr-425-enn/?sku=SGL-MTG-CMR-425-ENN1</t>
  </si>
  <si>
    <t>Nezahal, Primal Tide</t>
  </si>
  <si>
    <t>https://starcitygames.com/nezahal-primal-tide-sgl-mtg-cmr-401-enn/?sku=SGL-MTG-CMR-401-ENN1</t>
  </si>
  <si>
    <t>Kamahl, Heart of Krosa</t>
  </si>
  <si>
    <t>https://starcitygames.com/kamahl-heart-of-krosa-sgl-mtg-cmr-237-enn/?sku=SGL-MTG-CMR-237-ENN1</t>
  </si>
  <si>
    <t>Profane Transfusion</t>
  </si>
  <si>
    <t>https://starcitygames.com/profane-transfusion-sgl-mtg-cmr-145-enn/?sku=SGL-MTG-CMR-145-ENN1</t>
  </si>
  <si>
    <t>https://starcitygames.com/reliquary-tower-sgl-mtg-cmr-488-enn/?sku=SGL-MTG-CMR-488-ENN1</t>
  </si>
  <si>
    <t>Murkfiend Liege</t>
  </si>
  <si>
    <t>https://starcitygames.com/murkfiend-liege-sgl-mtg-cmr-448-enn/?sku=SGL-MTG-CMR-448-ENN1</t>
  </si>
  <si>
    <t>https://starcitygames.com/sol-ring-sgl-mtg-cmr-472-enn/?sku=SGL-MTG-CMR-472-ENN1</t>
  </si>
  <si>
    <t>Triumphant Reckoning</t>
  </si>
  <si>
    <t>https://starcitygames.com/triumphant-reckoning-sgl-mtg-cmr-052-enn/?sku=SGL-MTG-CMR-052-ENN1</t>
  </si>
  <si>
    <t>https://starcitygames.com/thought-vessel-sgl-mtg-cmr-346-enn/?sku=SGL-MTG-CMR-346-ENN1</t>
  </si>
  <si>
    <t>Thought Vessel</t>
  </si>
  <si>
    <t>Port Razer</t>
  </si>
  <si>
    <t>https://starcitygames.com/port-razer-sgl-mtg-cmr-193-enn/?sku=SGL-MTG-CMR-193-ENN1</t>
  </si>
  <si>
    <t>Three Visits</t>
  </si>
  <si>
    <t>https://starcitygames.com/three-visits-sgl-mtg-cmr-261-enn/?sku=SGL-MTG-CMR-261-ENN1</t>
  </si>
  <si>
    <t>https://starcitygames.com/swiftfoot-boots-sgl-mtg-cmr-474-enn/?sku=SGL-MTG-CMR-474-ENN1</t>
  </si>
  <si>
    <t>Swiftfoot Boots</t>
  </si>
  <si>
    <t>https://starcitygames.com/kodamas-reach-sgl-mtg-cmr-429-enn/?sku=SGL-MTG-CMR-429-ENN1</t>
  </si>
  <si>
    <t>https://starcitygames.com/arcane-signet-sgl-mtg-cmr-297-enn/?sku=SGL-MTG-CMR-297-ENN1</t>
  </si>
  <si>
    <t>Arcane Signet</t>
  </si>
  <si>
    <t>Swamp (B)</t>
  </si>
  <si>
    <t>https://starcitygames.com/swamp-sgl-mtg-lea-290-enn/?sku=SGL-MTG-LEA-290-ENN1</t>
  </si>
  <si>
    <r>
      <rPr>
        <b/>
        <sz val="12"/>
        <color theme="0"/>
        <rFont val="Calibri"/>
        <family val="2"/>
        <scheme val="minor"/>
      </rPr>
      <t xml:space="preserve">0.9 </t>
    </r>
    <r>
      <rPr>
        <b/>
        <sz val="12"/>
        <color theme="8" tint="0.39997558519241921"/>
        <rFont val="Calibri"/>
        <family val="2"/>
        <scheme val="minor"/>
      </rPr>
      <t>Zendikar</t>
    </r>
  </si>
  <si>
    <r>
      <rPr>
        <b/>
        <sz val="12"/>
        <color theme="0"/>
        <rFont val="Calibri"/>
        <family val="2"/>
        <scheme val="minor"/>
      </rPr>
      <t xml:space="preserve">0.8 </t>
    </r>
    <r>
      <rPr>
        <b/>
        <sz val="12"/>
        <color theme="6"/>
        <rFont val="Calibri"/>
        <family val="2"/>
        <scheme val="minor"/>
      </rPr>
      <t>Lorwyn</t>
    </r>
  </si>
  <si>
    <r>
      <rPr>
        <b/>
        <sz val="12"/>
        <color theme="0"/>
        <rFont val="Calibri"/>
        <family val="2"/>
        <scheme val="minor"/>
      </rPr>
      <t xml:space="preserve">0.7 </t>
    </r>
    <r>
      <rPr>
        <b/>
        <sz val="12"/>
        <color theme="4" tint="-0.499984740745262"/>
        <rFont val="Calibri"/>
        <family val="2"/>
        <scheme val="minor"/>
      </rPr>
      <t>Planar Chaos</t>
    </r>
  </si>
  <si>
    <t>https://starcitygames.com/urborg-tomb-of-yawgmoth-sgl-mtg-plc-165-enn/?sku=SGL-MTG-PLC-165-ENN1</t>
  </si>
  <si>
    <t>Urborg, Tomb of Yawgmoth</t>
  </si>
  <si>
    <t>https://starcitygames.com/dread-sgl-mtg-lrw-107-enn/?sku=SGL-MTG-LRW-107-ENN1</t>
  </si>
  <si>
    <t>Dread</t>
  </si>
  <si>
    <t>Vigor</t>
  </si>
  <si>
    <t>https://starcitygames.com/vigor-sgl-mtg-lrw-240-enn/?sku=SGL-MTG-LRW-240-ENN1</t>
  </si>
  <si>
    <t>https://starcitygames.com/goblin-guide-sgl-mtg-zen-126-enn/?sku=SGL-MTG-ZEN-126-ENN1</t>
  </si>
  <si>
    <t>Thriving Isle</t>
  </si>
  <si>
    <t>Thriving Bluff</t>
  </si>
  <si>
    <t>https://starcitygames.com/thriving-bluff-sgl-mtg-jmp-033-enn/?sku=SGL-MTG-JMP-033-ENN1</t>
  </si>
  <si>
    <t>https://starcitygames.com/thriving-isle-sgl-mtg-jmp-036-enn/?sku=SGL-MTG-JMP-036-ENN1</t>
  </si>
  <si>
    <t>Fall from Favor</t>
  </si>
  <si>
    <t>https://starcitygames.com/sweet-gum-recluse-sgl-mtg-cmr-260-enn/?sku=SGL-MTG-CMR-260-ENN1</t>
  </si>
  <si>
    <t>Jace, Mirror Mage</t>
  </si>
  <si>
    <t>https://starcitygames.com/jace-mirror-mage-sgl-mtg-znr2-281-enn/?sku=SGL-MTG-ZNR2-281-ENN1</t>
  </si>
  <si>
    <t>https://starcitygames.com/felidar-retreat-sgl-mtg-znr-016-enf/?sku=SGL-MTG-ZNR-016-ENF1</t>
  </si>
  <si>
    <t>Felidar Retreat</t>
  </si>
  <si>
    <t>Drana, the Last Bloodchief</t>
  </si>
  <si>
    <t>https://starcitygames.com/drana-the-last-bloodchief-sgl-mtg-znr-098-enn/?sku=SGL-MTG-ZNR-098-ENN1</t>
  </si>
  <si>
    <t>Lotus Cobra</t>
  </si>
  <si>
    <t>https://starcitygames.com/lotus-cobra-sgl-mtg-znr-193-enn/?sku=SGL-MTG-ZNR-193-ENN1</t>
  </si>
  <si>
    <t>https://starcitygames.com/lotus-cobra-sgl-mtg-znr2-307-enf/?sku=SGL-MTG-ZNR2-307-ENF1</t>
  </si>
  <si>
    <t>Rhystic Study</t>
  </si>
  <si>
    <t>Lightning Bolt</t>
  </si>
  <si>
    <t>https://starcitygames.com/island-376-sgl-mtg-2xm-376-enf/?sku=SGL-MTG-2XM-376-ENF1</t>
  </si>
  <si>
    <t>Chimeric Staff</t>
  </si>
  <si>
    <t>https://starcitygames.com/chimeric-staff-sgl-mtg-usg-288-enn/?sku=SGL-MTG-USG-288-ENN1</t>
  </si>
  <si>
    <t>Lightning Dragon</t>
  </si>
  <si>
    <t>https://starcitygames.com/lightning-dragon-sgl-mtg-usg-202-enn/?sku=SGL-MTG-USG-202-ENN1</t>
  </si>
  <si>
    <t>https://starcitygames.com/karn-silver-golem-sgl-mtg-usg-298-enn/?sku=SGL-MTG-USG-298-ENN1</t>
  </si>
  <si>
    <t>Karn, Silver Golem</t>
  </si>
  <si>
    <t>Jester's Sombrero</t>
  </si>
  <si>
    <t>https://starcitygames.com/jesters-sombrero-sgl-mtg-ugl-76-enn/?sku=SGL-MTG-UGL-76-ENN1</t>
  </si>
  <si>
    <t>https://starcitygames.com/b-f-m-big-furry-monster-sgl-mtg-ugl-28-enn/?sku=SGL-MTG-UGL-28-ENN1</t>
  </si>
  <si>
    <t>B.F.M. (Big Furry Monster) L</t>
  </si>
  <si>
    <t>https://starcitygames.com/b-f-m-big-furry-monster-sgl-mtg-ugl-29-enn/?sku=SGL-MTG-UGL-29-ENN1</t>
  </si>
  <si>
    <t>B.F.M. (Big Furry Monster) R</t>
  </si>
  <si>
    <t>Blacker Lotus</t>
  </si>
  <si>
    <t>https://starcitygames.com/blacker-lotus-sgl-mtg-ugl-70-enn/?sku=SGL-MTG-UGL-70-ENN1</t>
  </si>
  <si>
    <t>https://starcitygames.com/benthic-behemoth-sgl-mtg-tmp-54-enn/?sku=SGL-MTG-TMP-54-ENN1</t>
  </si>
  <si>
    <t>Benthic Behemoth</t>
  </si>
  <si>
    <t>Rathi Dragon</t>
  </si>
  <si>
    <t>https://starcitygames.com/rathi-dragon-sgl-mtg-tmp-196-enn/?sku=SGL-MTG-TMP-196-ENN1</t>
  </si>
  <si>
    <t>https://starcitygames.com/commander-greven-il-vec-sgl-mtg-tmp-115-enn/?sku=SGL-MTG-TMP-115-ENN1</t>
  </si>
  <si>
    <t>Commander Greven il-Vec</t>
  </si>
  <si>
    <t>https://starcitygames.com/dragonstorm-sgl-mtg-scg-90-enn/?sku=SGL-MTG-SCG-90-ENN1</t>
  </si>
  <si>
    <t>Karona, False God</t>
  </si>
  <si>
    <t>Dragonstorm</t>
  </si>
  <si>
    <t>https://starcitygames.com/karona-false-god-sgl-mtg-scg-138-enn/?sku=SGL-MTG-SCG-138-ENN1</t>
  </si>
  <si>
    <t>Mageta the Lion</t>
  </si>
  <si>
    <t>https://starcitygames.com/mageta-the-lion-sgl-mtg-pcy-13-enn/?sku=SGL-MTG-PCY-13-ENN1</t>
  </si>
  <si>
    <t>https://starcitygames.com/jareth-leonine-titan-sgl-mtg-ons-43-enn/?sku=SGL-MTG-ONS-43-ENN1</t>
  </si>
  <si>
    <t>Jareth, Leonine Titan</t>
  </si>
  <si>
    <t>Akroma, Angel of Wrath</t>
  </si>
  <si>
    <t>https://starcitygames.com/akroma-angel-of-wrath-sgl-mtg-lgn-1-enn/?sku=SGL-MTG-LGN-1-ENN1</t>
  </si>
  <si>
    <t>https://starcitygames.com/phage-the-untouchable-sgl-mtg-lgn-78-enn/?sku=SGL-MTG-LGN-78-ENN1</t>
  </si>
  <si>
    <t>Phage the Untouchable</t>
  </si>
  <si>
    <t>Commander Eesha</t>
  </si>
  <si>
    <t>https://starcitygames.com/commander-eesha-sgl-mtg-jud-9-enn/?sku=SGL-MTG-JUD-9-ENN1</t>
  </si>
  <si>
    <t>Harsh Judgment</t>
  </si>
  <si>
    <t>https://starcitygames.com/harsh-judgment-sgl-mtg-inv-19-enn/?sku=SGL-MTG-INV-19-ENN1</t>
  </si>
  <si>
    <t>https://starcitygames.com/coalition-victory-sgl-mtg-inv-241-enn/?sku=SGL-MTG-INV-241-ENN1</t>
  </si>
  <si>
    <t>Coalition Victory</t>
  </si>
  <si>
    <t>Utopia Tree</t>
  </si>
  <si>
    <t>https://starcitygames.com/utopia-tree-sgl-mtg-inv-219-enn/?sku=SGL-MTG-INV-219-ENN1</t>
  </si>
  <si>
    <t>https://starcitygames.com/dueling-grounds-sgl-mtg-inv-245-enn/?sku=SGL-MTG-INV-245-ENN1</t>
  </si>
  <si>
    <t>Dueling Grounds</t>
  </si>
  <si>
    <t>https://starcitygames.com/mirri-cat-warrior-sgl-mtg-exo-114-enn/?sku=SGL-MTG-EXO-114-ENN1</t>
  </si>
  <si>
    <t>Mirri, Cat Warrior</t>
  </si>
  <si>
    <t>Exalted Dragon</t>
  </si>
  <si>
    <t>https://starcitygames.com/exalted-dragon-sgl-mtg-exo-6-enn/?sku=SGL-MTG-EXO-6-ENN1</t>
  </si>
  <si>
    <t>Jester's Cap</t>
  </si>
  <si>
    <t>https://starcitygames.com/jesters-cap-sgl-mtg-ice-324-enn/?sku=SGL-MTG-ICE-324-ENN1</t>
  </si>
  <si>
    <t>https://starcitygames.com/lhurgoyf-sgl-mtg-ice-252-enn/?sku=SGL-MTG-ICE-252-ENN1</t>
  </si>
  <si>
    <t>Lhurgoyf</t>
  </si>
  <si>
    <t>https://starcitygames.com/mountain-sgl-mtg-m212-312-enn/?sku=SGL-MTG-M212-312-ENN1</t>
  </si>
  <si>
    <t>https://starcitygames.com/rhystic-study-sgl-mtg-pcy-45-enn/?sku=SGL-MTG-PCY-45-ENN1</t>
  </si>
  <si>
    <t>https://starcitygames.com/lightning-bolt-sgl-mtg-mm2-122-enn/?sku=SGL-MTG-MM2-122-ENN1</t>
  </si>
  <si>
    <t>Forest</t>
  </si>
  <si>
    <t>Plains</t>
  </si>
  <si>
    <t>https://starcitygames.com/nevinyrrals-disk-sgl-mtg-cmr2-696-enf/?sku=SGL-MTG-CMR2-696-ENF1</t>
  </si>
  <si>
    <t>Nevinyrral's Disk</t>
  </si>
  <si>
    <t>https://starcitygames.com/immaculate-magistrate-sgl-mtg-cmr2-679-enn/?sku=SGL-MTG-CMR2-679-ENN1</t>
  </si>
  <si>
    <t>Immaculate Magistrate</t>
  </si>
  <si>
    <t>Silas Renn, Seeker Adept</t>
  </si>
  <si>
    <t>https://starcitygames.com/silas-renn-seeker-adept-sgl-mtg-cmr2-536-enf/?sku=SGL-MTG-CMR2-536-ENF1</t>
  </si>
  <si>
    <t>https://starcitygames.com/akroma-vision-of-ixidor-sgl-mtg-cmr-002-enf/?sku=SGL-MTG-CMR-002-ENF1</t>
  </si>
  <si>
    <t>https://starcitygames.com/training-center-sgl-mtg-cmr-358-enf/?sku=SGL-MTG-CMR-358-ENF1</t>
  </si>
  <si>
    <t>https://starcitygames.com/maelstrom-wanderer-sgl-mtg-cmr2-526-enf/?sku=SGL-MTG-CMR2-526-ENF1</t>
  </si>
  <si>
    <t>Maelstrom Wanderer</t>
  </si>
  <si>
    <t>https://starcitygames.com/rings-of-brighthearth-sgl-mtg-cmr-335-enf/?sku=SGL-MTG-CMR-335-ENF1</t>
  </si>
  <si>
    <t>https://starcitygames.com/command-tower-sgl-mtg-cmr2-705-enn/?sku=SGL-MTG-CMR2-705-ENN1</t>
  </si>
  <si>
    <t>https://starcitygames.com/undergrowth-stadium-sgl-mtg-cmr2-714-enn/?sku=SGL-MTG-CMR2-714-ENN1</t>
  </si>
  <si>
    <t>Xenagos, God of Revels</t>
  </si>
  <si>
    <t>https://starcitygames.com/xenagos-god-of-revels-sgl-mtg-cmr2-541-enf/?sku=SGL-MTG-CMR2-541-ENF1</t>
  </si>
  <si>
    <t>Livio, Oathsworn Sentinel</t>
  </si>
  <si>
    <t>Wall of Reverence</t>
  </si>
  <si>
    <t>https://starcitygames.com/wall-of-reverence-sgl-mtg-uma-41-enf/?sku=SGL-MTG-UMA-41-ENF1</t>
  </si>
  <si>
    <t>Rabid Wombat</t>
  </si>
  <si>
    <t>https://starcitygames.com/rabid-wombat-sgl-mtg-leg-198-enn/?sku=SGL-MTG-LEG-198-ENN1</t>
  </si>
  <si>
    <t>https://starcitygames.com/barktooth-warbeard-sgl-mtg-leg-221-enn/?sku=SGL-MTG-LEG-221-ENN1</t>
  </si>
  <si>
    <t>Barktooth Warbeard</t>
  </si>
  <si>
    <t>Teeka's Dragon</t>
  </si>
  <si>
    <t>https://starcitygames.com/teekas-dragon-sgl-mtg-mir-320-enn/?sku=SGL-MTG-MIR-320-ENN1</t>
  </si>
  <si>
    <t>Tibalt, the Fiend-Blooded</t>
  </si>
  <si>
    <t>Naked Singularity</t>
  </si>
  <si>
    <t>https://starcitygames.com/naked-singularity-sgl-mtg-ice-330-enn/?sku=SGL-MTG-ICE-330-ENN1</t>
  </si>
  <si>
    <t>https://starcitygames.com/veldrane-of-sengir-sgl-mtg-hml-60-enn/?sku=SGL-MTG-HML-60-ENN1</t>
  </si>
  <si>
    <t>Veldrane of Sengir</t>
  </si>
  <si>
    <t>https://starcitygames.com/an-havva-township-sgl-mtg-hml-111-enn/?sku=SGL-MTG-HML-111-ENN1</t>
  </si>
  <si>
    <t>An-Havva Township</t>
  </si>
  <si>
    <t>Pablo Zurita</t>
  </si>
  <si>
    <t>Marcelo Beltran</t>
  </si>
  <si>
    <t>Aninat</t>
  </si>
  <si>
    <t>Abraham Burgos</t>
  </si>
  <si>
    <t>Deposito</t>
  </si>
  <si>
    <t>PAGADO</t>
  </si>
  <si>
    <t>Emil Le Chien</t>
  </si>
  <si>
    <t>Martes 24</t>
  </si>
  <si>
    <t>Metro Los Leones</t>
  </si>
  <si>
    <t>ENTREGADO</t>
  </si>
  <si>
    <t>Bufon Chavez</t>
  </si>
  <si>
    <t>Metro Ñuñoa</t>
  </si>
  <si>
    <t xml:space="preserve"> Gonzalo Leiva</t>
  </si>
  <si>
    <t>Cash</t>
  </si>
  <si>
    <t>Viernes 27</t>
  </si>
  <si>
    <t>Oasis</t>
  </si>
  <si>
    <t>Diego Inda</t>
  </si>
  <si>
    <t>Mocle Navarrete</t>
  </si>
  <si>
    <t>Joaquín Vásquez</t>
  </si>
  <si>
    <t>Jueves 26</t>
  </si>
  <si>
    <t>Metro 19 hrs</t>
  </si>
  <si>
    <t>Isolate</t>
  </si>
  <si>
    <t>https://starcitygames.com/isolate-sgl-mtg-m19-17-enn/?sku=SGL-MTG-M19-17-ENN1</t>
  </si>
  <si>
    <t>https://starcitygames.com/isamaru-hound-of-konda-sgl-mtg-jmp-113-enn/?sku=SGL-MTG-JMP-113-ENN1</t>
  </si>
  <si>
    <t>Isamaru, Hound of Konda</t>
  </si>
  <si>
    <t>Archpriest of Iona</t>
  </si>
  <si>
    <t>https://starcitygames.com/archpriest-of-iona-sgl-mtg-znr-005-enn/?sku=SGL-MTG-ZNR-005-ENN1</t>
  </si>
  <si>
    <t>https://starcitygames.com/sphinxs-decree-sgl-mtg-rix-24-enn/?sku=SGL-MTG-RIX-24-ENN1</t>
  </si>
  <si>
    <t>Sphinx's Decree</t>
  </si>
  <si>
    <t>Remorseful Cleric</t>
  </si>
  <si>
    <t>https://starcitygames.com/remorseful-cleric-sgl-mtg-m19-33-enn/?sku=SGL-MTG-M19-33-ENN1</t>
  </si>
  <si>
    <t>https://starcitygames.com/suncleanser-sgl-mtg-m19-39-enn/?sku=SGL-MTG-M19-39-ENN1</t>
  </si>
  <si>
    <t>Suncleanser</t>
  </si>
  <si>
    <t>Brought Back</t>
  </si>
  <si>
    <t>https://starcitygames.com/brought-back-sgl-mtg-m20-9-enn/?sku=SGL-MTG-M20-9-ENN1</t>
  </si>
  <si>
    <t>Adorned Pouncer</t>
  </si>
  <si>
    <t>https://starcitygames.com/adorned-pouncer-sgl-mtg-pwsb-hou_002-enn/?sku=SGL-MTG-PWSB-HOU_002-ENN1</t>
  </si>
  <si>
    <t>Containment Priest</t>
  </si>
  <si>
    <t>https://starcitygames.com/containment-priest-sgl-mtg-m21-013-enn/?sku=SGL-MTG-M21-013-ENN1</t>
  </si>
  <si>
    <t>https://starcitygames.com/pack-leader-sgl-mtg-m21-029-enn/?sku=SGL-MTG-M21-029-ENN1</t>
  </si>
  <si>
    <t>Pack Leader</t>
  </si>
  <si>
    <t>Luminarch Aspirant</t>
  </si>
  <si>
    <t>https://starcitygames.com/luminarch-aspirant-sgl-mtg-znr-024-enn/?sku=SGL-MTG-ZNR-024-ENN1</t>
  </si>
  <si>
    <t>https://starcitygames.com/livio-oathsworn-sentinel-sgl-mtg-cmr-031-enn/?sku=SGL-MTG-CMR-031-ENN1</t>
  </si>
  <si>
    <t>Oketra's Last Mercy</t>
  </si>
  <si>
    <t>https://starcitygames.com/oketras-last-mercy-sgl-mtg-hou-18-enn/?sku=SGL-MTG-HOU-18-ENN1</t>
  </si>
  <si>
    <t>https://starcitygames.com/slaughter-the-strong-sgl-mtg-rix-22-enn/?sku=SGL-MTG-RIX-22-ENN1</t>
  </si>
  <si>
    <t>Slaughter the Strong</t>
  </si>
  <si>
    <t>Benalish Marshal</t>
  </si>
  <si>
    <t>https://starcitygames.com/benalish-marshal-sgl-mtg-dom-6-enn/?sku=SGL-MTG-DOM-6-ENN1</t>
  </si>
  <si>
    <t>https://starcitygames.com/lavabrink-venturer-sgl-mtg-iko-019-enn/?sku=SGL-MTG-IKO-019-ENN1</t>
  </si>
  <si>
    <t>Lavabrink Venturer</t>
  </si>
  <si>
    <t>Idol of Endurace</t>
  </si>
  <si>
    <t>https://starcitygames.com/idol-of-endurance-sgl-mtg-m21-023-enn/?sku=SGL-MTG-M21-023-ENN1</t>
  </si>
  <si>
    <t>Tempered Steel</t>
  </si>
  <si>
    <t>https://starcitygames.com/tempered-steel-sgl-mtg-2xm-034-enn/?sku=SGL-MTG-2XM-034-ENN1</t>
  </si>
  <si>
    <t>https://starcitygames.com/archon-of-emeria-sgl-mtg-znr-004-enn/?sku=SGL-MTG-ZNR-004-ENN1</t>
  </si>
  <si>
    <t>Archon of Emeria</t>
  </si>
  <si>
    <t>https://starcitygames.com/woolly-razorback-sgl-mtg-csp-25-enn/?sku=SGL-MTG-CSP-25-ENN1</t>
  </si>
  <si>
    <t>Woolly Razorback</t>
  </si>
  <si>
    <t>Daring Archaeologist</t>
  </si>
  <si>
    <t>https://starcitygames.com/daring-archaeologist-sgl-mtg-dom-13-enn/?sku=SGL-MTG-DOM-13-ENN1</t>
  </si>
  <si>
    <t>https://starcitygames.com/teshar-ancestors-apostle-sgl-mtg-dom-36-enn/?sku=SGL-MTG-DOM-36-ENN1</t>
  </si>
  <si>
    <t>Teshar, Ancestor's Apostle</t>
  </si>
  <si>
    <t>Ajani's Last Stand</t>
  </si>
  <si>
    <t>https://starcitygames.com/ajanis-last-stand-sgl-mtg-m19-4-enn/?sku=SGL-MTG-M19-4-ENN1</t>
  </si>
  <si>
    <t>https://starcitygames.com/mythos-of-snapdax-sgl-mtg-iko-024-enn/?sku=SGL-MTG-IKO-024-ENN1</t>
  </si>
  <si>
    <t>Mythos of Snapdax</t>
  </si>
  <si>
    <t>Cubwarden</t>
  </si>
  <si>
    <t>https://starcitygames.com/cubwarden-sgl-mtg-iko2-279-enn/?sku=SGL-MTG-IKO2-279-ENN1</t>
  </si>
  <si>
    <t>https://starcitygames.com/leonin-abunas-sgl-mtg-2xm-021-enn/?sku=SGL-MTG-2XM-021-ENN1</t>
  </si>
  <si>
    <t>Leonin Abunas</t>
  </si>
  <si>
    <t>Squad Commander</t>
  </si>
  <si>
    <t>https://starcitygames.com/squad-commander-sgl-mtg-znr-041-enn/?sku=SGL-MTG-ZNR-041-ENN1</t>
  </si>
  <si>
    <t>https://starcitygames.com/squad-commander-sgl-mtg-znr2-323-enn/?sku=SGL-MTG-ZNR2-323-ENN1</t>
  </si>
  <si>
    <t>Lumbering Battlement</t>
  </si>
  <si>
    <t>https://starcitygames.com/lumbering-battlement-sgl-mtg-rna-15-enn/?sku=SGL-MTG-RNA-15-ENN1</t>
  </si>
  <si>
    <t>https://starcitygames.com/ignite-the-beacon-sgl-mtg-war-18-enn/?sku=SGL-MTG-WAR-18-ENN1</t>
  </si>
  <si>
    <t>Ignite the Beacon</t>
  </si>
  <si>
    <t>Steel-Plume Marshal</t>
  </si>
  <si>
    <t>https://starcitygames.com/steel-plume-marshal-sgl-mtg-jmp-005-enn/?sku=SGL-MTG-JMP-005-ENN1</t>
  </si>
  <si>
    <t>Solar Tide</t>
  </si>
  <si>
    <t>https://starcitygames.com/solar-tide-sgl-mtg-mrd-24-enn/?sku=SGL-MTG-MRD-24-ENN1</t>
  </si>
  <si>
    <t>Fall of the Thran</t>
  </si>
  <si>
    <t>https://starcitygames.com/fall-of-the-thran-sgl-mtg-dom-18-enn/?sku=SGL-MTG-DOM-18-ENN1</t>
  </si>
  <si>
    <t>https://starcitygames.com/planar-cleansing-sgl-mtg-m20-33-enn/?sku=SGL-MTG-M20-33-ENN1</t>
  </si>
  <si>
    <t>Planar Cleansing</t>
  </si>
  <si>
    <t>Loxodon Lifechanter</t>
  </si>
  <si>
    <t>https://starcitygames.com/loxodon-lifechanter-sgl-mtg-m20-27-enn/?sku=SGL-MTG-M20-27-ENN1</t>
  </si>
  <si>
    <t>https://starcitygames.com/martyrs-bond-sgl-mtg-pwsb-cmd_019-enn/?sku=SGL-MTG-PWSB-CMD_019-ENN1</t>
  </si>
  <si>
    <t>Martyr's Bond</t>
  </si>
  <si>
    <t>Sephara, Sky's Blade</t>
  </si>
  <si>
    <t>Mistcaller</t>
  </si>
  <si>
    <t>https://starcitygames.com/mistcaller-sgl-mtg-m19-62-enn/?sku=SGL-MTG-M19-62-ENN1</t>
  </si>
  <si>
    <t>https://starcitygames.com/naban-dean-of-iteration-sgl-mtg-dom-58-enn/?sku=SGL-MTG-DOM-58-ENN1</t>
  </si>
  <si>
    <t>Naban, Dean of Iteration</t>
  </si>
  <si>
    <t>Cartas</t>
  </si>
  <si>
    <t>$ x Carta</t>
  </si>
  <si>
    <t>Estimado</t>
  </si>
  <si>
    <t>Mystic Archaeologist</t>
  </si>
  <si>
    <t>https://starcitygames.com/mystic-archaeologist-sgl-mtg-m19-63-enn/?sku=SGL-MTG-M19-63-ENN1</t>
  </si>
  <si>
    <t>https://starcitygames.com/drowned-secrets-sgl-mtg-grn-39-enn/?sku=SGL-MTG-GRN-39-ENN1</t>
  </si>
  <si>
    <t>Drowned Secrets</t>
  </si>
  <si>
    <t>See the Truth</t>
  </si>
  <si>
    <t>https://starcitygames.com/see-the-truth-sgl-mtg-m21-069-enn/?sku=SGL-MTG-M21-069-ENN1</t>
  </si>
  <si>
    <t>https://starcitygames.com/nimble-trapfinder-sgl-mtg-znr-072-enn/?sku=SGL-MTG-ZNR-072-ENN1</t>
  </si>
  <si>
    <t>Nimble Trapfinder</t>
  </si>
  <si>
    <t>Confounding Conundrum</t>
  </si>
  <si>
    <t>https://starcitygames.com/confounding-conundrum-sgl-mtg-znr2-326-enn/?sku=SGL-MTG-ZNR2-326-ENN1</t>
  </si>
  <si>
    <t>https://starcitygames.com/kopala-warden-of-waves-sgl-mtg-xln-61-enn/?sku=SGL-MTG-XLN-61-ENN1</t>
  </si>
  <si>
    <t>Kopala, Warden of Waves</t>
  </si>
  <si>
    <t>https://starcitygames.com/release-to-the-wind-sgl-mtg-rix-46-enn/?sku=SGL-MTG-RIX-46-ENN1</t>
  </si>
  <si>
    <t>Release to the Wind</t>
  </si>
  <si>
    <t>Quasiduplicate</t>
  </si>
  <si>
    <t>https://starcitygames.com/quasiduplicate-sgl-mtg-grn-51-enn/?sku=SGL-MTG-GRN-51-ENN1</t>
  </si>
  <si>
    <t>https://starcitygames.com/verity-circle-sgl-mtg-rna-58-enn/?sku=SGL-MTG-RNA-58-ENN1</t>
  </si>
  <si>
    <t>Verity Circle</t>
  </si>
  <si>
    <t>https://starcitygames.com/wavebreak-hippocamp-sgl-mtg-thb-080-enn/?sku=SGL-MTG-THB-080-ENN1</t>
  </si>
  <si>
    <t>Wavebreak Hippocamp</t>
  </si>
  <si>
    <t>https://starcitygames.com/sea-dasher-octopus-sgl-mtg-iko-066-enn/?sku=SGL-MTG-IKO-066-ENN1</t>
  </si>
  <si>
    <t>https://starcitygames.com/master-of-etherium-sgl-mtg-2xm-057-enn/?sku=SGL-MTG-2XM-057-ENN1</t>
  </si>
  <si>
    <t>Master of Etherium</t>
  </si>
  <si>
    <t>Coralhelm Chronicler</t>
  </si>
  <si>
    <t>https://starcitygames.com/coralhelm-chronicler-sgl-mtg-znr-054-enn/?sku=SGL-MTG-ZNR-054-ENN1</t>
  </si>
  <si>
    <t>https://starcitygames.com/seafloor-oracle-sgl-mtg-rix-51-enn/?sku=SGL-MTG-RIX-51-ENN1</t>
  </si>
  <si>
    <t>Seafloor Oracle</t>
  </si>
  <si>
    <t>Precognition Field</t>
  </si>
  <si>
    <t>https://starcitygames.com/precognition-field-sgl-mtg-dom-61-enn/?sku=SGL-MTG-DOM-61-ENN1</t>
  </si>
  <si>
    <t>https://starcitygames.com/the-antiquities-war-sgl-mtg-dom-42-enn/?sku=SGL-MTG-DOM-42-ENN1</t>
  </si>
  <si>
    <t>The Antiquities War</t>
  </si>
  <si>
    <t>Sphinx of Foresight</t>
  </si>
  <si>
    <t>https://starcitygames.com/sphinx-of-foresight-sgl-mtg-rna-55-enn/?sku=SGL-MTG-RNA-55-ENN1</t>
  </si>
  <si>
    <t>https://starcitygames.com/drawn-from-dreams-sgl-mtg-m20-56-enn/?sku=SGL-MTG-M20-56-ENN1</t>
  </si>
  <si>
    <t>Drawn from Dreams</t>
  </si>
  <si>
    <t>https://starcitygames.com/dungeon-geists-sgl-mtg-m20-57-enn/?sku=SGL-MTG-M20-57-ENN1</t>
  </si>
  <si>
    <t>Dungeon Geists</t>
  </si>
  <si>
    <t>https://starcitygames.com/talrand-sky-summoner-sgl-mtg-jmp-181-enn/?sku=SGL-MTG-JMP-181-ENN1</t>
  </si>
  <si>
    <t>Talrand, Sky Summoner</t>
  </si>
  <si>
    <t>https://starcitygames.com/master-of-winds-sgl-mtg-znr-068-enn/?sku=SGL-MTG-ZNR-068-ENN1</t>
  </si>
  <si>
    <t>Master of Winds</t>
  </si>
  <si>
    <t>https://starcitygames.com/inscription-of-insight-sgl-mtg-znr-061-enn/?sku=SGL-MTG-ZNR-061-ENN1</t>
  </si>
  <si>
    <t>Inscription of Insight</t>
  </si>
  <si>
    <t>Laboratory Drudge</t>
  </si>
  <si>
    <t>https://starcitygames.com/laboratory-drudge-sgl-mtg-cmr-078-enn/?sku=SGL-MTG-CMR-078-ENN1</t>
  </si>
  <si>
    <t>https://starcitygames.com/clocknapper-sgl-mtg-ust-29-enn/?sku=SGL-MTG-UST-29-ENN1</t>
  </si>
  <si>
    <t>Clocknapper</t>
  </si>
  <si>
    <t>https://starcitygames.com/the-mirari-conjecture-sgl-mtg-dom-57-enn/?sku=SGL-MTG-DOM-57-ENN1</t>
  </si>
  <si>
    <t>The Mirari Conjecture</t>
  </si>
  <si>
    <t>https://starcitygames.com/patient-rebuilding-sgl-mtg-m19-67-enn/?sku=SGL-MTG-M19-67-ENN1</t>
  </si>
  <si>
    <t>Patient Rebuilding</t>
  </si>
  <si>
    <t>Djinn of Wishes</t>
  </si>
  <si>
    <t>https://starcitygames.com/djinn-of-wishes-sgl-mtg-m19-52-enn/?sku=SGL-MTG-M19-52-ENN1</t>
  </si>
  <si>
    <t>https://starcitygames.com/voracious-greatshark-sgl-mtg-iko-070-enn/?sku=SGL-MTG-IKO-070-ENN1</t>
  </si>
  <si>
    <t>Voracious Greatshark</t>
  </si>
  <si>
    <t>Zahid, Djinn of the Lamp</t>
  </si>
  <si>
    <t>https://starcitygames.com/zahid-djinn-of-the-lamp-sgl-mtg-dom-76-enn/?sku=SGL-MTG-DOM-76-ENN1</t>
  </si>
  <si>
    <t>https://starcitygames.com/commence-the-endgame-sgl-mtg-war-45-enn/?sku=SGL-MTG-WAR-45-ENN1</t>
  </si>
  <si>
    <t>Commence the Endgame</t>
  </si>
  <si>
    <t>Atemsis, All-Seeing</t>
  </si>
  <si>
    <t>https://starcitygames.com/atemsis-all-seeing-sgl-mtg-m20-46-enn/?sku=SGL-MTG-M20-46-ENN1</t>
  </si>
  <si>
    <t>https://starcitygames.com/flood-of-tears-sgl-mtg-m20-59-enn/?sku=SGL-MTG-M20-59-ENN1</t>
  </si>
  <si>
    <t>Flood of Tears</t>
  </si>
  <si>
    <t>Ormos, Archive Keeper</t>
  </si>
  <si>
    <t>https://starcitygames.com/ormos-archive-keeper-sgl-mtg-jmp-013-enn/?sku=SGL-MTG-JMP-013-ENN1</t>
  </si>
  <si>
    <t>https://starcitygames.com/sharding-sphinx-sgl-mtg-jmp-176-enn/?sku=SGL-MTG-JMP-176-ENN1</t>
  </si>
  <si>
    <t>Sharding Sphinx</t>
  </si>
  <si>
    <t>Eligeth, Crossroads Augur</t>
  </si>
  <si>
    <t>https://starcitygames.com/eligeth-crossroads-augur-sgl-mtg-cmr-066-enn/?sku=SGL-MTG-CMR-066-ENN1</t>
  </si>
  <si>
    <t>https://starcitygames.com/thought-reflection-sgl-mtg-2xm-072-enn/?sku=SGL-MTG-2XM-072-ENN1</t>
  </si>
  <si>
    <t>Thought Reflection</t>
  </si>
  <si>
    <t>Inkwell Leviathan</t>
  </si>
  <si>
    <t>https://starcitygames.com/inkwell-leviathan-sgl-mtg-2xm-055-enn/?sku=SGL-MTG-2XM-055-ENN1</t>
  </si>
  <si>
    <t>https://starcitygames.com/entrancing-melody-sgl-mtg-xln-55-enn/?sku=SGL-MTG-XLN-55-ENN1</t>
  </si>
  <si>
    <t>Entrancing Melody</t>
  </si>
  <si>
    <t>Disrupting Shoal</t>
  </si>
  <si>
    <t>https://starcitygames.com/disrupting-shoal-sgl-mtg-uma-51-enn/?sku=SGL-MTG-UMA-51-ENN1</t>
  </si>
  <si>
    <t>https://starcitygames.com/hour-of-eternity-sgl-mtg-hou-36-enn/?sku=SGL-MTG-HOU-36-ENN1</t>
  </si>
  <si>
    <t>Hour of Eternity</t>
  </si>
  <si>
    <t>Whir of Invention</t>
  </si>
  <si>
    <t>https://starcitygames.com/whir-of-invention-sgl-mtg-pwsb-aer_049-enn/?sku=SGL-MTG-PWSB-AER_049-ENN1</t>
  </si>
  <si>
    <t>https://starcitygames.com/thieves-guild-enforcer-sgl-mtg-m21-125-enn/?sku=SGL-MTG-M21-125-ENN1</t>
  </si>
  <si>
    <t>Thieves' Guild Enforcer</t>
  </si>
  <si>
    <t>https://starcitygames.com/infernal-reckoning-sgl-mtg-m19-102-enn/?sku=SGL-MTG-M19-102-ENN1</t>
  </si>
  <si>
    <t>Infernal Reckoning</t>
  </si>
  <si>
    <t>Font of Agonies</t>
  </si>
  <si>
    <t>https://starcitygames.com/font-of-agonies-sgl-mtg-rna-74-enn/?sku=SGL-MTG-RNA-74-ENN1</t>
  </si>
  <si>
    <t>https://starcitygames.com/cabal-therapist-sgl-mtg-mh1-80-enn/?sku=SGL-MTG-MH1-80-ENN1</t>
  </si>
  <si>
    <t>Cabal Therapist</t>
  </si>
  <si>
    <t>Graveyard Marshal</t>
  </si>
  <si>
    <t>https://starcitygames.com/graveyard-marshal-sgl-mtg-m19-99-enn/?sku=SGL-MTG-M19-99-ENN1</t>
  </si>
  <si>
    <t>https://starcitygames.com/mausoleum-secrets-sgl-mtg-grn-75-enn/?sku=SGL-MTG-GRN-75-ENN1</t>
  </si>
  <si>
    <t>Mausoleum Secrets</t>
  </si>
  <si>
    <t>https://starcitygames.com/aphemia-the-cacophony-sgl-mtg-thb-084-enn/?sku=SGL-MTG-THB-084-ENN1</t>
  </si>
  <si>
    <t>Aphemia, the Cacophony</t>
  </si>
  <si>
    <t>Skyclave Shade</t>
  </si>
  <si>
    <t>https://starcitygames.com/skyclave-shade-sgl-mtg-znr-125-enn/?sku=SGL-MTG-ZNR-125-ENN1</t>
  </si>
  <si>
    <t>https://starcitygames.com/oath-of-liliana-sgl-mtg-emn-99-enn/?sku=SGL-MTG-EMN-99-ENN1</t>
  </si>
  <si>
    <t>Oath of Liliana</t>
  </si>
  <si>
    <t>https://starcitygames.com/sword-point-diplomacy-sgl-mtg-xln-126-enn/?sku=SGL-MTG-XLN-126-ENN1</t>
  </si>
  <si>
    <t>Sword-Point Diplomacy</t>
  </si>
  <si>
    <t>Isareth the Awakener</t>
  </si>
  <si>
    <t>https://starcitygames.com/isareth-the-awakener-sgl-mtg-m19-104-enn/?sku=SGL-MTG-M19-104-ENN1</t>
  </si>
  <si>
    <t>https://starcitygames.com/blood-operative-sgl-mtg-grn-63-enn/?sku=SGL-MTG-GRN-63-ENN1</t>
  </si>
  <si>
    <t>Blood Operative</t>
  </si>
  <si>
    <t>Pestilent Spirit</t>
  </si>
  <si>
    <t>https://starcitygames.com/pestilent-spirit-sgl-mtg-rna-81-enn/?sku=SGL-MTG-RNA-81-ENN1</t>
  </si>
  <si>
    <t>https://starcitygames.com/deliver-unto-evil-sgl-mtg-war-85-enn/?sku=SGL-MTG-WAR-85-ENN1</t>
  </si>
  <si>
    <t>Deliver Unto Evil</t>
  </si>
  <si>
    <t>Oathsworn Knight</t>
  </si>
  <si>
    <t>https://starcitygames.com/oathsworn-knight-sgl-mtg-eld-098-enn/?sku=SGL-MTG-ELD-098-ENN1</t>
  </si>
  <si>
    <t>https://starcitygames.com/hunted-nightmare-sgl-mtg-iko-092-enn/?sku=SGL-MTG-IKO-092-ENN1</t>
  </si>
  <si>
    <t>Hunted Nightmare</t>
  </si>
  <si>
    <t>https://starcitygames.com/hunted-nightmare-sgl-mtg-iko2-322-enn/?sku=SGL-MTG-IKO2-322-ENN1</t>
  </si>
  <si>
    <t>https://starcitygames.com/lilianas-standard-bearer-sgl-mtg-m21-110-enn/?sku=SGL-MTG-M21-110-ENN1</t>
  </si>
  <si>
    <t>Liliana's Standard Bearer</t>
  </si>
  <si>
    <t>https://starcitygames.com/lilianas-standard-bearer-sgl-mtg-m212-299-enn/?sku=SGL-MTG-M212-299-ENN1</t>
  </si>
  <si>
    <t>https://starcitygames.com/hooded-blightfang-sgl-mtg-m21-104-enn/?sku=SGL-MTG-M21-104-ENN1</t>
  </si>
  <si>
    <t>Hooded Blightfang</t>
  </si>
  <si>
    <t>https://starcitygames.com/hooded-blightfang-sgl-mtg-m212-357-enn/?sku=SGL-MTG-M212-357-ENN1</t>
  </si>
  <si>
    <t>Soul Shatter</t>
  </si>
  <si>
    <t>https://starcitygames.com/soul-shatter-sgl-mtg-znr2-345-enn/?sku=SGL-MTG-ZNR2-345-ENN1</t>
  </si>
  <si>
    <t>https://starcitygames.com/inscription-of-ruin-sgl-mtg-znr-108-enn/?sku=SGL-MTG-ZNR-108-ENN1</t>
  </si>
  <si>
    <t>Inscription of Ruin</t>
  </si>
  <si>
    <t>Plague Reaver</t>
  </si>
  <si>
    <t>https://starcitygames.com/plague-reaver-sgl-mtg-cmr-143-enn/?sku=SGL-MTG-CMR-143-ENN1</t>
  </si>
  <si>
    <t>https://starcitygames.com/rite-of-belzenlok-sgl-mtg-dom-102-enn/?sku=SGL-MTG-DOM-102-ENN1</t>
  </si>
  <si>
    <t>Rite of Belzenlok</t>
  </si>
  <si>
    <t>Josu Vess, Lich Knight</t>
  </si>
  <si>
    <t>https://starcitygames.com/josu-vess-lich-knight-sgl-mtg-dom-95-enn/?sku=SGL-MTG-DOM-95-ENN1</t>
  </si>
  <si>
    <t>https://starcitygames.com/demon-of-catastrophes-sgl-mtg-m19-91-enn/?sku=SGL-MTG-M19-91-ENN1</t>
  </si>
  <si>
    <t>Demon of Catastrophes</t>
  </si>
  <si>
    <t>Ritual of Soot</t>
  </si>
  <si>
    <t>https://starcitygames.com/ritual-of-soot-sgl-mtg-grn-84-enn/?sku=SGL-MTG-GRN-84-ENN1</t>
  </si>
  <si>
    <t>https://starcitygames.com/dread-presence-sgl-mtg-m20-96-enn/?sku=SGL-MTG-M20-96-ENN1</t>
  </si>
  <si>
    <t>Dread Presence</t>
  </si>
  <si>
    <t>Gonti, Lord of Luxury</t>
  </si>
  <si>
    <t>https://starcitygames.com/gonti-lord-of-luxury-sgl-mtg-pwsb-kld_084-enn/?sku=SGL-MTG-PWSB-KLD_084-ENN1</t>
  </si>
  <si>
    <t>https://starcitygames.com/toxin-sliver-sgl-mtg-pwsb-lgn_084-enn/?sku=SGL-MTG-PWSB-LGN_084-ENN1</t>
  </si>
  <si>
    <t>Toxin Sliver</t>
  </si>
  <si>
    <t>https://starcitygames.com/dredge-the-mire-sgl-mtg-c20-043-enn/?sku=SGL-MTG-C20-043-ENN1</t>
  </si>
  <si>
    <t>Dredge the Mire</t>
  </si>
  <si>
    <t>Kaervek, the Spiteful</t>
  </si>
  <si>
    <t>https://starcitygames.com/kaervek-the-spiteful-sgl-mtg-m21-106-enn/?sku=SGL-MTG-M21-106-ENN1</t>
  </si>
  <si>
    <t>https://starcitygames.com/magus-of-the-abyss-sgl-mtg-2xm-097-enn/?sku=SGL-MTG-2XM-097-ENN1</t>
  </si>
  <si>
    <t>Magus of the Abyss</t>
  </si>
  <si>
    <t>Nightshade Harvester</t>
  </si>
  <si>
    <t>https://starcitygames.com/nightshade-harvester-sgl-mtg-cmr-138-enn/?sku=SGL-MTG-CMR-138-ENN1</t>
  </si>
  <si>
    <t>Open the Graves</t>
  </si>
  <si>
    <t>https://starcitygames.com/open-the-graves-sgl-mtg-m19-112-enn/?sku=SGL-MTG-M19-112-ENN1</t>
  </si>
  <si>
    <t>https://starcitygames.com/fraying-omnipotence-sgl-mtg-m19-97-enn/?sku=SGL-MTG-M19-97-ENN1</t>
  </si>
  <si>
    <t>Fraying Omnipotence</t>
  </si>
  <si>
    <t>Massacre Girl</t>
  </si>
  <si>
    <t>https://starcitygames.com/massacre-girl-sgl-mtg-war-99-enn/?sku=SGL-MTG-WAR-99-ENN1</t>
  </si>
  <si>
    <t>https://starcitygames.com/underworld-sentinel-sgl-mtg-thb-293-enn/?sku=SGL-MTG-THB-293-ENN1</t>
  </si>
  <si>
    <t>Underworld Sentinel</t>
  </si>
  <si>
    <t>Coveted Prize</t>
  </si>
  <si>
    <t>https://starcitygames.com/coveted-prize-sgl-mtg-znr-095-enn/?sku=SGL-MTG-ZNR-095-ENN1</t>
  </si>
  <si>
    <t>https://starcitygames.com/shadows-verdict-sgl-mtg-znr-124-enn/?sku=SGL-MTG-ZNR-124-ENN1</t>
  </si>
  <si>
    <t>Shadows' Verdict</t>
  </si>
  <si>
    <t>Szat's Will</t>
  </si>
  <si>
    <t>https://starcitygames.com/szats-will-sgl-mtg-cmr-152-enn/?sku=SGL-MTG-CMR-152-ENN1</t>
  </si>
  <si>
    <t>https://starcitygames.com/lichs-mastery-sgl-mtg-dom-98-enn/?sku=SGL-MTG-DOM-98-ENN1</t>
  </si>
  <si>
    <t>Lich's Mastery</t>
  </si>
  <si>
    <t>https://starcitygames.com/command-the-dreadhorde-sgl-mtg-war-82-enn/?sku=SGL-MTG-WAR-82-ENN1</t>
  </si>
  <si>
    <t>Command the Dreadhorde</t>
  </si>
  <si>
    <t>https://starcitygames.com/harvester-of-souls-sgl-mtg-jmp-243-enn/?sku=SGL-MTG-JMP-243-ENN1</t>
  </si>
  <si>
    <t>Harvester of Souls</t>
  </si>
  <si>
    <t>Salvage Titan</t>
  </si>
  <si>
    <t>https://starcitygames.com/salvage-titan-sgl-mtg-2xm-104-enn/?sku=SGL-MTG-2XM-104-ENN1</t>
  </si>
  <si>
    <t>https://starcitygames.com/demon-of-loathing-sgl-mtg-thb-292-enn/?sku=SGL-MTG-THB-292-ENN1</t>
  </si>
  <si>
    <t>Demon of Loathing</t>
  </si>
  <si>
    <t>https://starcitygames.com/alpine-moon-sgl-mtg-m19-128-enn/?sku=SGL-MTG-M19-128-ENN1</t>
  </si>
  <si>
    <t>Alpine Moon</t>
  </si>
  <si>
    <t>Grim Lavamancer</t>
  </si>
  <si>
    <t>https://starcitygames.com/grim-lavamancer-sgl-mtg-2xm-129-enn/?sku=SGL-MTG-2XM-129-ENN1</t>
  </si>
  <si>
    <t>Wayward Guide-Beast</t>
  </si>
  <si>
    <t>https://starcitygames.com/wayward-guide-beast-sgl-mtg-znr-176-enn/?sku=SGL-MTG-ZNR-176-ENN1</t>
  </si>
  <si>
    <t>https://starcitygames.com/tilonallis-summoner-sgl-mtg-rix-121-enn/?sku=SGL-MTG-RIX-121-ENN1</t>
  </si>
  <si>
    <t>Tilonalli's Summoner</t>
  </si>
  <si>
    <t>Dismissive Pyromancer</t>
  </si>
  <si>
    <t>https://starcitygames.com/dismissive-pyromancer-sgl-mtg-m19-136-enn/?sku=SGL-MTG-M19-136-ENN1</t>
  </si>
  <si>
    <t>https://starcitygames.com/dark-dweller-oracle-sgl-mtg-m19-134-enn/?sku=SGL-MTG-M19-134-ENN1</t>
  </si>
  <si>
    <t>Dark-Dweller Oracle</t>
  </si>
  <si>
    <t>Rix Maadi Reveler</t>
  </si>
  <si>
    <t>https://starcitygames.com/rix-maadi-reveler-sgl-mtg-rna-109-enn/?sku=SGL-MTG-RNA-109-ENN1</t>
  </si>
  <si>
    <t>https://starcitygames.com/immolation-shaman-sgl-mtg-rna-106-enn/?sku=SGL-MTG-RNA-106-ENN1</t>
  </si>
  <si>
    <t>Immolation Shaman</t>
  </si>
  <si>
    <t>Tectonic Reformation</t>
  </si>
  <si>
    <t>https://starcitygames.com/tectonic-reformation-sgl-mtg-mh1-149-enn/?sku=SGL-MTG-MH1-149-ENN1</t>
  </si>
  <si>
    <t>https://starcitygames.com/thunderkin-awakener-sgl-mtg-m20-162-enn/?sku=SGL-MTG-M20-162-ENN1</t>
  </si>
  <si>
    <t>Thunderkin Awakener</t>
  </si>
  <si>
    <t>https://starcitygames.com/chandras-regulator-sgl-mtg-m20-131-enn/?sku=SGL-MTG-M20-131-ENN1</t>
  </si>
  <si>
    <t>Chandra's Regulator</t>
  </si>
  <si>
    <t>Roiling Vortex</t>
  </si>
  <si>
    <t>https://starcitygames.com/roiling-vortex-sgl-mtg-znr-156-enn/?sku=SGL-MTG-ZNR-156-ENN1</t>
  </si>
  <si>
    <t>https://starcitygames.com/magmatic-channeler-sgl-mtg-znr-148-enn/?sku=SGL-MTG-ZNR-148-ENN1</t>
  </si>
  <si>
    <t>Magmatic Channeler</t>
  </si>
  <si>
    <t>Rage Nimbus</t>
  </si>
  <si>
    <t>https://starcitygames.com/rage-nimbus-sgl-mtg-roe-160-enn/?sku=SGL-MTG-ROE-160-ENN1</t>
  </si>
  <si>
    <t>Spit Flame</t>
  </si>
  <si>
    <t>https://starcitygames.com/spit-flame-sgl-mtg-m19-160-enn/?sku=SGL-MTG-M19-160-ENN1</t>
  </si>
  <si>
    <t>https://starcitygames.com/mizzium-tank-sgl-mtg-war-138-enn/?sku=SGL-MTG-WAR-138-ENN1</t>
  </si>
  <si>
    <t>Mizzium Tank</t>
  </si>
  <si>
    <t>Spiteful Sliver</t>
  </si>
  <si>
    <t>https://starcitygames.com/spiteful-sliver-sgl-mtg-mh1-148-enn/?sku=SGL-MTG-MH1-148-ENN1</t>
  </si>
  <si>
    <t>https://starcitygames.com/irencrag-pyromancer-sgl-mtg-eld-128-enn/?sku=SGL-MTG-ELD-128-ENN1</t>
  </si>
  <si>
    <t>Irencrag Pyromancer</t>
  </si>
  <si>
    <t>Anger of the Gods</t>
  </si>
  <si>
    <t>https://starcitygames.com/anger-of-the-gods-sgl-mtg-pwsb-ima_116-enn/?sku=SGL-MTG-PWSB-IMA_116-ENN1</t>
  </si>
  <si>
    <t>https://starcitygames.com/subira-tulzidi-caravanner-sgl-mtg-m21-162-enn/?sku=SGL-MTG-M21-162-ENN1</t>
  </si>
  <si>
    <t>Subira, Tulzidi Caravanner</t>
  </si>
  <si>
    <t>Gadrak, the Crown-Scourge</t>
  </si>
  <si>
    <t>https://starcitygames.com/gadrak-the-crown-scourge-sgl-mtg-m21-146-enn/?sku=SGL-MTG-M21-146-ENN1</t>
  </si>
  <si>
    <t>https://starcitygames.com/relic-robber-sgl-mtg-znr-153-enn/?sku=SGL-MTG-ZNR-153-ENN1</t>
  </si>
  <si>
    <t>Relic Robber</t>
  </si>
  <si>
    <t>Shatterskull Charger</t>
  </si>
  <si>
    <t>https://starcitygames.com/shatterskull-charger-sgl-mtg-znr-159-enn/?sku=SGL-MTG-ZNR-159-ENN1</t>
  </si>
  <si>
    <t>https://starcitygames.com/flamekin-herald-sgl-mtg-cmr-179-enn/?sku=SGL-MTG-CMR-179-ENN1</t>
  </si>
  <si>
    <t>Flamekin Herald</t>
  </si>
  <si>
    <t>https://starcitygames.com/two-headed-giant-sgl-mtg-dom-147-enn/?sku=SGL-MTG-DOM-147-ENN1</t>
  </si>
  <si>
    <t>Two-Headed Giant</t>
  </si>
  <si>
    <t>https://starcitygames.com/neheb-dreadhorde-champion-sgl-mtg-war-140-enn/?sku=SGL-MTG-WAR-140-ENN1</t>
  </si>
  <si>
    <t>Neheb, Dreadhorde Champion</t>
  </si>
  <si>
    <t>Repeated Reverberation</t>
  </si>
  <si>
    <t>https://starcitygames.com/repeated-reverberation-sgl-mtg-m20-156-enn/?sku=SGL-MTG-M20-156-ENN1</t>
  </si>
  <si>
    <t>Leyline of Combustion</t>
  </si>
  <si>
    <t>https://starcitygames.com/leyline-of-combustion-sgl-mtg-m20-148-enn/?sku=SGL-MTG-M20-148-ENN1</t>
  </si>
  <si>
    <t>https://starcitygames.com/opportunistic-dragon-sgl-mtg-eld-133-enn/?sku=SGL-MTG-ELD-133-ENN1</t>
  </si>
  <si>
    <t>Opportunistic Dragon</t>
  </si>
  <si>
    <t>Cragganwick Cremator</t>
  </si>
  <si>
    <t>https://starcitygames.com/cragganwick-cremator-sgl-mtg-pwsb-shm_087-enn/?sku=SGL-MTG-PWSB-SHM_087-ENN1</t>
  </si>
  <si>
    <t>Everquill Phoenix</t>
  </si>
  <si>
    <t>https://starcitygames.com/everquill-phoenix-sgl-mtg-iko-114-enn/?sku=SGL-MTG-IKO-114-ENN1</t>
  </si>
  <si>
    <t>https://starcitygames.com/everquill-phoenix-sgl-mtg-iko2-292-enn/?sku=SGL-MTG-IKO2-292-ENN1</t>
  </si>
  <si>
    <t>https://starcitygames.com/transmogrify-sgl-mtg-m21-167-enn/?sku=SGL-MTG-M21-167-ENN1</t>
  </si>
  <si>
    <t>Transmogrify</t>
  </si>
  <si>
    <t>https://starcitygames.com/transmogrify-sgl-mtg-m212-370-enn/?sku=SGL-MTG-M212-370-ENN1</t>
  </si>
  <si>
    <t>https://starcitygames.com/hour-of-devastation-sgl-mtg-hou-97-enn/?sku=SGL-MTG-HOU-97-ENN1</t>
  </si>
  <si>
    <t>Demanding Dragon</t>
  </si>
  <si>
    <t>https://starcitygames.com/demanding-dragon-sgl-mtg-m19-135-enn/?sku=SGL-MTG-M19-135-ENN1</t>
  </si>
  <si>
    <t>https://starcitygames.com/unpredictable-cyclone-sgl-mtg-iko-139-enn/?sku=SGL-MTG-IKO-139-ENN1</t>
  </si>
  <si>
    <t>Unpredictable Cyclone</t>
  </si>
  <si>
    <t>https://starcitygames.com/double-vision-sgl-mtg-m21-142-enn/?sku=SGL-MTG-M21-142-ENN1</t>
  </si>
  <si>
    <t>Double Vision</t>
  </si>
  <si>
    <t>Chandra's Incinerator</t>
  </si>
  <si>
    <t>https://starcitygames.com/chandras-incinerator-sgl-mtg-m21-136-enn/?sku=SGL-MTG-M21-136-ENN1</t>
  </si>
  <si>
    <t>https://starcitygames.com/chandras-incinerator-sgl-mtg-m212-302-enn/?sku=SGL-MTG-M212-302-ENN1</t>
  </si>
  <si>
    <t>https://starcitygames.com/rage-reflection-sgl-mtg-2xm-139-enn/?sku=SGL-MTG-2XM-139-ENN1</t>
  </si>
  <si>
    <t>Rage Reflection</t>
  </si>
  <si>
    <t>Chaos Maw</t>
  </si>
  <si>
    <t>https://starcitygames.com/chaos-maw-sgl-mtg-hou-87-enn/?sku=SGL-MTG-HOU-87-ENN1</t>
  </si>
  <si>
    <t>https://starcitygames.com/yidaro-wandering-monster-sgl-mtg-iko-141-enn/?sku=SGL-MTG-IKO-141-ENN1</t>
  </si>
  <si>
    <t>Yidaro, Wandering Monster</t>
  </si>
  <si>
    <t>Volcanic Salvo</t>
  </si>
  <si>
    <t>https://starcitygames.com/volcanic-salvo-sgl-mtg-m21-172-enn/?sku=SGL-MTG-M21-172-ENN1</t>
  </si>
  <si>
    <t>https://starcitygames.com/purphoross-intervention-sgl-mtg-thb-151-enn/?sku=SGL-MTG-THB-151-ENN1</t>
  </si>
  <si>
    <t>Purphoros's Intervention</t>
  </si>
  <si>
    <t>Jaya's Immolating Inferno</t>
  </si>
  <si>
    <t>https://starcitygames.com/jayas-immolating-inferno-sgl-mtg-dom-133-enn/?sku=SGL-MTG-DOM-133-ENN1</t>
  </si>
  <si>
    <t>https://starcitygames.com/magmaquake-sgl-mtg-jmp-347-enn/?sku=SGL-MTG-JMP-347-ENN1</t>
  </si>
  <si>
    <t>Magmaquake</t>
  </si>
  <si>
    <t>https://starcitygames.com/nahiris-lithoforming-sgl-mtg-znr-151-enn/?sku=SGL-MTG-ZNR-151-ENN1</t>
  </si>
  <si>
    <t>Nahiri's Lithoforming</t>
  </si>
  <si>
    <t>https://starcitygames.com/nahiris-lithoforming-sgl-mtg-znr2-350-enn/?sku=SGL-MTG-ZNR2-350-ENN1</t>
  </si>
  <si>
    <t>https://starcitygames.com/release-the-gremlins-sgl-mtg-pwsb-aer_096-enn/?sku=SGL-MTG-PWSB-AER_096-ENN1</t>
  </si>
  <si>
    <t>Release the Gremlins</t>
  </si>
  <si>
    <t>Jeska's Will</t>
  </si>
  <si>
    <t>https://starcitygames.com/jeskas-will-sgl-mtg-cmr-187-enn/?sku=SGL-MTG-CMR-187-ENN1</t>
  </si>
  <si>
    <t>Parhelion II</t>
  </si>
  <si>
    <t>https://starcitygames.com/parhelion-ii-sgl-mtg-war-24-enn/?sku=SGL-MTG-WAR-24-ENN1</t>
  </si>
  <si>
    <t>Los Leones</t>
  </si>
  <si>
    <t>Old-Growth Dryads</t>
  </si>
  <si>
    <t>https://starcitygames.com/old-growth-dryads-sgl-mtg-xln-199-enn/?sku=SGL-MTG-XLN-199-ENN1</t>
  </si>
  <si>
    <t>Greenbelt Rampager</t>
  </si>
  <si>
    <t>https://starcitygames.com/greenbelt-rampager-sgl-mtg-pwsb-aer_107-enn/?sku=SGL-MTG-PWSB-AER_107-ENN1</t>
  </si>
  <si>
    <t>https://starcitygames.com/swarm-shambler-sgl-mtg-znr-207-enn/?sku=SGL-MTG-ZNR-207-ENN1</t>
  </si>
  <si>
    <t>Swarm Shambler</t>
  </si>
  <si>
    <t>https://starcitygames.com/swarm-shambler-sgl-mtg-znr2-362-enn/?sku=SGL-MTG-ZNR2-362-ENN1</t>
  </si>
  <si>
    <t>https://starcitygames.com/deeproot-elite-sgl-mtg-rix-127-enn/?sku=SGL-MTG-RIX-127-ENN1</t>
  </si>
  <si>
    <t>Deeproot Elite</t>
  </si>
  <si>
    <t>https://starcitygames.com/inscription-of-abundance-sgl-mtg-znr-186-enn/?sku=SGL-MTG-ZNR-186-ENN1</t>
  </si>
  <si>
    <t>Inscription of Abundance</t>
  </si>
  <si>
    <t>Deathgorge Scavenger</t>
  </si>
  <si>
    <t>https://starcitygames.com/deathgorge-scavenger-sgl-mtg-xln-184-enn/?sku=SGL-MTG-XLN-184-ENN1</t>
  </si>
  <si>
    <t>https://starcitygames.com/sylvan-awakening-sgl-mtg-dom-183-enn/?sku=SGL-MTG-DOM-183-ENN1</t>
  </si>
  <si>
    <t>Sylvan Awakening</t>
  </si>
  <si>
    <t>https://starcitygames.com/hornet-nest-sgl-mtg-pwsb-m15_177-enn/?sku=SGL-MTG-PWSB-M15_177-ENN1</t>
  </si>
  <si>
    <t>https://starcitygames.com/the-first-iroan-games-sgl-mtg-thb-170-enn/?sku=SGL-MTG-THB-170-ENN1</t>
  </si>
  <si>
    <t>The First Iroan Games</t>
  </si>
  <si>
    <t>Sporeweb Weaver</t>
  </si>
  <si>
    <t>https://starcitygames.com/sporeweb-weaver-sgl-mtg-m21-208-enn/?sku=SGL-MTG-M21-208-ENN1</t>
  </si>
  <si>
    <t>https://starcitygames.com/garruks-harbinger-sgl-mtg-m21-185-enn/?sku=SGL-MTG-M21-185-ENN1</t>
  </si>
  <si>
    <t>Garruk's Harbinger</t>
  </si>
  <si>
    <t>https://starcitygames.com/garruks-harbinger-sgl-mtg-m212-307-enn/?sku=SGL-MTG-M212-307-ENN1</t>
  </si>
  <si>
    <t>https://starcitygames.com/feline-sovereign-sgl-mtg-m21-180-enn/?sku=SGL-MTG-M21-180-ENN1</t>
  </si>
  <si>
    <t>Feline Sovereign</t>
  </si>
  <si>
    <t>Champion of Lambholt</t>
  </si>
  <si>
    <t>https://starcitygames.com/champion-of-lambholt-sgl-mtg-2xm-156-enn/?sku=SGL-MTG-2XM-156-ENN1</t>
  </si>
  <si>
    <t>https://starcitygames.com/polukranos-world-eater-sgl-mtg-ths-172-enn/?sku=SGL-MTG-THS-172-ENN1</t>
  </si>
  <si>
    <t>Polukranos, World Eater</t>
  </si>
  <si>
    <t>Emperor's Vanguard</t>
  </si>
  <si>
    <t>https://starcitygames.com/emperors-vanguard-sgl-mtg-xln-189-enn/?sku=SGL-MTG-XLN-189-ENN1</t>
  </si>
  <si>
    <t>https://starcitygames.com/territorial-allosaurus-sgl-mtg-dom-184-enn/?sku=SGL-MTG-DOM-184-ENN1</t>
  </si>
  <si>
    <t>Territorial Allosaurus</t>
  </si>
  <si>
    <t>Mantle of the Wolf</t>
  </si>
  <si>
    <t>https://starcitygames.com/mantle-of-the-wolf-sgl-mtg-thb-178-enn/?sku=SGL-MTG-THB-178-ENN1</t>
  </si>
  <si>
    <t>Curious Herd</t>
  </si>
  <si>
    <t>https://starcitygames.com/curious-herd-sgl-mtg-c20-059-enn/?sku=SGL-MTG-C20-059-ENN1</t>
  </si>
  <si>
    <t>Predatory Rampage</t>
  </si>
  <si>
    <t>https://starcitygames.com/predatory-rampage-sgl-mtg-m13-180-enn/?sku=SGL-MTG-M13-180-ENN1</t>
  </si>
  <si>
    <t>https://starcitygames.com/hour-of-promise-sgl-mtg-hou-120-enn/?sku=SGL-MTG-HOU-120-ENN1</t>
  </si>
  <si>
    <t>Hour of Promise</t>
  </si>
  <si>
    <t>https://starcitygames.com/majestic-myriarch-sgl-mtg-hou-122-enn/?sku=SGL-MTG-HOU-122-ENN1</t>
  </si>
  <si>
    <t>Majestic Myriarch</t>
  </si>
  <si>
    <t>Awakening of Vitu-Ghazi</t>
  </si>
  <si>
    <t>https://starcitygames.com/awakening-of-vitu-ghazi-sgl-mtg-war-152-enn/?sku=SGL-MTG-WAR-152-ENN1</t>
  </si>
  <si>
    <t>https://starcitygames.com/meandering-towershell-sgl-mtg-pwsb-ktk_141-enn/?sku=SGL-MTG-PWSB-KTK_141-ENN1</t>
  </si>
  <si>
    <t>Meandering Towershell</t>
  </si>
  <si>
    <t>Garruk, Primal Hunter</t>
  </si>
  <si>
    <t>https://starcitygames.com/garruk-primal-hunter-sgl-mtg-c19-167-enn/?sku=SGL-MTG-C19-167-ENN1</t>
  </si>
  <si>
    <t>https://starcitygames.com/thragtusk-sgl-mtg-2xm-183-enn/?sku=SGL-MTG-2XM-183-ENN1</t>
  </si>
  <si>
    <t>Thragtusk</t>
  </si>
  <si>
    <t>Earl of Squirrel</t>
  </si>
  <si>
    <t>https://starcitygames.com/earl-of-squirrel-sgl-mtg-ust-108-enn/?sku=SGL-MTG-UST-108-ENN1</t>
  </si>
  <si>
    <t>https://starcitygames.com/bounty-of-might-sgl-mtg-grn-124-enn/?sku=SGL-MTG-GRN-124-ENN1</t>
  </si>
  <si>
    <t>Bounty of Might</t>
  </si>
  <si>
    <t>Primordial Sage</t>
  </si>
  <si>
    <t>https://starcitygames.com/primordial-sage-sgl-mtg-jmp-422-enn/?sku=SGL-MTG-JMP-422-ENN1</t>
  </si>
  <si>
    <t>https://starcitygames.com/hatchery-spider-sgl-mtg-grn-132-enn/?sku=SGL-MTG-GRN-132-ENN1</t>
  </si>
  <si>
    <t>Hatchery Spider</t>
  </si>
  <si>
    <t>Planewide Celebration</t>
  </si>
  <si>
    <t>https://starcitygames.com/planewide-celebration-sgl-mtg-war-172-enn/?sku=SGL-MTG-WAR-172-ENN1</t>
  </si>
  <si>
    <t>https://starcitygames.com/cragplate-baloth-sgl-mtg-znr-183-enn/?sku=SGL-MTG-ZNR-183-ENN1</t>
  </si>
  <si>
    <t>Cragplate Baloth</t>
  </si>
  <si>
    <t>Verdant Force</t>
  </si>
  <si>
    <t>https://starcitygames.com/verdant-force-sgl-mtg-dom-187-enn/?sku=SGL-MTG-DOM-187-ENN1</t>
  </si>
  <si>
    <t>https://starcitygames.com/end-raze-forerunners-sgl-mtg-rna-124-enn/?sku=SGL-MTG-RNA-124-ENN1</t>
  </si>
  <si>
    <t>End-Raze Forerunners</t>
  </si>
  <si>
    <t>Capricopian</t>
  </si>
  <si>
    <t>https://starcitygames.com/capricopian-sgl-mtg-c20-058-enn/?sku=SGL-MTG-C20-058-ENN1</t>
  </si>
  <si>
    <t>https://starcitygames.com/primal-might-sgl-mtg-m21-197-enn/?sku=SGL-MTG-M21-197-ENN1</t>
  </si>
  <si>
    <t>Primal Might</t>
  </si>
  <si>
    <t>Lavinia, Azorius Renegade</t>
  </si>
  <si>
    <t>https://starcitygames.com/lavinia-azorius-renegade-sgl-mtg-rna-189-enn/?sku=SGL-MTG-RNA-189-ENN1</t>
  </si>
  <si>
    <t>Skycat Sovereign</t>
  </si>
  <si>
    <t>https://starcitygames.com/skycat-sovereign-sgl-mtg-iko-207-enn/?sku=SGL-MTG-IKO-207-ENN1</t>
  </si>
  <si>
    <t>Kwain, Itinerant Meddler</t>
  </si>
  <si>
    <t>https://starcitygames.com/kwain-itinerant-meddler-sgl-mtg-cmr-284-enn/?sku=SGL-MTG-CMR-284-ENN1</t>
  </si>
  <si>
    <r>
      <rPr>
        <b/>
        <sz val="12"/>
        <color theme="0"/>
        <rFont val="Calibri"/>
        <family val="2"/>
        <scheme val="minor"/>
      </rPr>
      <t xml:space="preserve">1.9 </t>
    </r>
    <r>
      <rPr>
        <b/>
        <sz val="12"/>
        <color theme="2" tint="-0.249977111117893"/>
        <rFont val="Calibri"/>
        <family val="2"/>
        <scheme val="minor"/>
      </rPr>
      <t>W</t>
    </r>
    <r>
      <rPr>
        <b/>
        <sz val="12"/>
        <rFont val="Calibri"/>
        <family val="2"/>
        <scheme val="minor"/>
      </rPr>
      <t>B</t>
    </r>
  </si>
  <si>
    <r>
      <rPr>
        <b/>
        <sz val="12"/>
        <color theme="0"/>
        <rFont val="Calibri"/>
        <family val="2"/>
        <scheme val="minor"/>
      </rPr>
      <t xml:space="preserve">2.3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B</t>
    </r>
  </si>
  <si>
    <t>Soul Diviner</t>
  </si>
  <si>
    <t>https://starcitygames.com/soul-diviner-sgl-mtg-war-218-enn/?sku=SGL-MTG-WAR-218-ENN1</t>
  </si>
  <si>
    <r>
      <rPr>
        <b/>
        <sz val="12"/>
        <color theme="0"/>
        <rFont val="Calibri"/>
        <family val="2"/>
        <scheme val="minor"/>
      </rPr>
      <t xml:space="preserve">2.7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</si>
  <si>
    <t>Firemind's Research</t>
  </si>
  <si>
    <t>https://starcitygames.com/fireminds-research-sgl-mtg-grn-171-enn/?sku=SGL-MTG-GRN-171-ENN1</t>
  </si>
  <si>
    <t>Belbe, Corrupted Observer</t>
  </si>
  <si>
    <t>https://starcitygames.com/belbe-corrupted-observer-sgl-mtg-cmr-270-enn/?sku=SGL-MTG-CMR-270-ENN1</t>
  </si>
  <si>
    <t>https://starcitygames.com/rootweaver-druid-sgl-mtg-cmr-250-enn/?sku=SGL-MTG-CMR-250-ENN1</t>
  </si>
  <si>
    <t>Rootweaver Druid</t>
  </si>
  <si>
    <t>Bronzehide Lion</t>
  </si>
  <si>
    <t>https://starcitygames.com/bronzehide-lion-sgl-mtg-thb-210-enn/?sku=SGL-MTG-THB-210-ENN1</t>
  </si>
  <si>
    <t>Simic Ascendancy</t>
  </si>
  <si>
    <t>Hanna, Ship's Navigator</t>
  </si>
  <si>
    <t>https://starcitygames.com/hanna-ships-navigator-sgl-mtg-2xm-200-enn/?sku=SGL-MTG-2XM-200-ENN1</t>
  </si>
  <si>
    <t>https://starcitygames.com/linvala-shield-of-sea-gate-sgl-mtg-znr-226-enn/?sku=SGL-MTG-ZNR-226-ENN1</t>
  </si>
  <si>
    <t>Linvala, Shield of Sea Gate</t>
  </si>
  <si>
    <t>https://starcitygames.com/deaths-oasis-sgl-mtg-iko-182-enn/?sku=SGL-MTG-IKO-182-ENN1</t>
  </si>
  <si>
    <t>Death's Oasis</t>
  </si>
  <si>
    <r>
      <rPr>
        <b/>
        <sz val="12"/>
        <color theme="0"/>
        <rFont val="Calibri"/>
        <family val="2"/>
        <scheme val="minor"/>
      </rPr>
      <t xml:space="preserve">2.2 </t>
    </r>
    <r>
      <rPr>
        <b/>
        <sz val="12"/>
        <color theme="2" tint="-0.249977111117893"/>
        <rFont val="Calibri"/>
        <family val="2"/>
        <scheme val="minor"/>
      </rPr>
      <t>W</t>
    </r>
    <r>
      <rPr>
        <b/>
        <sz val="12"/>
        <rFont val="Calibri"/>
        <family val="2"/>
        <scheme val="minor"/>
      </rPr>
      <t>B</t>
    </r>
    <r>
      <rPr>
        <b/>
        <sz val="12"/>
        <color rgb="FF00B050"/>
        <rFont val="Calibri"/>
        <family val="2"/>
        <scheme val="minor"/>
      </rPr>
      <t>G</t>
    </r>
  </si>
  <si>
    <t>Slitherwisp</t>
  </si>
  <si>
    <t>https://starcitygames.com/slitherwisp-sgl-mtg-iko-208-enn/?sku=SGL-MTG-IKO-208-ENN1</t>
  </si>
  <si>
    <t>Lutri, the Spellchaser</t>
  </si>
  <si>
    <t>https://starcitygames.com/lutri-the-spellchaser-sgl-mtg-iko-227-enn/?sku=SGL-MTG-IKO-227-ENN1</t>
  </si>
  <si>
    <t>Guided Passage</t>
  </si>
  <si>
    <t>https://starcitygames.com/guided-passage-sgl-mtg-pwsb-apc_105-enn/?sku=SGL-MTG-PWSB-APC_105-ENN1</t>
  </si>
  <si>
    <r>
      <rPr>
        <b/>
        <sz val="12"/>
        <color theme="0"/>
        <rFont val="Calibri"/>
        <family val="2"/>
        <scheme val="minor"/>
      </rPr>
      <t>3.5</t>
    </r>
    <r>
      <rPr>
        <b/>
        <sz val="12"/>
        <rFont val="Calibri"/>
        <family val="2"/>
        <scheme val="minor"/>
      </rPr>
      <t xml:space="preserve"> B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</si>
  <si>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 xml:space="preserve">3.1 </t>
    </r>
    <r>
      <rPr>
        <b/>
        <sz val="12"/>
        <rFont val="Calibri"/>
        <family val="2"/>
        <scheme val="minor"/>
      </rPr>
      <t>B</t>
    </r>
    <r>
      <rPr>
        <b/>
        <sz val="12"/>
        <color rgb="FFFF0000"/>
        <rFont val="Calibri"/>
        <family val="2"/>
        <scheme val="minor"/>
      </rPr>
      <t>R</t>
    </r>
  </si>
  <si>
    <r>
      <rPr>
        <b/>
        <sz val="12"/>
        <color theme="0"/>
        <rFont val="Calibri"/>
        <family val="2"/>
        <scheme val="minor"/>
      </rPr>
      <t xml:space="preserve">3.9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theme="2" tint="-0.249977111117893"/>
        <rFont val="Calibri"/>
        <family val="2"/>
        <scheme val="minor"/>
      </rPr>
      <t>W</t>
    </r>
  </si>
  <si>
    <r>
      <rPr>
        <b/>
        <sz val="12"/>
        <color theme="0"/>
        <rFont val="Calibri"/>
        <family val="2"/>
        <scheme val="minor"/>
      </rPr>
      <t xml:space="preserve">4.3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</si>
  <si>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r>
      <rPr>
        <b/>
        <sz val="12"/>
        <color theme="0"/>
        <rFont val="Calibri"/>
        <family val="2"/>
        <scheme val="minor"/>
      </rPr>
      <t xml:space="preserve">4.6 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theme="2" tint="-0.249977111117893"/>
        <rFont val="Calibri"/>
        <family val="2"/>
        <scheme val="minor"/>
      </rPr>
      <t>W</t>
    </r>
  </si>
  <si>
    <r>
      <rPr>
        <b/>
        <sz val="12"/>
        <color theme="0"/>
        <rFont val="Calibri"/>
        <family val="2"/>
        <scheme val="minor"/>
      </rPr>
      <t xml:space="preserve">5.0 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rgb="FF0000FF"/>
        <rFont val="Calibri"/>
        <family val="2"/>
        <scheme val="minor"/>
      </rPr>
      <t>U</t>
    </r>
  </si>
  <si>
    <r>
      <rPr>
        <b/>
        <sz val="12"/>
        <color theme="0"/>
        <rFont val="Calibri"/>
        <family val="2"/>
        <scheme val="minor"/>
      </rPr>
      <t>3.0</t>
    </r>
    <r>
      <rPr>
        <b/>
        <sz val="12"/>
        <color theme="2" tint="-0.249977111117893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</si>
  <si>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t>Charnel Troll</t>
  </si>
  <si>
    <t>https://starcitygames.com/charnel-troll-sgl-mtg-grn-160-enn/?sku=SGL-MTG-GRN-160-ENN1</t>
  </si>
  <si>
    <t>https://starcitygames.com/grakmaw-skyclave-ravager-sgl-mtg-znr2-366-enn/?sku=SGL-MTG-ZNR2-366-ENN1</t>
  </si>
  <si>
    <t>Grakmaw, Skyclave Ravager</t>
  </si>
  <si>
    <t>Zirda, the Dawnwaker</t>
  </si>
  <si>
    <t>https://starcitygames.com/zirda-the-dawnwaker-sgl-mtg-iko-233-enn/?sku=SGL-MTG-IKO-233-ENN1</t>
  </si>
  <si>
    <t>https://starcitygames.com/akiri-fearless-voyager-sgl-mtg-znr-220-enn/?sku=SGL-MTG-ZNR-220-ENN1</t>
  </si>
  <si>
    <t>Akiri, Fearless Voyager</t>
  </si>
  <si>
    <t>Jared Carthalion, True Heir</t>
  </si>
  <si>
    <r>
      <rPr>
        <b/>
        <sz val="12"/>
        <color theme="0"/>
        <rFont val="Calibri"/>
        <family val="2"/>
        <scheme val="minor"/>
      </rPr>
      <t xml:space="preserve">4.4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theme="2" tint="-0.249977111117893"/>
        <rFont val="Calibri"/>
        <family val="2"/>
        <scheme val="minor"/>
      </rPr>
      <t>W</t>
    </r>
  </si>
  <si>
    <t>https://starcitygames.com/jared-carthalion-true-heir-sgl-mtg-cmr-281-enn/?sku=SGL-MTG-CMR-281-ENN1</t>
  </si>
  <si>
    <t>https://starcitygames.com/kaheera-the-orphanguard-sgl-mtg-iko-224-enn/?sku=SGL-MTG-IKO-224-ENN1</t>
  </si>
  <si>
    <t>Kaheera, the Orphanguard</t>
  </si>
  <si>
    <t>Savage Knuckleblade</t>
  </si>
  <si>
    <t>https://starcitygames.com/savage-knuckleblade-sgl-mtg-pwsb-ktk_197-enn/?sku=SGL-MTG-PWSB-KTK_197-ENN1</t>
  </si>
  <si>
    <t>https://starcitygames.com/averna-the-chaos-bloom-sgl-mtg-cmr-269-enn/?sku=SGL-MTG-CMR-269-ENN1</t>
  </si>
  <si>
    <t>Averna, the Chaos Bloom</t>
  </si>
  <si>
    <t>Doom Foretold</t>
  </si>
  <si>
    <t>https://starcitygames.com/doom-foretold-sgl-mtg-eld-187-enn/?sku=SGL-MTG-ELD-187-ENN1</t>
  </si>
  <si>
    <t>https://starcitygames.com/orah-skyclave-hierophant-sgl-mtg-znr-233-enn/?sku=SGL-MTG-ZNR-233-ENN1</t>
  </si>
  <si>
    <t>Orah, Skyclave Hierophant</t>
  </si>
  <si>
    <t>Whirlwind of Thought</t>
  </si>
  <si>
    <t>https://starcitygames.com/whirlwind-of-thought-sgl-mtg-iko-215-enn/?sku=SGL-MTG-IKO-215-ENN1</t>
  </si>
  <si>
    <t>Gnostro, Voice of the Crags</t>
  </si>
  <si>
    <t>https://starcitygames.com/gnostro-voice-of-the-crags-sgl-mtg-cmr-276-enn/?sku=SGL-MTG-CMR-276-ENN1</t>
  </si>
  <si>
    <t>https://starcitygames.com/widespread-brutality-sgl-mtg-war-226-enn/?sku=SGL-MTG-WAR-226-ENN1</t>
  </si>
  <si>
    <r>
      <rPr>
        <b/>
        <sz val="12"/>
        <color theme="0"/>
        <rFont val="Calibri"/>
        <family val="2"/>
        <scheme val="minor"/>
      </rPr>
      <t xml:space="preserve">5.3 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</si>
  <si>
    <r>
      <rPr>
        <b/>
        <sz val="12"/>
        <color theme="0"/>
        <rFont val="Calibri"/>
        <family val="2"/>
        <scheme val="minor"/>
      </rPr>
      <t xml:space="preserve">2.8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theme="2" tint="-0.249977111117893"/>
        <rFont val="Calibri"/>
        <family val="2"/>
        <scheme val="minor"/>
      </rPr>
      <t>W</t>
    </r>
  </si>
  <si>
    <t>Widespread Brutality</t>
  </si>
  <si>
    <t>Storrev, Devkarin Lich</t>
  </si>
  <si>
    <t>https://starcitygames.com/storrev-devkarin-lich-sgl-mtg-war-219-enn/?sku=SGL-MTG-WAR-219-ENN1</t>
  </si>
  <si>
    <t>https://starcitygames.com/titans-nest-sgl-mtg-iko-212-enn/?sku=SGL-MTG-IKO-212-ENN1</t>
  </si>
  <si>
    <r>
      <rPr>
        <b/>
        <sz val="12"/>
        <color theme="0"/>
        <rFont val="Calibri"/>
        <family val="2"/>
        <scheme val="minor"/>
      </rPr>
      <t>3.7</t>
    </r>
    <r>
      <rPr>
        <b/>
        <sz val="12"/>
        <rFont val="Calibri"/>
        <family val="2"/>
        <scheme val="minor"/>
      </rPr>
      <t xml:space="preserve"> B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rgb="FF0000FF"/>
        <rFont val="Calibri"/>
        <family val="2"/>
        <scheme val="minor"/>
      </rPr>
      <t>U</t>
    </r>
  </si>
  <si>
    <t>Titans' Nest</t>
  </si>
  <si>
    <t>Solar Blaze</t>
  </si>
  <si>
    <t>https://starcitygames.com/solar-blaze-sgl-mtg-war-216-enn/?sku=SGL-MTG-WAR-216-ENN1</t>
  </si>
  <si>
    <t>https://starcitygames.com/snapdax-apex-of-the-hunt-sgl-mtg-iko-209-enn/?sku=SGL-MTG-IKO-209-ENN1</t>
  </si>
  <si>
    <t>Snapdax, Apex of the Hunt</t>
  </si>
  <si>
    <r>
      <rPr>
        <b/>
        <sz val="12"/>
        <color theme="0"/>
        <rFont val="Calibri"/>
        <family val="2"/>
        <scheme val="minor"/>
      </rPr>
      <t xml:space="preserve">4.1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theme="2" tint="-0.249977111117893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B</t>
    </r>
  </si>
  <si>
    <t>Grand Warlord Radha</t>
  </si>
  <si>
    <t>https://starcitygames.com/grand-warlord-radha-sgl-mtg-dom-195-enn/?sku=SGL-MTG-DOM-195-ENN1</t>
  </si>
  <si>
    <t>https://starcitygames.com/frondland-felidar-sgl-mtg-iko-186-enn/?sku=SGL-MTG-IKO-186-ENN1</t>
  </si>
  <si>
    <t>Frondland Felidar</t>
  </si>
  <si>
    <t>Yasharn, Implacable Earth</t>
  </si>
  <si>
    <t>https://starcitygames.com/yasharn-implacable-earth-sgl-mtg-znr-240-enn/?sku=SGL-MTG-ZNR-240-ENN1</t>
  </si>
  <si>
    <t>https://starcitygames.com/lathiel-the-bounteous-dawn-sgl-mtg-cmr-285-enn/?sku=SGL-MTG-CMR-285-ENN1</t>
  </si>
  <si>
    <t>Lathiel, the Bounteous Dawn</t>
  </si>
  <si>
    <t>https://starcitygames.com/tamiyo-collector-of-tales-sgl-mtg-war-220-enn/?sku=SGL-MTG-WAR-220-ENN1</t>
  </si>
  <si>
    <t>Tamiyo, Collector of Tales</t>
  </si>
  <si>
    <t>Song of Creation</t>
  </si>
  <si>
    <t>https://starcitygames.com/song-of-creation-sgl-mtg-iko-210-enn/?sku=SGL-MTG-IKO-210-ENN1</t>
  </si>
  <si>
    <t>https://starcitygames.com/zareth-san-the-trickster-sgl-mtg-znr-242-enn/?sku=SGL-MTG-ZNR-242-ENN1</t>
  </si>
  <si>
    <t>Zareth San, the Trickster</t>
  </si>
  <si>
    <t>https://starcitygames.com/nymris-oonas-trickster-sgl-mtg-cmr-288-enn/?sku=SGL-MTG-CMR-288-ENN1</t>
  </si>
  <si>
    <t>Nymris, Oona's Trickster</t>
  </si>
  <si>
    <t>https://starcitygames.com/obosh-the-preypiercer-sgl-mtg-iko-228-enn/?sku=SGL-MTG-IKO-228-ENN1</t>
  </si>
  <si>
    <t>Obosh, the Preypiercer</t>
  </si>
  <si>
    <t>Mazirek, Kraul Death Priest</t>
  </si>
  <si>
    <t>https://starcitygames.com/mazirek-kraul-death-priest-sgl-mtg-2xm-209-enn/?sku=SGL-MTG-2XM-209-ENN1</t>
  </si>
  <si>
    <t>Offspring's Revenge</t>
  </si>
  <si>
    <t>https://starcitygames.com/offsprings-revenge-sgl-mtg-iko-198-enn/?sku=SGL-MTG-IKO-198-ENN1</t>
  </si>
  <si>
    <t>Jegantha, the Wellspring</t>
  </si>
  <si>
    <t>https://starcitygames.com/jegantha-the-wellspring-sgl-mtg-iko-222-enn/?sku=SGL-MTG-IKO-222-ENN1</t>
  </si>
  <si>
    <t>https://starcitygames.com/regisaur-alpha-sgl-mtg-xln-227-enn/?sku=SGL-MTG-XLN-227-ENN1</t>
  </si>
  <si>
    <t>Regisaur Alpha</t>
  </si>
  <si>
    <t>Nikya of the Old Ways</t>
  </si>
  <si>
    <t>https://starcitygames.com/nikya-of-the-old-ways-sgl-mtg-rna-193-enn/?sku=SGL-MTG-RNA-193-ENN1</t>
  </si>
  <si>
    <t>https://starcitygames.com/quartzwood-crasher-sgl-mtg-iko-201-enn/?sku=SGL-MTG-IKO-201-ENN1</t>
  </si>
  <si>
    <t>Quartzwood Crasher</t>
  </si>
  <si>
    <t>Tolsimir, Friend to Wolves</t>
  </si>
  <si>
    <t>https://starcitygames.com/tolsimir-friend-to-wolves-sgl-mtg-war-224-enn/?sku=SGL-MTG-WAR-224-ENN1</t>
  </si>
  <si>
    <t>https://starcitygames.com/repudiate-sgl-mtg-rna-227-enn/?sku=SGL-MTG-RNA-227-ENN1</t>
  </si>
  <si>
    <t>Bioessence Hydra</t>
  </si>
  <si>
    <t>https://starcitygames.com/bioessence-hydra-sgl-mtg-war-186-enn/?sku=SGL-MTG-WAR-186-ENN1</t>
  </si>
  <si>
    <t>https://starcitygames.com/keruga-the-macrosage-sgl-mtg-iko2-354-enn/?sku=SGL-MTG-IKO2-354-ENN1</t>
  </si>
  <si>
    <t>Keruga, the Macrosage</t>
  </si>
  <si>
    <t>Xyris, the Writhing Storm</t>
  </si>
  <si>
    <t>https://starcitygames.com/xyris-the-writhing-storm-sgl-mtg-c20-018-enn/?sku=SGL-MTG-C20-018-ENN1</t>
  </si>
  <si>
    <t>https://starcitygames.com/grind-sgl-mtg-hou-155a-enn/?sku=SGL-MTG-HOU-155a-ENN1</t>
  </si>
  <si>
    <t>Zagras, Thief of Heartbeats</t>
  </si>
  <si>
    <t>https://starcitygames.com/zagras-thief-of-heartbeats-sgl-mtg-znr-241-enn/?sku=SGL-MTG-ZNR-241-ENN1</t>
  </si>
  <si>
    <t>https://starcitygames.com/casualties-of-war-sgl-mtg-war-187-enn/?sku=SGL-MTG-WAR-187-ENN1</t>
  </si>
  <si>
    <t>Casualties of War</t>
  </si>
  <si>
    <t>https://starcitygames.com/thrash-sgl-mtg-rna-229-enn/?sku=SGL-MTG-RNA-229-ENN1</t>
  </si>
  <si>
    <t>https://starcitygames.com/ravager-wurm-sgl-mtg-rna-200-enn/?sku=SGL-MTG-RNA-200-ENN1</t>
  </si>
  <si>
    <t>Ravager Wurm</t>
  </si>
  <si>
    <t>https://starcitygames.com/phylath-world-sculptor-sgl-mtg-znr2-313-enn/?sku=SGL-MTG-ZNR2-313-ENN1</t>
  </si>
  <si>
    <t>Phylath, World Sculptor</t>
  </si>
  <si>
    <t>Palladia-Mors, the Ruiner</t>
  </si>
  <si>
    <t>https://starcitygames.com/palladia-mors-the-ruiner-sgl-mtg-m19-219-enn/?sku=SGL-MTG-M19-219-ENN1</t>
  </si>
  <si>
    <t>https://starcitygames.com/rith-the-awakener-sgl-mtg-pwsb-dde_048-enn/?sku=SGL-MTG-PWSB-DDE_048-ENN1</t>
  </si>
  <si>
    <t>Rith, the Awakener</t>
  </si>
  <si>
    <t>Emergency Powers</t>
  </si>
  <si>
    <t>https://starcitygames.com/emergency-powers-sgl-mtg-rna-169-enn/?sku=SGL-MTG-RNA-169-ENN1</t>
  </si>
  <si>
    <t>https://starcitygames.com/inspired-ultimatum-sgl-mtg-iko-191-enn/?sku=SGL-MTG-IKO-191-ENN1</t>
  </si>
  <si>
    <t>Inspired Ultimatum</t>
  </si>
  <si>
    <t>https://starcitygames.com/inspired-ultimatum-sgl-mtg-iko2-337-enn/?sku=SGL-MTG-IKO2-337-ENN1</t>
  </si>
  <si>
    <t>https://starcitygames.com/darigaaz-reincarnated-sgl-mtg-dom-193-enn/?sku=SGL-MTG-DOM-193-ENN1</t>
  </si>
  <si>
    <t>Darigaaz Reincarnated</t>
  </si>
  <si>
    <r>
      <rPr>
        <b/>
        <sz val="12"/>
        <color theme="0"/>
        <rFont val="Calibri"/>
        <family val="2"/>
        <scheme val="minor"/>
      </rPr>
      <t xml:space="preserve">3.4 </t>
    </r>
    <r>
      <rPr>
        <b/>
        <sz val="12"/>
        <color theme="1"/>
        <rFont val="Calibri"/>
        <family val="2"/>
        <scheme val="minor"/>
      </rPr>
      <t>B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</si>
  <si>
    <t>Emergent Ultimatum</t>
  </si>
  <si>
    <t>https://starcitygames.com/emergent-ultimatum-sgl-mtg-iko-185-enn/?sku=SGL-MTG-IKO-185-ENN1</t>
  </si>
  <si>
    <t>https://starcitygames.com/bedeck-sgl-mtg-rna-221-enn/?sku=SGL-MTG-RNA-221-ENN1</t>
  </si>
  <si>
    <t xml:space="preserve">Find </t>
  </si>
  <si>
    <t>https://starcitygames.com/find-sgl-mtg-grn-225-enn/?sku=SGL-MTG-GRN-225-ENN1</t>
  </si>
  <si>
    <t>https://starcitygames.com/yavimayas-embrace-sgl-mtg-pwsb-apc_127-enn/?sku=SGL-MTG-PWSB-APC_127-ENN1</t>
  </si>
  <si>
    <t>Yavimaya's Embrace</t>
  </si>
  <si>
    <t>https://starcitygames.com/connive-sgl-mtg-grn-222-enn/?sku=SGL-MTG-GRN-222-ENN1</t>
  </si>
  <si>
    <t>https://starcitygames.com/savageborn-hydra-sgl-mtg-2xm-215-enn/?sku=SGL-MTG-2XM-215-ENN1</t>
  </si>
  <si>
    <t>Savageborn Hydra</t>
  </si>
  <si>
    <t>Verazol, the Split Current</t>
  </si>
  <si>
    <t>https://starcitygames.com/verazol-the-split-current-sgl-mtg-znr-239-enn/?sku=SGL-MTG-ZNR-239-ENN1</t>
  </si>
  <si>
    <r>
      <rPr>
        <b/>
        <sz val="12"/>
        <color theme="0"/>
        <rFont val="Calibri"/>
        <family val="2"/>
        <scheme val="minor"/>
      </rPr>
      <t xml:space="preserve">5.4 </t>
    </r>
    <r>
      <rPr>
        <b/>
        <sz val="12"/>
        <color theme="0" tint="-0.249977111117893"/>
        <rFont val="Calibri"/>
        <family val="2"/>
        <scheme val="minor"/>
      </rPr>
      <t>A</t>
    </r>
  </si>
  <si>
    <r>
      <rPr>
        <b/>
        <sz val="12"/>
        <color theme="0"/>
        <rFont val="Calibri"/>
        <family val="2"/>
        <scheme val="minor"/>
      </rPr>
      <t xml:space="preserve">5.5 </t>
    </r>
    <r>
      <rPr>
        <b/>
        <sz val="12"/>
        <color theme="0" tint="-0.249977111117893"/>
        <rFont val="Calibri"/>
        <family val="2"/>
        <scheme val="minor"/>
      </rPr>
      <t>C</t>
    </r>
  </si>
  <si>
    <r>
      <rPr>
        <b/>
        <sz val="12"/>
        <color theme="0"/>
        <rFont val="Calibri"/>
        <family val="2"/>
        <scheme val="minor"/>
      </rPr>
      <t>5.6</t>
    </r>
    <r>
      <rPr>
        <b/>
        <sz val="12"/>
        <color theme="9" tint="-0.499984740745262"/>
        <rFont val="Calibri"/>
        <family val="2"/>
        <scheme val="minor"/>
      </rPr>
      <t xml:space="preserve"> L</t>
    </r>
  </si>
  <si>
    <t>Bag of Holding</t>
  </si>
  <si>
    <t>https://starcitygames.com/bag-of-holding-sgl-mtg-m20-222-enn/?sku=SGL-MTG-M20-222-ENN1</t>
  </si>
  <si>
    <t>Shadowed Caravel</t>
  </si>
  <si>
    <t>https://starcitygames.com/shadowed-caravel-sgl-mtg-xln-246-enn/?sku=SGL-MTG-XLN-246-ENN1</t>
  </si>
  <si>
    <t>https://starcitygames.com/amulet-of-safekeeping-sgl-mtg-m19-226-enn/?sku=SGL-MTG-M19-226-ENN1</t>
  </si>
  <si>
    <t>Amulet of Safekeeping</t>
  </si>
  <si>
    <t>Glass of the Guildpact</t>
  </si>
  <si>
    <t>https://starcitygames.com/glass-of-the-guildpact-sgl-mtg-rna-233-enn/?sku=SGL-MTG-RNA-233-ENN1</t>
  </si>
  <si>
    <t>https://starcitygames.com/sorcerous-spyglass-sgl-mtg-eld-233-enn/?sku=SGL-MTG-ELD-233-ENN1</t>
  </si>
  <si>
    <t>Sorcerous Spyglass</t>
  </si>
  <si>
    <t>Darksteel Garrison</t>
  </si>
  <si>
    <t>https://starcitygames.com/darksteel-garrison-sgl-mtg-pwsb-fut_167-enn/?sku=SGL-MTG-PWSB-FUT_167-ENN1</t>
  </si>
  <si>
    <t>https://starcitygames.com/ratchet-bomb-sgl-mtg-2xm-284-enn/?sku=SGL-MTG-2XM-284-ENN1</t>
  </si>
  <si>
    <t>Ratchet Bomb</t>
  </si>
  <si>
    <t>https://starcitygames.com/forebears-blade-sgl-mtg-dom-214-enn/?sku=SGL-MTG-DOM-214-ENN1</t>
  </si>
  <si>
    <t>Forebear's Blade</t>
  </si>
  <si>
    <t>Sigiled Sword of Valeron</t>
  </si>
  <si>
    <t>https://starcitygames.com/sigiled-sword-of-valeron-sgl-mtg-m19-244-enn/?sku=SGL-MTG-M19-244-ENN1</t>
  </si>
  <si>
    <t>https://starcitygames.com/transmogrifying-wand-sgl-mtg-m19-247-enn/?sku=SGL-MTG-M19-247-ENN1</t>
  </si>
  <si>
    <t>Transmogrifying Wand</t>
  </si>
  <si>
    <t>Magistrate's Scepter</t>
  </si>
  <si>
    <t>https://starcitygames.com/magistrates-scepter-sgl-mtg-m19-238-enn/?sku=SGL-MTG-M19-238-ENN1</t>
  </si>
  <si>
    <t>https://starcitygames.com/desecrated-tomb-sgl-mtg-m19-230-enn/?sku=SGL-MTG-M19-230-ENN1</t>
  </si>
  <si>
    <t>Desecrated Tomb</t>
  </si>
  <si>
    <t>Crystalline Giant</t>
  </si>
  <si>
    <t>https://starcitygames.com/crystalline-giant-sgl-mtg-iko-234-enn/?sku=SGL-MTG-IKO-234-ENN1</t>
  </si>
  <si>
    <t>Sunforger</t>
  </si>
  <si>
    <t>https://starcitygames.com/sunforger-sgl-mtg-2xm-293-enn/?sku=SGL-MTG-2XM-293-ENN1</t>
  </si>
  <si>
    <t>https://starcitygames.com/golden-guardian-sgl-mtg-rix-179a-enn/?sku=SGL-MTG-RIX-179a-ENN1</t>
  </si>
  <si>
    <t>Golden Guardian</t>
  </si>
  <si>
    <t>Traxos, Scourge of Kroog</t>
  </si>
  <si>
    <t>https://starcitygames.com/traxos-scourge-of-kroog-sgl-mtg-dom-234-enn/?sku=SGL-MTG-DOM-234-ENN1</t>
  </si>
  <si>
    <t>https://starcitygames.com/thran-temporal-gateway-sgl-mtg-dom-233-enn/?sku=SGL-MTG-DOM-233-ENN1</t>
  </si>
  <si>
    <t>Thran Temporal Gateway</t>
  </si>
  <si>
    <t>https://starcitygames.com/lux-cannon-sgl-mtg-2xm-268-enn/?sku=SGL-MTG-2XM-268-ENN1</t>
  </si>
  <si>
    <t>Lux Cannon</t>
  </si>
  <si>
    <t>Myriad Construct</t>
  </si>
  <si>
    <t>https://starcitygames.com/myriad-construct-sgl-mtg-znr-246-enn/?sku=SGL-MTG-ZNR-246-ENN1</t>
  </si>
  <si>
    <t>https://starcitygames.com/mishras-self-replicator-sgl-mtg-dom-223-enn/?sku=SGL-MTG-DOM-223-ENN1</t>
  </si>
  <si>
    <t>Mishra's Self-Replicator</t>
  </si>
  <si>
    <t>Tome of the Guildpact</t>
  </si>
  <si>
    <t>https://starcitygames.com/tome-of-the-guildpact-sgl-mtg-rna-242-enn/?sku=SGL-MTG-RNA-242-ENN1</t>
  </si>
  <si>
    <t>https://starcitygames.com/horizon-stone-sgl-mtg-cmr-315-enn/?sku=SGL-MTG-CMR-315-ENN1</t>
  </si>
  <si>
    <t>Horizon Stone</t>
  </si>
  <si>
    <t>Mage-Ring Responder</t>
  </si>
  <si>
    <t>https://starcitygames.com/mage-ring-responder-sgl-mtg-ori-232-enn/?sku=SGL-MTG-ORI-232-ENN1</t>
  </si>
  <si>
    <t>https://starcitygames.com/god-pharaohs-gift-sgl-mtg-hou-161-enn/?sku=SGL-MTG-HOU-161-ENN1</t>
  </si>
  <si>
    <t>God-Pharaoh's Gift</t>
  </si>
  <si>
    <t>Sundering Titan</t>
  </si>
  <si>
    <t>https://starcitygames.com/sundering-titan-sgl-mtg-2xm-292-enn/?sku=SGL-MTG-2XM-292-ENN1</t>
  </si>
  <si>
    <t>https://starcitygames.com/desolation-twin-sgl-mtg-pwsb-bfz_006-enn/?sku=SGL-MTG-PWSB-BFZ_006-ENN1</t>
  </si>
  <si>
    <t>Desolation Twin</t>
  </si>
  <si>
    <t>Castle Embereth</t>
  </si>
  <si>
    <t>https://starcitygames.com/castle-embereth-sgl-mtg-eld-239-enn/?sku=SGL-MTG-ELD-239-ENN1</t>
  </si>
  <si>
    <t>Temple of Triumph</t>
  </si>
  <si>
    <t>https://starcitygames.com/temple-of-triumph-sgl-mtg-m20-257-enn/?sku=SGL-MTG-M20-257-ENN1</t>
  </si>
  <si>
    <t>https://starcitygames.com/hostile-desert-sgl-mtg-hou-178-enn/?sku=SGL-MTG-HOU-178-ENN1</t>
  </si>
  <si>
    <t>Hostile Desert</t>
  </si>
  <si>
    <t>Animal Sanctuary</t>
  </si>
  <si>
    <t>https://starcitygames.com/animal-sanctuary-sgl-mtg-m21-242-enn/?sku=SGL-MTG-M21-242-ENN1</t>
  </si>
  <si>
    <t>Crawling Barrens</t>
  </si>
  <si>
    <t>Throne of Makindi</t>
  </si>
  <si>
    <t>https://starcitygames.com/throne-of-makindi-sgl-mtg-znr-265-enn/?sku=SGL-MTG-ZNR-265-ENN1</t>
  </si>
  <si>
    <r>
      <rPr>
        <b/>
        <sz val="12"/>
        <rFont val="Calibri"/>
        <family val="2"/>
        <scheme val="minor"/>
      </rPr>
      <t xml:space="preserve">5.6 </t>
    </r>
    <r>
      <rPr>
        <b/>
        <sz val="12"/>
        <color theme="9" tint="-0.499984740745262"/>
        <rFont val="Calibri"/>
        <family val="2"/>
        <scheme val="minor"/>
      </rPr>
      <t>L</t>
    </r>
  </si>
  <si>
    <t>Escuela 21 Hrs</t>
  </si>
  <si>
    <t>Felipe Vasquez</t>
  </si>
  <si>
    <t>Sebastián Palma</t>
  </si>
  <si>
    <t>Miercoles</t>
  </si>
  <si>
    <t>Martes 1 a las 12</t>
  </si>
  <si>
    <t>Escuela</t>
  </si>
  <si>
    <t>Waldo Antoine</t>
  </si>
  <si>
    <t>Javier Escarate</t>
  </si>
  <si>
    <t>Efectivo</t>
  </si>
  <si>
    <t>José Olivares</t>
  </si>
  <si>
    <t>Alejandro Romero</t>
  </si>
  <si>
    <t>Metro Escuela</t>
  </si>
  <si>
    <t>Miercoles Post Barberia</t>
  </si>
  <si>
    <t>Miercoles Post Barb</t>
  </si>
  <si>
    <t>Baquedano</t>
  </si>
  <si>
    <t>Conserjeria</t>
  </si>
  <si>
    <t>Martes</t>
  </si>
  <si>
    <t>18 hrs</t>
  </si>
  <si>
    <t>Cris Tian</t>
  </si>
  <si>
    <t>Rappi/Uber</t>
  </si>
  <si>
    <t>Jueves 18:15</t>
  </si>
  <si>
    <t>Jueves 13:30</t>
  </si>
  <si>
    <t>ENTREGAADO</t>
  </si>
  <si>
    <t>Oko, Thief of Crowns</t>
  </si>
  <si>
    <t>https://starcitygames.com/oko-thief-of-crowns-sgl-mtg-eld-197-enn/?sku=SGL-MTG-ELD-197-ENN1</t>
  </si>
  <si>
    <t>https://starcitygames.com/phyrexian-arena-sgl-mtg-c15-130-enn/?sku=SGL-MTG-C15-130-ENN1</t>
  </si>
  <si>
    <t>Phyrexian Arena</t>
  </si>
  <si>
    <t>Teferi, Time Raveler</t>
  </si>
  <si>
    <t>https://starcitygames.com/teferi-time-raveler-sgl-mtg-war-221-enn/?sku=SGL-MTG-WAR-221-ENN1</t>
  </si>
  <si>
    <t>https://starcitygames.com/lightning-bolt-sgl-mtg-prm-mf-2019-001-enn/?sku=SGL-MTG-PRM-MF_2019_001-ENN1</t>
  </si>
  <si>
    <t>https://starcitygames.com/ugin-the-ineffable-sgl-mtg-war-2-enn/?sku=SGL-MTG-WAR-2-ENN1</t>
  </si>
  <si>
    <t>Ugin, the Ineffable</t>
  </si>
  <si>
    <t>Claudio Yañez</t>
  </si>
  <si>
    <t xml:space="preserve">Viernes </t>
  </si>
  <si>
    <r>
      <rPr>
        <b/>
        <sz val="12"/>
        <color theme="0"/>
        <rFont val="Calibri"/>
        <family val="2"/>
        <scheme val="minor"/>
      </rPr>
      <t>1.0.8.</t>
    </r>
    <r>
      <rPr>
        <b/>
        <sz val="12"/>
        <rFont val="Calibri"/>
        <family val="2"/>
        <scheme val="minor"/>
      </rPr>
      <t xml:space="preserve"> Summer Magic</t>
    </r>
  </si>
  <si>
    <r>
      <rPr>
        <b/>
        <sz val="12"/>
        <color theme="0"/>
        <rFont val="Calibri"/>
        <family val="2"/>
        <scheme val="minor"/>
      </rPr>
      <t>1.1.3.</t>
    </r>
    <r>
      <rPr>
        <b/>
        <sz val="12"/>
        <rFont val="Calibri"/>
        <family val="2"/>
        <scheme val="minor"/>
      </rPr>
      <t xml:space="preserve"> Chronicles</t>
    </r>
  </si>
  <si>
    <r>
      <rPr>
        <b/>
        <sz val="12"/>
        <color theme="0"/>
        <rFont val="Calibri"/>
        <family val="2"/>
        <scheme val="minor"/>
      </rPr>
      <t>1.1.4.</t>
    </r>
    <r>
      <rPr>
        <b/>
        <sz val="12"/>
        <rFont val="Calibri"/>
        <family val="2"/>
        <scheme val="minor"/>
      </rPr>
      <t xml:space="preserve"> Rennaissance</t>
    </r>
  </si>
  <si>
    <r>
      <rPr>
        <b/>
        <sz val="12"/>
        <color theme="0"/>
        <rFont val="Calibri"/>
        <family val="2"/>
        <scheme val="minor"/>
      </rPr>
      <t>1.1.8.</t>
    </r>
    <r>
      <rPr>
        <b/>
        <sz val="12"/>
        <rFont val="Calibri"/>
        <family val="2"/>
        <scheme val="minor"/>
      </rPr>
      <t xml:space="preserve"> Introductory Two-Player Set</t>
    </r>
  </si>
  <si>
    <r>
      <rPr>
        <b/>
        <sz val="12"/>
        <color theme="0"/>
        <rFont val="Calibri"/>
        <family val="2"/>
        <scheme val="minor"/>
      </rPr>
      <t>1.2.3.</t>
    </r>
    <r>
      <rPr>
        <b/>
        <sz val="12"/>
        <rFont val="Calibri"/>
        <family val="2"/>
        <scheme val="minor"/>
      </rPr>
      <t xml:space="preserve"> Vanguard</t>
    </r>
  </si>
  <si>
    <r>
      <rPr>
        <b/>
        <sz val="12"/>
        <color theme="0"/>
        <rFont val="Calibri"/>
        <family val="2"/>
        <scheme val="minor"/>
      </rPr>
      <t>1.2.9.</t>
    </r>
    <r>
      <rPr>
        <b/>
        <sz val="12"/>
        <rFont val="Calibri"/>
        <family val="2"/>
        <scheme val="minor"/>
      </rPr>
      <t xml:space="preserve"> APAC Lands</t>
    </r>
  </si>
  <si>
    <r>
      <rPr>
        <b/>
        <sz val="12"/>
        <color theme="0"/>
        <rFont val="Calibri"/>
        <family val="2"/>
        <scheme val="minor"/>
      </rPr>
      <t>1.3.1.</t>
    </r>
    <r>
      <rPr>
        <b/>
        <sz val="12"/>
        <rFont val="Calibri"/>
        <family val="2"/>
        <scheme val="minor"/>
      </rPr>
      <t xml:space="preserve"> Anthologies</t>
    </r>
  </si>
  <si>
    <r>
      <rPr>
        <b/>
        <sz val="12"/>
        <color theme="0"/>
        <rFont val="Calibri"/>
        <family val="2"/>
        <scheme val="minor"/>
      </rPr>
      <t>1.3.6.</t>
    </r>
    <r>
      <rPr>
        <b/>
        <sz val="12"/>
        <rFont val="Calibri"/>
        <family val="2"/>
        <scheme val="minor"/>
      </rPr>
      <t xml:space="preserve"> GURU Lands</t>
    </r>
  </si>
  <si>
    <r>
      <rPr>
        <b/>
        <sz val="12"/>
        <color theme="0"/>
        <rFont val="Calibri"/>
        <family val="2"/>
        <scheme val="minor"/>
      </rPr>
      <t>1.3.7.</t>
    </r>
    <r>
      <rPr>
        <b/>
        <sz val="12"/>
        <rFont val="Calibri"/>
        <family val="2"/>
        <scheme val="minor"/>
      </rPr>
      <t xml:space="preserve"> Starter</t>
    </r>
  </si>
  <si>
    <r>
      <rPr>
        <b/>
        <sz val="12"/>
        <color theme="0"/>
        <rFont val="Calibri"/>
        <family val="2"/>
        <scheme val="minor"/>
      </rPr>
      <t>1.3.9.</t>
    </r>
    <r>
      <rPr>
        <b/>
        <sz val="12"/>
        <rFont val="Calibri"/>
        <family val="2"/>
        <scheme val="minor"/>
      </rPr>
      <t xml:space="preserve"> Battle Royale</t>
    </r>
  </si>
  <si>
    <r>
      <rPr>
        <b/>
        <sz val="12"/>
        <color theme="0"/>
        <rFont val="Calibri"/>
        <family val="2"/>
        <scheme val="minor"/>
      </rPr>
      <t>1.4.0.</t>
    </r>
    <r>
      <rPr>
        <b/>
        <sz val="12"/>
        <rFont val="Calibri"/>
        <family val="2"/>
        <scheme val="minor"/>
      </rPr>
      <t xml:space="preserve"> EURO Lands</t>
    </r>
  </si>
  <si>
    <r>
      <rPr>
        <b/>
        <sz val="12"/>
        <color theme="0"/>
        <rFont val="Calibri"/>
        <family val="2"/>
        <scheme val="minor"/>
      </rPr>
      <t>1.4.4.</t>
    </r>
    <r>
      <rPr>
        <b/>
        <sz val="12"/>
        <rFont val="Calibri"/>
        <family val="2"/>
        <scheme val="minor"/>
      </rPr>
      <t xml:space="preserve"> Beatdown</t>
    </r>
  </si>
  <si>
    <r>
      <rPr>
        <b/>
        <sz val="12"/>
        <color theme="0"/>
        <rFont val="Calibri"/>
        <family val="2"/>
        <scheme val="minor"/>
      </rPr>
      <t>1.6.0.</t>
    </r>
    <r>
      <rPr>
        <b/>
        <sz val="12"/>
        <rFont val="Calibri"/>
        <family val="2"/>
        <scheme val="minor"/>
      </rPr>
      <t xml:space="preserve"> Player Rewards Tokens</t>
    </r>
  </si>
  <si>
    <r>
      <rPr>
        <b/>
        <sz val="12"/>
        <color theme="0"/>
        <rFont val="Calibri"/>
        <family val="2"/>
        <scheme val="minor"/>
      </rPr>
      <t>1.6.9.</t>
    </r>
    <r>
      <rPr>
        <b/>
        <sz val="12"/>
        <rFont val="Calibri"/>
        <family val="2"/>
        <scheme val="minor"/>
      </rPr>
      <t xml:space="preserve"> Arena Promos</t>
    </r>
  </si>
  <si>
    <r>
      <rPr>
        <b/>
        <sz val="12"/>
        <color theme="0"/>
        <rFont val="Calibri"/>
        <family val="2"/>
        <scheme val="minor"/>
      </rPr>
      <t>1.7.0.</t>
    </r>
    <r>
      <rPr>
        <b/>
        <sz val="12"/>
        <rFont val="Calibri"/>
        <family val="2"/>
        <scheme val="minor"/>
      </rPr>
      <t xml:space="preserve"> Coldsnap Theme Decks</t>
    </r>
  </si>
  <si>
    <r>
      <rPr>
        <b/>
        <sz val="12"/>
        <color theme="0"/>
        <rFont val="Calibri"/>
        <family val="2"/>
        <scheme val="minor"/>
      </rPr>
      <t>1.7.6.</t>
    </r>
    <r>
      <rPr>
        <b/>
        <sz val="12"/>
        <rFont val="Calibri"/>
        <family val="2"/>
        <scheme val="minor"/>
      </rPr>
      <t xml:space="preserve"> Masters Edition</t>
    </r>
  </si>
  <si>
    <r>
      <rPr>
        <b/>
        <sz val="12"/>
        <color theme="0"/>
        <rFont val="Calibri"/>
        <family val="2"/>
        <scheme val="minor"/>
      </rPr>
      <t>1.7.9.</t>
    </r>
    <r>
      <rPr>
        <b/>
        <sz val="12"/>
        <rFont val="Calibri"/>
        <family val="2"/>
        <scheme val="minor"/>
      </rPr>
      <t xml:space="preserve"> JSS Promos</t>
    </r>
  </si>
  <si>
    <r>
      <rPr>
        <b/>
        <sz val="12"/>
        <color theme="0"/>
        <rFont val="Calibri"/>
        <family val="2"/>
        <scheme val="minor"/>
      </rPr>
      <t>1.8.3.</t>
    </r>
    <r>
      <rPr>
        <b/>
        <sz val="12"/>
        <rFont val="Calibri"/>
        <family val="2"/>
        <scheme val="minor"/>
      </rPr>
      <t xml:space="preserve"> From the Vault: Dragons</t>
    </r>
  </si>
  <si>
    <r>
      <rPr>
        <b/>
        <sz val="12"/>
        <color theme="0"/>
        <rFont val="Calibri"/>
        <family val="2"/>
        <scheme val="minor"/>
      </rPr>
      <t>1.8.4.</t>
    </r>
    <r>
      <rPr>
        <b/>
        <sz val="12"/>
        <rFont val="Calibri"/>
        <family val="2"/>
        <scheme val="minor"/>
      </rPr>
      <t xml:space="preserve"> Masters Edition II</t>
    </r>
  </si>
  <si>
    <r>
      <rPr>
        <b/>
        <sz val="12"/>
        <color theme="0"/>
        <rFont val="Calibri"/>
        <family val="2"/>
        <scheme val="minor"/>
      </rPr>
      <t>1.9.1.</t>
    </r>
    <r>
      <rPr>
        <b/>
        <sz val="12"/>
        <rFont val="Calibri"/>
        <family val="2"/>
        <scheme val="minor"/>
      </rPr>
      <t xml:space="preserve"> From the Vault: Exiled</t>
    </r>
  </si>
  <si>
    <r>
      <rPr>
        <b/>
        <sz val="12"/>
        <color theme="0"/>
        <rFont val="Calibri"/>
        <family val="2"/>
        <scheme val="minor"/>
      </rPr>
      <t>1.9.2.</t>
    </r>
    <r>
      <rPr>
        <b/>
        <sz val="12"/>
        <rFont val="Calibri"/>
        <family val="2"/>
        <scheme val="minor"/>
      </rPr>
      <t xml:space="preserve"> Planechase Decks</t>
    </r>
  </si>
  <si>
    <r>
      <rPr>
        <b/>
        <sz val="12"/>
        <color theme="0"/>
        <rFont val="Calibri"/>
        <family val="2"/>
        <scheme val="minor"/>
      </rPr>
      <t>1.9.3.</t>
    </r>
    <r>
      <rPr>
        <b/>
        <sz val="12"/>
        <rFont val="Calibri"/>
        <family val="2"/>
        <scheme val="minor"/>
      </rPr>
      <t xml:space="preserve"> Planechase</t>
    </r>
  </si>
  <si>
    <r>
      <rPr>
        <b/>
        <sz val="12"/>
        <color theme="0"/>
        <rFont val="Calibri"/>
        <family val="2"/>
        <scheme val="minor"/>
      </rPr>
      <t>1.9.4.</t>
    </r>
    <r>
      <rPr>
        <b/>
        <sz val="12"/>
        <rFont val="Calibri"/>
        <family val="2"/>
        <scheme val="minor"/>
      </rPr>
      <t xml:space="preserve"> Masters Edition III</t>
    </r>
  </si>
  <si>
    <r>
      <rPr>
        <b/>
        <sz val="12"/>
        <color theme="0"/>
        <rFont val="Calibri"/>
        <family val="2"/>
        <scheme val="minor"/>
      </rPr>
      <t>2.0.1.</t>
    </r>
    <r>
      <rPr>
        <b/>
        <sz val="12"/>
        <rFont val="Calibri"/>
        <family val="2"/>
        <scheme val="minor"/>
      </rPr>
      <t xml:space="preserve"> Duels of the Planeswalkers</t>
    </r>
  </si>
  <si>
    <r>
      <rPr>
        <b/>
        <sz val="12"/>
        <color theme="0"/>
        <rFont val="Calibri"/>
        <family val="2"/>
        <scheme val="minor"/>
      </rPr>
      <t>2.0.2.</t>
    </r>
    <r>
      <rPr>
        <b/>
        <sz val="12"/>
        <rFont val="Calibri"/>
        <family val="2"/>
        <scheme val="minor"/>
      </rPr>
      <t xml:space="preserve"> Archenemy Decks</t>
    </r>
  </si>
  <si>
    <r>
      <rPr>
        <b/>
        <sz val="12"/>
        <color theme="0"/>
        <rFont val="Calibri"/>
        <family val="2"/>
        <scheme val="minor"/>
      </rPr>
      <t>2.0.3.</t>
    </r>
    <r>
      <rPr>
        <b/>
        <sz val="12"/>
        <rFont val="Calibri"/>
        <family val="2"/>
        <scheme val="minor"/>
      </rPr>
      <t xml:space="preserve"> Archenemy Schemes</t>
    </r>
  </si>
  <si>
    <r>
      <rPr>
        <b/>
        <sz val="12"/>
        <color theme="0"/>
        <rFont val="Calibri"/>
        <family val="2"/>
        <scheme val="minor"/>
      </rPr>
      <t>2.0.5.</t>
    </r>
    <r>
      <rPr>
        <b/>
        <sz val="12"/>
        <rFont val="Calibri"/>
        <family val="2"/>
        <scheme val="minor"/>
      </rPr>
      <t xml:space="preserve"> From the Vault: Relics</t>
    </r>
  </si>
  <si>
    <r>
      <rPr>
        <b/>
        <sz val="12"/>
        <color theme="0"/>
        <rFont val="Calibri"/>
        <family val="2"/>
        <scheme val="minor"/>
      </rPr>
      <t>2.0.9.</t>
    </r>
    <r>
      <rPr>
        <b/>
        <sz val="12"/>
        <rFont val="Calibri"/>
        <family val="2"/>
        <scheme val="minor"/>
      </rPr>
      <t xml:space="preserve"> Player Rewards Promos</t>
    </r>
  </si>
  <si>
    <r>
      <rPr>
        <b/>
        <sz val="12"/>
        <color theme="0"/>
        <rFont val="Calibri"/>
        <family val="2"/>
        <scheme val="minor"/>
      </rPr>
      <t>2.1.0.</t>
    </r>
    <r>
      <rPr>
        <b/>
        <sz val="12"/>
        <rFont val="Calibri"/>
        <family val="2"/>
        <scheme val="minor"/>
      </rPr>
      <t xml:space="preserve"> Masters Edition IV</t>
    </r>
  </si>
  <si>
    <r>
      <rPr>
        <b/>
        <sz val="12"/>
        <color theme="0"/>
        <rFont val="Calibri"/>
        <family val="2"/>
        <scheme val="minor"/>
      </rPr>
      <t>2.1.6.</t>
    </r>
    <r>
      <rPr>
        <b/>
        <sz val="12"/>
        <rFont val="Calibri"/>
        <family val="2"/>
        <scheme val="minor"/>
      </rPr>
      <t xml:space="preserve"> From the Vault: Legends</t>
    </r>
  </si>
  <si>
    <r>
      <rPr>
        <b/>
        <sz val="12"/>
        <color theme="0"/>
        <rFont val="Calibri"/>
        <family val="2"/>
        <scheme val="minor"/>
      </rPr>
      <t>2.2.0.</t>
    </r>
    <r>
      <rPr>
        <b/>
        <sz val="12"/>
        <rFont val="Calibri"/>
        <family val="2"/>
        <scheme val="minor"/>
      </rPr>
      <t xml:space="preserve"> Gateway</t>
    </r>
  </si>
  <si>
    <r>
      <rPr>
        <b/>
        <sz val="12"/>
        <color theme="0"/>
        <rFont val="Calibri"/>
        <family val="2"/>
        <scheme val="minor"/>
      </rPr>
      <t>2.2.4.</t>
    </r>
    <r>
      <rPr>
        <b/>
        <sz val="12"/>
        <rFont val="Calibri"/>
        <family val="2"/>
        <scheme val="minor"/>
      </rPr>
      <t xml:space="preserve"> Planechase 2012 Decks</t>
    </r>
  </si>
  <si>
    <r>
      <rPr>
        <b/>
        <sz val="12"/>
        <color theme="0"/>
        <rFont val="Calibri"/>
        <family val="2"/>
        <scheme val="minor"/>
      </rPr>
      <t>2.2.5.</t>
    </r>
    <r>
      <rPr>
        <b/>
        <sz val="12"/>
        <rFont val="Calibri"/>
        <family val="2"/>
        <scheme val="minor"/>
      </rPr>
      <t xml:space="preserve"> Planechase 2012</t>
    </r>
  </si>
  <si>
    <r>
      <rPr>
        <b/>
        <sz val="12"/>
        <color theme="0"/>
        <rFont val="Calibri"/>
        <family val="2"/>
        <scheme val="minor"/>
      </rPr>
      <t>2.2.7.</t>
    </r>
    <r>
      <rPr>
        <b/>
        <sz val="12"/>
        <rFont val="Calibri"/>
        <family val="2"/>
        <scheme val="minor"/>
      </rPr>
      <t xml:space="preserve"> From the Vault: Realms</t>
    </r>
  </si>
  <si>
    <r>
      <rPr>
        <b/>
        <sz val="12"/>
        <color theme="0"/>
        <rFont val="Calibri"/>
        <family val="2"/>
        <scheme val="minor"/>
      </rPr>
      <t>2.3.0.</t>
    </r>
    <r>
      <rPr>
        <b/>
        <sz val="12"/>
        <rFont val="Calibri"/>
        <family val="2"/>
        <scheme val="minor"/>
      </rPr>
      <t xml:space="preserve"> Theros Heroes</t>
    </r>
  </si>
  <si>
    <r>
      <rPr>
        <b/>
        <sz val="12"/>
        <color theme="0"/>
        <rFont val="Calibri"/>
        <family val="2"/>
        <scheme val="minor"/>
      </rPr>
      <t>1.9.6.</t>
    </r>
    <r>
      <rPr>
        <b/>
        <sz val="12"/>
        <rFont val="Calibri"/>
        <family val="2"/>
        <scheme val="minor"/>
      </rPr>
      <t xml:space="preserve"> Dual Decks: Garruk vs Liliana</t>
    </r>
  </si>
  <si>
    <r>
      <rPr>
        <b/>
        <sz val="12"/>
        <color theme="0"/>
        <rFont val="Calibri"/>
        <family val="2"/>
        <scheme val="minor"/>
      </rPr>
      <t>1.9.9.</t>
    </r>
    <r>
      <rPr>
        <b/>
        <sz val="12"/>
        <rFont val="Calibri"/>
        <family val="2"/>
        <scheme val="minor"/>
      </rPr>
      <t xml:space="preserve"> Dual Decks: Phyrexia vs The Coalition</t>
    </r>
  </si>
  <si>
    <r>
      <rPr>
        <b/>
        <sz val="12"/>
        <color theme="0"/>
        <rFont val="Calibri"/>
        <family val="2"/>
        <scheme val="minor"/>
      </rPr>
      <t>2.0.6.</t>
    </r>
    <r>
      <rPr>
        <b/>
        <sz val="12"/>
        <rFont val="Calibri"/>
        <family val="2"/>
        <scheme val="minor"/>
      </rPr>
      <t xml:space="preserve"> Dual Decks: Elspeth vs Tezzeret</t>
    </r>
  </si>
  <si>
    <r>
      <rPr>
        <b/>
        <sz val="12"/>
        <color theme="0"/>
        <rFont val="Calibri"/>
        <family val="2"/>
        <scheme val="minor"/>
      </rPr>
      <t>2.1.2.</t>
    </r>
    <r>
      <rPr>
        <b/>
        <sz val="12"/>
        <rFont val="Calibri"/>
        <family val="2"/>
        <scheme val="minor"/>
      </rPr>
      <t xml:space="preserve"> Dual Decks: Knights vs Dragons</t>
    </r>
  </si>
  <si>
    <r>
      <rPr>
        <b/>
        <sz val="12"/>
        <color theme="0"/>
        <rFont val="Calibri"/>
        <family val="2"/>
        <scheme val="minor"/>
      </rPr>
      <t>2.1.7.</t>
    </r>
    <r>
      <rPr>
        <b/>
        <sz val="12"/>
        <rFont val="Calibri"/>
        <family val="2"/>
        <scheme val="minor"/>
      </rPr>
      <t xml:space="preserve"> Dual Decks: Ajani vs Nicol Bolas</t>
    </r>
  </si>
  <si>
    <r>
      <rPr>
        <b/>
        <sz val="12"/>
        <color theme="0"/>
        <rFont val="Calibri"/>
        <family val="2"/>
        <scheme val="minor"/>
      </rPr>
      <t>2.2.2.</t>
    </r>
    <r>
      <rPr>
        <b/>
        <sz val="12"/>
        <rFont val="Calibri"/>
        <family val="2"/>
        <scheme val="minor"/>
      </rPr>
      <t xml:space="preserve"> Dual Decks: Venser vs Koth</t>
    </r>
  </si>
  <si>
    <r>
      <rPr>
        <b/>
        <sz val="12"/>
        <color theme="0"/>
        <rFont val="Calibri"/>
        <family val="2"/>
        <scheme val="minor"/>
      </rPr>
      <t>2.2.8.</t>
    </r>
    <r>
      <rPr>
        <b/>
        <sz val="12"/>
        <rFont val="Calibri"/>
        <family val="2"/>
        <scheme val="minor"/>
      </rPr>
      <t xml:space="preserve"> Dual Decks: Izzet vs Golgari</t>
    </r>
  </si>
  <si>
    <r>
      <rPr>
        <b/>
        <sz val="12"/>
        <color theme="0"/>
        <rFont val="Calibri"/>
        <family val="2"/>
        <scheme val="minor"/>
      </rPr>
      <t>2.3.4.</t>
    </r>
    <r>
      <rPr>
        <b/>
        <sz val="12"/>
        <rFont val="Calibri"/>
        <family val="2"/>
        <scheme val="minor"/>
      </rPr>
      <t xml:space="preserve"> Dual Decks: Sorin vs Tibalt</t>
    </r>
  </si>
  <si>
    <r>
      <rPr>
        <b/>
        <sz val="12"/>
        <color theme="0"/>
        <rFont val="Calibri"/>
        <family val="2"/>
        <scheme val="minor"/>
      </rPr>
      <t>1.7.8.</t>
    </r>
    <r>
      <rPr>
        <b/>
        <sz val="12"/>
        <rFont val="Calibri"/>
        <family val="2"/>
        <scheme val="minor"/>
      </rPr>
      <t xml:space="preserve"> Dual Decks: Elves vs Goblins</t>
    </r>
  </si>
  <si>
    <r>
      <rPr>
        <b/>
        <sz val="12"/>
        <color theme="0"/>
        <rFont val="Calibri"/>
        <family val="2"/>
        <scheme val="minor"/>
      </rPr>
      <t>1.8.6.</t>
    </r>
    <r>
      <rPr>
        <b/>
        <sz val="12"/>
        <rFont val="Calibri"/>
        <family val="2"/>
        <scheme val="minor"/>
      </rPr>
      <t xml:space="preserve"> Dual Decks: Jace vs Chandra</t>
    </r>
  </si>
  <si>
    <r>
      <rPr>
        <b/>
        <sz val="12"/>
        <color theme="0"/>
        <rFont val="Calibri"/>
        <family val="2"/>
        <scheme val="minor"/>
      </rPr>
      <t>1.8.8.</t>
    </r>
    <r>
      <rPr>
        <b/>
        <sz val="12"/>
        <rFont val="Calibri"/>
        <family val="2"/>
        <scheme val="minor"/>
      </rPr>
      <t xml:space="preserve"> Dual Decks: Divine vs Demonic</t>
    </r>
  </si>
  <si>
    <r>
      <rPr>
        <b/>
        <sz val="12"/>
        <color theme="0"/>
        <rFont val="Calibri"/>
        <family val="2"/>
        <scheme val="minor"/>
      </rPr>
      <t>2.3.8.</t>
    </r>
    <r>
      <rPr>
        <b/>
        <sz val="12"/>
        <rFont val="Calibri"/>
        <family val="2"/>
        <scheme val="minor"/>
      </rPr>
      <t xml:space="preserve"> From the Vault: Twenty</t>
    </r>
  </si>
  <si>
    <r>
      <rPr>
        <b/>
        <sz val="12"/>
        <color theme="0"/>
        <rFont val="Calibri"/>
        <family val="2"/>
        <scheme val="minor"/>
      </rPr>
      <t>2.3.9.</t>
    </r>
    <r>
      <rPr>
        <b/>
        <sz val="12"/>
        <rFont val="Calibri"/>
        <family val="2"/>
        <scheme val="minor"/>
      </rPr>
      <t xml:space="preserve"> Dual Decks: Heroes vs Monsters</t>
    </r>
  </si>
  <si>
    <r>
      <rPr>
        <b/>
        <sz val="12"/>
        <color theme="0"/>
        <rFont val="Calibri"/>
        <family val="2"/>
        <scheme val="minor"/>
      </rPr>
      <t>2.3.2.</t>
    </r>
    <r>
      <rPr>
        <b/>
        <sz val="12"/>
        <rFont val="Calibri"/>
        <family val="2"/>
        <scheme val="minor"/>
      </rPr>
      <t xml:space="preserve"> Commander's Arsenal</t>
    </r>
  </si>
  <si>
    <r>
      <rPr>
        <b/>
        <sz val="12"/>
        <color theme="0"/>
        <rFont val="Calibri"/>
        <family val="2"/>
        <scheme val="minor"/>
      </rPr>
      <t>2.4.1.</t>
    </r>
    <r>
      <rPr>
        <b/>
        <sz val="12"/>
        <rFont val="Calibri"/>
        <family val="2"/>
        <scheme val="minor"/>
      </rPr>
      <t xml:space="preserve"> Commander 2013</t>
    </r>
  </si>
  <si>
    <r>
      <rPr>
        <b/>
        <sz val="12"/>
        <color theme="0"/>
        <rFont val="Calibri"/>
        <family val="2"/>
        <scheme val="minor"/>
      </rPr>
      <t>2.4.4.</t>
    </r>
    <r>
      <rPr>
        <b/>
        <sz val="12"/>
        <rFont val="Calibri"/>
        <family val="2"/>
        <scheme val="minor"/>
      </rPr>
      <t xml:space="preserve"> Dual Decks: Jace vs Vraska</t>
    </r>
  </si>
  <si>
    <r>
      <rPr>
        <b/>
        <sz val="12"/>
        <color theme="0"/>
        <rFont val="Calibri"/>
        <family val="2"/>
        <scheme val="minor"/>
      </rPr>
      <t>2.4.7.</t>
    </r>
    <r>
      <rPr>
        <b/>
        <sz val="12"/>
        <rFont val="Calibri"/>
        <family val="2"/>
        <scheme val="minor"/>
      </rPr>
      <t xml:space="preserve"> Modern Event Deck</t>
    </r>
  </si>
  <si>
    <r>
      <rPr>
        <b/>
        <sz val="12"/>
        <color theme="0"/>
        <rFont val="Calibri"/>
        <family val="2"/>
        <scheme val="minor"/>
      </rPr>
      <t>2.4.9.</t>
    </r>
    <r>
      <rPr>
        <b/>
        <sz val="12"/>
        <rFont val="Calibri"/>
        <family val="2"/>
        <scheme val="minor"/>
      </rPr>
      <t xml:space="preserve"> Vintage Masters</t>
    </r>
  </si>
  <si>
    <r>
      <rPr>
        <b/>
        <sz val="12"/>
        <color theme="0"/>
        <rFont val="Calibri"/>
        <family val="2"/>
        <scheme val="minor"/>
      </rPr>
      <t>2.5.1.</t>
    </r>
    <r>
      <rPr>
        <b/>
        <sz val="12"/>
        <rFont val="Calibri"/>
        <family val="2"/>
        <scheme val="minor"/>
      </rPr>
      <t xml:space="preserve"> From the Vault: Annihilation</t>
    </r>
  </si>
  <si>
    <r>
      <rPr>
        <b/>
        <sz val="12"/>
        <color theme="0"/>
        <rFont val="Calibri"/>
        <family val="2"/>
        <scheme val="minor"/>
      </rPr>
      <t>2.5.2.</t>
    </r>
    <r>
      <rPr>
        <b/>
        <sz val="12"/>
        <rFont val="Calibri"/>
        <family val="2"/>
        <scheme val="minor"/>
      </rPr>
      <t xml:space="preserve"> Dual Decks: Speed vs Cunning</t>
    </r>
  </si>
  <si>
    <r>
      <rPr>
        <b/>
        <sz val="12"/>
        <color theme="0"/>
        <rFont val="Calibri"/>
        <family val="2"/>
        <scheme val="minor"/>
      </rPr>
      <t>2.5.4.</t>
    </r>
    <r>
      <rPr>
        <b/>
        <sz val="12"/>
        <rFont val="Calibri"/>
        <family val="2"/>
        <scheme val="minor"/>
      </rPr>
      <t xml:space="preserve"> Commander 2014</t>
    </r>
  </si>
  <si>
    <r>
      <rPr>
        <b/>
        <sz val="12"/>
        <color theme="0"/>
        <rFont val="Calibri"/>
        <family val="2"/>
        <scheme val="minor"/>
      </rPr>
      <t>2.5.5.</t>
    </r>
    <r>
      <rPr>
        <b/>
        <sz val="12"/>
        <rFont val="Calibri"/>
        <family val="2"/>
        <scheme val="minor"/>
      </rPr>
      <t xml:space="preserve"> Dual Decks: Anthology</t>
    </r>
  </si>
  <si>
    <r>
      <rPr>
        <b/>
        <sz val="12"/>
        <color theme="0"/>
        <rFont val="Calibri"/>
        <family val="2"/>
        <scheme val="minor"/>
      </rPr>
      <t>2.5.7.</t>
    </r>
    <r>
      <rPr>
        <b/>
        <sz val="12"/>
        <rFont val="Calibri"/>
        <family val="2"/>
        <scheme val="minor"/>
      </rPr>
      <t xml:space="preserve"> Dual Decks: Elspeth vs Kiora</t>
    </r>
  </si>
  <si>
    <r>
      <rPr>
        <b/>
        <sz val="12"/>
        <color theme="0"/>
        <rFont val="Calibri"/>
        <family val="2"/>
        <scheme val="minor"/>
      </rPr>
      <t>2.5.9.</t>
    </r>
    <r>
      <rPr>
        <b/>
        <sz val="12"/>
        <rFont val="Calibri"/>
        <family val="2"/>
        <scheme val="minor"/>
      </rPr>
      <t xml:space="preserve"> Tempest Remastered</t>
    </r>
  </si>
  <si>
    <r>
      <rPr>
        <b/>
        <sz val="12"/>
        <color theme="0"/>
        <rFont val="Calibri"/>
        <family val="2"/>
        <scheme val="minor"/>
      </rPr>
      <t>2.6.2.</t>
    </r>
    <r>
      <rPr>
        <b/>
        <sz val="12"/>
        <rFont val="Calibri"/>
        <family val="2"/>
        <scheme val="minor"/>
      </rPr>
      <t xml:space="preserve"> From the Vault: Angels</t>
    </r>
  </si>
  <si>
    <r>
      <rPr>
        <b/>
        <sz val="12"/>
        <color theme="0"/>
        <rFont val="Calibri"/>
        <family val="2"/>
        <scheme val="minor"/>
      </rPr>
      <t>2.6.3.</t>
    </r>
    <r>
      <rPr>
        <b/>
        <sz val="12"/>
        <rFont val="Calibri"/>
        <family val="2"/>
        <scheme val="minor"/>
      </rPr>
      <t xml:space="preserve"> Dual Decks: Zendikar vs Eldrazi</t>
    </r>
  </si>
  <si>
    <r>
      <rPr>
        <b/>
        <sz val="12"/>
        <color theme="0"/>
        <rFont val="Calibri"/>
        <family val="2"/>
        <scheme val="minor"/>
      </rPr>
      <t>2.6.6.</t>
    </r>
    <r>
      <rPr>
        <b/>
        <sz val="12"/>
        <rFont val="Calibri"/>
        <family val="2"/>
        <scheme val="minor"/>
      </rPr>
      <t xml:space="preserve"> Commander 2015</t>
    </r>
  </si>
  <si>
    <r>
      <rPr>
        <b/>
        <sz val="12"/>
        <color theme="0"/>
        <rFont val="Calibri"/>
        <family val="2"/>
        <scheme val="minor"/>
      </rPr>
      <t>2.6.8.</t>
    </r>
    <r>
      <rPr>
        <b/>
        <sz val="12"/>
        <rFont val="Calibri"/>
        <family val="2"/>
        <scheme val="minor"/>
      </rPr>
      <t xml:space="preserve"> Dual Decks: Blassed vs Cursed</t>
    </r>
  </si>
  <si>
    <r>
      <rPr>
        <b/>
        <sz val="12"/>
        <color theme="0"/>
        <rFont val="Calibri"/>
        <family val="2"/>
        <scheme val="minor"/>
      </rPr>
      <t>2.7.0.</t>
    </r>
    <r>
      <rPr>
        <b/>
        <sz val="12"/>
        <rFont val="Calibri"/>
        <family val="2"/>
        <scheme val="minor"/>
      </rPr>
      <t xml:space="preserve"> Welcome Deck 2016</t>
    </r>
  </si>
  <si>
    <r>
      <rPr>
        <b/>
        <sz val="12"/>
        <color theme="0"/>
        <rFont val="Calibri"/>
        <family val="2"/>
        <scheme val="minor"/>
      </rPr>
      <t>2.7.3.</t>
    </r>
    <r>
      <rPr>
        <b/>
        <sz val="12"/>
        <rFont val="Calibri"/>
        <family val="2"/>
        <scheme val="minor"/>
      </rPr>
      <t xml:space="preserve"> From the Vault: Lore</t>
    </r>
  </si>
  <si>
    <r>
      <rPr>
        <b/>
        <sz val="12"/>
        <color theme="0"/>
        <rFont val="Calibri"/>
        <family val="2"/>
        <scheme val="minor"/>
      </rPr>
      <t>2.7.5.</t>
    </r>
    <r>
      <rPr>
        <b/>
        <sz val="12"/>
        <rFont val="Calibri"/>
        <family val="2"/>
        <scheme val="minor"/>
      </rPr>
      <t xml:space="preserve"> Dual Decks: Nissa vs Ob Nixilis</t>
    </r>
  </si>
  <si>
    <r>
      <rPr>
        <b/>
        <sz val="12"/>
        <color theme="0"/>
        <rFont val="Calibri"/>
        <family val="2"/>
        <scheme val="minor"/>
      </rPr>
      <t>2.7.8.</t>
    </r>
    <r>
      <rPr>
        <b/>
        <sz val="12"/>
        <rFont val="Calibri"/>
        <family val="2"/>
        <scheme val="minor"/>
      </rPr>
      <t xml:space="preserve"> Commander 2016</t>
    </r>
  </si>
  <si>
    <r>
      <rPr>
        <b/>
        <sz val="12"/>
        <color theme="0"/>
        <rFont val="Calibri"/>
        <family val="2"/>
        <scheme val="minor"/>
      </rPr>
      <t>2.7.9.</t>
    </r>
    <r>
      <rPr>
        <b/>
        <sz val="12"/>
        <rFont val="Calibri"/>
        <family val="2"/>
        <scheme val="minor"/>
      </rPr>
      <t xml:space="preserve"> Planechase Anthology Decks</t>
    </r>
  </si>
  <si>
    <r>
      <rPr>
        <b/>
        <sz val="12"/>
        <color theme="0"/>
        <rFont val="Calibri"/>
        <family val="2"/>
        <scheme val="minor"/>
      </rPr>
      <t>2.8.0.</t>
    </r>
    <r>
      <rPr>
        <b/>
        <sz val="12"/>
        <rFont val="Calibri"/>
        <family val="2"/>
        <scheme val="minor"/>
      </rPr>
      <t xml:space="preserve"> Planechase Anthology</t>
    </r>
  </si>
  <si>
    <r>
      <rPr>
        <b/>
        <sz val="12"/>
        <color theme="0"/>
        <rFont val="Calibri"/>
        <family val="2"/>
        <scheme val="minor"/>
      </rPr>
      <t>2.8.3.</t>
    </r>
    <r>
      <rPr>
        <b/>
        <sz val="12"/>
        <rFont val="Calibri"/>
        <family val="2"/>
        <scheme val="minor"/>
      </rPr>
      <t xml:space="preserve"> Dual Decks: Mind vs Might</t>
    </r>
  </si>
  <si>
    <r>
      <rPr>
        <b/>
        <sz val="12"/>
        <color theme="0"/>
        <rFont val="Calibri"/>
        <family val="2"/>
        <scheme val="minor"/>
      </rPr>
      <t>2.8.4.</t>
    </r>
    <r>
      <rPr>
        <b/>
        <sz val="12"/>
        <rFont val="Calibri"/>
        <family val="2"/>
        <scheme val="minor"/>
      </rPr>
      <t xml:space="preserve"> Welcome Deck 2017</t>
    </r>
  </si>
  <si>
    <r>
      <rPr>
        <b/>
        <sz val="12"/>
        <color theme="0"/>
        <rFont val="Calibri"/>
        <family val="2"/>
        <scheme val="minor"/>
      </rPr>
      <t>2.8.7.</t>
    </r>
    <r>
      <rPr>
        <b/>
        <sz val="12"/>
        <rFont val="Calibri"/>
        <family val="2"/>
        <scheme val="minor"/>
      </rPr>
      <t xml:space="preserve"> Commander Anthology</t>
    </r>
  </si>
  <si>
    <r>
      <rPr>
        <b/>
        <sz val="12"/>
        <color theme="0"/>
        <rFont val="Calibri"/>
        <family val="2"/>
        <scheme val="minor"/>
      </rPr>
      <t>2.8.8.</t>
    </r>
    <r>
      <rPr>
        <b/>
        <sz val="12"/>
        <rFont val="Calibri"/>
        <family val="2"/>
        <scheme val="minor"/>
      </rPr>
      <t xml:space="preserve"> Archenemy: Nicol Bolas Decks</t>
    </r>
  </si>
  <si>
    <r>
      <rPr>
        <b/>
        <sz val="12"/>
        <color theme="0"/>
        <rFont val="Calibri"/>
        <family val="2"/>
        <scheme val="minor"/>
      </rPr>
      <t>2.8.9.</t>
    </r>
    <r>
      <rPr>
        <b/>
        <sz val="12"/>
        <rFont val="Calibri"/>
        <family val="2"/>
        <scheme val="minor"/>
      </rPr>
      <t xml:space="preserve"> Archenemy: Nicol Bolas</t>
    </r>
  </si>
  <si>
    <r>
      <rPr>
        <b/>
        <sz val="12"/>
        <color theme="0"/>
        <rFont val="Calibri"/>
        <family val="2"/>
        <scheme val="minor"/>
      </rPr>
      <t>2.9.1.</t>
    </r>
    <r>
      <rPr>
        <b/>
        <sz val="12"/>
        <rFont val="Calibri"/>
        <family val="2"/>
        <scheme val="minor"/>
      </rPr>
      <t xml:space="preserve"> Commander 2017</t>
    </r>
  </si>
  <si>
    <r>
      <rPr>
        <b/>
        <sz val="12"/>
        <color theme="0"/>
        <rFont val="Calibri"/>
        <family val="2"/>
        <scheme val="minor"/>
      </rPr>
      <t>2.9.3.</t>
    </r>
    <r>
      <rPr>
        <b/>
        <sz val="12"/>
        <rFont val="Calibri"/>
        <family val="2"/>
        <scheme val="minor"/>
      </rPr>
      <t xml:space="preserve"> Dual Decks: Merfolks vs Goblins</t>
    </r>
  </si>
  <si>
    <r>
      <rPr>
        <b/>
        <sz val="12"/>
        <color theme="0"/>
        <rFont val="Calibri"/>
        <family val="2"/>
        <scheme val="minor"/>
      </rPr>
      <t>2.9.5.</t>
    </r>
    <r>
      <rPr>
        <b/>
        <sz val="12"/>
        <rFont val="Calibri"/>
        <family val="2"/>
        <scheme val="minor"/>
      </rPr>
      <t xml:space="preserve"> From the Vault: Transform</t>
    </r>
  </si>
  <si>
    <r>
      <rPr>
        <b/>
        <sz val="12"/>
        <color theme="0"/>
        <rFont val="Calibri"/>
        <family val="2"/>
        <scheme val="minor"/>
      </rPr>
      <t>2.9.6.</t>
    </r>
    <r>
      <rPr>
        <b/>
        <sz val="12"/>
        <rFont val="Calibri"/>
        <family val="2"/>
        <scheme val="minor"/>
      </rPr>
      <t xml:space="preserve"> Explorers of Ixalan</t>
    </r>
  </si>
  <si>
    <r>
      <rPr>
        <b/>
        <sz val="12"/>
        <color theme="0"/>
        <rFont val="Calibri"/>
        <family val="2"/>
        <scheme val="minor"/>
      </rPr>
      <t>3.0.1.</t>
    </r>
    <r>
      <rPr>
        <b/>
        <sz val="12"/>
        <rFont val="Calibri"/>
        <family val="2"/>
        <scheme val="minor"/>
      </rPr>
      <t xml:space="preserve"> Dual Decks: Elves vs Inventors</t>
    </r>
  </si>
  <si>
    <r>
      <rPr>
        <b/>
        <sz val="12"/>
        <color theme="0"/>
        <rFont val="Calibri"/>
        <family val="2"/>
        <scheme val="minor"/>
      </rPr>
      <t>3.0.4.</t>
    </r>
    <r>
      <rPr>
        <b/>
        <sz val="12"/>
        <rFont val="Calibri"/>
        <family val="2"/>
        <scheme val="minor"/>
      </rPr>
      <t xml:space="preserve"> Commander Anthology II</t>
    </r>
  </si>
  <si>
    <r>
      <rPr>
        <b/>
        <sz val="12"/>
        <color theme="0"/>
        <rFont val="Calibri"/>
        <family val="2"/>
        <scheme val="minor"/>
      </rPr>
      <t>3.0.6.</t>
    </r>
    <r>
      <rPr>
        <b/>
        <sz val="12"/>
        <rFont val="Calibri"/>
        <family val="2"/>
        <scheme val="minor"/>
      </rPr>
      <t xml:space="preserve"> Global Series Jiang Yanggy &amp; Mu Yanling</t>
    </r>
  </si>
  <si>
    <r>
      <rPr>
        <b/>
        <sz val="12"/>
        <color theme="0"/>
        <rFont val="Calibri"/>
        <family val="2"/>
        <scheme val="minor"/>
      </rPr>
      <t>3.0.7.</t>
    </r>
    <r>
      <rPr>
        <b/>
        <sz val="12"/>
        <rFont val="Calibri"/>
        <family val="2"/>
        <scheme val="minor"/>
      </rPr>
      <t xml:space="preserve"> MTG Arena</t>
    </r>
  </si>
  <si>
    <r>
      <rPr>
        <b/>
        <sz val="12"/>
        <color theme="0"/>
        <rFont val="Calibri"/>
        <family val="2"/>
        <scheme val="minor"/>
      </rPr>
      <t>3.0.9.</t>
    </r>
    <r>
      <rPr>
        <b/>
        <sz val="12"/>
        <rFont val="Calibri"/>
        <family val="2"/>
        <scheme val="minor"/>
      </rPr>
      <t xml:space="preserve"> Commander 2018</t>
    </r>
  </si>
  <si>
    <r>
      <rPr>
        <b/>
        <sz val="12"/>
        <color theme="0"/>
        <rFont val="Calibri"/>
        <family val="2"/>
        <scheme val="minor"/>
      </rPr>
      <t>3.1.2.</t>
    </r>
    <r>
      <rPr>
        <b/>
        <sz val="12"/>
        <rFont val="Calibri"/>
        <family val="2"/>
        <scheme val="minor"/>
      </rPr>
      <t xml:space="preserve"> Ultra Rare Cards</t>
    </r>
  </si>
  <si>
    <r>
      <rPr>
        <b/>
        <sz val="12"/>
        <color theme="0"/>
        <rFont val="Calibri"/>
        <family val="2"/>
        <scheme val="minor"/>
      </rPr>
      <t>3.1.3.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</si>
  <si>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sz val="12"/>
        <color theme="0"/>
        <rFont val="Calibri"/>
        <family val="2"/>
        <scheme val="minor"/>
      </rPr>
      <t>3.1.4.</t>
    </r>
    <r>
      <rPr>
        <b/>
        <sz val="12"/>
        <rFont val="Calibri"/>
        <family val="2"/>
        <scheme val="minor"/>
      </rPr>
      <t xml:space="preserve"> Game Night</t>
    </r>
  </si>
  <si>
    <r>
      <rPr>
        <b/>
        <sz val="12"/>
        <color theme="0"/>
        <rFont val="Calibri"/>
        <family val="2"/>
        <scheme val="minor"/>
      </rPr>
      <t>3.1.9.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</si>
  <si>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3.2.0.</t>
    </r>
    <r>
      <rPr>
        <b/>
        <sz val="12"/>
        <rFont val="Calibri"/>
        <family val="2"/>
        <scheme val="minor"/>
      </rPr>
      <t xml:space="preserve"> Challenger Decks 2019</t>
    </r>
  </si>
  <si>
    <r>
      <rPr>
        <b/>
        <sz val="12"/>
        <color theme="0"/>
        <rFont val="Calibri"/>
        <family val="2"/>
        <scheme val="minor"/>
      </rPr>
      <t>3.0.0.</t>
    </r>
    <r>
      <rPr>
        <b/>
        <sz val="12"/>
        <rFont val="Calibri"/>
        <family val="2"/>
        <scheme val="minor"/>
      </rPr>
      <t xml:space="preserve"> Challenger Decks 2018</t>
    </r>
  </si>
  <si>
    <r>
      <rPr>
        <b/>
        <sz val="12"/>
        <color theme="0"/>
        <rFont val="Calibri"/>
        <family val="2"/>
        <scheme val="minor"/>
      </rPr>
      <t>3.2.2.</t>
    </r>
    <r>
      <rPr>
        <b/>
        <sz val="12"/>
        <rFont val="Calibri"/>
        <family val="2"/>
        <scheme val="minor"/>
      </rPr>
      <t xml:space="preserve"> FNM Promos</t>
    </r>
  </si>
  <si>
    <r>
      <rPr>
        <b/>
        <sz val="12"/>
        <color theme="0"/>
        <rFont val="Calibri"/>
        <family val="2"/>
        <scheme val="minor"/>
      </rPr>
      <t>3.2.8.</t>
    </r>
    <r>
      <rPr>
        <b/>
        <sz val="12"/>
        <rFont val="Calibri"/>
        <family val="2"/>
        <scheme val="minor"/>
      </rPr>
      <t xml:space="preserve"> Commander 2019</t>
    </r>
  </si>
  <si>
    <r>
      <rPr>
        <b/>
        <sz val="12"/>
        <color theme="0"/>
        <rFont val="Calibri"/>
        <family val="2"/>
        <scheme val="minor"/>
      </rPr>
      <t>3.2.9.</t>
    </r>
    <r>
      <rPr>
        <b/>
        <sz val="12"/>
        <rFont val="Calibri"/>
        <family val="2"/>
        <scheme val="minor"/>
      </rPr>
      <t xml:space="preserve"> Prerelease Promos</t>
    </r>
  </si>
  <si>
    <r>
      <rPr>
        <b/>
        <sz val="12"/>
        <color theme="0"/>
        <rFont val="Calibri"/>
        <family val="2"/>
        <scheme val="minor"/>
      </rPr>
      <t>3.3.1.</t>
    </r>
    <r>
      <rPr>
        <b/>
        <sz val="12"/>
        <rFont val="Calibri"/>
        <family val="2"/>
        <scheme val="minor"/>
      </rPr>
      <t xml:space="preserve"> Planeswalker Symbol Stamped Promos</t>
    </r>
  </si>
  <si>
    <r>
      <rPr>
        <b/>
        <sz val="12"/>
        <color theme="0"/>
        <rFont val="Calibri"/>
        <family val="2"/>
        <scheme val="minor"/>
      </rPr>
      <t>3.3.2.</t>
    </r>
    <r>
      <rPr>
        <b/>
        <sz val="12"/>
        <rFont val="Calibri"/>
        <family val="2"/>
        <scheme val="minor"/>
      </rPr>
      <t xml:space="preserve"> Challenger Decks 2019 Japan</t>
    </r>
  </si>
  <si>
    <r>
      <rPr>
        <b/>
        <sz val="12"/>
        <color theme="0"/>
        <rFont val="Calibri"/>
        <family val="2"/>
        <scheme val="minor"/>
      </rPr>
      <t>3.3.3.</t>
    </r>
    <r>
      <rPr>
        <b/>
        <sz val="12"/>
        <rFont val="Calibri"/>
        <family val="2"/>
        <scheme val="minor"/>
      </rPr>
      <t xml:space="preserve"> Game Night 2019</t>
    </r>
  </si>
  <si>
    <r>
      <rPr>
        <b/>
        <sz val="12"/>
        <color theme="0"/>
        <rFont val="Calibri"/>
        <family val="2"/>
        <scheme val="minor"/>
      </rPr>
      <t>3.3.4.</t>
    </r>
    <r>
      <rPr>
        <b/>
        <sz val="12"/>
        <rFont val="Calibri"/>
        <family val="2"/>
        <scheme val="minor"/>
      </rPr>
      <t xml:space="preserve"> Judge Gift Promos</t>
    </r>
  </si>
  <si>
    <r>
      <rPr>
        <b/>
        <sz val="12"/>
        <color theme="0"/>
        <rFont val="Calibri"/>
        <family val="2"/>
        <scheme val="minor"/>
      </rPr>
      <t>3.3.5.</t>
    </r>
    <r>
      <rPr>
        <b/>
        <sz val="12"/>
        <rFont val="Calibri"/>
        <family val="2"/>
        <scheme val="minor"/>
      </rPr>
      <t xml:space="preserve"> Historic Anthology 1</t>
    </r>
  </si>
  <si>
    <r>
      <rPr>
        <b/>
        <sz val="12"/>
        <color theme="0"/>
        <rFont val="Calibri"/>
        <family val="2"/>
        <scheme val="minor"/>
      </rPr>
      <t>3.3.7.</t>
    </r>
    <r>
      <rPr>
        <b/>
        <sz val="12"/>
        <rFont val="Calibri"/>
        <family val="2"/>
        <scheme val="minor"/>
      </rPr>
      <t xml:space="preserve"> Misc. Promos</t>
    </r>
  </si>
  <si>
    <r>
      <rPr>
        <b/>
        <sz val="12"/>
        <color theme="0"/>
        <rFont val="Calibri"/>
        <family val="2"/>
        <scheme val="minor"/>
      </rPr>
      <t>3.3.9.</t>
    </r>
    <r>
      <rPr>
        <b/>
        <sz val="12"/>
        <rFont val="Calibri"/>
        <family val="2"/>
        <scheme val="minor"/>
      </rPr>
      <t xml:space="preserve"> Unsanctioned</t>
    </r>
  </si>
  <si>
    <r>
      <rPr>
        <b/>
        <sz val="12"/>
        <color theme="0"/>
        <rFont val="Calibri"/>
        <family val="2"/>
        <scheme val="minor"/>
      </rPr>
      <t>3.4.0.</t>
    </r>
    <r>
      <rPr>
        <b/>
        <sz val="12"/>
        <rFont val="Calibri"/>
        <family val="2"/>
        <scheme val="minor"/>
      </rPr>
      <t xml:space="preserve"> Historic Anthology 2</t>
    </r>
  </si>
  <si>
    <r>
      <rPr>
        <b/>
        <sz val="12"/>
        <color theme="0"/>
        <rFont val="Calibri"/>
        <family val="2"/>
        <scheme val="minor"/>
      </rPr>
      <t>3.4.2.</t>
    </r>
    <r>
      <rPr>
        <b/>
        <sz val="12"/>
        <rFont val="Calibri"/>
        <family val="2"/>
        <scheme val="minor"/>
      </rPr>
      <t xml:space="preserve"> Challenger Decks 2020</t>
    </r>
  </si>
  <si>
    <r>
      <rPr>
        <b/>
        <sz val="12"/>
        <color theme="0"/>
        <rFont val="Calibri"/>
        <family val="2"/>
        <scheme val="minor"/>
      </rPr>
      <t>3.4.3.</t>
    </r>
    <r>
      <rPr>
        <b/>
        <sz val="12"/>
        <rFont val="Calibri"/>
        <family val="2"/>
        <scheme val="minor"/>
      </rPr>
      <t xml:space="preserve"> Commander 2020</t>
    </r>
  </si>
  <si>
    <r>
      <rPr>
        <b/>
        <sz val="12"/>
        <color theme="0"/>
        <rFont val="Calibri"/>
        <family val="2"/>
        <scheme val="minor"/>
      </rPr>
      <t>3.4.5.</t>
    </r>
    <r>
      <rPr>
        <b/>
        <sz val="12"/>
        <rFont val="Calibri"/>
        <family val="2"/>
        <scheme val="minor"/>
      </rPr>
      <t xml:space="preserve"> Historic Anthology 3</t>
    </r>
  </si>
  <si>
    <r>
      <rPr>
        <b/>
        <sz val="12"/>
        <color theme="0"/>
        <rFont val="Calibri"/>
        <family val="2"/>
        <scheme val="minor"/>
      </rPr>
      <t>3.4.6.</t>
    </r>
    <r>
      <rPr>
        <b/>
        <sz val="12"/>
        <rFont val="Calibri"/>
        <family val="2"/>
        <scheme val="minor"/>
      </rPr>
      <t xml:space="preserve"> Secret Lair: Ultimate Edition</t>
    </r>
  </si>
  <si>
    <r>
      <rPr>
        <b/>
        <sz val="12"/>
        <color theme="0"/>
        <rFont val="Calibri"/>
        <family val="2"/>
        <scheme val="minor"/>
      </rPr>
      <t>3.5.1.</t>
    </r>
    <r>
      <rPr>
        <b/>
        <sz val="12"/>
        <rFont val="Calibri"/>
        <family val="2"/>
        <scheme val="minor"/>
      </rPr>
      <t xml:space="preserve"> Arena Beginner Set</t>
    </r>
  </si>
  <si>
    <r>
      <rPr>
        <b/>
        <sz val="12"/>
        <color theme="0"/>
        <rFont val="Calibri"/>
        <family val="2"/>
        <scheme val="minor"/>
      </rPr>
      <t>3.5.2.</t>
    </r>
    <r>
      <rPr>
        <b/>
        <sz val="12"/>
        <rFont val="Calibri"/>
        <family val="2"/>
        <scheme val="minor"/>
      </rPr>
      <t xml:space="preserve"> Amonkhet Remastered</t>
    </r>
  </si>
  <si>
    <r>
      <rPr>
        <b/>
        <sz val="12"/>
        <color theme="0"/>
        <rFont val="Calibri"/>
        <family val="2"/>
        <scheme val="minor"/>
      </rPr>
      <t>3.5.8.</t>
    </r>
    <r>
      <rPr>
        <b/>
        <sz val="12"/>
        <rFont val="Calibri"/>
        <family val="2"/>
        <scheme val="minor"/>
      </rPr>
      <t xml:space="preserve"> Kaladesh Remastered</t>
    </r>
  </si>
  <si>
    <r>
      <rPr>
        <b/>
        <sz val="12"/>
        <color theme="0"/>
        <rFont val="Calibri"/>
        <family val="2"/>
        <scheme val="minor"/>
      </rPr>
      <t xml:space="preserve">3.3.0. </t>
    </r>
    <r>
      <rPr>
        <b/>
        <sz val="12"/>
        <color rgb="FF7030A0"/>
        <rFont val="Calibri"/>
        <family val="2"/>
        <scheme val="minor"/>
      </rPr>
      <t>Throne of Eldraine</t>
    </r>
  </si>
  <si>
    <r>
      <rPr>
        <b/>
        <sz val="12"/>
        <color theme="0"/>
        <rFont val="Calibri"/>
        <family val="2"/>
        <scheme val="minor"/>
      </rPr>
      <t xml:space="preserve">3.3.8. </t>
    </r>
    <r>
      <rPr>
        <b/>
        <sz val="12"/>
        <color theme="6" tint="-0.499984740745262"/>
        <rFont val="Calibri"/>
        <family val="2"/>
        <scheme val="minor"/>
      </rPr>
      <t>Theros Beyond Death</t>
    </r>
  </si>
  <si>
    <r>
      <rPr>
        <b/>
        <sz val="12"/>
        <color theme="0"/>
        <rFont val="Calibri"/>
        <family val="2"/>
        <scheme val="minor"/>
      </rPr>
      <t>3.4.1.</t>
    </r>
    <r>
      <rPr>
        <b/>
        <sz val="12"/>
        <rFont val="Calibri"/>
        <family val="2"/>
        <scheme val="minor"/>
      </rPr>
      <t xml:space="preserve"> Mystery Box</t>
    </r>
  </si>
  <si>
    <r>
      <rPr>
        <b/>
        <sz val="12"/>
        <color theme="0"/>
        <rFont val="Calibri"/>
        <family val="2"/>
        <scheme val="minor"/>
      </rPr>
      <t xml:space="preserve">3.4.8. </t>
    </r>
    <r>
      <rPr>
        <b/>
        <sz val="12"/>
        <color theme="8" tint="-0.499984740745262"/>
        <rFont val="Calibri"/>
        <family val="2"/>
        <scheme val="minor"/>
      </rPr>
      <t>Core Set 2021</t>
    </r>
  </si>
  <si>
    <r>
      <rPr>
        <b/>
        <sz val="12"/>
        <color theme="0"/>
        <rFont val="Calibri"/>
        <family val="2"/>
        <scheme val="minor"/>
      </rPr>
      <t xml:space="preserve">3.5.0. </t>
    </r>
    <r>
      <rPr>
        <b/>
        <sz val="12"/>
        <color rgb="FF00B050"/>
        <rFont val="Calibri"/>
        <family val="2"/>
        <scheme val="minor"/>
      </rPr>
      <t>Double Masters</t>
    </r>
  </si>
  <si>
    <r>
      <rPr>
        <b/>
        <sz val="12"/>
        <color theme="0"/>
        <rFont val="Calibri"/>
        <family val="2"/>
        <scheme val="minor"/>
      </rPr>
      <t xml:space="preserve">3.5.7. </t>
    </r>
    <r>
      <rPr>
        <b/>
        <sz val="12"/>
        <color rgb="FF00CC00"/>
        <rFont val="Calibri"/>
        <family val="2"/>
        <scheme val="minor"/>
      </rPr>
      <t>Zendikar Rising</t>
    </r>
  </si>
  <si>
    <r>
      <rPr>
        <b/>
        <sz val="12"/>
        <color theme="0"/>
        <rFont val="Calibri"/>
        <family val="2"/>
        <scheme val="minor"/>
      </rPr>
      <t xml:space="preserve">3.5.9. </t>
    </r>
    <r>
      <rPr>
        <b/>
        <sz val="12"/>
        <color rgb="FF3333CC"/>
        <rFont val="Calibri"/>
        <family val="2"/>
        <scheme val="minor"/>
      </rPr>
      <t>Commander Legends</t>
    </r>
  </si>
  <si>
    <r>
      <rPr>
        <b/>
        <sz val="12"/>
        <color theme="0"/>
        <rFont val="Calibri"/>
        <family val="2"/>
        <scheme val="minor"/>
      </rPr>
      <t xml:space="preserve">3.2.3. </t>
    </r>
    <r>
      <rPr>
        <b/>
        <sz val="12"/>
        <color theme="6" tint="-0.249977111117893"/>
        <rFont val="Calibri"/>
        <family val="2"/>
        <scheme val="minor"/>
      </rPr>
      <t>War of the Spark</t>
    </r>
  </si>
  <si>
    <t>Diego Medina</t>
  </si>
  <si>
    <t>Starken</t>
  </si>
  <si>
    <t>Ahora</t>
  </si>
  <si>
    <t>David Mondaca</t>
  </si>
  <si>
    <t>Diego Villarroel</t>
  </si>
  <si>
    <t>Viernes Moto</t>
  </si>
  <si>
    <t>Diego Armando</t>
  </si>
  <si>
    <r>
      <rPr>
        <b/>
        <sz val="12"/>
        <color rgb="FF996633"/>
        <rFont val="Calibri"/>
        <family val="2"/>
        <scheme val="minor"/>
      </rPr>
      <t>1.0.1.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8" tint="0.59999389629810485"/>
        <rFont val="Calibri"/>
        <family val="2"/>
        <scheme val="minor"/>
      </rPr>
      <t>Alpha</t>
    </r>
  </si>
  <si>
    <r>
      <rPr>
        <b/>
        <sz val="12"/>
        <color rgb="FF996633"/>
        <rFont val="Calibri"/>
        <family val="2"/>
        <scheme val="minor"/>
      </rPr>
      <t xml:space="preserve">1.0.2. </t>
    </r>
    <r>
      <rPr>
        <b/>
        <sz val="12"/>
        <rFont val="Calibri"/>
        <family val="2"/>
        <scheme val="minor"/>
      </rPr>
      <t>Beta</t>
    </r>
  </si>
  <si>
    <r>
      <rPr>
        <b/>
        <sz val="12"/>
        <color rgb="FF996633"/>
        <rFont val="Calibri"/>
        <family val="2"/>
        <scheme val="minor"/>
      </rPr>
      <t>1.0.3.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/>
        <rFont val="Calibri"/>
        <family val="2"/>
        <scheme val="minor"/>
      </rPr>
      <t>Unlimited</t>
    </r>
  </si>
  <si>
    <r>
      <rPr>
        <b/>
        <sz val="12"/>
        <color rgb="FF996633"/>
        <rFont val="Calibri"/>
        <family val="2"/>
        <scheme val="minor"/>
      </rPr>
      <t>1.0.6.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/>
        <rFont val="Calibri"/>
        <family val="2"/>
        <scheme val="minor"/>
      </rPr>
      <t>Revised</t>
    </r>
  </si>
  <si>
    <r>
      <rPr>
        <b/>
        <sz val="12"/>
        <color rgb="FFB400DE"/>
        <rFont val="Calibri"/>
        <family val="2"/>
        <scheme val="minor"/>
      </rPr>
      <t xml:space="preserve">1.0.4. </t>
    </r>
    <r>
      <rPr>
        <b/>
        <sz val="12"/>
        <color theme="0"/>
        <rFont val="Calibri"/>
        <family val="2"/>
        <scheme val="minor"/>
      </rPr>
      <t>Arabian Nights</t>
    </r>
  </si>
  <si>
    <r>
      <rPr>
        <b/>
        <sz val="12"/>
        <color theme="3" tint="-0.249977111117893"/>
        <rFont val="Calibri"/>
        <family val="2"/>
        <scheme val="minor"/>
      </rPr>
      <t xml:space="preserve">1.0.7. </t>
    </r>
    <r>
      <rPr>
        <b/>
        <sz val="12"/>
        <color theme="3" tint="0.59999389629810485"/>
        <rFont val="Calibri"/>
        <family val="2"/>
        <scheme val="minor"/>
      </rPr>
      <t>Legends</t>
    </r>
  </si>
  <si>
    <r>
      <rPr>
        <b/>
        <sz val="12"/>
        <color rgb="FF600082"/>
        <rFont val="Calibri"/>
        <family val="2"/>
        <scheme val="minor"/>
      </rPr>
      <t>1.0.9.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4" tint="0.79998168889431442"/>
        <rFont val="Calibri"/>
        <family val="2"/>
        <scheme val="minor"/>
      </rPr>
      <t>The Dark</t>
    </r>
  </si>
  <si>
    <r>
      <rPr>
        <b/>
        <sz val="12"/>
        <color rgb="FFC00000"/>
        <rFont val="Calibri"/>
        <family val="2"/>
        <scheme val="minor"/>
      </rPr>
      <t xml:space="preserve">1.1.0. </t>
    </r>
    <r>
      <rPr>
        <b/>
        <sz val="12"/>
        <color rgb="FFFFFF99"/>
        <rFont val="Calibri"/>
        <family val="2"/>
        <scheme val="minor"/>
      </rPr>
      <t>Fallen Empires</t>
    </r>
  </si>
  <si>
    <r>
      <rPr>
        <b/>
        <sz val="12"/>
        <color rgb="FF990000"/>
        <rFont val="Calibri"/>
        <family val="2"/>
        <scheme val="minor"/>
      </rPr>
      <t>1.1.1.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4th Edition</t>
    </r>
  </si>
  <si>
    <r>
      <rPr>
        <b/>
        <sz val="12"/>
        <color theme="8" tint="0.79998168889431442"/>
        <rFont val="Calibri"/>
        <family val="2"/>
        <scheme val="minor"/>
      </rPr>
      <t xml:space="preserve">1.1.2. </t>
    </r>
    <r>
      <rPr>
        <b/>
        <sz val="12"/>
        <color theme="3" tint="0.39997558519241921"/>
        <rFont val="Calibri"/>
        <family val="2"/>
        <scheme val="minor"/>
      </rPr>
      <t>Ice Age</t>
    </r>
  </si>
  <si>
    <r>
      <rPr>
        <b/>
        <sz val="12"/>
        <color rgb="FF006600"/>
        <rFont val="Calibri"/>
        <family val="2"/>
        <scheme val="minor"/>
      </rPr>
      <t xml:space="preserve">1.1.5. </t>
    </r>
    <r>
      <rPr>
        <b/>
        <sz val="12"/>
        <color rgb="FFFF0000"/>
        <rFont val="Calibri"/>
        <family val="2"/>
        <scheme val="minor"/>
      </rPr>
      <t>Homelands</t>
    </r>
  </si>
  <si>
    <r>
      <rPr>
        <b/>
        <sz val="12"/>
        <color rgb="FF3D007A"/>
        <rFont val="Calibri"/>
        <family val="2"/>
        <scheme val="minor"/>
      </rPr>
      <t>1.1.6.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8" tint="0.39997558519241921"/>
        <rFont val="Calibri"/>
        <family val="2"/>
        <scheme val="minor"/>
      </rPr>
      <t>Alliances</t>
    </r>
  </si>
  <si>
    <r>
      <rPr>
        <b/>
        <sz val="12"/>
        <color rgb="FF004800"/>
        <rFont val="Calibri"/>
        <family val="2"/>
        <scheme val="minor"/>
      </rPr>
      <t>1.1.7.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C000"/>
        <rFont val="Calibri"/>
        <family val="2"/>
        <scheme val="minor"/>
      </rPr>
      <t>Mirage</t>
    </r>
  </si>
  <si>
    <r>
      <rPr>
        <b/>
        <sz val="12"/>
        <color rgb="FF006600"/>
        <rFont val="Calibri"/>
        <family val="2"/>
        <scheme val="minor"/>
      </rPr>
      <t xml:space="preserve">1.1.9. </t>
    </r>
    <r>
      <rPr>
        <b/>
        <sz val="12"/>
        <color theme="4" tint="0.39997558519241921"/>
        <rFont val="Calibri"/>
        <family val="2"/>
        <scheme val="minor"/>
      </rPr>
      <t>Visions</t>
    </r>
  </si>
  <si>
    <r>
      <rPr>
        <b/>
        <sz val="12"/>
        <color rgb="FFCC9900"/>
        <rFont val="Calibri"/>
        <family val="2"/>
        <scheme val="minor"/>
      </rPr>
      <t xml:space="preserve">1.2.0. </t>
    </r>
    <r>
      <rPr>
        <b/>
        <sz val="12"/>
        <color theme="2" tint="-9.9978637043366805E-2"/>
        <rFont val="Calibri"/>
        <family val="2"/>
        <scheme val="minor"/>
      </rPr>
      <t>5th Edition</t>
    </r>
  </si>
  <si>
    <r>
      <rPr>
        <b/>
        <sz val="12"/>
        <color theme="6"/>
        <rFont val="Calibri"/>
        <family val="2"/>
        <scheme val="minor"/>
      </rPr>
      <t>1.2.1.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99"/>
        <rFont val="Calibri"/>
        <family val="2"/>
        <scheme val="minor"/>
      </rPr>
      <t>Portal</t>
    </r>
  </si>
  <si>
    <r>
      <rPr>
        <b/>
        <sz val="12"/>
        <color rgb="FF993300"/>
        <rFont val="Calibri"/>
        <family val="2"/>
        <scheme val="minor"/>
      </rPr>
      <t xml:space="preserve">1.2.2. </t>
    </r>
    <r>
      <rPr>
        <b/>
        <sz val="12"/>
        <color theme="0" tint="-4.9989318521683403E-2"/>
        <rFont val="Calibri"/>
        <family val="2"/>
        <scheme val="minor"/>
      </rPr>
      <t>Weatherlight</t>
    </r>
  </si>
  <si>
    <r>
      <rPr>
        <b/>
        <sz val="12"/>
        <color theme="7" tint="0.39997558519241921"/>
        <rFont val="Calibri"/>
        <family val="2"/>
        <scheme val="minor"/>
      </rPr>
      <t xml:space="preserve">1.2.4. </t>
    </r>
    <r>
      <rPr>
        <b/>
        <sz val="12"/>
        <color theme="4" tint="0.79998168889431442"/>
        <rFont val="Calibri"/>
        <family val="2"/>
        <scheme val="minor"/>
      </rPr>
      <t>Tempest</t>
    </r>
  </si>
  <si>
    <r>
      <rPr>
        <b/>
        <sz val="12"/>
        <color rgb="FFCC6600"/>
        <rFont val="Calibri"/>
        <family val="2"/>
        <scheme val="minor"/>
      </rPr>
      <t xml:space="preserve">1.2.5. </t>
    </r>
    <r>
      <rPr>
        <b/>
        <sz val="12"/>
        <color theme="0" tint="-4.9989318521683403E-2"/>
        <rFont val="Calibri"/>
        <family val="2"/>
        <scheme val="minor"/>
      </rPr>
      <t>Stronghold</t>
    </r>
  </si>
  <si>
    <r>
      <rPr>
        <b/>
        <sz val="12"/>
        <color theme="0" tint="-0.14999847407452621"/>
        <rFont val="Calibri"/>
        <family val="2"/>
        <scheme val="minor"/>
      </rPr>
      <t>1.0.5.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CC"/>
        <rFont val="Calibri"/>
        <family val="2"/>
        <scheme val="minor"/>
      </rPr>
      <t>Antiquities</t>
    </r>
    <r>
      <rPr>
        <b/>
        <sz val="12"/>
        <rFont val="Calibri"/>
        <family val="2"/>
        <scheme val="minor"/>
      </rPr>
      <t xml:space="preserve"> </t>
    </r>
  </si>
  <si>
    <r>
      <rPr>
        <b/>
        <sz val="12"/>
        <color rgb="FF993300"/>
        <rFont val="Calibri"/>
        <family val="2"/>
        <scheme val="minor"/>
      </rPr>
      <t xml:space="preserve">1.2.6. </t>
    </r>
    <r>
      <rPr>
        <b/>
        <sz val="12"/>
        <color theme="6" tint="0.39997558519241921"/>
        <rFont val="Calibri"/>
        <family val="2"/>
        <scheme val="minor"/>
      </rPr>
      <t>Exodus</t>
    </r>
  </si>
  <si>
    <r>
      <rPr>
        <b/>
        <sz val="12"/>
        <color theme="3" tint="0.39997558519241921"/>
        <rFont val="Calibri"/>
        <family val="2"/>
        <scheme val="minor"/>
      </rPr>
      <t xml:space="preserve">1.2.8. </t>
    </r>
    <r>
      <rPr>
        <b/>
        <sz val="12"/>
        <color rgb="FFFFFF00"/>
        <rFont val="Calibri"/>
        <family val="2"/>
        <scheme val="minor"/>
      </rPr>
      <t>Unglued</t>
    </r>
  </si>
  <si>
    <r>
      <rPr>
        <b/>
        <sz val="12"/>
        <color theme="4" tint="0.59999389629810485"/>
        <rFont val="Calibri"/>
        <family val="2"/>
        <scheme val="minor"/>
      </rPr>
      <t xml:space="preserve">1.2.7. </t>
    </r>
    <r>
      <rPr>
        <b/>
        <sz val="12"/>
        <color rgb="FFFFFFCC"/>
        <rFont val="Calibri"/>
        <family val="2"/>
        <scheme val="minor"/>
      </rPr>
      <t>Portal Second Age</t>
    </r>
  </si>
  <si>
    <r>
      <rPr>
        <b/>
        <sz val="12"/>
        <color rgb="FFC46200"/>
        <rFont val="Calibri"/>
        <family val="2"/>
        <scheme val="minor"/>
      </rPr>
      <t>1.3.0.</t>
    </r>
    <r>
      <rPr>
        <b/>
        <sz val="12"/>
        <color rgb="FFEA7500"/>
        <rFont val="Calibri"/>
        <family val="2"/>
        <scheme val="minor"/>
      </rPr>
      <t xml:space="preserve"> </t>
    </r>
    <r>
      <rPr>
        <b/>
        <sz val="12"/>
        <color rgb="FFFFDAA3"/>
        <rFont val="Calibri"/>
        <family val="2"/>
        <scheme val="minor"/>
      </rPr>
      <t>Urza's Saga</t>
    </r>
  </si>
  <si>
    <r>
      <rPr>
        <b/>
        <sz val="12"/>
        <color rgb="FF538CFF"/>
        <rFont val="Calibri"/>
        <family val="2"/>
        <scheme val="minor"/>
      </rPr>
      <t xml:space="preserve">1.3.2. </t>
    </r>
    <r>
      <rPr>
        <b/>
        <sz val="12"/>
        <color rgb="FFFFDAA3"/>
        <rFont val="Calibri"/>
        <family val="2"/>
        <scheme val="minor"/>
      </rPr>
      <t>Urza's Legacy</t>
    </r>
  </si>
  <si>
    <r>
      <rPr>
        <b/>
        <sz val="12"/>
        <color rgb="FF009600"/>
        <rFont val="Calibri"/>
        <family val="2"/>
        <scheme val="minor"/>
      </rPr>
      <t>1.3.3.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00FF00"/>
        <rFont val="Calibri"/>
        <family val="2"/>
        <scheme val="minor"/>
      </rPr>
      <t>6th Edition</t>
    </r>
  </si>
  <si>
    <r>
      <rPr>
        <b/>
        <sz val="12"/>
        <color rgb="FFDA0000"/>
        <rFont val="Calibri"/>
        <family val="2"/>
        <scheme val="minor"/>
      </rPr>
      <t xml:space="preserve">1.3.4. </t>
    </r>
    <r>
      <rPr>
        <b/>
        <sz val="12"/>
        <color rgb="FFFFDE53"/>
        <rFont val="Calibri"/>
        <family val="2"/>
        <scheme val="minor"/>
      </rPr>
      <t>Portal Three Kingdoms</t>
    </r>
  </si>
  <si>
    <r>
      <rPr>
        <b/>
        <sz val="12"/>
        <color rgb="FFFD7B0F"/>
        <rFont val="Calibri"/>
        <family val="2"/>
        <scheme val="minor"/>
      </rPr>
      <t xml:space="preserve">1.3.5. </t>
    </r>
    <r>
      <rPr>
        <b/>
        <sz val="12"/>
        <color rgb="FF497DBB"/>
        <rFont val="Calibri"/>
        <family val="2"/>
        <scheme val="minor"/>
      </rPr>
      <t>Urza's Destiny</t>
    </r>
  </si>
  <si>
    <r>
      <rPr>
        <b/>
        <sz val="12"/>
        <color theme="2" tint="-0.249977111117893"/>
        <rFont val="Calibri"/>
        <family val="2"/>
        <scheme val="minor"/>
      </rPr>
      <t>1.4.2.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7" tint="-0.249977111117893"/>
        <rFont val="Calibri"/>
        <family val="2"/>
        <scheme val="minor"/>
      </rPr>
      <t>Starter 2000</t>
    </r>
  </si>
  <si>
    <r>
      <rPr>
        <b/>
        <sz val="12"/>
        <color theme="7" tint="-0.249977111117893"/>
        <rFont val="Calibri"/>
        <family val="2"/>
        <scheme val="minor"/>
      </rPr>
      <t xml:space="preserve">1.3.8. </t>
    </r>
    <r>
      <rPr>
        <b/>
        <sz val="12"/>
        <color theme="9" tint="-0.249977111117893"/>
        <rFont val="Calibri"/>
        <family val="2"/>
        <scheme val="minor"/>
      </rPr>
      <t>Mercadian Masques</t>
    </r>
  </si>
  <si>
    <r>
      <rPr>
        <b/>
        <sz val="12"/>
        <color rgb="FF4918A0"/>
        <rFont val="Calibri"/>
        <family val="2"/>
        <scheme val="minor"/>
      </rPr>
      <t>1.4.1.</t>
    </r>
    <r>
      <rPr>
        <b/>
        <sz val="12"/>
        <color rgb="FF501B9D"/>
        <rFont val="Calibri"/>
        <family val="2"/>
        <scheme val="minor"/>
      </rPr>
      <t xml:space="preserve"> </t>
    </r>
    <r>
      <rPr>
        <b/>
        <sz val="12"/>
        <color theme="8" tint="0.59999389629810485"/>
        <rFont val="Calibri"/>
        <family val="2"/>
        <scheme val="minor"/>
      </rPr>
      <t>Nemesis</t>
    </r>
  </si>
  <si>
    <r>
      <rPr>
        <b/>
        <sz val="12"/>
        <color theme="2"/>
        <rFont val="Calibri"/>
        <family val="2"/>
        <scheme val="minor"/>
      </rPr>
      <t xml:space="preserve">1.4.3. </t>
    </r>
    <r>
      <rPr>
        <b/>
        <sz val="12"/>
        <color rgb="FF922300"/>
        <rFont val="Calibri"/>
        <family val="2"/>
        <scheme val="minor"/>
      </rPr>
      <t>Prophecy</t>
    </r>
  </si>
  <si>
    <r>
      <rPr>
        <b/>
        <sz val="12"/>
        <color rgb="FF00B0F0"/>
        <rFont val="Calibri"/>
        <family val="2"/>
        <scheme val="minor"/>
      </rPr>
      <t>1.4.5.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9" tint="-0.249977111117893"/>
        <rFont val="Calibri"/>
        <family val="2"/>
        <scheme val="minor"/>
      </rPr>
      <t>Invasion</t>
    </r>
  </si>
  <si>
    <r>
      <rPr>
        <b/>
        <sz val="12"/>
        <color rgb="FF501B9D"/>
        <rFont val="Calibri"/>
        <family val="2"/>
        <scheme val="minor"/>
      </rPr>
      <t xml:space="preserve">1.4.6. </t>
    </r>
    <r>
      <rPr>
        <b/>
        <sz val="12"/>
        <color rgb="FFFF9900"/>
        <rFont val="Calibri"/>
        <family val="2"/>
        <scheme val="minor"/>
      </rPr>
      <t>Planeshift</t>
    </r>
  </si>
  <si>
    <r>
      <rPr>
        <b/>
        <sz val="12"/>
        <color rgb="FF339933"/>
        <rFont val="Calibri"/>
        <family val="2"/>
        <scheme val="minor"/>
      </rPr>
      <t>1.4.7.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D711"/>
        <rFont val="Calibri"/>
        <family val="2"/>
        <scheme val="minor"/>
      </rPr>
      <t>7th Edition</t>
    </r>
  </si>
  <si>
    <r>
      <rPr>
        <b/>
        <sz val="12"/>
        <color rgb="FF6DB6FF"/>
        <rFont val="Calibri"/>
        <family val="2"/>
        <scheme val="minor"/>
      </rPr>
      <t xml:space="preserve">1.4.8. </t>
    </r>
    <r>
      <rPr>
        <b/>
        <sz val="12"/>
        <color theme="9" tint="-0.499984740745262"/>
        <rFont val="Calibri"/>
        <family val="2"/>
        <scheme val="minor"/>
      </rPr>
      <t>Apocalypse</t>
    </r>
  </si>
  <si>
    <r>
      <rPr>
        <b/>
        <sz val="12"/>
        <color rgb="FF97CBFF"/>
        <rFont val="Calibri"/>
        <family val="2"/>
        <scheme val="minor"/>
      </rPr>
      <t>1.4.9.</t>
    </r>
    <r>
      <rPr>
        <b/>
        <sz val="12"/>
        <color rgb="FF6DB6FF"/>
        <rFont val="Calibri"/>
        <family val="2"/>
        <scheme val="minor"/>
      </rPr>
      <t xml:space="preserve"> </t>
    </r>
    <r>
      <rPr>
        <b/>
        <sz val="12"/>
        <color rgb="FFE60000"/>
        <rFont val="Calibri"/>
        <family val="2"/>
        <scheme val="minor"/>
      </rPr>
      <t>Odyssey</t>
    </r>
  </si>
  <si>
    <r>
      <rPr>
        <b/>
        <sz val="12"/>
        <color theme="1" tint="0.14999847407452621"/>
        <rFont val="Calibri"/>
        <family val="2"/>
        <scheme val="minor"/>
      </rPr>
      <t>1.5.1.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92D050"/>
        <rFont val="Calibri"/>
        <family val="2"/>
        <scheme val="minor"/>
      </rPr>
      <t>Torment</t>
    </r>
  </si>
  <si>
    <r>
      <rPr>
        <b/>
        <sz val="12"/>
        <color theme="0" tint="-0.249977111117893"/>
        <rFont val="Calibri"/>
        <family val="2"/>
        <scheme val="minor"/>
      </rPr>
      <t xml:space="preserve">1.5.2. </t>
    </r>
    <r>
      <rPr>
        <b/>
        <sz val="12"/>
        <color rgb="FF31BD15"/>
        <rFont val="Calibri"/>
        <family val="2"/>
        <scheme val="minor"/>
      </rPr>
      <t>Judgment</t>
    </r>
  </si>
  <si>
    <r>
      <rPr>
        <b/>
        <sz val="12"/>
        <color theme="1" tint="0.249977111117893"/>
        <rFont val="Calibri"/>
        <family val="2"/>
        <scheme val="minor"/>
      </rPr>
      <t>1.5.3.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D711"/>
        <rFont val="Calibri"/>
        <family val="2"/>
        <scheme val="minor"/>
      </rPr>
      <t>Onslaught</t>
    </r>
  </si>
  <si>
    <r>
      <rPr>
        <b/>
        <sz val="12"/>
        <color rgb="FFCC9900"/>
        <rFont val="Calibri"/>
        <family val="2"/>
        <scheme val="minor"/>
      </rPr>
      <t>1.5.4.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 tint="0.14999847407452621"/>
        <rFont val="Calibri"/>
        <family val="2"/>
        <scheme val="minor"/>
      </rPr>
      <t>Legions</t>
    </r>
  </si>
  <si>
    <r>
      <rPr>
        <b/>
        <sz val="12"/>
        <color theme="1" tint="4.9989318521683403E-2"/>
        <rFont val="Calibri"/>
        <family val="2"/>
        <scheme val="minor"/>
      </rPr>
      <t>1.5.5.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CC6600"/>
        <rFont val="Calibri"/>
        <family val="2"/>
        <scheme val="minor"/>
      </rPr>
      <t>Scourge</t>
    </r>
  </si>
  <si>
    <r>
      <rPr>
        <b/>
        <sz val="12"/>
        <color rgb="FF118961"/>
        <rFont val="Calibri"/>
        <family val="2"/>
        <scheme val="minor"/>
      </rPr>
      <t>1.5.6.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08402D"/>
        <rFont val="Calibri"/>
        <family val="2"/>
        <scheme val="minor"/>
      </rPr>
      <t>8th Edition</t>
    </r>
  </si>
  <si>
    <r>
      <rPr>
        <b/>
        <sz val="12"/>
        <color theme="0" tint="-0.34998626667073579"/>
        <rFont val="Calibri"/>
        <family val="2"/>
        <scheme val="minor"/>
      </rPr>
      <t>1.5.6.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 tint="0.249977111117893"/>
        <rFont val="Calibri"/>
        <family val="2"/>
        <scheme val="minor"/>
      </rPr>
      <t>Mirrodin</t>
    </r>
  </si>
  <si>
    <r>
      <rPr>
        <b/>
        <sz val="12"/>
        <color theme="2" tint="-0.249977111117893"/>
        <rFont val="Calibri"/>
        <family val="2"/>
        <scheme val="minor"/>
      </rPr>
      <t xml:space="preserve">1.5.8. </t>
    </r>
    <r>
      <rPr>
        <b/>
        <sz val="12"/>
        <color theme="1" tint="0.34998626667073579"/>
        <rFont val="Calibri"/>
        <family val="2"/>
        <scheme val="minor"/>
      </rPr>
      <t>Darksteel</t>
    </r>
  </si>
  <si>
    <r>
      <rPr>
        <b/>
        <sz val="12"/>
        <color rgb="FF80809E"/>
        <rFont val="Calibri"/>
        <family val="2"/>
        <scheme val="minor"/>
      </rPr>
      <t>1.5.9.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 tint="0.14999847407452621"/>
        <rFont val="Calibri"/>
        <family val="2"/>
        <scheme val="minor"/>
      </rPr>
      <t>Fifth Dawn</t>
    </r>
  </si>
  <si>
    <r>
      <rPr>
        <b/>
        <sz val="12"/>
        <color rgb="FFCF660F"/>
        <rFont val="Calibri"/>
        <family val="2"/>
        <scheme val="minor"/>
      </rPr>
      <t>1.6.1.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Champions of Kamigawa</t>
    </r>
  </si>
  <si>
    <r>
      <rPr>
        <b/>
        <sz val="12"/>
        <color theme="9" tint="0.59999389629810485"/>
        <rFont val="Calibri"/>
        <family val="2"/>
        <scheme val="minor"/>
      </rPr>
      <t>1.6.2.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8409"/>
        <rFont val="Calibri"/>
        <family val="2"/>
        <scheme val="minor"/>
      </rPr>
      <t>Unhinged</t>
    </r>
  </si>
  <si>
    <r>
      <rPr>
        <b/>
        <sz val="12"/>
        <color theme="1" tint="0.14999847407452621"/>
        <rFont val="Calibri"/>
        <family val="2"/>
        <scheme val="minor"/>
      </rPr>
      <t xml:space="preserve">1.6.3. </t>
    </r>
    <r>
      <rPr>
        <b/>
        <sz val="12"/>
        <color rgb="FF0070C0"/>
        <rFont val="Calibri"/>
        <family val="2"/>
        <scheme val="minor"/>
      </rPr>
      <t>Betrayers of Kamigawa</t>
    </r>
  </si>
  <si>
    <r>
      <rPr>
        <b/>
        <sz val="12"/>
        <color rgb="FFFFC625"/>
        <rFont val="Calibri"/>
        <family val="2"/>
        <scheme val="minor"/>
      </rPr>
      <t>1.6.4.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Saviors of Kamigawa</t>
    </r>
  </si>
  <si>
    <r>
      <rPr>
        <b/>
        <sz val="12"/>
        <color theme="1" tint="0.34998626667073579"/>
        <rFont val="Calibri"/>
        <family val="2"/>
        <scheme val="minor"/>
      </rPr>
      <t>1.6.5.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D711"/>
        <rFont val="Calibri"/>
        <family val="2"/>
        <scheme val="minor"/>
      </rPr>
      <t>9th Edition</t>
    </r>
  </si>
  <si>
    <r>
      <rPr>
        <b/>
        <sz val="12"/>
        <color theme="2" tint="-0.249977111117893"/>
        <rFont val="Calibri"/>
        <family val="2"/>
        <scheme val="minor"/>
      </rPr>
      <t xml:space="preserve">1.6.6. </t>
    </r>
    <r>
      <rPr>
        <b/>
        <sz val="12"/>
        <color rgb="FFDE6F00"/>
        <rFont val="Calibri"/>
        <family val="2"/>
        <scheme val="minor"/>
      </rPr>
      <t>Ravnica: City of Guilds</t>
    </r>
  </si>
  <si>
    <r>
      <rPr>
        <b/>
        <sz val="12"/>
        <color rgb="FFC00000"/>
        <rFont val="Calibri"/>
        <family val="2"/>
        <scheme val="minor"/>
      </rPr>
      <t>1.6.7.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 tint="0.249977111117893"/>
        <rFont val="Calibri"/>
        <family val="2"/>
        <scheme val="minor"/>
      </rPr>
      <t>Guildpact</t>
    </r>
  </si>
  <si>
    <r>
      <rPr>
        <b/>
        <sz val="12"/>
        <color theme="6" tint="-0.499984740745262"/>
        <rFont val="Calibri"/>
        <family val="2"/>
        <scheme val="minor"/>
      </rPr>
      <t xml:space="preserve">1.6.8. </t>
    </r>
    <r>
      <rPr>
        <b/>
        <sz val="12"/>
        <color theme="8" tint="0.39997558519241921"/>
        <rFont val="Calibri"/>
        <family val="2"/>
        <scheme val="minor"/>
      </rPr>
      <t>Dissension</t>
    </r>
  </si>
  <si>
    <r>
      <rPr>
        <b/>
        <sz val="12"/>
        <color rgb="FF1B4373"/>
        <rFont val="Calibri"/>
        <family val="2"/>
        <scheme val="minor"/>
      </rPr>
      <t xml:space="preserve">1.7.1. </t>
    </r>
    <r>
      <rPr>
        <b/>
        <sz val="12"/>
        <color rgb="FF6EA0DC"/>
        <rFont val="Calibri"/>
        <family val="2"/>
        <scheme val="minor"/>
      </rPr>
      <t>Coldsnap</t>
    </r>
  </si>
  <si>
    <r>
      <rPr>
        <b/>
        <sz val="12"/>
        <color rgb="FFC78E55"/>
        <rFont val="Calibri"/>
        <family val="2"/>
        <scheme val="minor"/>
      </rPr>
      <t>1.7.2.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663300"/>
        <rFont val="Calibri"/>
        <family val="2"/>
        <scheme val="minor"/>
      </rPr>
      <t>Time Spiral</t>
    </r>
  </si>
  <si>
    <r>
      <rPr>
        <b/>
        <sz val="12"/>
        <color rgb="FF027456"/>
        <rFont val="Calibri"/>
        <family val="2"/>
        <scheme val="minor"/>
      </rPr>
      <t>1.7.3.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00B0F0"/>
        <rFont val="Calibri"/>
        <family val="2"/>
        <scheme val="minor"/>
      </rPr>
      <t>Planar Chaos</t>
    </r>
  </si>
  <si>
    <r>
      <rPr>
        <b/>
        <sz val="12"/>
        <color theme="0" tint="-4.9989318521683403E-2"/>
        <rFont val="Calibri"/>
        <family val="2"/>
        <scheme val="minor"/>
      </rPr>
      <t xml:space="preserve">1.7.4. </t>
    </r>
    <r>
      <rPr>
        <b/>
        <sz val="12"/>
        <color theme="8" tint="0.39997558519241921"/>
        <rFont val="Calibri"/>
        <family val="2"/>
        <scheme val="minor"/>
      </rPr>
      <t>Future Sight</t>
    </r>
  </si>
  <si>
    <r>
      <rPr>
        <b/>
        <sz val="12"/>
        <color rgb="FF990000"/>
        <rFont val="Calibri"/>
        <family val="2"/>
        <scheme val="minor"/>
      </rPr>
      <t>1.7.5.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E45D"/>
        <rFont val="Calibri"/>
        <family val="2"/>
        <scheme val="minor"/>
      </rPr>
      <t>10th Edition</t>
    </r>
  </si>
  <si>
    <t>https://starcitygames.com/grim-lavamancer-sgl-mtg-jmp-331-enn/?sku=SGL-MTG-JMP-331-ENN1</t>
  </si>
  <si>
    <r>
      <rPr>
        <b/>
        <sz val="12"/>
        <color theme="0"/>
        <rFont val="Calibri"/>
        <family val="2"/>
        <scheme val="minor"/>
      </rPr>
      <t xml:space="preserve">2.4.3. </t>
    </r>
    <r>
      <rPr>
        <b/>
        <sz val="12"/>
        <rFont val="Calibri"/>
        <family val="2"/>
        <scheme val="minor"/>
      </rPr>
      <t>Challenge Deck: Battle the Horde</t>
    </r>
  </si>
  <si>
    <r>
      <rPr>
        <b/>
        <sz val="12"/>
        <color theme="0"/>
        <rFont val="Calibri"/>
        <family val="2"/>
        <scheme val="minor"/>
      </rPr>
      <t xml:space="preserve">2.4.6. </t>
    </r>
    <r>
      <rPr>
        <b/>
        <sz val="12"/>
        <rFont val="Calibri"/>
        <family val="2"/>
        <scheme val="minor"/>
      </rPr>
      <t>Challenge Deck: Defeat a God</t>
    </r>
  </si>
  <si>
    <r>
      <rPr>
        <b/>
        <sz val="12"/>
        <color theme="0"/>
        <rFont val="Calibri"/>
        <family val="2"/>
        <scheme val="minor"/>
      </rPr>
      <t>2.2.9.</t>
    </r>
    <r>
      <rPr>
        <b/>
        <sz val="12"/>
        <rFont val="Calibri"/>
        <family val="2"/>
        <scheme val="minor"/>
      </rPr>
      <t xml:space="preserve"> Challenge Deck: Face the Hydra</t>
    </r>
  </si>
  <si>
    <r>
      <rPr>
        <b/>
        <sz val="12"/>
        <color theme="0"/>
        <rFont val="Calibri"/>
        <family val="2"/>
        <scheme val="minor"/>
      </rPr>
      <t>1.9.7.</t>
    </r>
    <r>
      <rPr>
        <b/>
        <sz val="12"/>
        <rFont val="Calibri"/>
        <family val="2"/>
        <scheme val="minor"/>
      </rPr>
      <t xml:space="preserve"> PDS: Slivers</t>
    </r>
  </si>
  <si>
    <r>
      <rPr>
        <b/>
        <sz val="12"/>
        <color theme="0"/>
        <rFont val="Calibri"/>
        <family val="2"/>
        <scheme val="minor"/>
      </rPr>
      <t>2.0.8.</t>
    </r>
    <r>
      <rPr>
        <b/>
        <sz val="12"/>
        <rFont val="Calibri"/>
        <family val="2"/>
        <scheme val="minor"/>
      </rPr>
      <t xml:space="preserve"> PDS: Fire and Lightning</t>
    </r>
  </si>
  <si>
    <r>
      <rPr>
        <b/>
        <sz val="12"/>
        <color theme="0"/>
        <rFont val="Calibri"/>
        <family val="2"/>
        <scheme val="minor"/>
      </rPr>
      <t xml:space="preserve">2.1.9. </t>
    </r>
    <r>
      <rPr>
        <b/>
        <sz val="12"/>
        <rFont val="Calibri"/>
        <family val="2"/>
        <scheme val="minor"/>
      </rPr>
      <t>PDS: Graveborn</t>
    </r>
  </si>
  <si>
    <t>Amparo Guridi</t>
  </si>
  <si>
    <t>Lunes 14</t>
  </si>
  <si>
    <r>
      <rPr>
        <b/>
        <sz val="12"/>
        <color theme="6" tint="0.39997558519241921"/>
        <rFont val="Calibri"/>
        <family val="2"/>
        <scheme val="minor"/>
      </rPr>
      <t>1.7.7.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2"/>
        <color theme="6" tint="-0.499984740745262"/>
        <rFont val="Calibri"/>
        <family val="2"/>
        <scheme val="minor"/>
      </rPr>
      <t>Lorwyn</t>
    </r>
  </si>
  <si>
    <r>
      <rPr>
        <b/>
        <sz val="12"/>
        <color rgb="FF006600"/>
        <rFont val="Calibri"/>
        <family val="2"/>
        <scheme val="minor"/>
      </rPr>
      <t>1.8.0.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C8C04"/>
        <rFont val="Calibri"/>
        <family val="2"/>
        <scheme val="minor"/>
      </rPr>
      <t>Morningtide</t>
    </r>
  </si>
  <si>
    <r>
      <rPr>
        <b/>
        <sz val="12"/>
        <color theme="6" tint="0.79998168889431442"/>
        <rFont val="Calibri"/>
        <family val="2"/>
        <scheme val="minor"/>
      </rPr>
      <t>1.8.1.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2" tint="-0.89999084444715716"/>
        <rFont val="Calibri"/>
        <family val="2"/>
        <scheme val="minor"/>
      </rPr>
      <t>Shadowmoor</t>
    </r>
  </si>
  <si>
    <r>
      <rPr>
        <b/>
        <sz val="12"/>
        <color theme="4" tint="-0.499984740745262"/>
        <rFont val="Calibri"/>
        <family val="2"/>
        <scheme val="minor"/>
      </rPr>
      <t xml:space="preserve">1.8.2. </t>
    </r>
    <r>
      <rPr>
        <b/>
        <sz val="12"/>
        <color theme="8" tint="0.79998168889431442"/>
        <rFont val="Calibri"/>
        <family val="2"/>
        <scheme val="minor"/>
      </rPr>
      <t>Eventide</t>
    </r>
  </si>
  <si>
    <r>
      <rPr>
        <b/>
        <sz val="12"/>
        <color theme="0" tint="-0.249977111117893"/>
        <rFont val="Calibri"/>
        <family val="2"/>
        <scheme val="minor"/>
      </rPr>
      <t>1.8.5.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D711"/>
        <rFont val="Calibri"/>
        <family val="2"/>
        <scheme val="minor"/>
      </rPr>
      <t>Shards of Alara</t>
    </r>
  </si>
  <si>
    <r>
      <rPr>
        <b/>
        <sz val="12"/>
        <color theme="2" tint="-0.499984740745262"/>
        <rFont val="Calibri"/>
        <family val="2"/>
        <scheme val="minor"/>
      </rPr>
      <t>1.8.7.</t>
    </r>
    <r>
      <rPr>
        <b/>
        <sz val="12"/>
        <color rgb="FFFFD711"/>
        <rFont val="Calibri"/>
        <family val="2"/>
        <scheme val="minor"/>
      </rPr>
      <t xml:space="preserve"> Conflux</t>
    </r>
  </si>
  <si>
    <r>
      <rPr>
        <b/>
        <sz val="12"/>
        <color theme="2" tint="-0.249977111117893"/>
        <rFont val="Calibri"/>
        <family val="2"/>
        <scheme val="minor"/>
      </rPr>
      <t>1.8.9.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9" tint="-0.499984740745262"/>
        <rFont val="Calibri"/>
        <family val="2"/>
        <scheme val="minor"/>
      </rPr>
      <t>Alara Reborn</t>
    </r>
  </si>
  <si>
    <r>
      <rPr>
        <b/>
        <sz val="12"/>
        <color theme="1" tint="0.249977111117893"/>
        <rFont val="Calibri"/>
        <family val="2"/>
        <scheme val="minor"/>
      </rPr>
      <t>1.9.0.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2" tint="-0.249977111117893"/>
        <rFont val="Calibri"/>
        <family val="2"/>
        <scheme val="minor"/>
      </rPr>
      <t>Magic 2010</t>
    </r>
  </si>
  <si>
    <r>
      <rPr>
        <b/>
        <sz val="12"/>
        <color theme="1" tint="0.499984740745262"/>
        <rFont val="Calibri"/>
        <family val="2"/>
        <scheme val="minor"/>
      </rPr>
      <t xml:space="preserve">1.9.5. </t>
    </r>
    <r>
      <rPr>
        <b/>
        <sz val="12"/>
        <color rgb="FF990000"/>
        <rFont val="Calibri"/>
        <family val="2"/>
        <scheme val="minor"/>
      </rPr>
      <t>Zendikar</t>
    </r>
  </si>
  <si>
    <r>
      <rPr>
        <b/>
        <sz val="12"/>
        <color rgb="FFFF9900"/>
        <rFont val="Calibri"/>
        <family val="2"/>
        <scheme val="minor"/>
      </rPr>
      <t>1.9.8.</t>
    </r>
    <r>
      <rPr>
        <b/>
        <sz val="12"/>
        <color rgb="FFE89206"/>
        <rFont val="Calibri"/>
        <family val="2"/>
        <scheme val="minor"/>
      </rPr>
      <t xml:space="preserve"> </t>
    </r>
    <r>
      <rPr>
        <b/>
        <sz val="12"/>
        <color rgb="FF04A00F"/>
        <rFont val="Calibri"/>
        <family val="2"/>
        <scheme val="minor"/>
      </rPr>
      <t>Worldwake</t>
    </r>
  </si>
  <si>
    <r>
      <rPr>
        <b/>
        <sz val="12"/>
        <color theme="0" tint="-0.34998626667073579"/>
        <rFont val="Calibri"/>
        <family val="2"/>
        <scheme val="minor"/>
      </rPr>
      <t>2.0.0.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4.9989318521683403E-2"/>
        <rFont val="Calibri"/>
        <family val="2"/>
        <scheme val="minor"/>
      </rPr>
      <t>Rise of the Eldrazi</t>
    </r>
  </si>
  <si>
    <r>
      <rPr>
        <b/>
        <sz val="12"/>
        <color rgb="FF915337"/>
        <rFont val="Calibri"/>
        <family val="2"/>
        <scheme val="minor"/>
      </rPr>
      <t xml:space="preserve">2.0.4. </t>
    </r>
    <r>
      <rPr>
        <b/>
        <sz val="12"/>
        <color theme="0" tint="-0.34998626667073579"/>
        <rFont val="Calibri"/>
        <family val="2"/>
        <scheme val="minor"/>
      </rPr>
      <t>Magic 2011</t>
    </r>
  </si>
  <si>
    <r>
      <rPr>
        <b/>
        <sz val="12"/>
        <color theme="0" tint="-4.9989318521683403E-2"/>
        <rFont val="Calibri"/>
        <family val="2"/>
        <scheme val="minor"/>
      </rPr>
      <t>2.0.7.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ED402"/>
        <rFont val="Calibri"/>
        <family val="2"/>
        <scheme val="minor"/>
      </rPr>
      <t>Scars of Mirrodin</t>
    </r>
  </si>
  <si>
    <r>
      <rPr>
        <b/>
        <sz val="12"/>
        <color theme="0" tint="-0.14999847407452621"/>
        <rFont val="Calibri"/>
        <family val="2"/>
        <scheme val="minor"/>
      </rPr>
      <t xml:space="preserve">2.1.1. </t>
    </r>
    <r>
      <rPr>
        <b/>
        <sz val="12"/>
        <color rgb="FFE89206"/>
        <rFont val="Calibri"/>
        <family val="2"/>
        <scheme val="minor"/>
      </rPr>
      <t>Mirrodin Besieged</t>
    </r>
  </si>
  <si>
    <r>
      <rPr>
        <b/>
        <sz val="12"/>
        <color rgb="FFE25B00"/>
        <rFont val="Calibri"/>
        <family val="2"/>
        <scheme val="minor"/>
      </rPr>
      <t>2.1.3.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2" tint="-9.9978637043366805E-2"/>
        <rFont val="Calibri"/>
        <family val="2"/>
        <scheme val="minor"/>
      </rPr>
      <t>New Phyrexia</t>
    </r>
  </si>
  <si>
    <r>
      <rPr>
        <b/>
        <sz val="12"/>
        <color theme="1" tint="0.249977111117893"/>
        <rFont val="Calibri"/>
        <family val="2"/>
        <scheme val="minor"/>
      </rPr>
      <t xml:space="preserve">2.1.5. </t>
    </r>
    <r>
      <rPr>
        <b/>
        <sz val="12"/>
        <color theme="0" tint="-0.14999847407452621"/>
        <rFont val="Calibri"/>
        <family val="2"/>
        <scheme val="minor"/>
      </rPr>
      <t>Magic 2012</t>
    </r>
  </si>
  <si>
    <r>
      <rPr>
        <b/>
        <sz val="12"/>
        <color rgb="FF9B4109"/>
        <rFont val="Calibri"/>
        <family val="2"/>
        <scheme val="minor"/>
      </rPr>
      <t>2.1.8.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0.14999847407452621"/>
        <rFont val="Calibri"/>
        <family val="2"/>
        <scheme val="minor"/>
      </rPr>
      <t>Innistrad</t>
    </r>
  </si>
  <si>
    <r>
      <rPr>
        <b/>
        <sz val="12"/>
        <color rgb="FF47008E"/>
        <rFont val="Calibri"/>
        <family val="2"/>
        <scheme val="minor"/>
      </rPr>
      <t xml:space="preserve">2.2.1. </t>
    </r>
    <r>
      <rPr>
        <b/>
        <sz val="12"/>
        <color theme="2"/>
        <rFont val="Calibri"/>
        <family val="2"/>
        <scheme val="minor"/>
      </rPr>
      <t>Dark Ascension</t>
    </r>
  </si>
  <si>
    <r>
      <rPr>
        <b/>
        <sz val="12"/>
        <color theme="0" tint="-4.9989318521683403E-2"/>
        <rFont val="Calibri"/>
        <family val="2"/>
        <scheme val="minor"/>
      </rPr>
      <t>2.2.3.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0.34998626667073579"/>
        <rFont val="Calibri"/>
        <family val="2"/>
        <scheme val="minor"/>
      </rPr>
      <t>Avacyn Restored</t>
    </r>
  </si>
  <si>
    <r>
      <rPr>
        <b/>
        <sz val="12"/>
        <color theme="1" tint="4.9989318521683403E-2"/>
        <rFont val="Calibri"/>
        <family val="2"/>
        <scheme val="minor"/>
      </rPr>
      <t>2.2.6.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0.249977111117893"/>
        <rFont val="Calibri"/>
        <family val="2"/>
        <scheme val="minor"/>
      </rPr>
      <t>Magic 2013</t>
    </r>
  </si>
  <si>
    <r>
      <rPr>
        <b/>
        <sz val="12"/>
        <color rgb="FF1903BD"/>
        <rFont val="Calibri"/>
        <family val="2"/>
        <scheme val="minor"/>
      </rPr>
      <t xml:space="preserve">2.3.1. </t>
    </r>
    <r>
      <rPr>
        <b/>
        <sz val="12"/>
        <color theme="0" tint="-4.9989318521683403E-2"/>
        <rFont val="Calibri"/>
        <family val="2"/>
        <scheme val="minor"/>
      </rPr>
      <t>Return to Ravnica</t>
    </r>
  </si>
  <si>
    <r>
      <rPr>
        <b/>
        <sz val="12"/>
        <color rgb="FFD43706"/>
        <rFont val="Calibri"/>
        <family val="2"/>
        <scheme val="minor"/>
      </rPr>
      <t xml:space="preserve">2.3.3. </t>
    </r>
    <r>
      <rPr>
        <b/>
        <sz val="12"/>
        <color theme="0" tint="-0.14999847407452621"/>
        <rFont val="Calibri"/>
        <family val="2"/>
        <scheme val="minor"/>
      </rPr>
      <t>Gatecrash</t>
    </r>
  </si>
  <si>
    <r>
      <rPr>
        <b/>
        <sz val="12"/>
        <color rgb="FFFFC000"/>
        <rFont val="Calibri"/>
        <family val="2"/>
        <scheme val="minor"/>
      </rPr>
      <t>2.3.5.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0.499984740745262"/>
        <rFont val="Calibri"/>
        <family val="2"/>
        <scheme val="minor"/>
      </rPr>
      <t>Dragon's Maze</t>
    </r>
  </si>
  <si>
    <r>
      <rPr>
        <b/>
        <sz val="12"/>
        <color rgb="FFFED050"/>
        <rFont val="Calibri"/>
        <family val="2"/>
        <scheme val="minor"/>
      </rPr>
      <t>2.3.6.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00B0F0"/>
        <rFont val="Calibri"/>
        <family val="2"/>
        <scheme val="minor"/>
      </rPr>
      <t>Modern Masters 2013</t>
    </r>
  </si>
  <si>
    <r>
      <rPr>
        <b/>
        <sz val="12"/>
        <color theme="3" tint="-0.249977111117893"/>
        <rFont val="Calibri"/>
        <family val="2"/>
        <scheme val="minor"/>
      </rPr>
      <t>2.3.7.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7111"/>
        <rFont val="Calibri"/>
        <family val="2"/>
        <scheme val="minor"/>
      </rPr>
      <t>Magic 2014</t>
    </r>
  </si>
  <si>
    <r>
      <rPr>
        <b/>
        <sz val="12"/>
        <color rgb="FF00B050"/>
        <rFont val="Calibri"/>
        <family val="2"/>
        <scheme val="minor"/>
      </rPr>
      <t>2.4.0.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CC"/>
        <rFont val="Calibri"/>
        <family val="2"/>
        <scheme val="minor"/>
      </rPr>
      <t>Theros</t>
    </r>
  </si>
  <si>
    <r>
      <rPr>
        <b/>
        <sz val="12"/>
        <color rgb="FFFF0000"/>
        <rFont val="Calibri"/>
        <family val="2"/>
        <scheme val="minor"/>
      </rPr>
      <t>2.4.2.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CC"/>
        <rFont val="Calibri"/>
        <family val="2"/>
        <scheme val="minor"/>
      </rPr>
      <t>Born of the Gods</t>
    </r>
  </si>
  <si>
    <r>
      <rPr>
        <b/>
        <sz val="12"/>
        <color rgb="FF40368E"/>
        <rFont val="Calibri"/>
        <family val="2"/>
        <scheme val="minor"/>
      </rPr>
      <t xml:space="preserve">2.4.5. </t>
    </r>
    <r>
      <rPr>
        <b/>
        <sz val="12"/>
        <color rgb="FFFFFFCC"/>
        <rFont val="Calibri"/>
        <family val="2"/>
        <scheme val="minor"/>
      </rPr>
      <t>Journey into Nyx</t>
    </r>
  </si>
  <si>
    <r>
      <rPr>
        <b/>
        <sz val="12"/>
        <color theme="0" tint="-4.9989318521683403E-2"/>
        <rFont val="Calibri"/>
        <family val="2"/>
        <scheme val="minor"/>
      </rPr>
      <t>2.5.0.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 tint="4.9989318521683403E-2"/>
        <rFont val="Calibri"/>
        <family val="2"/>
        <scheme val="minor"/>
      </rPr>
      <t>Magic 2015</t>
    </r>
  </si>
  <si>
    <r>
      <rPr>
        <b/>
        <sz val="12"/>
        <color rgb="FFFF0000"/>
        <rFont val="Calibri"/>
        <family val="2"/>
        <scheme val="minor"/>
      </rPr>
      <t>2.5.3.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Khans of Tarkir</t>
    </r>
  </si>
  <si>
    <r>
      <rPr>
        <b/>
        <sz val="12"/>
        <color theme="1" tint="0.34998626667073579"/>
        <rFont val="Calibri"/>
        <family val="2"/>
        <scheme val="minor"/>
      </rPr>
      <t>2.5.6.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0" tint="-0.14999847407452621"/>
        <rFont val="Calibri"/>
        <family val="2"/>
        <scheme val="minor"/>
      </rPr>
      <t>Fate Reforged</t>
    </r>
  </si>
  <si>
    <r>
      <rPr>
        <b/>
        <sz val="12"/>
        <color theme="9" tint="-0.249977111117893"/>
        <rFont val="Calibri"/>
        <family val="2"/>
        <scheme val="minor"/>
      </rPr>
      <t xml:space="preserve">2.5.8. </t>
    </r>
    <r>
      <rPr>
        <b/>
        <sz val="12"/>
        <color theme="1"/>
        <rFont val="Calibri"/>
        <family val="2"/>
        <scheme val="minor"/>
      </rPr>
      <t>Dragons of Tarkir</t>
    </r>
  </si>
  <si>
    <r>
      <rPr>
        <b/>
        <sz val="12"/>
        <color theme="3" tint="0.39997558519241921"/>
        <rFont val="Calibri"/>
        <family val="2"/>
        <scheme val="minor"/>
      </rPr>
      <t>2.6.0.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DC21B"/>
        <rFont val="Calibri"/>
        <family val="2"/>
        <scheme val="minor"/>
      </rPr>
      <t>Modern Masters 2015</t>
    </r>
  </si>
  <si>
    <r>
      <rPr>
        <b/>
        <sz val="12"/>
        <color theme="1"/>
        <rFont val="Calibri"/>
        <family val="2"/>
        <scheme val="minor"/>
      </rPr>
      <t>2.6.1.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9" tint="-0.249977111117893"/>
        <rFont val="Calibri"/>
        <family val="2"/>
        <scheme val="minor"/>
      </rPr>
      <t>Magic Origins</t>
    </r>
  </si>
  <si>
    <r>
      <rPr>
        <b/>
        <sz val="12"/>
        <color rgb="FF00CC5C"/>
        <rFont val="Calibri"/>
        <family val="2"/>
        <scheme val="minor"/>
      </rPr>
      <t xml:space="preserve">2.6.5. </t>
    </r>
    <r>
      <rPr>
        <b/>
        <sz val="12"/>
        <color theme="0"/>
        <rFont val="Calibri"/>
        <family val="2"/>
        <scheme val="minor"/>
      </rPr>
      <t>Battle for Zendikar</t>
    </r>
  </si>
  <si>
    <r>
      <rPr>
        <b/>
        <sz val="12"/>
        <color rgb="FF00CC5C"/>
        <rFont val="Calibri"/>
        <family val="2"/>
        <scheme val="minor"/>
      </rPr>
      <t xml:space="preserve">2.6.4. </t>
    </r>
    <r>
      <rPr>
        <b/>
        <sz val="12"/>
        <color theme="0"/>
        <rFont val="Calibri"/>
        <family val="2"/>
        <scheme val="minor"/>
      </rPr>
      <t>Zendikar Expeditions</t>
    </r>
  </si>
  <si>
    <r>
      <rPr>
        <b/>
        <sz val="12"/>
        <color theme="9"/>
        <rFont val="Calibri"/>
        <family val="2"/>
        <scheme val="minor"/>
      </rPr>
      <t xml:space="preserve">2.6.7. </t>
    </r>
    <r>
      <rPr>
        <b/>
        <sz val="12"/>
        <color theme="0"/>
        <rFont val="Calibri"/>
        <family val="2"/>
        <scheme val="minor"/>
      </rPr>
      <t>Oath of the Gatewatch</t>
    </r>
  </si>
  <si>
    <r>
      <rPr>
        <b/>
        <sz val="12"/>
        <color theme="3" tint="-0.249977111117893"/>
        <rFont val="Calibri"/>
        <family val="2"/>
        <scheme val="minor"/>
      </rPr>
      <t xml:space="preserve">2.6.9. </t>
    </r>
    <r>
      <rPr>
        <b/>
        <sz val="12"/>
        <color theme="3" tint="0.79998168889431442"/>
        <rFont val="Calibri"/>
        <family val="2"/>
        <scheme val="minor"/>
      </rPr>
      <t>Shadows over Innistrad</t>
    </r>
  </si>
  <si>
    <r>
      <rPr>
        <b/>
        <sz val="12"/>
        <color theme="6" tint="-0.249977111117893"/>
        <rFont val="Calibri"/>
        <family val="2"/>
        <scheme val="minor"/>
      </rPr>
      <t xml:space="preserve">2.7.1. </t>
    </r>
    <r>
      <rPr>
        <b/>
        <sz val="12"/>
        <color theme="6" tint="0.79998168889431442"/>
        <rFont val="Calibri"/>
        <family val="2"/>
        <scheme val="minor"/>
      </rPr>
      <t>Eternal Masters</t>
    </r>
  </si>
  <si>
    <r>
      <rPr>
        <b/>
        <sz val="12"/>
        <color theme="7" tint="-0.249977111117893"/>
        <rFont val="Calibri"/>
        <family val="2"/>
        <scheme val="minor"/>
      </rPr>
      <t>2.7.2.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7" tint="0.79998168889431442"/>
        <rFont val="Calibri"/>
        <family val="2"/>
        <scheme val="minor"/>
      </rPr>
      <t>Eldritch Moon</t>
    </r>
  </si>
  <si>
    <r>
      <rPr>
        <b/>
        <sz val="12"/>
        <color rgb="FF1E5C44"/>
        <rFont val="Calibri"/>
        <family val="2"/>
        <scheme val="minor"/>
      </rPr>
      <t>2.4.8.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CC"/>
        <rFont val="Calibri"/>
        <family val="2"/>
        <scheme val="minor"/>
      </rPr>
      <t>Conspiracy</t>
    </r>
  </si>
  <si>
    <r>
      <rPr>
        <b/>
        <sz val="12"/>
        <color rgb="FF194B38"/>
        <rFont val="Calibri"/>
        <family val="2"/>
        <scheme val="minor"/>
      </rPr>
      <t>2.7.4.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FFCC"/>
        <rFont val="Calibri"/>
        <family val="2"/>
        <scheme val="minor"/>
      </rPr>
      <t>Conspiracy: Take the Crown</t>
    </r>
  </si>
  <si>
    <r>
      <rPr>
        <b/>
        <sz val="12"/>
        <color rgb="FF00B0F0"/>
        <rFont val="Calibri"/>
        <family val="2"/>
        <scheme val="minor"/>
      </rPr>
      <t xml:space="preserve">2.7.7. </t>
    </r>
    <r>
      <rPr>
        <b/>
        <sz val="12"/>
        <color rgb="FFFED050"/>
        <rFont val="Calibri"/>
        <family val="2"/>
        <scheme val="minor"/>
      </rPr>
      <t>Kaladesh</t>
    </r>
  </si>
  <si>
    <r>
      <t xml:space="preserve">2.7.6. </t>
    </r>
    <r>
      <rPr>
        <b/>
        <sz val="12"/>
        <color rgb="FFFED050"/>
        <rFont val="Calibri"/>
        <family val="2"/>
        <scheme val="minor"/>
      </rPr>
      <t>Kaladesh Inventions</t>
    </r>
  </si>
  <si>
    <r>
      <rPr>
        <b/>
        <sz val="12"/>
        <color rgb="FFA13B03"/>
        <rFont val="Calibri"/>
        <family val="2"/>
        <scheme val="minor"/>
      </rPr>
      <t xml:space="preserve">2.8.1. </t>
    </r>
    <r>
      <rPr>
        <b/>
        <sz val="12"/>
        <color theme="4" tint="0.79998168889431442"/>
        <rFont val="Calibri"/>
        <family val="2"/>
        <scheme val="minor"/>
      </rPr>
      <t>Aether Revolt</t>
    </r>
  </si>
  <si>
    <r>
      <rPr>
        <b/>
        <sz val="12"/>
        <color rgb="FF3333FF"/>
        <rFont val="Calibri"/>
        <family val="2"/>
        <scheme val="minor"/>
      </rPr>
      <t xml:space="preserve">2.8.2. </t>
    </r>
    <r>
      <rPr>
        <b/>
        <sz val="12"/>
        <color rgb="FFFED050"/>
        <rFont val="Calibri"/>
        <family val="2"/>
        <scheme val="minor"/>
      </rPr>
      <t>Modern Masters 2017</t>
    </r>
  </si>
  <si>
    <r>
      <t xml:space="preserve">2.8.5. </t>
    </r>
    <r>
      <rPr>
        <b/>
        <sz val="12"/>
        <color rgb="FFFFFFCC"/>
        <rFont val="Calibri"/>
        <family val="2"/>
        <scheme val="minor"/>
      </rPr>
      <t>Amonkhet Invocations</t>
    </r>
  </si>
  <si>
    <r>
      <t xml:space="preserve">2.8.6. </t>
    </r>
    <r>
      <rPr>
        <b/>
        <sz val="12"/>
        <color rgb="FFFFFFCC"/>
        <rFont val="Calibri"/>
        <family val="2"/>
        <scheme val="minor"/>
      </rPr>
      <t>Amonkhet</t>
    </r>
  </si>
  <si>
    <r>
      <t xml:space="preserve">2.9.0. </t>
    </r>
    <r>
      <rPr>
        <b/>
        <sz val="12"/>
        <color rgb="FFFED050"/>
        <rFont val="Calibri"/>
        <family val="2"/>
        <scheme val="minor"/>
      </rPr>
      <t>Hour of Devastation</t>
    </r>
  </si>
  <si>
    <r>
      <t xml:space="preserve">2.9.4. </t>
    </r>
    <r>
      <rPr>
        <b/>
        <sz val="12"/>
        <color rgb="FFFDC21B"/>
        <rFont val="Calibri"/>
        <family val="2"/>
        <scheme val="minor"/>
      </rPr>
      <t>Iconic Masters</t>
    </r>
  </si>
  <si>
    <r>
      <t xml:space="preserve">2.9.7. </t>
    </r>
    <r>
      <rPr>
        <b/>
        <sz val="12"/>
        <color theme="6" tint="0.79998168889431442"/>
        <rFont val="Calibri"/>
        <family val="2"/>
        <scheme val="minor"/>
      </rPr>
      <t>Unstable</t>
    </r>
  </si>
  <si>
    <r>
      <rPr>
        <b/>
        <sz val="12"/>
        <color rgb="FF246E52"/>
        <rFont val="Calibri"/>
        <family val="2"/>
        <scheme val="minor"/>
      </rPr>
      <t xml:space="preserve">2.9.2. </t>
    </r>
    <r>
      <rPr>
        <b/>
        <sz val="12"/>
        <color rgb="FF55C79C"/>
        <rFont val="Calibri"/>
        <family val="2"/>
        <scheme val="minor"/>
      </rPr>
      <t>Ixalan</t>
    </r>
  </si>
  <si>
    <r>
      <t xml:space="preserve">2.9.8. </t>
    </r>
    <r>
      <rPr>
        <b/>
        <sz val="12"/>
        <color rgb="FFFED76A"/>
        <rFont val="Calibri"/>
        <family val="2"/>
        <scheme val="minor"/>
      </rPr>
      <t>Rivals of Ixalan</t>
    </r>
  </si>
  <si>
    <r>
      <t xml:space="preserve">2.9.9. </t>
    </r>
    <r>
      <rPr>
        <b/>
        <sz val="12"/>
        <color rgb="FF00B0F0"/>
        <rFont val="Calibri"/>
        <family val="2"/>
        <scheme val="minor"/>
      </rPr>
      <t>Masters 25</t>
    </r>
  </si>
  <si>
    <r>
      <t xml:space="preserve">3.0.2. </t>
    </r>
    <r>
      <rPr>
        <b/>
        <sz val="12"/>
        <color rgb="FF00B0F0"/>
        <rFont val="Calibri"/>
        <family val="2"/>
        <scheme val="minor"/>
      </rPr>
      <t>Dominaria</t>
    </r>
  </si>
  <si>
    <r>
      <t xml:space="preserve">3.0.3. </t>
    </r>
    <r>
      <rPr>
        <b/>
        <sz val="12"/>
        <color theme="9" tint="0.59999389629810485"/>
        <rFont val="Calibri"/>
        <family val="2"/>
        <scheme val="minor"/>
      </rPr>
      <t>Battlebond</t>
    </r>
  </si>
  <si>
    <r>
      <rPr>
        <b/>
        <sz val="12"/>
        <color theme="3" tint="-0.499984740745262"/>
        <rFont val="Calibri"/>
        <family val="2"/>
        <scheme val="minor"/>
      </rPr>
      <t xml:space="preserve">3.0.5. </t>
    </r>
    <r>
      <rPr>
        <b/>
        <sz val="12"/>
        <color theme="8"/>
        <rFont val="Calibri"/>
        <family val="2"/>
        <scheme val="minor"/>
      </rPr>
      <t>Signature Spellbook: Jace</t>
    </r>
  </si>
  <si>
    <r>
      <t xml:space="preserve">3.0.8. </t>
    </r>
    <r>
      <rPr>
        <b/>
        <sz val="12"/>
        <color theme="0" tint="-0.14999847407452621"/>
        <rFont val="Calibri"/>
        <family val="2"/>
        <scheme val="minor"/>
      </rPr>
      <t>Core Set 2019</t>
    </r>
  </si>
  <si>
    <r>
      <t xml:space="preserve">3.1.0. </t>
    </r>
    <r>
      <rPr>
        <b/>
        <sz val="12"/>
        <color rgb="FFFEE294"/>
        <rFont val="Calibri"/>
        <family val="2"/>
        <scheme val="minor"/>
      </rPr>
      <t>Guilds of Ravnica - Mythic Edition</t>
    </r>
  </si>
  <si>
    <r>
      <t xml:space="preserve">3.1.1. </t>
    </r>
    <r>
      <rPr>
        <b/>
        <sz val="12"/>
        <color rgb="FFFEE294"/>
        <rFont val="Calibri"/>
        <family val="2"/>
        <scheme val="minor"/>
      </rPr>
      <t>Guilds of Ravnica</t>
    </r>
  </si>
  <si>
    <r>
      <t xml:space="preserve">3.1.5. </t>
    </r>
    <r>
      <rPr>
        <b/>
        <sz val="12"/>
        <color theme="8" tint="0.59999389629810485"/>
        <rFont val="Calibri"/>
        <family val="2"/>
        <scheme val="minor"/>
      </rPr>
      <t>Ultimate Masters</t>
    </r>
  </si>
  <si>
    <r>
      <t xml:space="preserve">3.1.6. </t>
    </r>
    <r>
      <rPr>
        <b/>
        <sz val="12"/>
        <color theme="8" tint="0.59999389629810485"/>
        <rFont val="Calibri"/>
        <family val="2"/>
        <scheme val="minor"/>
      </rPr>
      <t>Ultimate Box Topper</t>
    </r>
  </si>
  <si>
    <r>
      <t xml:space="preserve">3.1.8. </t>
    </r>
    <r>
      <rPr>
        <b/>
        <sz val="12"/>
        <color theme="8" tint="0.79998168889431442"/>
        <rFont val="Calibri"/>
        <family val="2"/>
        <scheme val="minor"/>
      </rPr>
      <t>Ravnica Allegiance</t>
    </r>
  </si>
  <si>
    <r>
      <rPr>
        <b/>
        <sz val="12"/>
        <color rgb="FF00B0F0"/>
        <rFont val="Calibri"/>
        <family val="2"/>
        <scheme val="minor"/>
      </rPr>
      <t xml:space="preserve">3.1.7. </t>
    </r>
    <r>
      <rPr>
        <b/>
        <sz val="12"/>
        <color theme="8" tint="0.79998168889431442"/>
        <rFont val="Calibri"/>
        <family val="2"/>
        <scheme val="minor"/>
      </rPr>
      <t>Ravnica Allegiance - Mythic Edition</t>
    </r>
  </si>
  <si>
    <r>
      <t xml:space="preserve">3.2.1. </t>
    </r>
    <r>
      <rPr>
        <b/>
        <sz val="12"/>
        <color rgb="FF92D050"/>
        <rFont val="Calibri"/>
        <family val="2"/>
        <scheme val="minor"/>
      </rPr>
      <t>War of the Spark - Mythic Edition</t>
    </r>
  </si>
  <si>
    <r>
      <t xml:space="preserve">3.2.3. </t>
    </r>
    <r>
      <rPr>
        <b/>
        <sz val="12"/>
        <color rgb="FF92D050"/>
        <rFont val="Calibri"/>
        <family val="2"/>
        <scheme val="minor"/>
      </rPr>
      <t>War of the Spark</t>
    </r>
  </si>
  <si>
    <r>
      <rPr>
        <b/>
        <sz val="12"/>
        <color rgb="FFDC8902"/>
        <rFont val="Calibri"/>
        <family val="2"/>
        <scheme val="minor"/>
      </rPr>
      <t>3.2.5.</t>
    </r>
    <r>
      <rPr>
        <b/>
        <sz val="12"/>
        <color rgb="FFFD9E03"/>
        <rFont val="Calibri"/>
        <family val="2"/>
        <scheme val="minor"/>
      </rPr>
      <t xml:space="preserve"> </t>
    </r>
    <r>
      <rPr>
        <b/>
        <sz val="12"/>
        <color rgb="FFFDAF31"/>
        <rFont val="Calibri"/>
        <family val="2"/>
        <scheme val="minor"/>
      </rPr>
      <t>Modern Horizons</t>
    </r>
  </si>
  <si>
    <r>
      <rPr>
        <b/>
        <sz val="12"/>
        <color rgb="FFDC8902"/>
        <rFont val="Calibri"/>
        <family val="2"/>
        <scheme val="minor"/>
      </rPr>
      <t>3.2.4.</t>
    </r>
    <r>
      <rPr>
        <b/>
        <sz val="12"/>
        <color rgb="FFFDAF31"/>
        <rFont val="Calibri"/>
        <family val="2"/>
        <scheme val="minor"/>
      </rPr>
      <t xml:space="preserve"> Modern Horizons - Art Series</t>
    </r>
  </si>
  <si>
    <r>
      <rPr>
        <b/>
        <sz val="12"/>
        <color rgb="FF4D2403"/>
        <rFont val="Calibri"/>
        <family val="2"/>
        <scheme val="minor"/>
      </rPr>
      <t>3.2.6.</t>
    </r>
    <r>
      <rPr>
        <b/>
        <sz val="12"/>
        <color rgb="FFFED76A"/>
        <rFont val="Calibri"/>
        <family val="2"/>
        <scheme val="minor"/>
      </rPr>
      <t xml:space="preserve"> </t>
    </r>
    <r>
      <rPr>
        <b/>
        <sz val="12"/>
        <color rgb="FFFDC21B"/>
        <rFont val="Calibri"/>
        <family val="2"/>
        <scheme val="minor"/>
      </rPr>
      <t>Signature Spellbook: Gideon</t>
    </r>
  </si>
  <si>
    <r>
      <t xml:space="preserve">3.2.7. </t>
    </r>
    <r>
      <rPr>
        <b/>
        <sz val="12"/>
        <color rgb="FFFF0000"/>
        <rFont val="Calibri"/>
        <family val="2"/>
        <scheme val="minor"/>
      </rPr>
      <t>Core Set 2020</t>
    </r>
  </si>
  <si>
    <r>
      <rPr>
        <b/>
        <sz val="12"/>
        <color rgb="FF512CA4"/>
        <rFont val="Calibri"/>
        <family val="2"/>
        <scheme val="minor"/>
      </rPr>
      <t xml:space="preserve">3.3.0. </t>
    </r>
    <r>
      <rPr>
        <b/>
        <sz val="12"/>
        <color rgb="FFFED76A"/>
        <rFont val="Calibri"/>
        <family val="2"/>
        <scheme val="minor"/>
      </rPr>
      <t>Throne of Eldraine</t>
    </r>
  </si>
  <si>
    <r>
      <rPr>
        <b/>
        <sz val="12"/>
        <color rgb="FF139D93"/>
        <rFont val="Calibri"/>
        <family val="2"/>
        <scheme val="minor"/>
      </rPr>
      <t xml:space="preserve">3.3.8. </t>
    </r>
    <r>
      <rPr>
        <b/>
        <sz val="12"/>
        <color rgb="FF99FF33"/>
        <rFont val="Calibri"/>
        <family val="2"/>
        <scheme val="minor"/>
      </rPr>
      <t>Theros Beyond Death</t>
    </r>
  </si>
  <si>
    <r>
      <t xml:space="preserve">3.4.1. </t>
    </r>
    <r>
      <rPr>
        <b/>
        <sz val="12"/>
        <color theme="3" tint="0.79998168889431442"/>
        <rFont val="Calibri"/>
        <family val="2"/>
        <scheme val="minor"/>
      </rPr>
      <t>Mystery Box</t>
    </r>
  </si>
  <si>
    <r>
      <rPr>
        <b/>
        <sz val="12"/>
        <color rgb="FFFF0000"/>
        <rFont val="Calibri"/>
        <family val="2"/>
        <scheme val="minor"/>
      </rPr>
      <t xml:space="preserve">3.4.4. </t>
    </r>
    <r>
      <rPr>
        <b/>
        <sz val="12"/>
        <color rgb="FFD3E2F5"/>
        <rFont val="Calibri"/>
        <family val="2"/>
        <scheme val="minor"/>
      </rPr>
      <t>Ikoria: Lair of Behemoths</t>
    </r>
  </si>
  <si>
    <r>
      <rPr>
        <b/>
        <sz val="12"/>
        <color theme="9" tint="-0.249977111117893"/>
        <rFont val="Calibri"/>
        <family val="2"/>
        <scheme val="minor"/>
      </rPr>
      <t xml:space="preserve">3.4.7. </t>
    </r>
    <r>
      <rPr>
        <b/>
        <sz val="12"/>
        <color theme="9" tint="0.59999389629810485"/>
        <rFont val="Calibri"/>
        <family val="2"/>
        <scheme val="minor"/>
      </rPr>
      <t>Signature Spellbook: Chandra</t>
    </r>
  </si>
  <si>
    <r>
      <rPr>
        <b/>
        <sz val="12"/>
        <color theme="0" tint="-4.9989318521683403E-2"/>
        <rFont val="Calibri"/>
        <family val="2"/>
        <scheme val="minor"/>
      </rPr>
      <t>3.4.9.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2"/>
        <color theme="9" tint="-0.249977111117893"/>
        <rFont val="Calibri"/>
        <family val="2"/>
        <scheme val="minor"/>
      </rPr>
      <t>Jumpstart</t>
    </r>
  </si>
  <si>
    <r>
      <rPr>
        <b/>
        <sz val="12"/>
        <color theme="1" tint="0.14999847407452621"/>
        <rFont val="Calibri"/>
        <family val="2"/>
        <scheme val="minor"/>
      </rPr>
      <t xml:space="preserve">3.4.8. </t>
    </r>
    <r>
      <rPr>
        <b/>
        <sz val="12"/>
        <color theme="9" tint="-0.249977111117893"/>
        <rFont val="Calibri"/>
        <family val="2"/>
        <scheme val="minor"/>
      </rPr>
      <t>Core Set 2021</t>
    </r>
  </si>
  <si>
    <r>
      <rPr>
        <b/>
        <sz val="12"/>
        <color theme="1" tint="0.249977111117893"/>
        <rFont val="Calibri"/>
        <family val="2"/>
        <scheme val="minor"/>
      </rPr>
      <t>3.5.0.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2"/>
        <color rgb="FFFDC21B"/>
        <rFont val="Calibri"/>
        <family val="2"/>
        <scheme val="minor"/>
      </rPr>
      <t>Double Masters</t>
    </r>
  </si>
  <si>
    <r>
      <t xml:space="preserve">3.5.3. </t>
    </r>
    <r>
      <rPr>
        <b/>
        <sz val="12"/>
        <color rgb="FFA7E7CA"/>
        <rFont val="Calibri"/>
        <family val="2"/>
        <scheme val="minor"/>
      </rPr>
      <t>Zendikar Rising - Art Series</t>
    </r>
  </si>
  <si>
    <r>
      <t xml:space="preserve">3.5.5. </t>
    </r>
    <r>
      <rPr>
        <b/>
        <sz val="12"/>
        <color rgb="FFA7E7CA"/>
        <rFont val="Calibri"/>
        <family val="2"/>
        <scheme val="minor"/>
      </rPr>
      <t>Zendikar Rising Expeditions</t>
    </r>
  </si>
  <si>
    <r>
      <t xml:space="preserve">3.5.7. </t>
    </r>
    <r>
      <rPr>
        <b/>
        <sz val="12"/>
        <color rgb="FFA7E7CA"/>
        <rFont val="Calibri"/>
        <family val="2"/>
        <scheme val="minor"/>
      </rPr>
      <t>Zendikar Rising</t>
    </r>
  </si>
  <si>
    <r>
      <rPr>
        <b/>
        <sz val="12"/>
        <color theme="9" tint="-0.499984740745262"/>
        <rFont val="Calibri"/>
        <family val="2"/>
        <scheme val="minor"/>
      </rPr>
      <t xml:space="preserve">3.5.4. </t>
    </r>
    <r>
      <rPr>
        <b/>
        <sz val="12"/>
        <color rgb="FFA7E7CA"/>
        <rFont val="Calibri"/>
        <family val="2"/>
        <scheme val="minor"/>
      </rPr>
      <t>The List</t>
    </r>
  </si>
  <si>
    <r>
      <t xml:space="preserve">3.5.9. </t>
    </r>
    <r>
      <rPr>
        <b/>
        <sz val="12"/>
        <color theme="3" tint="0.59999389629810485"/>
        <rFont val="Calibri"/>
        <family val="2"/>
        <scheme val="minor"/>
      </rPr>
      <t>Commander Legends</t>
    </r>
  </si>
  <si>
    <r>
      <t xml:space="preserve">9.9.9. </t>
    </r>
    <r>
      <rPr>
        <b/>
        <sz val="12"/>
        <color theme="0" tint="-4.9989318521683403E-2"/>
        <rFont val="Calibri"/>
        <family val="2"/>
        <scheme val="minor"/>
      </rPr>
      <t>Promo</t>
    </r>
  </si>
  <si>
    <t>Link</t>
  </si>
  <si>
    <t>Displacement Wave</t>
  </si>
  <si>
    <t>https://starcitygames.com/containment-priest-sgl-mtg-m212-314-enn/?sku=SGL-MTG-M212-314-ENN1</t>
  </si>
  <si>
    <t>https://starcitygames.com/stonehewer-giant-sgl-mtg-2xm-032-enn/?sku=SGL-MTG-2XM-032-ENN1</t>
  </si>
  <si>
    <t>Stonehewer Giant</t>
  </si>
  <si>
    <t>https://starcitygames.com/displacement-wave-sgl-mtg-ori-55-enn/?sku=SGL-MTG-ORI-55-ENN1</t>
  </si>
  <si>
    <t>Talent of the Telepath</t>
  </si>
  <si>
    <t>https://starcitygames.com/talent-of-the-telepath-sgl-mtg-ori-78-enn/?sku=SGL-MTG-ORI-78-ENN1</t>
  </si>
  <si>
    <t>https://starcitygames.com/scatter-to-the-winds-sgl-mtg-bfz-85-enn/?sku=SGL-MTG-BFZ-85-ENN1</t>
  </si>
  <si>
    <t>Scatter to the Winds</t>
  </si>
  <si>
    <t>https://starcitygames.com/oath-of-jace-sgl-mtg-ogw-60-enn/?sku=SGL-MTG-OGW-60-ENN1</t>
  </si>
  <si>
    <t>Oath of Jace</t>
  </si>
  <si>
    <t>Sengir, the Dark Baron</t>
  </si>
  <si>
    <t>https://starcitygames.com/sengir-the-dark-baron-sgl-mtg-cmr-149-enn/?sku=SGL-MTG-CMR-149-ENN1</t>
  </si>
  <si>
    <t>https://starcitygames.com/harsh-mentor-sgl-mtg-akh-135-enn/?sku=SGL-MTG-AKH-135-ENN1</t>
  </si>
  <si>
    <t>Harsh Mentor</t>
  </si>
  <si>
    <t>Pelakka Wurm</t>
  </si>
  <si>
    <t>https://starcitygames.com/pelakka-wurm-sgl-mtg-m19-192-enn/?sku=SGL-MTG-M19-192-ENN1</t>
  </si>
  <si>
    <t>https://starcitygames.com/bloodspore-thrinax-sgl-mtg-2xm-155-enn/?sku=SGL-MTG-2XM-155-ENN1</t>
  </si>
  <si>
    <t>Bloodspore Thrinax</t>
  </si>
  <si>
    <t>Mercurial Chemister</t>
  </si>
  <si>
    <t>https://starcitygames.com/mercurial-chemister-sgl-mtg-c17-180-enn/?sku=SGL-MTG-C17-180-ENN1</t>
  </si>
  <si>
    <t>Bring to Light</t>
  </si>
  <si>
    <t>https://starcitygames.com/bring-to-light-sgl-mtg-bfz-209-enn/?sku=SGL-MTG-BFZ-209-ENN1</t>
  </si>
  <si>
    <t>https://starcitygames.com/obeka-brute-chronologist-sgl-mtg-cmr-289-enn/?sku=SGL-MTG-CMR-289-ENN1</t>
  </si>
  <si>
    <t>Obeka, Brute Chronologist</t>
  </si>
  <si>
    <t>Hans Eriksson</t>
  </si>
  <si>
    <t>https://starcitygames.com/hans-eriksson-sgl-mtg-cmr-279-enn/?sku=SGL-MTG-CMR-279-ENN1</t>
  </si>
  <si>
    <t>Solemn Simulacrum</t>
  </si>
  <si>
    <t>https://starcitygames.com/solemn-simulacrum-sgl-mtg-m21-239-enn/?sku=SGL-MTG-M21-239-ENN1</t>
  </si>
  <si>
    <t>https://starcitygames.com/bomat-courier-sgl-mtg-kld-199-enn/?sku=SGL-MTG-KLD-199-ENN1</t>
  </si>
  <si>
    <t>Bomat Courier</t>
  </si>
  <si>
    <t>Peacewalker Colossus</t>
  </si>
  <si>
    <t>https://starcitygames.com/peacewalker-colossus-sgl-mtg-aer-170-enn/?sku=SGL-MTG-AER-170-ENN1</t>
  </si>
  <si>
    <t>https://starcitygames.com/mirri-cat-warrior-sgl-mtg-ath-60-enn/?sku=SGL-MTG-ATH-60-ENN1</t>
  </si>
  <si>
    <t>Zhalfirin Crusader</t>
  </si>
  <si>
    <t>https://starcitygames.com/zhalfirin-crusader-sgl-mtg-vis-25-enn/?sku=SGL-MTG-VIS-25-ENN1</t>
  </si>
  <si>
    <t>https://starcitygames.com/gerrard-capashen-sgl-mtg-apc-11-enn/?sku=SGL-MTG-APC-11-ENN1</t>
  </si>
  <si>
    <t>Gerrard Capashen</t>
  </si>
  <si>
    <t>Recycle</t>
  </si>
  <si>
    <t>https://starcitygames.com/recycle-sgl-mtg-tmp-248-enn/?sku=SGL-MTG-TMP-248-ENN1</t>
  </si>
  <si>
    <t>Escaped Shapeshifter</t>
  </si>
  <si>
    <t>https://starcitygames.com/escaped-shapeshifter-sgl-mtg-tmp-62-enn/?sku=SGL-MTG-TMP-62-ENN1</t>
  </si>
  <si>
    <t>Argothian Enchantress</t>
  </si>
  <si>
    <t>Argothian Wurm</t>
  </si>
  <si>
    <t>https://starcitygames.com/argothian-wurm-sgl-mtg-usg-236-enn/?sku=SGL-MTG-USG-236-ENN1</t>
  </si>
  <si>
    <t>Iron Maiden</t>
  </si>
  <si>
    <t>https://starcitygames.com/iron-maiden-sgl-mtg-ulg-127-enn/?sku=SGL-MTG-ULG-127-ENN1</t>
  </si>
  <si>
    <t>Ancestral Mask</t>
  </si>
  <si>
    <t>https://starcitygames.com/ancestral-mask-sgl-mtg-mmq-229-enn/?sku=SGL-MTG-MMQ-229-ENN1</t>
  </si>
  <si>
    <t>Kismet</t>
  </si>
  <si>
    <t>Reverse Damage</t>
  </si>
  <si>
    <t>https://starcitygames.com/kismet-sgl-mtg-leg-25-enn/?sku=SGL-MTG-LEG-25-ENN1</t>
  </si>
  <si>
    <t>https://starcitygames.com/reverse-damage-sgl-mtg-leb-36-enn/?sku=SGL-MTG-LEB-36-ENN1</t>
  </si>
  <si>
    <t>Pyroblast</t>
  </si>
  <si>
    <t>https://starcitygames.com/meekstone-sgl-mtg-7ed-307-enn/?sku=SGL-MTG-7ED-307-ENN1</t>
  </si>
  <si>
    <t>Meekstone</t>
  </si>
  <si>
    <t>https://starcitygames.com/bountiful-promenade-sgl-mtg-zne-020-enn/?sku=SGL-MTG-ZNE-020-ENN1</t>
  </si>
  <si>
    <t>Adarkar Wastes</t>
  </si>
  <si>
    <t>https://starcitygames.com/adarkar-wastes-sgl-mtg-ice-351-enn/?sku=SGL-MTG-ICE-351-ENN1</t>
  </si>
  <si>
    <t>https://starcitygames.com/razorverge-thicket-sgl-mtg-som-228-enn/?sku=SGL-MTG-SOM-228-ENN1</t>
  </si>
  <si>
    <t>Razorverge Thicket</t>
  </si>
  <si>
    <t>Seachrome Coast</t>
  </si>
  <si>
    <t>Fabled Passage</t>
  </si>
  <si>
    <t>https://starcitygames.com/fabled-passage-sgl-mtg-eld-244-enn/?sku=SGL-MTG-ELD-244-ENN1</t>
  </si>
  <si>
    <t>Carnage Tyrant</t>
  </si>
  <si>
    <t>Sterling Grove</t>
  </si>
  <si>
    <t>https://starcitygames.com/sterling-grove-sgl-mtg-inv-278-enn/?sku=SGL-MTG-INV-278-ENN1</t>
  </si>
  <si>
    <t>Death Grasp</t>
  </si>
  <si>
    <t>https://starcitygames.com/death-grasp-sgl-mtg-apc-95-enn/?sku=SGL-MTG-APC-95-ENN1</t>
  </si>
  <si>
    <t>Armadillo Cloak</t>
  </si>
  <si>
    <t>https://starcitygames.com/armadillo-cloak-sgl-mtg-inv-229-enn/?sku=SGL-MTG-INV-229-ENN1</t>
  </si>
  <si>
    <t>Silver Knight</t>
  </si>
  <si>
    <t>https://starcitygames.com/silver-knight-sgl-mtg-scg-23-enn/?sku=SGL-MTG-SCG-23-ENN1</t>
  </si>
  <si>
    <t>https://starcitygames.com/birds-of-paradise-sgl-mtg-7ed-231-enn/?sku=SGL-MTG-7ED-231-ENN1</t>
  </si>
  <si>
    <t>Birds of Paradise</t>
  </si>
  <si>
    <t>Volrath the Fallen</t>
  </si>
  <si>
    <t>https://starcitygames.com/volrath-the-fallen-sgl-mtg-nem-75-enn/?sku=SGL-MTG-NEM-75-ENN1</t>
  </si>
  <si>
    <t>False Cure</t>
  </si>
  <si>
    <t>https://starcitygames.com/false-cure-sgl-mtg-ons-146-enn/?sku=SGL-MTG-ONS-146-ENN1</t>
  </si>
  <si>
    <t>Akroma, Angel of Fury</t>
  </si>
  <si>
    <t>https://starcitygames.com/akroma-angel-of-fury-sgl-mtg-plc-94-enn/?sku=SGL-MTG-PLC-94-ENN1</t>
  </si>
  <si>
    <t>https://starcitygames.com/mirri-the-cursed-sgl-mtg-plc-75-enn/?sku=SGL-MTG-PLC-75-ENN1</t>
  </si>
  <si>
    <t>Mirri the Cursed</t>
  </si>
  <si>
    <t>https://starcitygames.com/avatar-of-fury-sgl-mtg-pcy-82-enn/?sku=SGL-MTG-PCY-82-ENN1</t>
  </si>
  <si>
    <t>Avatar of Fury</t>
  </si>
  <si>
    <t>Avatar of Hope</t>
  </si>
  <si>
    <t>https://starcitygames.com/avatar-of-hope-sgl-mtg-pcy-3-enn/?sku=SGL-MTG-PCY-3-ENN1</t>
  </si>
  <si>
    <t>https://starcitygames.com/avatar-of-might-sgl-mtg-pcy-109-enn/?sku=SGL-MTG-PCY-109-ENN1</t>
  </si>
  <si>
    <t>Avatar of Might</t>
  </si>
  <si>
    <t>Avatar of Will</t>
  </si>
  <si>
    <t>https://starcitygames.com/avatar-of-will-sgl-mtg-pcy-30-enn/?sku=SGL-MTG-PCY-30-ENN1</t>
  </si>
  <si>
    <t>https://starcitygames.com/avatar-of-woe-sgl-mtg-pcy-56-enn/?sku=SGL-MTG-PCY-56-ENN1</t>
  </si>
  <si>
    <t>Avatar of Woe</t>
  </si>
  <si>
    <t>Mortal Combat</t>
  </si>
  <si>
    <t>https://starcitygames.com/mortal-combat-sgl-mtg-tor-71-enn/?sku=SGL-MTG-TOR-71-ENN1</t>
  </si>
  <si>
    <t>Arcades Sabboth</t>
  </si>
  <si>
    <t>https://starcitygames.com/arcades-sabboth-sgl-mtg-leg-218-enn/?sku=SGL-MTG-LEG-218-ENN1</t>
  </si>
  <si>
    <t>https://starcitygames.com/krosan-cloudscraper-sgl-mtg-lgn-130-enn/?sku=SGL-MTG-LGN-130-ENN1</t>
  </si>
  <si>
    <t>Krosan Cloudscraper</t>
  </si>
  <si>
    <t>Charisma</t>
  </si>
  <si>
    <t>https://starcitygames.com/charisma-sgl-mtg-mmq-66-enn/?sku=SGL-MTG-MMQ-66-ENN1</t>
  </si>
  <si>
    <t>https://starcitygames.com/gerrards-battle-cry-sgl-mtg-tmp-21-enn/?sku=SGL-MTG-TMP-21-ENN1</t>
  </si>
  <si>
    <t>Gerrard's Battle Cry</t>
  </si>
  <si>
    <t>Might of Oaks</t>
  </si>
  <si>
    <t>https://starcitygames.com/might-of-oaks-sgl-mtg-ulg-106-enn/?sku=SGL-MTG-ULG-106-ENN1</t>
  </si>
  <si>
    <t>Abyssal Horror</t>
  </si>
  <si>
    <t>https://starcitygames.com/abyssal-horror-sgl-mtg-usg-115-enn/?sku=SGL-MTG-USG-115-ENN1</t>
  </si>
  <si>
    <t>https://starcitygames.com/somnophore-sgl-mtg-usg-97-enn/?sku=SGL-MTG-USG-97-ENN1</t>
  </si>
  <si>
    <t>Somnophore</t>
  </si>
  <si>
    <t>Eastern Paladin</t>
  </si>
  <si>
    <t>https://starcitygames.com/eastern-paladin-sgl-mtg-usg-133-enn/?sku=SGL-MTG-USG-133-ENN1</t>
  </si>
  <si>
    <t>Western Paladin</t>
  </si>
  <si>
    <t>https://starcitygames.com/western-paladin-sgl-mtg-usg-168-enn/?sku=SGL-MTG-USG-168-ENN1</t>
  </si>
  <si>
    <t>Mana Web</t>
  </si>
  <si>
    <t>https://starcitygames.com/mana-web-sgl-mtg-wth-152-enn/?sku=SGL-MTG-WTH-152-ENN1</t>
  </si>
  <si>
    <t>Dryad Arbor</t>
  </si>
  <si>
    <t>https://starcitygames.com/dryad-arbor-sgl-mtg-fut-174-enn/?sku=SGL-MTG-FUT-174-ENN1</t>
  </si>
  <si>
    <t>Lunes dpto propio</t>
  </si>
  <si>
    <t>Juan Melendez</t>
  </si>
  <si>
    <t>Vespucio Sur 221</t>
  </si>
  <si>
    <t>Dpto 73</t>
  </si>
  <si>
    <t>Carlos Arenas</t>
  </si>
  <si>
    <t>Bloodghast</t>
  </si>
  <si>
    <t>https://starcitygames.com/bloodghast-sgl-mtg-ima-82-enn/?sku=SGL-MTG-IMA-82-ENN1</t>
  </si>
  <si>
    <t>https://starcitygames.com/thran-dynamo-sgl-mtg-ima-230-enn/?sku=SGL-MTG-IMA-230-ENN1</t>
  </si>
  <si>
    <t>Thran Dynamo</t>
  </si>
  <si>
    <t>https://starcitygames.com/tajuru-paragon-sgl-mtg-znr2-363-enn/?sku=SGL-MTG-ZNR2-363-ENN1</t>
  </si>
  <si>
    <t>Tajuru Paragon</t>
  </si>
  <si>
    <t>https://starcitygames.com/tibalt-the-fiend-blooded-sgl-mtg-avr-161-enn/?sku=SGL-MTG-AVR-161-ENN1</t>
  </si>
  <si>
    <t>https://starcitygames.com/seachrome-coast-sgl-mtg-zne-011-enn/?sku=SGL-MTG-ZNE-011-ENN1</t>
  </si>
  <si>
    <t>https://starcitygames.com/jace-cunning-castaway-sgl-mtg-xln-60-enn/?sku=SGL-MTG-XLN-60-ENN1</t>
  </si>
  <si>
    <t>Jace, Cunning Castaway</t>
  </si>
  <si>
    <t>https://starcitygames.com/tempest-djinn-sgl-mtg-dom-68-enn/?sku=SGL-MTG-DOM-68-ENN1</t>
  </si>
  <si>
    <t>Thorn Lieutenant</t>
  </si>
  <si>
    <t>https://starcitygames.com/thorn-lieutenant-sgl-mtg-m19-203-enn/?sku=SGL-MTG-M19-203-ENN1</t>
  </si>
  <si>
    <t>https://starcitygames.com/wildborn-preserver-sgl-mtg-eld-182-enn/?sku=SGL-MTG-ELD-182-ENN1</t>
  </si>
  <si>
    <t>Wildborn Preserver</t>
  </si>
  <si>
    <t>Verdant Sun's Avatar</t>
  </si>
  <si>
    <t>https://starcitygames.com/rampaging-brontodon-sgl-mtg-m19-gp5-enf/?sku=SGL-MTG-M19-GP5-ENF1</t>
  </si>
  <si>
    <t>Rampaging Brontodon</t>
  </si>
  <si>
    <t>https://starcitygames.com/emeria-angel-sgl-mtg-ima-20-enn/?sku=SGL-MTG-IMA-20-ENN1</t>
  </si>
  <si>
    <t>Emeria Angel</t>
  </si>
  <si>
    <t>https://starcitygames.com/venerated-loxodon-sgl-mtg-grn-30-enn/?sku=SGL-MTG-GRN-30-ENN1</t>
  </si>
  <si>
    <t>Venerated Loxodon</t>
  </si>
  <si>
    <t>https://starcitygames.com/light-of-the-legion-sgl-mtg-grn-19-enn/?sku=SGL-MTG-GRN-19-ENN1</t>
  </si>
  <si>
    <t>Light of the Legion</t>
  </si>
  <si>
    <t>https://starcitygames.com/hour-of-reckoning-sgl-mtg-gk1-104-enn/?sku=SGL-MTG-GK1-104-ENN1</t>
  </si>
  <si>
    <t>Hour of Reckoning</t>
  </si>
  <si>
    <t>Return to the Ranks</t>
  </si>
  <si>
    <t>https://starcitygames.com/return-to-the-ranks-sgl-mtg-m15-29-enn/?sku=SGL-MTG-M15-29-ENN1</t>
  </si>
  <si>
    <t>https://starcitygames.com/day-of-the-dragons-sgl-mtg-ima-49-enn/?sku=SGL-MTG-IMA-49-ENN1</t>
  </si>
  <si>
    <t>Day of the Dragons</t>
  </si>
  <si>
    <t>Charmbreaker Devils</t>
  </si>
  <si>
    <t>https://starcitygames.com/charmbreaker-devils-sgl-mtg-ima-120-enn/?sku=SGL-MTG-IMA-120-ENN1</t>
  </si>
  <si>
    <t>Curse of Predation</t>
  </si>
  <si>
    <t>https://starcitygames.com/curse-of-predation-sgl-mtg-ima-159-enn/?sku=SGL-MTG-IMA-159-ENN1</t>
  </si>
  <si>
    <t>https://starcitygames.com/jugan-the-rising-star-sgl-mtg-ima-172-enn/?sku=SGL-MTG-IMA-172-ENN1</t>
  </si>
  <si>
    <t>Jugan, the Rising Star</t>
  </si>
  <si>
    <t>https://starcitygames.com/swiftblade-vindicator-sgl-mtg-grn-203-enn/?sku=SGL-MTG-GRN-203-ENN1</t>
  </si>
  <si>
    <t>Swiftblade Vindicator</t>
  </si>
  <si>
    <t>Boros Reckoner</t>
  </si>
  <si>
    <t>https://starcitygames.com/boros-reckoner-sgl-mtg-gk1-85-enn/?sku=SGL-MTG-GK1-85-ENN1</t>
  </si>
  <si>
    <t>https://starcitygames.com/spark-trooper-sgl-mtg-gk1-94-enn/?sku=SGL-MTG-GK1-94-ENN1</t>
  </si>
  <si>
    <t>Spark Trooper</t>
  </si>
  <si>
    <t>Firemane Avenger</t>
  </si>
  <si>
    <t>https://starcitygames.com/firemane-avenger-sgl-mtg-gk1-89-enn/?sku=SGL-MTG-GK1-89-ENN1</t>
  </si>
  <si>
    <t>https://starcitygames.com/master-warcraft-sgl-mtg-gk1-92-enn/?sku=SGL-MTG-GK1-92-ENN1</t>
  </si>
  <si>
    <t>Master Warcraft</t>
  </si>
  <si>
    <t>https://starcitygames.com/advent-of-the-wurm-sgl-mtg-gk1-107-enn/?sku=SGL-MTG-GK1-107-ENN1</t>
  </si>
  <si>
    <t>Advent of the Wurm</t>
  </si>
  <si>
    <t>Growing Ranks</t>
  </si>
  <si>
    <t>https://starcitygames.com/growing-ranks-sgl-mtg-gk1-113-enn/?sku=SGL-MTG-GK1-113-ENN1</t>
  </si>
  <si>
    <t>https://starcitygames.com/loxodon-hierarch-sgl-mtg-gk1-114-enn/?sku=SGL-MTG-GK1-114-ENN1</t>
  </si>
  <si>
    <t>Loxodon Hierarch</t>
  </si>
  <si>
    <t>https://starcitygames.com/glare-of-subdual-sgl-mtg-gk1-112-enn/?sku=SGL-MTG-GK1-112-ENN1</t>
  </si>
  <si>
    <t>Glare of Subdual</t>
  </si>
  <si>
    <t>https://starcitygames.com/hypersonic-dragon-sgl-mtg-ima-201-enn/?sku=SGL-MTG-IMA-201-ENN1</t>
  </si>
  <si>
    <t>Hypersonic Dragon</t>
  </si>
  <si>
    <t>Agrus Kos, Wojek Veteran</t>
  </si>
  <si>
    <t>https://starcitygames.com/agrus-kos-wojek-veteran-sgl-mtg-gk1-83-enn/?sku=SGL-MTG-GK1-83-ENN1</t>
  </si>
  <si>
    <t>Malfegor</t>
  </si>
  <si>
    <t>https://starcitygames.com/malfegor-sgl-mtg-ima-205-enn/?sku=SGL-MTG-IMA-205-ENN1</t>
  </si>
  <si>
    <t>https://starcitygames.com/firemane-angel-sgl-mtg-ima-199-enn/?sku=SGL-MTG-IMA-199-ENN1</t>
  </si>
  <si>
    <t>https://starcitygames.com/firemane-angel-sgl-mtg-gk1-88-enn/?sku=SGL-MTG-GK1-88-ENN1</t>
  </si>
  <si>
    <t>Firemane Angel</t>
  </si>
  <si>
    <t>https://starcitygames.com/armada-wurm-sgl-mtg-gk1-108-enn/?sku=SGL-MTG-GK1-108-ENN1</t>
  </si>
  <si>
    <t>Armada Wurm</t>
  </si>
  <si>
    <t>https://starcitygames.com/tolsimir-wolfblood-sgl-mtg-gk1-121-enn/?sku=SGL-MTG-GK1-121-ENN1</t>
  </si>
  <si>
    <t>Tolsimir Wolfblood</t>
  </si>
  <si>
    <t>Camaraderie</t>
  </si>
  <si>
    <t>https://starcitygames.com/camaraderie-sgl-mtg-grn-157-enn/?sku=SGL-MTG-GRN-157-ENN1</t>
  </si>
  <si>
    <t>https://starcitygames.com/razia-boros-archangel-sgl-mtg-gk1-93-enn/?sku=SGL-MTG-GK1-93-ENN1</t>
  </si>
  <si>
    <t>Razia, Boros Archangel</t>
  </si>
  <si>
    <t>Brightflame</t>
  </si>
  <si>
    <t>https://starcitygames.com/brightflame-sgl-mtg-gk1-87-enn/?sku=SGL-MTG-GK1-87-ENN1</t>
  </si>
  <si>
    <t>https://starcitygames.com/serum-powder-sgl-mtg-ima-228-enn/?sku=SGL-MTG-IMA-228-ENN1</t>
  </si>
  <si>
    <t>Serum Powder</t>
  </si>
  <si>
    <t>Grove of the Guardian</t>
  </si>
  <si>
    <t>https://starcitygames.com/grove-of-the-guardian-sgl-mtg-gk1-124-enn/?sku=SGL-MTG-GK1-124-ENN1</t>
  </si>
  <si>
    <t>Temple of Enlightenment</t>
  </si>
  <si>
    <t>https://starcitygames.com/temple-of-enlightenment-sgl-mtg-prm-pp-thb-246-enn/?sku=SGL-MTG-PRM-PP_THB_246-ENN1</t>
  </si>
  <si>
    <t>Crashing Footfalls</t>
  </si>
  <si>
    <t>https://starcitygames.com/crashing-footfalls-sgl-mtg-mh1-160-enn/?sku=SGL-MTG-MH1-160-ENN1</t>
  </si>
  <si>
    <t>https://starcitygames.com/thassas-oracle-sgl-mtg-prm-pre-thb-073-enf/?sku=SGL-MTG-PRM-PRE_THB_073-ENF1</t>
  </si>
  <si>
    <t>Thassa's Oracle</t>
  </si>
  <si>
    <t>https://starcitygames.com/radha-heir-to-keld-sgl-mtg-dds-53-enn/?sku=SGL-MTG-DDS-53-ENN1</t>
  </si>
  <si>
    <t>Radha, Heir to Keld</t>
  </si>
  <si>
    <t>Mind's Desire</t>
  </si>
  <si>
    <t>https://starcitygames.com/minds-desire-sgl-mtg-dds-4-enn/?sku=SGL-MTG-DDS-4-ENN1</t>
  </si>
  <si>
    <t>Quicken</t>
  </si>
  <si>
    <t>https://starcitygames.com/quicken-sgl-mtg-dds-6-enn/?sku=SGL-MTG-DDS-6-ENN1</t>
  </si>
  <si>
    <t>Deep-Sea Kraken</t>
  </si>
  <si>
    <t>https://starcitygames.com/deep-sea-kraken-sgl-mtg-dds-3-enn/?sku=SGL-MTG-DDS-3-ENN1</t>
  </si>
  <si>
    <t>https://starcitygames.com/beacon-of-destruction-sgl-mtg-dds-35-enn/?sku=SGL-MTG-DDS-35-ENN1</t>
  </si>
  <si>
    <t>Beacon of Destruction</t>
  </si>
  <si>
    <t>https://starcitygames.com/increasing-savagery-sgl-mtg-dds-47-enn/?sku=SGL-MTG-DDS-47-ENN1</t>
  </si>
  <si>
    <t>Increasing Savagery</t>
  </si>
  <si>
    <t>Rubblebelt Raiders</t>
  </si>
  <si>
    <t>https://starcitygames.com/rubblebelt-raiders-sgl-mtg-dds-57-enn/?sku=SGL-MTG-DDS-57-ENN1</t>
  </si>
  <si>
    <t>Talara's Batalion</t>
  </si>
  <si>
    <t>https://starcitygames.com/talaras-battalion-sgl-mtg-dds-52-enn/?sku=SGL-MTG-DDS-52-ENN1</t>
  </si>
  <si>
    <t>https://starcitygames.com/fireminds-foresight-sgl-mtg-dds-21-enn/?sku=SGL-MTG-DDS-21-ENN1</t>
  </si>
  <si>
    <t>Firemind's Foresight</t>
  </si>
  <si>
    <t>Sage-Eye Avengers</t>
  </si>
  <si>
    <t>https://starcitygames.com/sage-eye-avengers-sgl-mtg-dds-8-enn/?sku=SGL-MTG-DDS-8-ENN1</t>
  </si>
  <si>
    <t>https://starcitygames.com/jori-en-ruin-diver-sgl-mtg-dds-23-enn/?sku=SGL-MTG-DDS-23-ENN1</t>
  </si>
  <si>
    <t>Jori En, Ruin Diver</t>
  </si>
  <si>
    <t>https://starcitygames.com/volcanic-vision-sgl-mtg-dds-19-enn/?sku=SGL-MTG-DDS-19-ENN1</t>
  </si>
  <si>
    <t>Volcanic Vision</t>
  </si>
  <si>
    <t>Call of the Herd</t>
  </si>
  <si>
    <t>https://starcitygames.com/call-of-the-herd-sgl-mtg-dds-44-enn/?sku=SGL-MTG-DDS-44-ENN1</t>
  </si>
  <si>
    <t>https://starcitygames.com/kamahl-pit-fighter-sgl-mtg-dds-39-enn/?sku=SGL-MTG-DDS-39-ENN1</t>
  </si>
  <si>
    <t>Kamahl, Pit Fighter</t>
  </si>
  <si>
    <t>The Unspeakable</t>
  </si>
  <si>
    <t>https://starcitygames.com/the-unspeakable-sgl-mtg-dds-13-enn/?sku=SGL-MTG-DDS-13-ENN1</t>
  </si>
  <si>
    <t>Mizzium Mortars</t>
  </si>
  <si>
    <t>https://starcitygames.com/mizzium-mortars-sgl-mtg-gk1-32-enn/?sku=SGL-MTG-GK1-32-ENN1</t>
  </si>
  <si>
    <t>https://starcitygames.com/char-sgl-mtg-gk1-28-enn/?sku=SGL-MTG-GK1-28-ENN1</t>
  </si>
  <si>
    <t>Char</t>
  </si>
  <si>
    <t>Erratic Cyclops</t>
  </si>
  <si>
    <t>https://starcitygames.com/erratic-cyclops-sgl-mtg-grn-98-enn/?sku=SGL-MTG-GRN-98-ENN1</t>
  </si>
  <si>
    <t>Cerebral Vortex</t>
  </si>
  <si>
    <t>https://starcitygames.com/cerebral-vortex-sgl-mtg-gk1-35-enn/?sku=SGL-MTG-GK1-35-ENN1</t>
  </si>
  <si>
    <t>https://starcitygames.com/tibor-and-lumia-sgl-mtg-gk1-44-enn/?sku=SGL-MTG-GK1-44-ENN1</t>
  </si>
  <si>
    <t>Tibor and Lumia</t>
  </si>
  <si>
    <t>https://starcitygames.com/hypersonic-dragon-sgl-mtg-gk1-39-enn/?sku=SGL-MTG-GK1-39-ENN1</t>
  </si>
  <si>
    <t>https://starcitygames.com/djinn-illuminatus-sgl-mtg-gk1-36-enn/?sku=SGL-MTG-GK1-36-ENN1</t>
  </si>
  <si>
    <t>Djinn Illuminatus</t>
  </si>
  <si>
    <t>Invoke the Firemind</t>
  </si>
  <si>
    <t>https://starcitygames.com/invoke-the-firemind-sgl-mtg-gk1-40-enn/?sku=SGL-MTG-GK1-40-ENN1</t>
  </si>
  <si>
    <t>https://starcitygames.com/carnival-of-souls-sgl-mtg-uds-55-enn/?sku=SGL-MTG-UDS-55-ENN1</t>
  </si>
  <si>
    <t>Carnival of Souls</t>
  </si>
  <si>
    <t>https://starcitygames.com/goblin-razerunners-sgl-mtg-bbd-179-enn/?sku=SGL-MTG-BBD-179-ENN1</t>
  </si>
  <si>
    <t>Goblin Razerunners</t>
  </si>
  <si>
    <t>Shared Summons</t>
  </si>
  <si>
    <t>https://starcitygames.com/shared-summons-sgl-mtg-m20-193-enn/?sku=SGL-MTG-M20-193-ENN1</t>
  </si>
  <si>
    <t>Tinybones, Trinket Thief</t>
  </si>
  <si>
    <t>https://starcitygames.com/tinybones-trinket-thief-sgl-mtg-jmp-017-enn/?sku=SGL-MTG-JMP-017-ENN1</t>
  </si>
  <si>
    <t>https://starcitygames.com/mission-briefing-sgl-mtg-grn-44-enn/?sku=SGL-MTG-GRN-44-ENN1</t>
  </si>
  <si>
    <t>Mission Briefing</t>
  </si>
  <si>
    <t>Stolen Identity</t>
  </si>
  <si>
    <t>https://starcitygames.com/stolen-identity-sgl-mtg-gk1-2-enn/?sku=SGL-MTG-GK1-2-ENN1</t>
  </si>
  <si>
    <t>https://starcitygames.com/nightveil-specter-sgl-mtg-gk1-19-enn/?sku=SGL-MTG-GK1-19-ENN1</t>
  </si>
  <si>
    <t>Nightveil Specter</t>
  </si>
  <si>
    <t>Dimir Doppelganger</t>
  </si>
  <si>
    <t>https://starcitygames.com/dimir-doppelganger-sgl-mtg-gk1-12-enn/?sku=SGL-MTG-GK1-12-ENN1</t>
  </si>
  <si>
    <t>https://starcitygames.com/circu-dimir-lobotomist-sgl-mtg-gk1-9-enn/?sku=SGL-MTG-GK1-9-ENN1</t>
  </si>
  <si>
    <t>Circu, Dimir Lobotomist</t>
  </si>
  <si>
    <t>Consuming Aberration</t>
  </si>
  <si>
    <t>https://starcitygames.com/consuming-aberration-sgl-mtg-gk1-10-enn/?sku=SGL-MTG-GK1-10-ENN1</t>
  </si>
  <si>
    <t>https://starcitygames.com/mirko-vosk-mind-drinker-sgl-mtg-gk1-17-enn/?sku=SGL-MTG-GK1-17-ENN1</t>
  </si>
  <si>
    <t>Mirko Vosk, Mind Drinker</t>
  </si>
  <si>
    <t>Szadek, Lord of Secrets</t>
  </si>
  <si>
    <t>https://starcitygames.com/szadek-lord-of-secrets-sgl-mtg-gk1-20-enn/?sku=SGL-MTG-GK1-20-ENN1</t>
  </si>
  <si>
    <r>
      <rPr>
        <b/>
        <sz val="12"/>
        <color theme="0"/>
        <rFont val="Calibri"/>
        <family val="2"/>
        <scheme val="minor"/>
      </rPr>
      <t xml:space="preserve">4.7 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theme="2" tint="-0.249977111117893"/>
        <rFont val="Calibri"/>
        <family val="2"/>
        <scheme val="minor"/>
      </rPr>
      <t>W</t>
    </r>
    <r>
      <rPr>
        <b/>
        <sz val="12"/>
        <color rgb="FF0000FF"/>
        <rFont val="Calibri"/>
        <family val="2"/>
        <scheme val="minor"/>
      </rPr>
      <t>U</t>
    </r>
  </si>
  <si>
    <t>Heroic Intervention</t>
  </si>
  <si>
    <t>https://starcitygames.com/heroic-intervention-sgl-mtg-aer-109-enn/?sku=SGL-MTG-AER-109-ENN1</t>
  </si>
  <si>
    <t>Chromatic Lantern</t>
  </si>
  <si>
    <t>https://starcitygames.com/chromatic-lantern-sgl-mtg-rtr-226-enn/?sku=SGL-MTG-RTR-226-ENN1</t>
  </si>
  <si>
    <t>Brushland</t>
  </si>
  <si>
    <t>Breeding Pool</t>
  </si>
  <si>
    <t>Temple Garden</t>
  </si>
  <si>
    <t>https://starcitygames.com/temple-garden-sgl-mtg-grn-258-enn/?sku=SGL-MTG-GRN-258-ENN1</t>
  </si>
  <si>
    <t>Hallowed Fountain</t>
  </si>
  <si>
    <t>Wall of Nets</t>
  </si>
  <si>
    <t>https://starcitygames.com/wall-of-nets-sgl-mtg-exo-24-enn/?sku=SGL-MTG-EXO-24-ENN1</t>
  </si>
  <si>
    <t>Geist of the Archives</t>
  </si>
  <si>
    <t>https://starcitygames.com/geist-of-the-archives-sgl-mtg-emn-62-enn/?sku=SGL-MTG-EMN-62-ENN1</t>
  </si>
  <si>
    <t>Wall of Stolen Identity</t>
  </si>
  <si>
    <t>https://starcitygames.com/wall-of-stolen-identity-sgl-mtg-c19-13-enn/?sku=SGL-MTG-C19-13-ENN1</t>
  </si>
  <si>
    <t>Hagra Mauling</t>
  </si>
  <si>
    <t>https://starcitygames.com/hagra-mauling-hagra-broodpit-sgl-mtg-znr2-339-enn/?sku=SGL-MTG-ZNR2-339-ENN1</t>
  </si>
  <si>
    <t>https://starcitygames.com/kazandu-mammoth-kazandu-valley-sgl-mtg-znr2-305-enn/?sku=SGL-MTG-ZNR2-305-ENN1</t>
  </si>
  <si>
    <t>Kazandu Mammoth</t>
  </si>
  <si>
    <t>Gaze of Granite</t>
  </si>
  <si>
    <t>https://starcitygames.com/gaze-of-granite-sgl-mtg-gk1-61-enn/?sku=SGL-MTG-GK1-61-ENN1</t>
  </si>
  <si>
    <t>https://starcitygames.com/deadbridge-chant-sgl-mtg-gk1-58-enn/?sku=SGL-MTG-GK1-58-ENN1</t>
  </si>
  <si>
    <t>Deadbridge Chant</t>
  </si>
  <si>
    <t>Sisters of Stone Death</t>
  </si>
  <si>
    <t>https://starcitygames.com/sisters-of-stone-death-sgl-mtg-gk1-71-enn/?sku=SGL-MTG-GK1-71-ENN1</t>
  </si>
  <si>
    <t>https://starcitygames.com/grave-shell-scarab-sgl-mtg-gk1-63-enn/?sku=SGL-MTG-GK1-63-ENN1</t>
  </si>
  <si>
    <t>Grave-Shell Scarab</t>
  </si>
  <si>
    <t>https://starcitygames.com/jarad-golgari-lich-lord-sgl-mtg-gk1-65-enn/?sku=SGL-MTG-GK1-65-ENN1</t>
  </si>
  <si>
    <t>Jarad, Golgari Lich Lord</t>
  </si>
  <si>
    <t>Savra, Queen of the Golgari</t>
  </si>
  <si>
    <t>https://starcitygames.com/savra-queen-of-the-golgari-sgl-mtg-gk1-69-enn/?sku=SGL-MTG-GK1-69-ENN1</t>
  </si>
  <si>
    <t>https://starcitygames.com/lotleth-troll-sgl-mtg-gk1-67-enn/?sku=SGL-MTG-GK1-67-ENN1</t>
  </si>
  <si>
    <t>Lotleth Troll</t>
  </si>
  <si>
    <t>Deadbridge Goliath</t>
  </si>
  <si>
    <t>https://starcitygames.com/deadbridge-goliath-sgl-mtg-gk1-55-enn/?sku=SGL-MTG-GK1-55-ENN1</t>
  </si>
  <si>
    <t>https://starcitygames.com/falkenrath-aristocrat-sgl-mtg-2xm-195-enn/?sku=SGL-MTG-2XM-195-ENN1</t>
  </si>
  <si>
    <t>Falkenrath Aristocrat</t>
  </si>
  <si>
    <t>Adaptive Automaton</t>
  </si>
  <si>
    <t>Jorge Herrera</t>
  </si>
  <si>
    <t>CASH</t>
  </si>
  <si>
    <t>19 hrs</t>
  </si>
  <si>
    <t>Envio</t>
  </si>
  <si>
    <t>Los Andes</t>
  </si>
  <si>
    <t>DEPOSITO</t>
  </si>
  <si>
    <t>San Beka</t>
  </si>
  <si>
    <t>Alejandro Diaz</t>
  </si>
  <si>
    <t>Alfredo Cordero</t>
  </si>
  <si>
    <t>Viernes o J</t>
  </si>
  <si>
    <t>Jurgen Schwarzenberg</t>
  </si>
  <si>
    <t>https://starcitygames.com/pride-of-the-clouds-sgl-mtg-gk2-17-enn/?sku=SGL-MTG-GK2-17-ENN1</t>
  </si>
  <si>
    <t>Pride of the Clouds</t>
  </si>
  <si>
    <t>Smothering Tithe</t>
  </si>
  <si>
    <t>https://starcitygames.com/smothering-tithe-sgl-mtg-rna-22-enn/?sku=SGL-MTG-RNA-22-ENN1</t>
  </si>
  <si>
    <t>https://starcitygames.com/master-of-cruelties-sgl-mtg-gk2-66-enn/?sku=SGL-MTG-GK2-66-ENN1</t>
  </si>
  <si>
    <t>Master of Cruelties</t>
  </si>
  <si>
    <t>https://starcitygames.com/spawn-of-mayhem-sgl-mtg-rna-85-enn/?sku=SGL-MTG-RNA-85-ENN1</t>
  </si>
  <si>
    <t>Spawn of Mayhem</t>
  </si>
  <si>
    <t>https://starcitygames.com/utvara-hellkite-sgl-mtg-gk2-59-enn/?sku=SGL-MTG-GK2-59-ENN1</t>
  </si>
  <si>
    <t>Utvara Hellkite</t>
  </si>
  <si>
    <t>https://starcitygames.com/rhythm-of-the-wild-sgl-mtg-rna-201-enn/?sku=SGL-MTG-RNA-201-ENN1</t>
  </si>
  <si>
    <t>Rhythm of the Wild</t>
  </si>
  <si>
    <t>https://starcitygames.com/birds-of-paradise-sgl-mtg-gk2-82-enn/?sku=SGL-MTG-GK2-82-ENN1</t>
  </si>
  <si>
    <t>Precio 650</t>
  </si>
  <si>
    <t>Total 650</t>
  </si>
  <si>
    <t>https://starcitygames.com/breeding-pool-sgl-mtg-gtc-240-enn/?sku=SGL-MTG-GTC-240-ENN1</t>
  </si>
  <si>
    <t>https://starcitygames.com/lightning-bolt-sgl-mtg-2ed-162-enn/?sku=SGL-MTG-2ED-162-ENN1</t>
  </si>
  <si>
    <t>https://starcitygames.com/hallowed-fountain-sgl-mtg-rtr-241-enn/?sku=SGL-MTG-RTR-241-ENN1</t>
  </si>
  <si>
    <t>https://starcitygames.com/arcane-signet-sgl-mtg-cmr2-689-enn/?sku=SGL-MTG-CMR2-689-ENN1</t>
  </si>
  <si>
    <t>https://starcitygames.com/brushland-sgl-mtg-6ed-320-enn/?sku=SGL-MTG-6ED-320-ENN1</t>
  </si>
  <si>
    <t>https://starcitygames.com/gaeas-embrace-sgl-mtg-usg-255-enn/?sku=SGL-MTG-USG-255-ENN1</t>
  </si>
  <si>
    <t>Gaea's Embrace</t>
  </si>
  <si>
    <t>Serra's Embrace</t>
  </si>
  <si>
    <t>https://starcitygames.com/serras-embrace-sgl-mtg-usg-47-enn/?sku=SGL-MTG-USG-47-ENN1</t>
  </si>
  <si>
    <t>https://starcitygames.com/shivs-embrace-sgl-mtg-usg-214-enn/?sku=SGL-MTG-USG-214-ENN1</t>
  </si>
  <si>
    <t>Shiv's Embrace</t>
  </si>
  <si>
    <t>Vampiric Embrace</t>
  </si>
  <si>
    <t>https://starcitygames.com/vampiric-embrace-sgl-mtg-usg-164-enn/?sku=SGL-MTG-USG-164-ENN1</t>
  </si>
  <si>
    <t>https://starcitygames.com/zephids-embrace-sgl-mtg-usg-114-enn/?sku=SGL-MTG-USG-114-ENN1</t>
  </si>
  <si>
    <t>Zephid's Embrace</t>
  </si>
  <si>
    <t>https://starcitygames.com/glasses-of-urza-sgl-mtg-3ed-249-enn/?sku=SGL-MTG-3ED-249-ENN1</t>
  </si>
  <si>
    <t>Glasses of Urza</t>
  </si>
  <si>
    <t>https://starcitygames.com/forest-sgl-mtg-2ed-301-enn/?sku=SGL-MTG-2ED-301-ENN1</t>
  </si>
  <si>
    <t>Forest (A)</t>
  </si>
  <si>
    <t>Ensnaring Bridge</t>
  </si>
  <si>
    <t>Doomsday</t>
  </si>
  <si>
    <t>https://starcitygames.com/doomsday-sgl-mtg-a25-88-enn/?sku=SGL-MTG-A25-88-ENN1</t>
  </si>
  <si>
    <t>https://starcitygames.com/pact-of-negation-sgl-mtg-a25-68-enn/?sku=SGL-MTG-A25-68-ENN1</t>
  </si>
  <si>
    <t>Pact of Negation</t>
  </si>
  <si>
    <t>https://starcitygames.com/rishadan-port-sgl-mtg-a25-246-enn/?sku=SGL-MTG-A25-246-ENN1</t>
  </si>
  <si>
    <t>Rishadan Port</t>
  </si>
  <si>
    <t>Blood Moon</t>
  </si>
  <si>
    <t>https://starcitygames.com/blood-moon-sgl-mtg-a25-122-enn/?sku=SGL-MTG-A25-122-ENN1</t>
  </si>
  <si>
    <t>Luminarch Ascension</t>
  </si>
  <si>
    <t>https://starcitygames.com/luminarch-ascension-sgl-mtg-a25-23-enn/?sku=SGL-MTG-A25-23-ENN1</t>
  </si>
  <si>
    <t>Eidolon of the Great Revel</t>
  </si>
  <si>
    <t>https://starcitygames.com/eidolon-of-the-great-revel-sgl-mtg-a25-128-enn/?sku=SGL-MTG-A25-128-ENN1</t>
  </si>
  <si>
    <t>Fetid Heath</t>
  </si>
  <si>
    <t>https://starcitygames.com/fetid-heath-sgl-mtg-a25-238-enn/?sku=SGL-MTG-A25-238-ENN1</t>
  </si>
  <si>
    <t>https://starcitygames.com/swiftfoot-boots-sgl-mtg-a25-234-enn/?sku=SGL-MTG-A25-234-ENN1</t>
  </si>
  <si>
    <t>Simian Spirit Guide</t>
  </si>
  <si>
    <t>Swords to Plowshares</t>
  </si>
  <si>
    <t>https://starcitygames.com/swords-to-plowshares-sgl-mtg-a25-35-enn/?sku=SGL-MTG-A25-35-ENN1</t>
  </si>
  <si>
    <t>https://starcitygames.com/lightning-bolt-sgl-mtg-a25-141-enn/?sku=SGL-MTG-A25-141-ENN1</t>
  </si>
  <si>
    <t>Rancor</t>
  </si>
  <si>
    <t>https://starcitygames.com/rancor-sgl-mtg-a25-186-enn/?sku=SGL-MTG-A25-186-ENN1</t>
  </si>
  <si>
    <t>https://starcitygames.com/rhonas-the-indomitable-sgl-mtg-akh-182-enn/?sku=SGL-MTG-AKH-182-ENN1</t>
  </si>
  <si>
    <t>Rhonas the Indomitable</t>
  </si>
  <si>
    <t>Anointed Procession</t>
  </si>
  <si>
    <t>https://starcitygames.com/anointed-procession-sgl-mtg-akh-2-enn/?sku=SGL-MTG-AKH-2-ENN1</t>
  </si>
  <si>
    <t>https://starcitygames.com/aven-mindcensor-sgl-mtg-akh-5-enn/?sku=SGL-MTG-AKH-5-ENN1</t>
  </si>
  <si>
    <t>Aven Mindcensor</t>
  </si>
  <si>
    <t>https://starcitygames.com/scattered-groves-sgl-mtg-akh-247-enn/?sku=SGL-MTG-AKH-247-ENN1</t>
  </si>
  <si>
    <t>Scattered Groves</t>
  </si>
  <si>
    <t>https://starcitygames.com/canyon-slough-sgl-mtg-akh-239-enn/?sku=SGL-MTG-AKH-239-ENN1</t>
  </si>
  <si>
    <t>Canyon Slough</t>
  </si>
  <si>
    <t>Liliana's Mastery</t>
  </si>
  <si>
    <t>https://starcitygames.com/approach-of-the-second-sun-sgl-mtg-akh-4-enn/?sku=SGL-MTG-AKH-4-ENN1</t>
  </si>
  <si>
    <t>Approach of the Second Sun</t>
  </si>
  <si>
    <t>Ludevic's Test Subject</t>
  </si>
  <si>
    <t>https://starcitygames.com/ludevics-test-subject-sgl-mtg-isd-64a-enn/?sku=SGL-MTG-ISD-64a-ENN1</t>
  </si>
  <si>
    <t>https://starcitygames.com/vizier-of-many-faces-sgl-mtg-akh-74-enn/?sku=SGL-MTG-AKH-74-ENN1</t>
  </si>
  <si>
    <t>Vizier of Many Faces</t>
  </si>
  <si>
    <t>Curator of Mysteries</t>
  </si>
  <si>
    <t>https://starcitygames.com/curator-of-mysteries-sgl-mtg-akh-49-enn/?sku=SGL-MTG-AKH-49-ENN1</t>
  </si>
  <si>
    <t>https://starcitygames.com/new-perspectives-sgl-mtg-akh-63-enn/?sku=SGL-MTG-AKH-63-ENN1</t>
  </si>
  <si>
    <t>New Perspectives</t>
  </si>
  <si>
    <t>https://starcitygames.com/commit-sgl-mtg-akh-211a-enn/?sku=SGL-MTG-AKH-211a-ENN1</t>
  </si>
  <si>
    <t>https://starcitygames.com/shadow-of-the-grave-sgl-mtg-akh-107-enn/?sku=SGL-MTG-AKH-107-ENN1</t>
  </si>
  <si>
    <t>Shadow of the Grave</t>
  </si>
  <si>
    <t>https://starcitygames.com/lilianas-mastery-sgl-mtg-akh-98-enn/?sku=SGL-MTG-AKH-98-ENN1</t>
  </si>
  <si>
    <t>Archfiend of Ifnir</t>
  </si>
  <si>
    <t>https://starcitygames.com/archfiend-of-ifnir-sgl-mtg-akh-78-enn/?sku=SGL-MTG-AKH-78-ENN1</t>
  </si>
  <si>
    <t>Heart-Piercer Manticore</t>
  </si>
  <si>
    <t>https://starcitygames.com/heart-piercer-manticore-sgl-mtg-akh-138-enn/?sku=SGL-MTG-AKH-138-ENN1</t>
  </si>
  <si>
    <t>https://starcitygames.com/insult-sgl-mtg-akh-213a-enn/?sku=SGL-MTG-AKH-213a-ENN1</t>
  </si>
  <si>
    <t>Insult // Injury</t>
  </si>
  <si>
    <t>Commit // Memory</t>
  </si>
  <si>
    <t>https://starcitygames.com/honored-hydra-sgl-mtg-akh-172-enn/?sku=SGL-MTG-AKH-172-ENN1</t>
  </si>
  <si>
    <t>Honored Hydra</t>
  </si>
  <si>
    <t>Mouth // Feed</t>
  </si>
  <si>
    <t>https://starcitygames.com/mouth-sgl-mtg-akh-214a-enn/?sku=SGL-MTG-AKH-214a-ENN1</t>
  </si>
  <si>
    <t>Temmet, Vizier of Naktamun</t>
  </si>
  <si>
    <t>https://starcitygames.com/temmet-vizier-of-naktamun-sgl-mtg-akh-207-enn/?sku=SGL-MTG-AKH-207-ENN1</t>
  </si>
  <si>
    <t>https://starcitygames.com/failure-sgl-mtg-akh-221a-enn/?sku=SGL-MTG-AKH-221a-ENN1</t>
  </si>
  <si>
    <t>Failure // Comply</t>
  </si>
  <si>
    <t>Neheb, the Worthy</t>
  </si>
  <si>
    <t>https://starcitygames.com/neheb-the-worthy-sgl-mtg-akh-203-enn/?sku=SGL-MTG-AKH-203-ENN1</t>
  </si>
  <si>
    <t>https://starcitygames.com/bounty-of-the-luxa-sgl-mtg-akh-196-enn/?sku=SGL-MTG-AKH-196-ENN1</t>
  </si>
  <si>
    <t>Bounty of the Luxa</t>
  </si>
  <si>
    <t>https://starcitygames.com/prepare-sgl-mtg-akh-220a-enn/?sku=SGL-MTG-AKH-220a-ENN1</t>
  </si>
  <si>
    <t>Prepare // Fight</t>
  </si>
  <si>
    <t>Rags // Riches</t>
  </si>
  <si>
    <t>https://starcitygames.com/rags-sgl-mtg-akh-222a-enn/?sku=SGL-MTG-AKH-222a-ENN1</t>
  </si>
  <si>
    <t>https://starcitygames.com/cut-sgl-mtg-akh-223a-enn/?sku=SGL-MTG-AKH-223a-ENN1</t>
  </si>
  <si>
    <t>Cut // Ribbons</t>
  </si>
  <si>
    <t>https://starcitygames.com/ensnaring-bridge-sgl-mtg-sth-133-enn/?sku=SGL-MTG-STH-133-ENN1</t>
  </si>
  <si>
    <t>https://starcitygames.com/windborn-muse-sgl-mtg-lgn-28-enn/?sku=SGL-MTG-LGN-28-ENN1</t>
  </si>
  <si>
    <t>Windborn Muse</t>
  </si>
  <si>
    <t>Dreamborn Muse</t>
  </si>
  <si>
    <t>https://starcitygames.com/dreamborn-muse-sgl-mtg-lgn-36-enn/?sku=SGL-MTG-LGN-36-ENN1</t>
  </si>
  <si>
    <t>https://starcitygames.com/graveborn-muse-sgl-mtg-lgn-73-enn/?sku=SGL-MTG-LGN-73-ENN1</t>
  </si>
  <si>
    <t>Graveborn Muse</t>
  </si>
  <si>
    <t>Lavaborn Muse</t>
  </si>
  <si>
    <t>https://starcitygames.com/lavaborn-muse-sgl-mtg-lgn-105-enn/?sku=SGL-MTG-LGN-105-ENN1</t>
  </si>
  <si>
    <t>https://starcitygames.com/seedborn-muse-sgl-mtg-lgn-138-enn/?sku=SGL-MTG-LGN-138-ENN1</t>
  </si>
  <si>
    <t>Seedborn Muse</t>
  </si>
  <si>
    <t>Brushwagg</t>
  </si>
  <si>
    <t>https://starcitygames.com/brushwagg-sgl-mtg-mir-208-enn/?sku=SGL-MTG-MIR-208-ENN1</t>
  </si>
  <si>
    <t>https://starcitygames.com/burning-shield-askari-sgl-mtg-mir-162-enn/?sku=SGL-MTG-MIR-162-ENN1</t>
  </si>
  <si>
    <t>Burning Shield Askari</t>
  </si>
  <si>
    <t>Humility</t>
  </si>
  <si>
    <t>https://starcitygames.com/humility-sgl-mtg-tmp-24-enn/?sku=SGL-MTG-TMP-24-ENN1</t>
  </si>
  <si>
    <t>https://starcitygames.com/lotus-petal-sgl-mtg-tmp-294-enn/?sku=SGL-MTG-TMP-294-ENN1</t>
  </si>
  <si>
    <t>Lotus Petal</t>
  </si>
  <si>
    <t>Krakilin</t>
  </si>
  <si>
    <t>https://starcitygames.com/krakilin-sgl-mtg-tmp-235-enn/?sku=SGL-MTG-TMP-235-ENN1</t>
  </si>
  <si>
    <t>https://starcitygames.com/volraths-curse-sgl-mtg-tmp-101-enn/?sku=SGL-MTG-TMP-101-ENN1</t>
  </si>
  <si>
    <t>Volrath's Curse</t>
  </si>
  <si>
    <t>Hero's Resolve</t>
  </si>
  <si>
    <t>https://starcitygames.com/heros-resolve-sgl-mtg-tmp-23-enn/?sku=SGL-MTG-TMP-23-ENN1</t>
  </si>
  <si>
    <t>https://starcitygames.com/simian-spirit-guide-sgl-mtg-a25-148-enf/</t>
  </si>
  <si>
    <t>https://starcitygames.com/karn-the-great-creator-sgl-mtg-war-1-enn/?sku=SGL-MTG-WAR-1-ENN1</t>
  </si>
  <si>
    <t>Karn, the Great Creator</t>
  </si>
  <si>
    <t>Tomik, Distinguished Advokist</t>
  </si>
  <si>
    <t>https://starcitygames.com/tomik-distinguished-advokist-sgl-mtg-war-34-enn/?sku=SGL-MTG-WAR-34-ENN1</t>
  </si>
  <si>
    <t>Decree of Justice</t>
  </si>
  <si>
    <t>https://starcitygames.com/decree-of-justice-sgl-mtg-a25-11-enn/?sku=SGL-MTG-A25-11-ENN1</t>
  </si>
  <si>
    <t>https://starcitygames.com/flash-sgl-mtg-a25-57-enn/?sku=SGL-MTG-A25-57-ENN1</t>
  </si>
  <si>
    <t>Flash</t>
  </si>
  <si>
    <t>Fblthp, the Lost</t>
  </si>
  <si>
    <t>https://starcitygames.com/fblthp-the-lost-sgl-mtg-war-50-enn/?sku=SGL-MTG-WAR-50-ENN1</t>
  </si>
  <si>
    <t>Reef Worm</t>
  </si>
  <si>
    <t>https://starcitygames.com/reef-worm-sgl-mtg-a25-70-enn/?sku=SGL-MTG-A25-70-ENN1</t>
  </si>
  <si>
    <t>https://starcitygames.com/dreadhorde-invasion-sgl-mtg-war-86-enn/?sku=SGL-MTG-WAR-86-ENN1</t>
  </si>
  <si>
    <t>Dreadhorde Invasion</t>
  </si>
  <si>
    <t>https://starcitygames.com/laquatuss-champion-sgl-mtg-a25-95-enn/?sku=SGL-MTG-A25-95-ENN1</t>
  </si>
  <si>
    <t>Laquatus's Champion</t>
  </si>
  <si>
    <t>Ball Lightning</t>
  </si>
  <si>
    <t>https://starcitygames.com/ball-lightning-sgl-mtg-a25-121-enn/?sku=SGL-MTG-A25-121-ENN1</t>
  </si>
  <si>
    <t>https://starcitygames.com/akroma-angel-of-fury-sgl-mtg-a25-119-enn/?sku=SGL-MTG-A25-119-ENN1</t>
  </si>
  <si>
    <t>Living Wish</t>
  </si>
  <si>
    <t>https://starcitygames.com/living-wish-sgl-mtg-a25-179-enn/?sku=SGL-MTG-A25-179-ENN1</t>
  </si>
  <si>
    <t>https://starcitygames.com/oath-of-kaya-sgl-mtg-war-209-enn/?sku=SGL-MTG-WAR-209-ENN1</t>
  </si>
  <si>
    <t>Oath of Kaya</t>
  </si>
  <si>
    <t>Brion Stoutarm</t>
  </si>
  <si>
    <t>https://starcitygames.com/brion-stoutarm-sgl-mtg-a25-200-enn/?sku=SGL-MTG-A25-200-ENN1</t>
  </si>
  <si>
    <t>https://starcitygames.com/mystic-snake-sgl-mtg-a25-208-enn/?sku=SGL-MTG-A25-208-ENN1</t>
  </si>
  <si>
    <t>Mystic Snake</t>
  </si>
  <si>
    <t>https://starcitygames.com/sundering-titan-sgl-mtg-a25-233-enn/?sku=SGL-MTG-A25-233-ENN1</t>
  </si>
  <si>
    <t>Karn's Bastion</t>
  </si>
  <si>
    <t>https://starcitygames.com/karns-bastion-sgl-mtg-war-248-enn/?sku=SGL-MTG-WAR-248-ENN1</t>
  </si>
  <si>
    <t>Kasmina's Transmutation</t>
  </si>
  <si>
    <t>Plains (Orzhov)</t>
  </si>
  <si>
    <t>https://starcitygames.com/plains-sgl-mtg-gk2-50-enn/?sku=SGL-MTG-GK2-50-ENN1</t>
  </si>
  <si>
    <t>Unbreakable Formation</t>
  </si>
  <si>
    <t>https://starcitygames.com/unbreakable-formation-sgl-mtg-rna-29-enn/?sku=SGL-MTG-RNA-29-ENN1</t>
  </si>
  <si>
    <t>https://starcitygames.com/pontiff-of-blight-sgl-mtg-gk2-33-enn/?sku=SGL-MTG-GK2-33-ENN1</t>
  </si>
  <si>
    <t>Pontiff of Blight</t>
  </si>
  <si>
    <t>Rakdos Pit Dragon</t>
  </si>
  <si>
    <t>https://starcitygames.com/rakdos-pit-dragon-sgl-mtg-gk2-57-enn/?sku=SGL-MTG-GK2-57-ENN1</t>
  </si>
  <si>
    <t>https://starcitygames.com/skarrgan-firebird-sgl-mtg-gk2-81-enn/?sku=SGL-MTG-GK2-81-ENN1</t>
  </si>
  <si>
    <t>Skarrgan Firebird</t>
  </si>
  <si>
    <t>Demonfire</t>
  </si>
  <si>
    <t>https://starcitygames.com/demonfire-sgl-mtg-gk2-56-enn/?sku=SGL-MTG-GK2-56-ENN1</t>
  </si>
  <si>
    <t>https://starcitygames.com/vinelasher-kudzu-sgl-mtg-gk2-114-enn/?sku=SGL-MTG-GK2-114-ENN1</t>
  </si>
  <si>
    <t>Vinelasher Kudzu</t>
  </si>
  <si>
    <t>Cytoplast Root-Kin</t>
  </si>
  <si>
    <t>https://starcitygames.com/cytoplast-root-kin-sgl-mtg-gk2-110-enn/?sku=SGL-MTG-GK2-110-ENN1</t>
  </si>
  <si>
    <t>https://starcitygames.com/wurmweaver-coil-sgl-mtg-gk2-86-enn/?sku=SGL-MTG-GK2-86-ENN1</t>
  </si>
  <si>
    <t>Wurmweaver Coil</t>
  </si>
  <si>
    <t>Detention Sphere</t>
  </si>
  <si>
    <t>https://starcitygames.com/detention-sphere-sgl-mtg-gk2-10-enn/?sku=SGL-MTG-GK2-10-ENN1</t>
  </si>
  <si>
    <t>https://starcitygames.com/render-silent-sgl-mtg-gk2-18-enn/?sku=SGL-MTG-GK2-18-ENN1</t>
  </si>
  <si>
    <t>Render Silent</t>
  </si>
  <si>
    <t>Orzhov Pontiff</t>
  </si>
  <si>
    <t>https://starcitygames.com/orzhov-pontiff-sgl-mtg-gk2-43-enn/?sku=SGL-MTG-GK2-43-ENN1</t>
  </si>
  <si>
    <t>https://starcitygames.com/avatar-of-discord-sgl-mtg-gk2-61-enn/?sku=SGL-MTG-GK2-61-ENN1</t>
  </si>
  <si>
    <t>Avatar of Discord</t>
  </si>
  <si>
    <t>Lyzolda, the Blood Witch</t>
  </si>
  <si>
    <t>https://starcitygames.com/lyzolda-the-blood-witch-sgl-mtg-gk2-65-enn/?sku=SGL-MTG-GK2-65-ENN1</t>
  </si>
  <si>
    <t>https://starcitygames.com/theater-of-horrors-sgl-mtg-rna-213-enn/?sku=SGL-MTG-RNA-213-ENN1</t>
  </si>
  <si>
    <t>Theater of Horrors</t>
  </si>
  <si>
    <t>Burning-Tree Shaman</t>
  </si>
  <si>
    <t>https://starcitygames.com/burning-tree-shaman-sgl-mtg-gk2-89-enn/?sku=SGL-MTG-GK2-89-ENN1</t>
  </si>
  <si>
    <t>Ghost Council of Orzhova</t>
  </si>
  <si>
    <t>https://starcitygames.com/ghost-council-of-orzhova-sgl-mtg-gk2-40-enn/?sku=SGL-MTG-GK2-40-ENN1</t>
  </si>
  <si>
    <t>https://starcitygames.com/ulasht-the-hate-seed-sgl-mtg-gk2-100-enn/?sku=SGL-MTG-GK2-100-ENN1</t>
  </si>
  <si>
    <t>Ulasht, the Hate Seed</t>
  </si>
  <si>
    <t>Rumbling Slum</t>
  </si>
  <si>
    <t>https://starcitygames.com/rumbling-slum-sgl-mtg-gk2-96-enn/?sku=SGL-MTG-GK2-96-ENN1</t>
  </si>
  <si>
    <t>https://starcitygames.com/giant-solifuge-sgl-mtg-gk2-91-enn/?sku=SGL-MTG-GK2-91-ENN1</t>
  </si>
  <si>
    <t>Giant Solifuge</t>
  </si>
  <si>
    <t>https://starcitygames.com/rubblebelt-raiders-sgl-mtg-gk2-94-enn/?sku=SGL-MTG-GK2-94-ENN1</t>
  </si>
  <si>
    <t>https://starcitygames.com/fathom-mage-sgl-mtg-gk2-118-enn/?sku=SGL-MTG-GK2-118-ENN1</t>
  </si>
  <si>
    <t>Fathom Mage</t>
  </si>
  <si>
    <t>Omnibian</t>
  </si>
  <si>
    <t>https://starcitygames.com/omnibian-sgl-mtg-gk2-121-enn/?sku=SGL-MTG-GK2-121-ENN1</t>
  </si>
  <si>
    <t>Lavinia of the Tenth</t>
  </si>
  <si>
    <t>https://starcitygames.com/lavinia-of-the-tenth-sgl-mtg-gk2-15-enn/?sku=SGL-MTG-GK2-15-ENN1</t>
  </si>
  <si>
    <t>https://starcitygames.com/windreaver-sgl-mtg-gk2-22-enn/?sku=SGL-MTG-GK2-22-ENN1</t>
  </si>
  <si>
    <t>Windreaver</t>
  </si>
  <si>
    <t>Isperia the Inscrutable</t>
  </si>
  <si>
    <t>https://starcitygames.com/isperia-the-inscrutable-sgl-mtg-gk2-13-enn/?sku=SGL-MTG-GK2-13-ENN1</t>
  </si>
  <si>
    <t>https://starcitygames.com/momir-vig-simic-visionary-sgl-mtg-gk2-119-enn/?sku=SGL-MTG-GK2-119-ENN1</t>
  </si>
  <si>
    <t>Momir Vig, Simic Visionary</t>
  </si>
  <si>
    <t>Dovescape</t>
  </si>
  <si>
    <t>https://starcitygames.com/dovescape-sgl-mtg-gk2-11-enn/?sku=SGL-MTG-GK2-11-ENN1</t>
  </si>
  <si>
    <t>https://starcitygames.com/deathpact-angel-sgl-mtg-gk2-38-enn/?sku=SGL-MTG-GK2-38-ENN1</t>
  </si>
  <si>
    <t>Deathpact Angel</t>
  </si>
  <si>
    <t>Treasury Thrull</t>
  </si>
  <si>
    <t>https://starcitygames.com/treasury-thrull-sgl-mtg-gk2-46-enn/?sku=SGL-MTG-GK2-46-ENN1</t>
  </si>
  <si>
    <t>Carnival Hellsteed</t>
  </si>
  <si>
    <t>https://starcitygames.com/carnival-hellsteed-sgl-mtg-gk2-62-enn/?sku=SGL-MTG-GK2-62-ENN1</t>
  </si>
  <si>
    <t>https://starcitygames.com/rakdos-the-defiler-sgl-mtg-gk2-71-enn/?sku=SGL-MTG-GK2-71-ENN1</t>
  </si>
  <si>
    <t>Rakdos the Defiler</t>
  </si>
  <si>
    <t>Rubblehulk</t>
  </si>
  <si>
    <t>https://starcitygames.com/rubblehulk-sgl-mtg-gk2-95-enn/?sku=SGL-MTG-GK2-95-ENN1</t>
  </si>
  <si>
    <t>Experiment Kraj</t>
  </si>
  <si>
    <t>https://starcitygames.com/experiment-kraj-sgl-mtg-gk2-117-enn/?sku=SGL-MTG-GK2-117-ENN1</t>
  </si>
  <si>
    <t>https://starcitygames.com/archon-of-the-triumvirate-sgl-mtg-gk2-7-enn/?sku=SGL-MTG-GK2-7-ENN1</t>
  </si>
  <si>
    <t>Archon of the Triumvirate</t>
  </si>
  <si>
    <t>Warrant // Warden</t>
  </si>
  <si>
    <t>https://starcitygames.com/warrant-sgl-mtg-rna-230-enn/?sku=SGL-MTG-RNA-230-ENN1</t>
  </si>
  <si>
    <t>https://starcitygames.com/angel-of-despair-sgl-mtg-gk2-37-enn/?sku=SGL-MTG-GK2-37-ENN1</t>
  </si>
  <si>
    <t>Angel of Despair</t>
  </si>
  <si>
    <t>https://starcitygames.com/borborygmos-sgl-mtg-gk2-87-enn/?sku=SGL-MTG-GK2-87-ENN1</t>
  </si>
  <si>
    <t>Borborygmos</t>
  </si>
  <si>
    <t>Simic Sky Swallower</t>
  </si>
  <si>
    <t>https://starcitygames.com/simic-sky-swallower-sgl-mtg-gk2-124-enn/?sku=SGL-MTG-GK2-124-ENN1</t>
  </si>
  <si>
    <t>https://starcitygames.com/rakdoss-return-sgl-mtg-gk2-72-enn/?sku=SGL-MTG-GK2-72-ENN1</t>
  </si>
  <si>
    <t>Rakdos's Return</t>
  </si>
  <si>
    <t>https://starcitygames.com/savageborn-hydra-sgl-mtg-gk2-98-enn/?sku=SGL-MTG-GK2-98-ENN1</t>
  </si>
  <si>
    <t>Angel of Sanctions</t>
  </si>
  <si>
    <t>https://starcitygames.com/angel-of-sanctions-sgl-mtg-akh-1-enn/</t>
  </si>
  <si>
    <t>Cathartic Reunion</t>
  </si>
  <si>
    <t>https://starcitygames.com/giant-killer-sgl-mtg-eld-014-enn/?sku=SGL-MTG-ELD-014-ENN1</t>
  </si>
  <si>
    <t>Giant Killer // Chop Down</t>
  </si>
  <si>
    <t>Worthy Knight</t>
  </si>
  <si>
    <t>https://starcitygames.com/worthy-knight-sgl-mtg-eld-036-enn/?sku=SGL-MTG-ELD-036-ENN1</t>
  </si>
  <si>
    <t>Mentor of the Meek</t>
  </si>
  <si>
    <t>https://starcitygames.com/mentor-of-the-meek-sgl-mtg-m19-27-enn/?sku=SGL-MTG-M19-27-ENN1</t>
  </si>
  <si>
    <t>https://starcitygames.com/taranika-akroan-veteran-sgl-mtg-thb-039-enn/?sku=SGL-MTG-THB-039-ENN1</t>
  </si>
  <si>
    <t>Taranika, Akroan Veteran</t>
  </si>
  <si>
    <t>High Sentinels of Arashin</t>
  </si>
  <si>
    <t>https://starcitygames.com/high-sentinels-of-arashin-sgl-mtg-jmp-108-enn/?sku=SGL-MTG-JMP-108-ENN1</t>
  </si>
  <si>
    <t>https://starcitygames.com/lena-selfless-champion-sgl-mtg-m19-21-enn/?sku=SGL-MTG-M19-21-ENN1</t>
  </si>
  <si>
    <t>Lena, Selfless Champion</t>
  </si>
  <si>
    <t>The Circle of Loyalty</t>
  </si>
  <si>
    <t>https://starcitygames.com/the-circle-of-loyalty-sgl-mtg-eld-009-enn/?sku=SGL-MTG-ELD-009-ENN1</t>
  </si>
  <si>
    <t>Deafening Clarion</t>
  </si>
  <si>
    <t>https://starcitygames.com/deafening-clarion-sgl-mtg-grn-165-enn/?sku=SGL-MTG-GRN-165-ENN1</t>
  </si>
  <si>
    <t>https://starcitygames.com/glory-of-warfare-sgl-mtg-arb-98-enn/?sku=SGL-MTG-ARB-98-ENN1</t>
  </si>
  <si>
    <t>Glory of Warfare</t>
  </si>
  <si>
    <t>Haktos the Unscarred</t>
  </si>
  <si>
    <t>https://starcitygames.com/haktos-the-unscarred-sgl-mtg-thb-218-enn/?sku=SGL-MTG-THB-218-ENN1</t>
  </si>
  <si>
    <t>https://starcitygames.com/response-sgl-mtg-grn-229-enn/?sku=SGL-MTG-GRN-229-ENN1</t>
  </si>
  <si>
    <t>Response // Resurgence</t>
  </si>
  <si>
    <t>https://starcitygames.com/guildmages-forum-sgl-mtg-grn-250-enn/?sku=SGL-MTG-GRN-250-ENN1</t>
  </si>
  <si>
    <t>Hernan Valenzuela</t>
  </si>
  <si>
    <t>Julian Cid</t>
  </si>
  <si>
    <t>Mocle</t>
  </si>
  <si>
    <t>Jurgen</t>
  </si>
  <si>
    <t>Pagado , Martes dps de las 3</t>
  </si>
  <si>
    <t>Cesar Muñoz</t>
  </si>
  <si>
    <t>Enviar a Macul</t>
  </si>
  <si>
    <t>Pagado, Miercoles</t>
  </si>
  <si>
    <t>Sebastián Nilo</t>
  </si>
  <si>
    <t>Luis Yáñez</t>
  </si>
  <si>
    <r>
      <t xml:space="preserve">3.5.6. </t>
    </r>
    <r>
      <rPr>
        <b/>
        <sz val="12"/>
        <color rgb="FFA7E7CA"/>
        <rFont val="Calibri"/>
        <family val="2"/>
        <scheme val="minor"/>
      </rPr>
      <t>Zendikar Rising Commander Decks</t>
    </r>
  </si>
  <si>
    <r>
      <t xml:space="preserve">3.6.0. </t>
    </r>
    <r>
      <rPr>
        <b/>
        <sz val="12"/>
        <color theme="8" tint="0.59999389629810485"/>
        <rFont val="Calibri"/>
        <family val="2"/>
        <scheme val="minor"/>
      </rPr>
      <t>Kaldheim</t>
    </r>
  </si>
  <si>
    <r>
      <t xml:space="preserve">3.6.1. </t>
    </r>
    <r>
      <rPr>
        <b/>
        <sz val="12"/>
        <color theme="8" tint="0.59999389629810485"/>
        <rFont val="Calibri"/>
        <family val="2"/>
        <scheme val="minor"/>
      </rPr>
      <t>Kaldheim Commander Decks</t>
    </r>
  </si>
  <si>
    <t>Esika, God of the Tree</t>
  </si>
  <si>
    <t>Tyvar Kell</t>
  </si>
  <si>
    <t>https://starcitygames.com/tyvar-kell-sgl-mtg-khm-198-enn/?sku=SGL-MTG-KHM-198-ENN1</t>
  </si>
  <si>
    <t>Halvar, God of Battle</t>
  </si>
  <si>
    <t>https://starcitygames.com/halvar-god-of-battle-sword-of-the-realms-sgl-mtg-khm-015-enn/?sku=SGL-MTG-KHM-015-ENN1</t>
  </si>
  <si>
    <t>https://starcitygames.com/koma-cosmos-serpent-sgl-mtg-khm-221-enn/?sku=SGL-MTG-KHM-221-ENN1</t>
  </si>
  <si>
    <t>Koma, Cosmos Serpent</t>
  </si>
  <si>
    <t>https://starcitygames.com/battle-mammoth-sgl-mtg-khm-160-enn/?sku=SGL-MTG-KHM-160-ENN1</t>
  </si>
  <si>
    <t>Battle Mammoth</t>
  </si>
  <si>
    <t>Tergrid, God of Fright</t>
  </si>
  <si>
    <t>https://starcitygames.com/the-world-tree-sgl-mtg-khm-275-enn/?sku=SGL-MTG-KHM-275-ENN1</t>
  </si>
  <si>
    <t>The World Tree</t>
  </si>
  <si>
    <t>https://starcitygames.com/in-search-of-greatness-sgl-mtg-khm-177-enn/?sku=SGL-MTG-KHM-177-ENN1</t>
  </si>
  <si>
    <t>In Search of Greatness</t>
  </si>
  <si>
    <t>Maskwood Nexus</t>
  </si>
  <si>
    <t>https://starcitygames.com/maskwood-nexus-sgl-mtg-khm-240-enn/?sku=SGL-MTG-KHM-240-ENN1</t>
  </si>
  <si>
    <t>Cosima, God of the Voyage</t>
  </si>
  <si>
    <t>https://starcitygames.com/cosima-god-of-the-voyage-the-omenkeel-sgl-mtg-khm-050-enn/?sku=SGL-MTG-KHM-050-ENN1</t>
  </si>
  <si>
    <t>https://starcitygames.com/jorn-god-of-winter-sgl-mtg-khm-179-enn/?sku=SGL-MTG-KHM-179-ENN1</t>
  </si>
  <si>
    <t>Jorn, God of Winter</t>
  </si>
  <si>
    <t>https://starcitygames.com/varragoth-bloodsky-sire-sgl-mtg-khm-115-enn/?sku=SGL-MTG-KHM-115-ENN1</t>
  </si>
  <si>
    <t>Varragoth, Bloodsky Sire</t>
  </si>
  <si>
    <t>https://starcitygames.com/pyre-of-heroes-sgl-mtg-khm-241-enn/?sku=SGL-MTG-KHM-241-ENN1</t>
  </si>
  <si>
    <t>Pyre of Heroes</t>
  </si>
  <si>
    <t>Barkchannel Pathway</t>
  </si>
  <si>
    <t>https://starcitygames.com/hengegate-pathway-mistgate-pathway-sgl-mtg-khm-260-enn/?sku=SGL-MTG-KHM-260-ENN1</t>
  </si>
  <si>
    <t>Hengegate Pathway</t>
  </si>
  <si>
    <t>Darkbore Pathway</t>
  </si>
  <si>
    <t>https://starcitygames.com/glorious-protector-sgl-mtg-khm-012-enn/?sku=SGL-MTG-KHM-012-ENN1</t>
  </si>
  <si>
    <t>Glorious Protector</t>
  </si>
  <si>
    <t>Skemfar Avenger</t>
  </si>
  <si>
    <t>https://starcitygames.com/skemfar-avenger-sgl-mtg-khm-109-enn/?sku=SGL-MTG-KHM-109-ENN1</t>
  </si>
  <si>
    <t>https://starcitygames.com/righteous-valkyrie-sgl-mtg-khm-024-enn/?sku=SGL-MTG-KHM-024-ENN1</t>
  </si>
  <si>
    <t>Righteous Valkyrie</t>
  </si>
  <si>
    <t>https://starcitygames.com/skyclave-apparition-sgl-mtg-znr-039-enf/?sku=SGL-MTG-ZNR-039-ENF1</t>
  </si>
  <si>
    <t>https://starcitygames.com/cosima-god-of-the-voyage-the-omenkeel-sgl-mtg-khm-050-enf/?sku=SGL-MTG-KHM-050-ENF1</t>
  </si>
  <si>
    <t>https://starcitygames.com/koma-cosmos-serpent-sgl-mtg-khm2-326-enn/?sku=SGL-MTG-KHM2-326-ENN1</t>
  </si>
  <si>
    <t>https://starcitygames.com/battle-mammoth-sgl-mtg-khm2-298-enf/?sku=SGL-MTG-KHM2-298-ENF1</t>
  </si>
  <si>
    <t>https://starcitygames.com/barkchannel-pathway-sgl-mtg-khm-251-enf/?sku=SGL-MTG-KHM-251-ENF1</t>
  </si>
  <si>
    <t>https://starcitygames.com/tyvar-kell-sgl-mtg-khm2-287-enn/?sku=SGL-MTG-KHM2-287-ENN1</t>
  </si>
  <si>
    <t>https://starcitygames.com/varragoth-bloodsky-sire-sgl-mtg-khm2-309-enn/?sku=SGL-MTG-KHM2-309-ENN1</t>
  </si>
  <si>
    <t>https://starcitygames.com/skemfar-avenger-sgl-mtg-khm2-355-enn/?sku=SGL-MTG-KHM2-355-ENN1</t>
  </si>
  <si>
    <t>Canopy Tactician</t>
  </si>
  <si>
    <t>https://starcitygames.com/canopy-tactician-sgl-mtg-khm-378-enn/?sku=SGL-MTG-KHM-378-ENN1</t>
  </si>
  <si>
    <t>https://starcitygames.com/barkchannel-pathway-tidechannel-pathway-sgl-mtg-khm2-290-enn/?sku=SGL-MTG-KHM2-290-ENN1</t>
  </si>
  <si>
    <t>https://starcitygames.com/hengegate-pathway-sgl-mtg-khm2-293-enf/?sku=SGL-MTG-KHM2-293-ENF1</t>
  </si>
  <si>
    <t>Sarulf, Realm Eater</t>
  </si>
  <si>
    <t>https://starcitygames.com/sarulf-realm-eater-sgl-mtg-khm2-330-enn/?sku=SGL-MTG-KHM2-330-ENN1</t>
  </si>
  <si>
    <t>https://starcitygames.com/valkyrie-harbinger-sgl-mtg-khm-374-enn/?sku=SGL-MTG-KHM-374-ENN1</t>
  </si>
  <si>
    <t>Valkyrie Harbinger</t>
  </si>
  <si>
    <t>https://starcitygames.com/tergrid-god-of-fright-tergrids-lantern-sgl-mtg-khm2-307-enn/?sku=SGL-MTG-KHM2-307-ENN1</t>
  </si>
  <si>
    <t>https://starcitygames.com/esika-god-of-the-tree-the-prismatic-bridge-sgl-mtg-khm2-314-enn/?sku=SGL-MTG-KHM2-314-ENN1</t>
  </si>
  <si>
    <t>https://starcitygames.com/darkbore-pathway-slitherbore-pathway-sgl-mtg-khm2-292-enn/?sku=SGL-MTG-KHM2-292-ENN1</t>
  </si>
  <si>
    <t>https://starcitygames.com/glorious-protector-sgl-mtg-khm-012-enf/?sku=SGL-MTG-KHM-012-ENF1</t>
  </si>
  <si>
    <t>Snow-Covered Forest</t>
  </si>
  <si>
    <t>https://starcitygames.com/snow-covered-forest-sgl-mtg-khm-284-enf/?sku=SGL-MTG-KHM-284-ENF1</t>
  </si>
  <si>
    <t>https://starcitygames.com/snow-covered-forest-sgl-mtg-khm-285-enf/?sku=SGL-MTG-KHM-285-ENF1</t>
  </si>
  <si>
    <t>https://starcitygames.com/snow-covered-mountain-sgl-mtg-khm-283-enf/?sku=SGL-MTG-KHM-283-ENF1</t>
  </si>
  <si>
    <t>Snow-Covered Mountain</t>
  </si>
  <si>
    <t>https://starcitygames.com/snow-covered-plains-sgl-mtg-khm-276-enf/?sku=SGL-MTG-KHM-276-ENF1</t>
  </si>
  <si>
    <t>Snow-Covered Plains</t>
  </si>
  <si>
    <t>Snow-Covered Swamp</t>
  </si>
  <si>
    <t>https://starcitygames.com/snow-covered-swamp-sgl-mtg-khm-280-enf/?sku=SGL-MTG-KHM-280-ENF1</t>
  </si>
  <si>
    <t>Spellseeker</t>
  </si>
  <si>
    <t>https://starcitygames.com/spellseeker-sgl-mtg-bbd-41-enn/?sku=SGL-MTG-BBD-41-ENN1</t>
  </si>
  <si>
    <t>Needleverge Pathway</t>
  </si>
  <si>
    <t>https://starcitygames.com/needleverge-pathway-pillarverge-pathway-sgl-mtg-znr-263-enn/?sku=SGL-MTG-ZNR-263-ENN1</t>
  </si>
  <si>
    <t>https://starcitygames.com/lotus-cobra-sgl-mtg-znr2-307-enn/?sku=SGL-MTG-ZNR2-307-ENN1</t>
  </si>
  <si>
    <t>Javier Bravo</t>
  </si>
  <si>
    <t xml:space="preserve">Peppers </t>
  </si>
  <si>
    <t>Kiehl Scharzw</t>
  </si>
  <si>
    <t>Paip</t>
  </si>
  <si>
    <t>Luis Velazques</t>
  </si>
  <si>
    <t>Marco Galieta</t>
  </si>
  <si>
    <t>Franco</t>
  </si>
  <si>
    <t>Miercoles a las 12, Soria</t>
  </si>
  <si>
    <t>Martes a las 4, Escuela</t>
  </si>
  <si>
    <t>Martes a las 5, Escuela</t>
  </si>
  <si>
    <t>Miercoles , Soria, post almzo</t>
  </si>
  <si>
    <t>Javier Olivares</t>
  </si>
  <si>
    <t>Cote</t>
  </si>
  <si>
    <t>Martes, Escuela</t>
  </si>
  <si>
    <t>Martes, Escuela o casa</t>
  </si>
  <si>
    <t>Martes, Escuela 5 pm</t>
  </si>
  <si>
    <t>Miercoles, Escuela</t>
  </si>
  <si>
    <t>Vanquisher's Banner</t>
  </si>
  <si>
    <t>Sidar Kondo of Jamuraa</t>
  </si>
  <si>
    <t>Mechanized Production</t>
  </si>
  <si>
    <t>Spark Double</t>
  </si>
  <si>
    <t>Ghalta, Primal Hunger</t>
  </si>
  <si>
    <t>SNOW LANDS NORMAL y challa</t>
  </si>
  <si>
    <t>Lian</t>
  </si>
  <si>
    <t>Sander Hazard</t>
  </si>
  <si>
    <t>Miercoles, Escuela, 5-6</t>
  </si>
  <si>
    <t>Shimmerdrift Vale</t>
  </si>
  <si>
    <t>Miercoles a las 15, Escuela</t>
  </si>
  <si>
    <t>https://starcitygames.com/vanquishers-banner-sgl-mtg-xln-251-enn/?sku=SGL-MTG-XLN-251-ENN1</t>
  </si>
  <si>
    <t>https://starcitygames.com/sidar-kondo-of-jamuraa-sgl-mtg-c16-42-enf/?sku=SGL-MTG-C16-42-ENF1</t>
  </si>
  <si>
    <t>https://starcitygames.com/mechanized-production-sgl-mtg-aer-38-enn/?sku=SGL-MTG-AER-38-ENN1</t>
  </si>
  <si>
    <t>https://starcitygames.com/spark-double-sgl-mtg-war-68-enn/?sku=SGL-MTG-WAR-68-ENN1</t>
  </si>
  <si>
    <t>https://starcitygames.com/ghalta-primal-hunger-sgl-mtg-prm-schp-rix-130-enf/?sku=SGL-MTG-PRM-SCHP_RIX_130-ENF1</t>
  </si>
  <si>
    <t>Frost Bite</t>
  </si>
  <si>
    <t>Chain Lightning</t>
  </si>
  <si>
    <t>https://starcitygames.com/chain-lightning-sgl-mtg-leg-137-enn/?sku=SGL-MTG-LEG-137-ENN1</t>
  </si>
  <si>
    <t>https://starcitygames.com/plains-sgl-mtg-m212-309-enf/?sku=SGL-MTG-M212-309-ENF1</t>
  </si>
  <si>
    <t>https://starcitygames.com/ascendant-spirit-sgl-mtg-khm-043-enn/?sku=SGL-MTG-KHM-043-ENN1</t>
  </si>
  <si>
    <t>Ascendant Spirit</t>
  </si>
  <si>
    <t>Waking the Trolls</t>
  </si>
  <si>
    <t>https://starcitygames.com/waking-the-trolls-sgl-mtg-khm-234-enn/?sku=SGL-MTG-KHM-234-ENN1</t>
  </si>
  <si>
    <t>https://starcitygames.com/ondu-inversion-ondu-skyruins-sgl-mtg-znr-030-enn/?sku=SGL-MTG-ZNR-030-ENN1</t>
  </si>
  <si>
    <t>Ondu Inversion // Ondu Skyruins</t>
  </si>
  <si>
    <t>Taborax, Hope's Demise</t>
  </si>
  <si>
    <t>https://starcitygames.com/taborax-hopes-demise-sgl-mtg-znr-129-enn/?sku=SGL-MTG-ZNR-129-ENN1</t>
  </si>
  <si>
    <t>Valakut Exploration</t>
  </si>
  <si>
    <t>https://starcitygames.com/valakut-exploration-sgl-mtg-znr-175-enn/?sku=SGL-MTG-ZNR-175-ENN1</t>
  </si>
  <si>
    <t>https://starcitygames.com/myriad-construct-sgl-mtg-znr2-376-enn/?sku=SGL-MTG-ZNR2-376-ENN1</t>
  </si>
  <si>
    <t>Voracious Dragon</t>
  </si>
  <si>
    <t>https://starcitygames.com/voracious-dragon-sgl-mtg-pwsb-con_075-enn/?sku=SGL-MTG-PWSB-CON_075-ENN1</t>
  </si>
  <si>
    <t>https://starcitygames.com/stoic-farmer-sgl-mtg-khc-005-enn/?sku=SGL-MTG-KHC-005-ENN1</t>
  </si>
  <si>
    <t>Stoic Farmer</t>
  </si>
  <si>
    <t>https://starcitygames.com/ethereal-valkyrie-sgl-mtg-khc-016-enn/?sku=SGL-MTG-KHC-016-ENN1</t>
  </si>
  <si>
    <t>Ethereal Valkyrie</t>
  </si>
  <si>
    <t>https://starcitygames.com/runeforge-champion-sgl-mtg-khm-026-enn/?sku=SGL-MTG-KHM-026-ENN1</t>
  </si>
  <si>
    <t>Runeforge Champion</t>
  </si>
  <si>
    <t>https://starcitygames.com/charix-the-raging-isle-sgl-mtg-znr-049-enn/?sku=SGL-MTG-ZNR-049-ENN1</t>
  </si>
  <si>
    <t>Cosmos Charger</t>
  </si>
  <si>
    <t>https://starcitygames.com/cosmos-charger-sgl-mtg-khm-051-enn/?sku=SGL-MTG-KHM-051-ENN1</t>
  </si>
  <si>
    <t>Surtland Elementalist</t>
  </si>
  <si>
    <t>https://starcitygames.com/surtland-elementalist-sgl-mtg-khm-375-enn/?sku=SGL-MTG-KHM-375-ENN1</t>
  </si>
  <si>
    <t>https://starcitygames.com/cyclone-summoner-sgl-mtg-khm-052-enn/?sku=SGL-MTG-KHM-052-ENN1</t>
  </si>
  <si>
    <t>Cyclone Summoner</t>
  </si>
  <si>
    <t>https://starcitygames.com/icebreaker-kraken-sgl-mtg-khm-063-enn/?sku=SGL-MTG-KHM-063-ENN1</t>
  </si>
  <si>
    <t>Icebreaker Kraken</t>
  </si>
  <si>
    <t>https://starcitygames.com/icebreaker-kraken-sgl-mtg-khm2-345-enn/?sku=SGL-MTG-KHM2-345-ENN1</t>
  </si>
  <si>
    <t>https://starcitygames.com/draugr-necromancer-sgl-mtg-khm-086-enn/?sku=SGL-MTG-KHM-086-ENN1</t>
  </si>
  <si>
    <t>Draugr Necromancer</t>
  </si>
  <si>
    <t>Cleaving Reaper</t>
  </si>
  <si>
    <t>https://starcitygames.com/cleaving-reaper-sgl-mtg-khm-376-enn/?sku=SGL-MTG-KHM-376-ENN1</t>
  </si>
  <si>
    <t>https://starcitygames.com/magmatic-channeler-sgl-mtg-znr2-349-enn/?sku=SGL-MTG-ZNR2-349-ENN1</t>
  </si>
  <si>
    <t>https://starcitygames.com/dragonkin-berserker-sgl-mtg-khm-131-enn/?sku=SGL-MTG-KHM-131-ENN1</t>
  </si>
  <si>
    <t>Dragonkin Berserker</t>
  </si>
  <si>
    <t>Calamity Bearer</t>
  </si>
  <si>
    <t>https://starcitygames.com/calamity-bearer-sgl-mtg-khm-125-enn/?sku=SGL-MTG-KHM-125-ENN1</t>
  </si>
  <si>
    <t>https://starcitygames.com/tajuru-paragon-sgl-mtg-znr-209-enn/?sku=SGL-MTG-ZNR-209-ENN1</t>
  </si>
  <si>
    <t>Old-Growth Troll</t>
  </si>
  <si>
    <t>https://starcitygames.com/old-growth-troll-sgl-mtg-khm-185-enn/?sku=SGL-MTG-KHM-185-ENN1</t>
  </si>
  <si>
    <t>https://starcitygames.com/blessing-of-frost-sgl-mtg-khm-161-enn/?sku=SGL-MTG-KHM-161-ENN1</t>
  </si>
  <si>
    <t>Blessing of Frost</t>
  </si>
  <si>
    <t>https://starcitygames.com/kolvori-god-of-kinship-the-ringhart-crest-sgl-mtg-khm-181-enn/?sku=SGL-MTG-KHM-181-ENN1</t>
  </si>
  <si>
    <t>Kolvori, God of Kinship</t>
  </si>
  <si>
    <t>Kaza, Roil Chaser</t>
  </si>
  <si>
    <t>https://starcitygames.com/kaza-roil-chaser-sgl-mtg-znr-225-enn/?sku=SGL-MTG-ZNR-225-ENN1</t>
  </si>
  <si>
    <t>https://starcitygames.com/the-ravens-warning-sgl-mtg-khm-227-enn/?sku=SGL-MTG-KHM-227-ENN1</t>
  </si>
  <si>
    <t>The Raven's Warning</t>
  </si>
  <si>
    <t>Firja's Retribution</t>
  </si>
  <si>
    <t>https://starcitygames.com/harald-unites-the-elves-sgl-mtg-khm-213-enn/?sku=SGL-MTG-KHM-213-ENN1</t>
  </si>
  <si>
    <t>Harald Unites the Elves</t>
  </si>
  <si>
    <t>https://starcitygames.com/battle-of-frost-and-fire-sgl-mtg-khm-204-enn/?sku=SGL-MTG-KHM-204-ENN1</t>
  </si>
  <si>
    <t>Battle of Frost and Fire</t>
  </si>
  <si>
    <t>https://starcitygames.com/aesi-tyrant-of-gyre-strait-sgl-mtg-cmr-365-enf/?sku=SGL-MTG-CMR-365-ENF1</t>
  </si>
  <si>
    <t>Aesi, Tyrant of Gyre Strait</t>
  </si>
  <si>
    <t>https://starcitygames.com/war-room-sgl-mtg-cmr-361-enn/?sku=SGL-MTG-CMR-361-ENN1</t>
  </si>
  <si>
    <t>War Room</t>
  </si>
  <si>
    <t>https://starcitygames.com/mass-manipulation-sgl-mtg-rna-42-enn/?sku=SGL-MTG-RNA-42-ENN1</t>
  </si>
  <si>
    <t>Mass Manipulation</t>
  </si>
  <si>
    <t>Amphin Mutineer</t>
  </si>
  <si>
    <t>https://starcitygames.com/amphin-mutineer-sgl-mtg-cmr-055-enn/?sku=SGL-MTG-CMR-055-ENN1</t>
  </si>
  <si>
    <t>https://starcitygames.com/trench-behemoth-sgl-mtg-cmr-366-enn/?sku=SGL-MTG-CMR-366-ENN1</t>
  </si>
  <si>
    <t>Trench Behemoth</t>
  </si>
  <si>
    <t>Whelming Wave</t>
  </si>
  <si>
    <t>https://starcitygames.com/whelming-wave-sgl-mtg-cmr-409-enn/?sku=SGL-MTG-CMR-409-ENN1</t>
  </si>
  <si>
    <t>https://starcitygames.com/tromokratis-sgl-mtg-cmr-408-enn/?sku=SGL-MTG-CMR-408-ENN1</t>
  </si>
  <si>
    <t>Tromokratis</t>
  </si>
  <si>
    <t>https://starcitygames.com/stormtide-leviathan-sgl-mtg-cmr-407-enn/?sku=SGL-MTG-CMR-407-ENN1</t>
  </si>
  <si>
    <t>Stormtide Leviathan</t>
  </si>
  <si>
    <t>Sphinx of Uthuun</t>
  </si>
  <si>
    <t>https://starcitygames.com/sphinx-of-uthuun-sgl-mtg-cmr-406-enn/?sku=SGL-MTG-CMR-406-ENN1</t>
  </si>
  <si>
    <t>https://starcitygames.com/shipbreaker-kraken-sgl-mtg-cmr-404-enn/?sku=SGL-MTG-CMR-404-ENN1</t>
  </si>
  <si>
    <t>Shipbreaker Kraken</t>
  </si>
  <si>
    <t>Scourge of Fleets</t>
  </si>
  <si>
    <t>https://starcitygames.com/scourge-of-fleets-sgl-mtg-cmr-403-enn/?sku=SGL-MTG-CMR-403-ENN1</t>
  </si>
  <si>
    <t>https://starcitygames.com/meloku-the-clouded-mirror-sgl-mtg-cmr-399-enn/?sku=SGL-MTG-CMR-399-ENN1</t>
  </si>
  <si>
    <t>Meloku the Clouded Mirror</t>
  </si>
  <si>
    <t>Colossification</t>
  </si>
  <si>
    <t>https://starcitygames.com/colossification-sgl-mtg-iko-148-enn/?sku=SGL-MTG-IKO-148-ENN1</t>
  </si>
  <si>
    <t>Stumpsquall Hydra</t>
  </si>
  <si>
    <t>https://starcitygames.com/stumpsquall-hydra-sgl-mtg-cmr-367-enn/?sku=SGL-MTG-CMR-367-ENN1</t>
  </si>
  <si>
    <t>https://starcitygames.com/verdant-suns-avatar-sgl-mtg-cmr-439-enn/?sku=SGL-MTG-CMR-439-ENN1</t>
  </si>
  <si>
    <t>Terastodon</t>
  </si>
  <si>
    <t>https://starcitygames.com/terastodon-sgl-mtg-cmr-438-enn/?sku=SGL-MTG-CMR-438-ENN1</t>
  </si>
  <si>
    <t>https://starcitygames.com/rampaging-baloths-sgl-mtg-cmr-431-enn/?sku=SGL-MTG-CMR-431-ENN1</t>
  </si>
  <si>
    <t>Rampaging Baloths</t>
  </si>
  <si>
    <t>https://starcitygames.com/molimo-maro-sorcerer-sgl-mtg-cmr-430-enn/?sku=SGL-MTG-CMR-430-ENN1</t>
  </si>
  <si>
    <t>Molimo, Maro-Sorcerer</t>
  </si>
  <si>
    <t>Spitting Image</t>
  </si>
  <si>
    <t>https://starcitygames.com/spitting-image-sgl-mtg-cmr-453-enn/?sku=SGL-MTG-CMR-453-ENN1</t>
  </si>
  <si>
    <t>https://starcitygames.com/simic-sky-swallower-sgl-mtg-cmr-452-enn/?sku=SGL-MTG-CMR-452-ENN1</t>
  </si>
  <si>
    <t>https://starcitygames.com/fathom-mage-sgl-mtg-cmr-445-enn/?sku=SGL-MTG-CMR-445-ENN1</t>
  </si>
  <si>
    <t>https://starcitygames.com/gor-muldrak-amphinologist-sgl-mtg-cmr-277-enn/?sku=SGL-MTG-CMR-277-ENN1</t>
  </si>
  <si>
    <t>Gor Muldrak, Amphinologist</t>
  </si>
  <si>
    <t>Seer's Sundial</t>
  </si>
  <si>
    <t>https://starcitygames.com/seers-sundial-sgl-mtg-cmr-470-enn/?sku=SGL-MTG-CMR-470-ENN1</t>
  </si>
  <si>
    <t>https://starcitygames.com/elder-deep-fiend-sgl-mtg-cmr-368-enn/?sku=SGL-MTG-CMR-368-ENN1</t>
  </si>
  <si>
    <t>Elder Deep-Fiend</t>
  </si>
  <si>
    <t>https://starcitygames.com/island-sgl-mtg-thb-251-enn/?sku=SGL-MTG-THB-251-ENN1</t>
  </si>
  <si>
    <t>Swamp</t>
  </si>
  <si>
    <t>https://starcitygames.com/scion-of-the-wild-sgl-mtg-rav-182-enn/?sku=SGL-MTG-RAV-182-ENN1</t>
  </si>
  <si>
    <t>Scion of the Wild</t>
  </si>
  <si>
    <t>Bear Cub</t>
  </si>
  <si>
    <t>https://starcitygames.com/bear-cub-sgl-mtg-p02-123-enn/?sku=SGL-MTG-P02-123-ENN1</t>
  </si>
  <si>
    <t>https://starcitygames.com/lotus-blossom-sgl-mtg-usg-300-enn/?sku=SGL-MTG-USG-300-ENN1</t>
  </si>
  <si>
    <t>Lotus Blossom</t>
  </si>
  <si>
    <t>Muscle Sliver</t>
  </si>
  <si>
    <t>https://starcitygames.com/blood-crypt-sgl-mtg-rna-245-enn/?sku=SGL-MTG-RNA-245-ENN1</t>
  </si>
  <si>
    <t>Blood Crypt</t>
  </si>
  <si>
    <t>https://starcitygames.com/absorb-sgl-mtg-rna-151-enn/?sku=SGL-MTG-RNA-151-ENN1</t>
  </si>
  <si>
    <t>Absorb</t>
  </si>
  <si>
    <t>Bedeck // Bedazzle</t>
  </si>
  <si>
    <t>Repudiate // Replicate</t>
  </si>
  <si>
    <t>https://starcitygames.com/revival-sgl-mtg-rna-228-enn/?sku=SGL-MTG-RNA-228-ENN1</t>
  </si>
  <si>
    <t>Revival // Revenge</t>
  </si>
  <si>
    <t>https://starcitygames.com/sliver-hivelord-sgl-mtg-pwsb-m15_211-enn/?sku=SGL-MTG-PWSB-M15_211-ENN1</t>
  </si>
  <si>
    <t>https://starcitygames.com/sedge-sliver-sgl-mtg-tsp-177-enn/?sku=SGL-MTG-TSP-177-ENN1</t>
  </si>
  <si>
    <t>Sedge Sliver</t>
  </si>
  <si>
    <t>Sliver Hivelord</t>
  </si>
  <si>
    <t>https://starcitygames.com/galerider-sliver-sgl-mtg-m14-57-enn/?sku=SGL-MTG-M14-57-ENN1</t>
  </si>
  <si>
    <t>Galerider Sliver</t>
  </si>
  <si>
    <t>https://starcitygames.com/essence-sliver-sgl-mtg-tsb-8-enn/?sku=SGL-MTG-TSB-8-ENN1</t>
  </si>
  <si>
    <t>Essence Sliver</t>
  </si>
  <si>
    <t>https://starcitygames.com/fungus-sliver-sgl-mtg-tsp-195-enn/?sku=SGL-MTG-TSP-195-ENN1</t>
  </si>
  <si>
    <t>Fungus Sliver</t>
  </si>
  <si>
    <t>https://starcitygames.com/pulmonic-sliver-sgl-mtg-tsp-36-enn/?sku=SGL-MTG-TSP-36-ENN1</t>
  </si>
  <si>
    <t>Pulmonic Sliver</t>
  </si>
  <si>
    <t>https://starcitygames.com/necrotic-sliver-sgl-mtg-plc-159-enn/?sku=SGL-MTG-PLC-159-ENN1</t>
  </si>
  <si>
    <t>Necrotic Sliver</t>
  </si>
  <si>
    <t>Harmonic Sliver</t>
  </si>
  <si>
    <t>https://starcitygames.com/muscle-sliver-SGL-MTG-H09-9-enf/?sku=SGL-MTG-H09-9-ENF1</t>
  </si>
  <si>
    <t>https://starcitygames.com/harmonic-sliver-sgl-mtg-pwsb-tsp_240-enf/?sku=SGL-MTG-PWSB-TSP_240-ENF1</t>
  </si>
  <si>
    <t>https://starcitygames.com/thorncaster-sliver-sgl-mtg-m14-158-enn/?sku=SGL-MTG-M14-158-ENN1</t>
  </si>
  <si>
    <t>Thorncaster Sliver</t>
  </si>
  <si>
    <t>https://starcitygames.com/megantic-sliver-sgl-mtg-m14-185-enn/?sku=SGL-MTG-M14-185-ENN1</t>
  </si>
  <si>
    <t>Megantic Sliver</t>
  </si>
  <si>
    <t>https://starcitygames.com/bishop-of-wings-sgl-mtg-m20-8-enf/?sku=SGL-MTG-M20-8-ENF1</t>
  </si>
  <si>
    <t>Bishop of Wings</t>
  </si>
  <si>
    <t>Time Warp</t>
  </si>
  <si>
    <t>https://starcitygames.com/aggravated-assault-sgl-mtg-e02-25-enn/?sku=SGL-MTG-E02-25-ENN1</t>
  </si>
  <si>
    <t>Aggravated Assault</t>
  </si>
  <si>
    <t>https://starcitygames.com/path-to-exile-sgl-mtg-e02-3-enn/?sku=SGL-MTG-E02-3-ENN1</t>
  </si>
  <si>
    <t>Shared Animosity</t>
  </si>
  <si>
    <t>https://starcitygames.com/shared-animosity-sgl-mtg-e02-29-enn/?sku=SGL-MTG-E02-29-ENN1</t>
  </si>
  <si>
    <t>https://starcitygames.com/blatant-thievery-sgl-mtg-e02-8-enn/?sku=SGL-MTG-E02-8-ENN1</t>
  </si>
  <si>
    <t>Blatant Thievery</t>
  </si>
  <si>
    <t>https://starcitygames.com/adaptive-automaton-sgl-mtg-e02-42-enn/?sku=SGL-MTG-E02-42-ENN1</t>
  </si>
  <si>
    <t>https://starcitygames.com/rancor-sgl-mtg-e02-35-enn/?sku=SGL-MTG-E02-35-ENN1</t>
  </si>
  <si>
    <t>https://starcitygames.com/soul-of-the-harvest-sgl-mtg-e02-36-enn/?sku=SGL-MTG-E02-36-ENN1</t>
  </si>
  <si>
    <t>Soul of the Harvest</t>
  </si>
  <si>
    <t>CMC</t>
  </si>
  <si>
    <t>Grind // Dust</t>
  </si>
  <si>
    <t>Connive // Concoct</t>
  </si>
  <si>
    <t>Thrash // Threat</t>
  </si>
  <si>
    <t>X</t>
  </si>
  <si>
    <t>XX</t>
  </si>
  <si>
    <t>Vesuvan Shapeshifter</t>
  </si>
  <si>
    <t>https://starcitygames.com/vesuvan-shapeshifter-sgl-mtg-a25-77-enn/?sku=SGL-MTG-A25-77-ENN1</t>
  </si>
  <si>
    <t>https://starcitygames.com/rage-reflection-sgl-mtg-pwsb-shm_104-enn/?sku=SGL-MTG-PWSB-SHM_104-ENN1</t>
  </si>
  <si>
    <t>https://starcitygames.com/elven-warhounds-sgl-mtg-tmp-225-enn/?sku=SGL-MTG-TMP-225-ENN1</t>
  </si>
  <si>
    <t>Elven Warhounds</t>
  </si>
  <si>
    <t>Guildmage's Forum</t>
  </si>
  <si>
    <t>Mocle 2</t>
  </si>
  <si>
    <t>Pepe</t>
  </si>
  <si>
    <t>https://starcitygames.com/magmatic-channeler-sgl-mtg-znr2-349-enf/?sku=SGL-MTG-ZNR2-349-ENF1</t>
  </si>
  <si>
    <t>Juan Alfaro</t>
  </si>
  <si>
    <t>Javier Camioneta</t>
  </si>
  <si>
    <t>Matías Busto</t>
  </si>
  <si>
    <t>TRANSF</t>
  </si>
  <si>
    <t>Alvaro Bustos</t>
  </si>
  <si>
    <t>Manuel Flores</t>
  </si>
  <si>
    <t>https://starcitygames.com/swords-to-plowshares-sgl-mtg-ima-36-enf/?sku=SGL-MTG-IMA-36-ENF1</t>
  </si>
  <si>
    <t>https://starcitygames.com/icon-of-ancestry-sgl-mtg-m20-229-enn/?sku=SGL-MTG-M20-229-ENN1</t>
  </si>
  <si>
    <t>Icon of Ancestry</t>
  </si>
  <si>
    <t>Ricardo Parra</t>
  </si>
  <si>
    <t>Marco Galietta</t>
  </si>
  <si>
    <t>Hell's Caretaker</t>
  </si>
  <si>
    <t>https://starcitygames.com/hells-caretaker-sgl-mtg-leg-104-enn/?sku=SGL-MTG-LEG-104-ENN1</t>
  </si>
  <si>
    <t>Jandor's Ring</t>
  </si>
  <si>
    <t>https://starcitygames.com/jandors-ring-sgl-mtg-arn-64-enn/?sku=SGL-MTG-ARN-64-ENN1</t>
  </si>
  <si>
    <r>
      <rPr>
        <b/>
        <sz val="12"/>
        <color theme="0"/>
        <rFont val="Calibri"/>
        <family val="2"/>
        <scheme val="minor"/>
      </rPr>
      <t>3.6.3.</t>
    </r>
    <r>
      <rPr>
        <b/>
        <sz val="12"/>
        <rFont val="Calibri"/>
        <family val="2"/>
        <scheme val="minor"/>
      </rPr>
      <t xml:space="preserve"> Challenger Decks 2021</t>
    </r>
  </si>
  <si>
    <r>
      <rPr>
        <b/>
        <sz val="12"/>
        <color theme="0"/>
        <rFont val="Calibri"/>
        <family val="2"/>
        <scheme val="minor"/>
      </rPr>
      <t>3.6.6.</t>
    </r>
    <r>
      <rPr>
        <b/>
        <sz val="12"/>
        <rFont val="Calibri"/>
        <family val="2"/>
        <scheme val="minor"/>
      </rPr>
      <t xml:space="preserve"> Commander 2021</t>
    </r>
  </si>
  <si>
    <r>
      <rPr>
        <b/>
        <sz val="12"/>
        <color rgb="FF99FF33"/>
        <rFont val="Calibri"/>
        <family val="2"/>
        <scheme val="minor"/>
      </rPr>
      <t>3.6.2.</t>
    </r>
    <r>
      <rPr>
        <b/>
        <sz val="12"/>
        <color theme="3" tint="-0.499984740745262"/>
        <rFont val="Calibri"/>
        <family val="2"/>
        <scheme val="minor"/>
      </rPr>
      <t xml:space="preserve"> </t>
    </r>
    <r>
      <rPr>
        <b/>
        <sz val="12"/>
        <color rgb="FF008000"/>
        <rFont val="Calibri"/>
        <family val="2"/>
        <scheme val="minor"/>
      </rPr>
      <t>Time Spiral Remastered</t>
    </r>
  </si>
  <si>
    <r>
      <rPr>
        <b/>
        <sz val="12"/>
        <color theme="9" tint="-0.499984740745262"/>
        <rFont val="Calibri"/>
        <family val="2"/>
        <scheme val="minor"/>
      </rPr>
      <t>3.6.4.</t>
    </r>
    <r>
      <rPr>
        <b/>
        <sz val="12"/>
        <color theme="3" tint="-0.499984740745262"/>
        <rFont val="Calibri"/>
        <family val="2"/>
        <scheme val="minor"/>
      </rPr>
      <t xml:space="preserve"> </t>
    </r>
    <r>
      <rPr>
        <b/>
        <sz val="12"/>
        <color rgb="FFFDC21B"/>
        <rFont val="Calibri"/>
        <family val="2"/>
        <scheme val="minor"/>
      </rPr>
      <t>Strixhaven: School of Mages</t>
    </r>
  </si>
  <si>
    <r>
      <rPr>
        <b/>
        <sz val="12"/>
        <color theme="9" tint="-0.499984740745262"/>
        <rFont val="Calibri"/>
        <family val="2"/>
        <scheme val="minor"/>
      </rPr>
      <t>3.6.5.</t>
    </r>
    <r>
      <rPr>
        <b/>
        <sz val="12"/>
        <color theme="3" tint="-0.499984740745262"/>
        <rFont val="Calibri"/>
        <family val="2"/>
        <scheme val="minor"/>
      </rPr>
      <t xml:space="preserve"> </t>
    </r>
    <r>
      <rPr>
        <b/>
        <sz val="12"/>
        <color rgb="FFFDC21B"/>
        <rFont val="Calibri"/>
        <family val="2"/>
        <scheme val="minor"/>
      </rPr>
      <t>Mystical Archieve</t>
    </r>
  </si>
  <si>
    <t>https://starcitygames.com/swords-to-plowshares-sgl-mtg-cmr-387-enn/?sku=SGL-MTG-CMR-387-ENN1</t>
  </si>
  <si>
    <t>Generous Gift</t>
  </si>
  <si>
    <t>https://starcitygames.com/generous-gift-sgl-mtg-cmr-375-enn/?sku=SGL-MTG-CMR-375-ENN1</t>
  </si>
  <si>
    <t>Sigarda's Aid</t>
  </si>
  <si>
    <t>https://starcitygames.com/sigardas-aid-sgl-mtg-cmr-384-enn/?sku=SGL-MTG-CMR-384-ENN1</t>
  </si>
  <si>
    <t>https://starcitygames.com/counterspell-sgl-mtg-cmr-395-enn/?sku=SGL-MTG-CMR-395-ENN1</t>
  </si>
  <si>
    <t>https://starcitygames.com/fiendish-duo-sgl-mtg-gn2-004-enf/?sku=SGL-MTG-GN2-004-ENF1</t>
  </si>
  <si>
    <t>Fiendish Duo</t>
  </si>
  <si>
    <t>https://starcitygames.com/ghalta-primal-hunger-sgl-mtg-gn2-47-enn/?sku=SGL-MTG-GN2-47-ENN1</t>
  </si>
  <si>
    <t>https://starcitygames.com/highcliff-felidar-sgl-mtg-gn2-001-enf/?sku=SGL-MTG-GN2-001-ENF1</t>
  </si>
  <si>
    <t>Highcliff Felidar</t>
  </si>
  <si>
    <t>Earthshaker Giant</t>
  </si>
  <si>
    <t>https://starcitygames.com/earthshaker-giant-sgl-mtg-gn2-005-enf/?sku=SGL-MTG-GN2-005-ENF1</t>
  </si>
  <si>
    <t>https://starcitygames.com/ripjaw-raptor-sgl-mtg-gn2-50-enn/?sku=SGL-MTG-GN2-50-ENN1</t>
  </si>
  <si>
    <t>Ripjaw Raptor</t>
  </si>
  <si>
    <t>https://starcitygames.com/lathliss-dragon-queen-sgl-mtg-gn2-41-enn/?sku=SGL-MTG-GN2-41-ENN1</t>
  </si>
  <si>
    <t>Lathliss, Dragon Queen</t>
  </si>
  <si>
    <t>https://starcitygames.com/shark-typhoon-sgl-mtg-iko-067-enn/?sku=SGL-MTG-IKO-067-ENN1</t>
  </si>
  <si>
    <t>Shark Typhoon</t>
  </si>
  <si>
    <t>Doomskar</t>
  </si>
  <si>
    <t>https://starcitygames.com/rankle-master-of-pranks-sgl-mtg-eld-101-enn/?sku=SGL-MTG-ELD-101-ENN1</t>
  </si>
  <si>
    <t>Rankle, Master of Pranks</t>
  </si>
  <si>
    <t>https://starcitygames.com/drown-in-the-loch-sgl-mtg-eld-188-enn/?sku=SGL-MTG-ELD-188-ENN1</t>
  </si>
  <si>
    <t>Drown in the Loch</t>
  </si>
  <si>
    <t>https://starcitygames.com/kenrith-the-returned-king-sgl-mtg-prm-bab_eld_303-enn/?sku=SGL-MTG-PRM-BAB_ELD_303-ENN1</t>
  </si>
  <si>
    <t>Kenrith, the Returned King</t>
  </si>
  <si>
    <t>https://starcitygames.com/steam-vents-sgl-mtg-grn-257-enn/?sku=SGL-MTG-GRN-257-ENN1</t>
  </si>
  <si>
    <t>Steam Vents</t>
  </si>
  <si>
    <t>https://starcitygames.com/ashiok-dream-render-sgl-mtg-war-228-enn/?sku=SGL-MTG-WAR-228-ENN1</t>
  </si>
  <si>
    <t>Ashiok, Dream Render</t>
  </si>
  <si>
    <t>https://starcitygames.com/drakuseth-maw-of-flames-sgl-mtg-m20-136-enn/?sku=SGL-MTG-M20-136-ENN1</t>
  </si>
  <si>
    <t>Drakuseth, Maw of Flames</t>
  </si>
  <si>
    <t>Vilis, Broker of Blood</t>
  </si>
  <si>
    <t>https://starcitygames.com/vilis-broker-of-blood-sgl-mtg-m20-122-enn/?sku=SGL-MTG-M20-122-ENN1</t>
  </si>
  <si>
    <t>Agent of Treachery</t>
  </si>
  <si>
    <t>https://starcitygames.com/agent-of-treachery-sgl-mtg-m20-43-enn/?sku=SGL-MTG-M20-43-ENN1</t>
  </si>
  <si>
    <t>https://starcitygames.com/archmage-emeritus-sgl-mtg-prm-bun_stx_377-enf/?sku=SGL-MTG-PRM-BUN_STX_377-ENF1</t>
  </si>
  <si>
    <t>Archmage Emeritus</t>
  </si>
  <si>
    <t>https://starcitygames.com/swords-to-plowshares-sgl-mtg-ima-36-enn/?sku=SGL-MTG-IMA-36-ENN1</t>
  </si>
  <si>
    <t>https://starcitygames.com/sedgemoor-witch-sgl-mtg-stx-086-enn/?sku=SGL-MTG-STX-086-ENN1</t>
  </si>
  <si>
    <t>Sedgemoor Witch</t>
  </si>
  <si>
    <t>Vanishing Verse</t>
  </si>
  <si>
    <t>https://starcitygames.com/vanishing-verse-sgl-mtg-stx-244-enn/?sku=SGL-MTG-STX-244-ENN1</t>
  </si>
  <si>
    <t>Double Major</t>
  </si>
  <si>
    <t>https://starcitygames.com/oblivion-stone-sgl-mtg-ima-223-enn/?sku=SGL-MTG-IMA-223-ENN1</t>
  </si>
  <si>
    <t>Oblivion Stone</t>
  </si>
  <si>
    <t>Thundermaw Hellkite</t>
  </si>
  <si>
    <t>https://starcitygames.com/thundermaw-hellkite-sgl-mtg-ima-149-enn/?sku=SGL-MTG-IMA-149-ENN1</t>
  </si>
  <si>
    <t>https://starcitygames.com/simic-ascendancy-sgl-mtg-prm-pre-rna-207-enf/?sku=SGL-MTG-PRM-PRE_RNA_207-ENF1</t>
  </si>
  <si>
    <t>https://starcitygames.com/psychic-corrosion-sgl-mtg-m19-68-enn/?sku=SGL-MTG-M19-68-ENN1</t>
  </si>
  <si>
    <t>Psychic Corrosion</t>
  </si>
  <si>
    <t>Bala Ged Recovery</t>
  </si>
  <si>
    <t>https://starcitygames.com/bala-ged-recovery-bala-ged-sanctuary-sgl-mtg-znr-180-enn/?sku=SGL-MTG-ZNR-180-ENN1</t>
  </si>
  <si>
    <t>https://starcitygames.com/garruks-uprising-sgl-mtg-m21-186-enn/?sku=SGL-MTG-M21-186-ENN1</t>
  </si>
  <si>
    <t>Garruk's Uprising</t>
  </si>
  <si>
    <t>https://starcitygames.com/extirpate-sgl-mtg-tsr-114-enf/?sku=SGL-MTG-TSR-114-ENF1</t>
  </si>
  <si>
    <t>Extirpate</t>
  </si>
  <si>
    <t>https://starcitygames.com/cranial-plating-sgl-mtg-tsr2-392-enf/?sku=SGL-MTG-TSR2-392-ENF1</t>
  </si>
  <si>
    <t>Cranial Plating</t>
  </si>
  <si>
    <t>https://starcitygames.com/minds-desire-sgl-mtg-sta-017-enf/?sku=SGL-MTG-STA-017-ENF1</t>
  </si>
  <si>
    <t>https://starcitygames.com/time-warp-sgl-mtg-sta2-085-jaf/?sku=SGL-MTG-STA2-085-JAF1</t>
  </si>
  <si>
    <t>Hellkite Tyrant</t>
  </si>
  <si>
    <t>https://starcitygames.com/sol-ring-sgl-mtg-c21-263-enn/?sku=SGL-MTG-C21-263-ENN1</t>
  </si>
  <si>
    <t>https://starcitygames.com/cursed-mirror-sgl-mtg-c21-050-enn/?sku=SGL-MTG-C21-050-ENN1</t>
  </si>
  <si>
    <t>Cursed Mirror</t>
  </si>
  <si>
    <t>https://starcitygames.com/thousand-year-elixir-sgl-mtg-c21-271-enn/?sku=SGL-MTG-C21-271-ENN1</t>
  </si>
  <si>
    <t>Thousand-Year Elixir</t>
  </si>
  <si>
    <t>https://starcitygames.com/archaeomancers-map-sgl-mtg-c21-012-enn/?sku=SGL-MTG-C21-012-ENN1</t>
  </si>
  <si>
    <t>Archaeomancer's Map</t>
  </si>
  <si>
    <t>https://starcitygames.com/monologue-tax-sgl-mtg-c21-019-enn/?sku=SGL-MTG-C21-019-ENN1</t>
  </si>
  <si>
    <t>Monologue Tax</t>
  </si>
  <si>
    <t>https://starcitygames.com/arcane-signet-sgl-mtg-c21-234-enn/?sku=SGL-MTG-C21-234-ENN1</t>
  </si>
  <si>
    <t>Ghidorah, King of the Cosmos</t>
  </si>
  <si>
    <t>https://starcitygames.com/illuna-apex-of-wishes-sgl-mtg-iko2-379-enf/?sku=SGL-MTG-IKO2-379-ENF1</t>
  </si>
  <si>
    <t>Dimir Signet</t>
  </si>
  <si>
    <t>https://starcitygames.com/dimir-signet-sgl-mtg-gk1-22-enn/?sku=SGL-MTG-GK1-22-ENN1</t>
  </si>
  <si>
    <t>https://starcitygames.com/glimpse-the-unthinkable-sgl-mtg-gk1-15-enn/?sku=SGL-MTG-GK1-15-ENN1</t>
  </si>
  <si>
    <t>Glimpse the Unthinkable</t>
  </si>
  <si>
    <t>Dimir</t>
  </si>
  <si>
    <t>https://starcitygames.com/shattering-spree-sgl-mtg-gk1-34-enn/?sku=SGL-MTG-GK1-34-ENN1</t>
  </si>
  <si>
    <t>Shattering Spree</t>
  </si>
  <si>
    <t>Stitch in Time</t>
  </si>
  <si>
    <t>https://starcitygames.com/stitch-in-time-sgl-mtg-gk1-43-enn/?sku=SGL-MTG-GK1-43-ENN1</t>
  </si>
  <si>
    <t>Izzet</t>
  </si>
  <si>
    <t>https://starcitygames.com/elves-of-deep-shadow-sgl-mtg-gk1-56-enn/?sku=SGL-MTG-GK1-56-ENN1</t>
  </si>
  <si>
    <t>Golgari</t>
  </si>
  <si>
    <t>Elves of Deep Shadow</t>
  </si>
  <si>
    <t>https://starcitygames.com/abrupt-decay-sgl-mtg-gk1-57-enn/?sku=SGL-MTG-GK1-57-ENN1</t>
  </si>
  <si>
    <t>Abrupt Decay</t>
  </si>
  <si>
    <t>https://starcitygames.com/deathrite-shaman-sgl-mtg-gk1-59-enn/?sku=SGL-MTG-GK1-59-ENN1</t>
  </si>
  <si>
    <t>Deathrite Shaman</t>
  </si>
  <si>
    <t>https://starcitygames.com/legion-loyalist-sgl-mtg-gk1-82-enn/?sku=SGL-MTG-GK1-82-ENN1</t>
  </si>
  <si>
    <t>Boros</t>
  </si>
  <si>
    <t>Selesnya</t>
  </si>
  <si>
    <t>Legion Loyalist</t>
  </si>
  <si>
    <t>Legion Warboss</t>
  </si>
  <si>
    <t>https://starcitygames.com/legion-warboss-sgl-mtg-grn-109-enn/?sku=SGL-MTG-GRN-109-ENN1</t>
  </si>
  <si>
    <t>https://starcitygames.com/aurelia-the-warleader-sgl-mtg-gk1-77-enf/?sku=SGL-MTG-GK1-77-ENF1</t>
  </si>
  <si>
    <t>Aurelia, the Warleader</t>
  </si>
  <si>
    <t>https://starcitygames.com/boros-charm-sgl-mtg-gk1-84-enn/?sku=SGL-MTG-GK1-84-ENN1</t>
  </si>
  <si>
    <t>Boros Charm</t>
  </si>
  <si>
    <t>Azorius</t>
  </si>
  <si>
    <t>Orzhov</t>
  </si>
  <si>
    <t>Rakdos</t>
  </si>
  <si>
    <t>Gruul</t>
  </si>
  <si>
    <t>Simic</t>
  </si>
  <si>
    <t>Sphinx's Revelation</t>
  </si>
  <si>
    <t>https://starcitygames.com/sphinxs-revelation-sgl-mtg-gk2-21-enn/?sku=SGL-MTG-GK2-21-ENN1</t>
  </si>
  <si>
    <t>https://starcitygames.com/teysa-orzhov-scion-sgl-mtg-gk2-28-enf/?sku=SGL-MTG-GK2-28-ENF1</t>
  </si>
  <si>
    <t>Teysa, Orzhov Scion</t>
  </si>
  <si>
    <t>Teysa Karlov</t>
  </si>
  <si>
    <t>https://starcitygames.com/teysa-karlov-sgl-mtg-rna-212-enn/?sku=SGL-MTG-RNA-212-ENN1</t>
  </si>
  <si>
    <t>https://starcitygames.com/rakdos-lord-of-riots-sgl-mtg-gk2-52-enf/?sku=SGL-MTG-GK2-52-ENF1</t>
  </si>
  <si>
    <t>Rakdos, Lord of Riots</t>
  </si>
  <si>
    <t>Dreadbore</t>
  </si>
  <si>
    <t>https://starcitygames.com/dreadbore-sgl-mtg-gk2-63-enn/?sku=SGL-MTG-GK2-63-ENN1</t>
  </si>
  <si>
    <t>Protean Hulk</t>
  </si>
  <si>
    <t>https://starcitygames.com/protean-hulk-sgl-mtg-gk2-83-enn/?sku=SGL-MTG-GK2-83-ENN1</t>
  </si>
  <si>
    <t>https://starcitygames.com/gyre-sage-sgl-mtg-gk2-112-enn/?sku=SGL-MTG-GK2-112-ENN1</t>
  </si>
  <si>
    <t>Gyre Sage</t>
  </si>
  <si>
    <t>https://starcitygames.com/progenitor-mimic-sgl-mtg-gk2-123-enn/?sku=SGL-MTG-GK2-123-ENN1</t>
  </si>
  <si>
    <t>Progenitor Mimic</t>
  </si>
  <si>
    <t>Rapid Hybridization</t>
  </si>
  <si>
    <t>https://starcitygames.com/rapid-hybridization-sgl-mtg-gk2-109-enn/?sku=SGL-MTG-GK2-109-ENN1</t>
  </si>
  <si>
    <t>https://starcitygames.com/voidslime-sgl-mtg-gk2-127-enn/?sku=SGL-MTG-GK2-127-ENN1</t>
  </si>
  <si>
    <t>Voidslime</t>
  </si>
  <si>
    <t>Guardian Project</t>
  </si>
  <si>
    <t>https://starcitygames.com/guardian-project-sgl-mtg-rna-130-enn/?sku=SGL-MTG-RNA-130-ENN1</t>
  </si>
  <si>
    <t>Behold the Multiverse</t>
  </si>
  <si>
    <t>https://starcitygames.com/solemnity-sgl-mtg-hou-22-enn/?sku=SGL-MTG-HOU-22-ENN1</t>
  </si>
  <si>
    <t>Solemnity</t>
  </si>
  <si>
    <t>Scavenger Grounds</t>
  </si>
  <si>
    <t>https://starcitygames.com/scavenger-grounds-sgl-mtg-hou-182-enf/?sku=SGL-MTG-HOU-182-ENF1</t>
  </si>
  <si>
    <t>https://starcitygames.com/neheb-the-eternal-sgl-mtg-hou-104-enn/?sku=SGL-MTG-HOU-104-ENN1</t>
  </si>
  <si>
    <t>Neheb, the Eternal</t>
  </si>
  <si>
    <t>https://starcitygames.com/torment-of-hailfire-sgl-mtg-hou-77-enn/?sku=SGL-MTG-HOU-77-ENN1</t>
  </si>
  <si>
    <t>https://starcitygames.com/ramunap-excavator-sgl-mtg-hou-129-enn/?sku=SGL-MTG-HOU-129-ENN1</t>
  </si>
  <si>
    <t>https://starcitygames.com/overwhelming-splendor-sgl-mtg-hou-19-enn/?sku=SGL-MTG-HOU-19-ENN1</t>
  </si>
  <si>
    <t>Overwhelming Splendor</t>
  </si>
  <si>
    <t>Fraying Sanity</t>
  </si>
  <si>
    <t>https://starcitygames.com/fraying-sanity-sgl-mtg-hou-35-enn/?sku=SGL-MTG-HOU-35-ENN1</t>
  </si>
  <si>
    <t>https://starcitygames.com/doomskar-sgl-mtg-khm-009-enn/?sku=SGL-MTG-KHM-009-ENN1</t>
  </si>
  <si>
    <t>Suma</t>
  </si>
  <si>
    <t>https://starcitygames.com/island-sgl-mtg-thb-251-enf/?sku=SGL-MTG-THB-251-ENF1</t>
  </si>
  <si>
    <t>https://starcitygames.com/temple-of-malice-sgl-mtg-thb-247-enf/?sku=SGL-MTG-THB-247-ENF1</t>
  </si>
  <si>
    <t>Temple of Malice</t>
  </si>
  <si>
    <t>https://starcitygames.com/maskwood-nexus-sgl-mtg-khm2-369-enn/?sku=SGL-MTG-KHM2-369-ENN1</t>
  </si>
  <si>
    <t>https://starcitygames.com/haunting-voyage-sgl-mtg-khm-098-enf/?sku=SGL-MTG-KHM-098-ENF1</t>
  </si>
  <si>
    <t>Haunting Voyage</t>
  </si>
  <si>
    <t>https://starcitygames.com/mishras-bauble-sgl-mtg-ima-221-enn/?sku=SGL-MTG-IMA-221-ENN1</t>
  </si>
  <si>
    <t>Mishra's Bauble</t>
  </si>
  <si>
    <t>https://starcitygames.com/genesis-wave-sgl-mtg-ima-164-enn/?sku=SGL-MTG-IMA-164-ENN1</t>
  </si>
  <si>
    <t>Genesis Wave</t>
  </si>
  <si>
    <t>https://starcitygames.com/narset-parter-of-veils-sgl-mtg-war-61-enn/?sku=SGL-MTG-WAR-61-ENN1</t>
  </si>
  <si>
    <t>Narset, Parter of Veils</t>
  </si>
  <si>
    <t>https://starcitygames.com/ephemerate-sgl-mtg-sta-068-jaf/?sku=SGL-MTG-STA-068-JAF1</t>
  </si>
  <si>
    <t>Ephemerate</t>
  </si>
  <si>
    <t>Strict Proctor</t>
  </si>
  <si>
    <t>https://starcitygames.com/veil-of-summer-sgl-mtg-m20-198-enn/?sku=SGL-MTG-M20-198-ENN1</t>
  </si>
  <si>
    <t>Veil of Summer</t>
  </si>
  <si>
    <t>https://starcitygames.com/colossus-hammer-sgl-mtg-m20-223-enn/?sku=SGL-MTG-M20-223-ENN1</t>
  </si>
  <si>
    <t>Colossus Hammer</t>
  </si>
  <si>
    <t>Scheming Symmetry</t>
  </si>
  <si>
    <t>https://starcitygames.com/scheming-symmetry-sgl-mtg-m20-113-enn/?sku=SGL-MTG-M20-113-ENN1</t>
  </si>
  <si>
    <t>https://starcitygames.com/yarok-the-desecrated-sgl-mtg-m20-220-enn/?sku=SGL-MTG-M20-220-ENN1</t>
  </si>
  <si>
    <t>Yarok, the Desecrated</t>
  </si>
  <si>
    <t>https://starcitygames.com/goblin-engineer-sgl-mtg-tsr2-345-enn/?sku=SGL-MTG-TSR2-345-ENN1</t>
  </si>
  <si>
    <t>Goblin Engineer</t>
  </si>
  <si>
    <t>https://starcitygames.com/rowan-scholar-of-sparks-will-scholar-of-frost-sgl-mtg-stx-156-enf/?sku=SGL-MTG-STX-156-ENF1</t>
  </si>
  <si>
    <t>Rowan, Scholar of Sparks</t>
  </si>
  <si>
    <t>https://starcitygames.com/ephemerate-sgl-mtg-sta2-005-enf/?sku=SGL-MTG-STA2-005-ENF1</t>
  </si>
  <si>
    <r>
      <t xml:space="preserve">3.1.9. </t>
    </r>
    <r>
      <rPr>
        <b/>
        <sz val="12"/>
        <rFont val="Calibri"/>
        <family val="2"/>
      </rPr>
      <t>Ravnica Allegiance - Guild Kits</t>
    </r>
  </si>
  <si>
    <t>Soul-Guide Lantern</t>
  </si>
  <si>
    <t>https://starcitygames.com/soul-guide-lantern-sgl-mtg-thb-237-enf/?sku=SGL-MTG-THB-237-ENF1</t>
  </si>
  <si>
    <t>Niv-Mizzet, the Firemind</t>
  </si>
  <si>
    <t>Ruric Thar, the Unbowed</t>
  </si>
  <si>
    <t>https://starcitygames.com/ruric-thar-the-unbowed-sgl-mtg-gk2-80-enf/?sku=SGL-MTG-GK2-80-ENF1</t>
  </si>
  <si>
    <t>https://starcitygames.com/kynaios-and-tiro-of-meletis-sgl-mtg-c16-36-enf/?sku=SGL-MTG-C16-36-ENF1</t>
  </si>
  <si>
    <t>Kynaios and Tiro of Meletis</t>
  </si>
  <si>
    <r>
      <rPr>
        <b/>
        <sz val="12"/>
        <color theme="0"/>
        <rFont val="Calibri"/>
        <family val="2"/>
        <scheme val="minor"/>
      </rPr>
      <t xml:space="preserve">4.5 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rgb="FF00B050"/>
        <rFont val="Calibri"/>
        <family val="2"/>
        <scheme val="minor"/>
      </rPr>
      <t>G</t>
    </r>
    <r>
      <rPr>
        <b/>
        <sz val="12"/>
        <color theme="2" tint="-0.249977111117893"/>
        <rFont val="Calibri"/>
        <family val="2"/>
        <scheme val="minor"/>
      </rPr>
      <t>W</t>
    </r>
    <r>
      <rPr>
        <b/>
        <sz val="12"/>
        <color rgb="FF0000FF"/>
        <rFont val="Calibri"/>
        <family val="2"/>
        <scheme val="minor"/>
      </rPr>
      <t>U</t>
    </r>
  </si>
  <si>
    <t>https://starcitygames.com/past-in-flames-sgl-mtg-ss3-004-enf/?sku=SGL-MTG-SS3-004-ENF1</t>
  </si>
  <si>
    <t>Past in Flames</t>
  </si>
  <si>
    <t>https://starcitygames.com/chandra-torch-of-defiance-sgl-mtg-ss3-001-enn/?sku=SGL-MTG-SS3-001-ENN1</t>
  </si>
  <si>
    <t>Chandra, Torch of Defiance</t>
  </si>
  <si>
    <t>https://starcitygames.com/pyroblast-sgl-mtg-ss3-005-enn/?sku=SGL-MTG-SS3-005-ENN1</t>
  </si>
  <si>
    <t>https://starcitygames.com/expressive-iteration-sgl-mtg-stx-186-enf/?sku=SGL-MTG-STX-186-ENF1</t>
  </si>
  <si>
    <t>https://starcitygames.com/expressive-iteration-sgl-mtg-stx-186-enn/?sku=SGL-MTG-STX-186-ENN1</t>
  </si>
  <si>
    <t>Expressive Iteration</t>
  </si>
  <si>
    <t>https://starcitygames.com/crux-of-fate-sgl-mtg-sta-025-enn/?sku=SGL-MTG-STA-025-ENN1</t>
  </si>
  <si>
    <t>Crux of Fate</t>
  </si>
  <si>
    <t>https://starcitygames.com/wandering-archaic-explore-the-vastlands-sgl-mtg-stx-006-enn/?sku=SGL-MTG-STX-006-ENN1</t>
  </si>
  <si>
    <t>Wandering Archaic</t>
  </si>
  <si>
    <t>https://starcitygames.com/solve-the-equation-sgl-mtg-stx-054-enn/?sku=SGL-MTG-STX-054-ENN1</t>
  </si>
  <si>
    <t>Solve the Equation</t>
  </si>
  <si>
    <t>https://starcitygames.com/vineglimmer-snarl-sgl-mtg-stx-274-enn/?sku=SGL-MTG-STX-274-ENN1</t>
  </si>
  <si>
    <t>Vineglimmer Snarl</t>
  </si>
  <si>
    <t>Frostboil Snarl</t>
  </si>
  <si>
    <t>https://starcitygames.com/frostboil-snarl-sgl-mtg-stx-265-enn/?sku=SGL-MTG-STX-265-ENN1</t>
  </si>
  <si>
    <t>https://starcitygames.com/mavinda-students-advocate-sgl-mtg-stx-021-enn/?sku=SGL-MTG-STX-021-ENN1</t>
  </si>
  <si>
    <t>Mavinda, Students' Advocate</t>
  </si>
  <si>
    <t>https://starcitygames.com/leyline-tyrant-sgl-mtg-znr-147-enn/?sku=SGL-MTG-ZNR-147-ENN1</t>
  </si>
  <si>
    <t>Leyline Tyrant</t>
  </si>
  <si>
    <t>https://starcitygames.com/nissa-of-shadowed-boughs-sgl-mtg-znr-231-enn/?sku=SGL-MTG-ZNR-231-ENN1</t>
  </si>
  <si>
    <r>
      <rPr>
        <b/>
        <sz val="12"/>
        <color rgb="FF6600CC"/>
        <rFont val="Calibri"/>
        <family val="2"/>
        <scheme val="minor"/>
      </rPr>
      <t>3.6.7.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rgb="FFFF9933"/>
        <rFont val="Calibri"/>
        <family val="2"/>
        <scheme val="minor"/>
      </rPr>
      <t>Modern Horizons 2</t>
    </r>
  </si>
  <si>
    <t>https://starcitygames.com/marsh-flats-sgl-mtg-mh2-248-enn/?sku=SGL-MTG-MH2-248-ENN1</t>
  </si>
  <si>
    <t>https://starcitygames.com/esper-sentinel-sgl-mtg-mh2-012-enn/?sku=SGL-MTG-MH2-012-ENN1</t>
  </si>
  <si>
    <t>Esper Sentinel</t>
  </si>
  <si>
    <t>https://starcitygames.com/ignoble-hierarch-sgl-mtg-mh22-414-enn/?sku=SGL-MTG-MH22-414-ENN1</t>
  </si>
  <si>
    <t>Ignoble Hierarch</t>
  </si>
  <si>
    <t>https://starcitygames.com/kaldra-compleat-sgl-mtg-mh2-227-enn/?sku=SGL-MTG-MH2-227-ENN1</t>
  </si>
  <si>
    <t>Kaldra Compleat</t>
  </si>
  <si>
    <t>Imperial Recruiter</t>
  </si>
  <si>
    <t>https://starcitygames.com/imperial-recruiter-sgl-mtg-mh2-281-enn/?sku=SGL-MTG-MH2-281-ENN1</t>
  </si>
  <si>
    <t>https://starcitygames.com/nettlecyst-sgl-mtg-mh2-231-enn/?sku=SGL-MTG-MH2-231-ENN1</t>
  </si>
  <si>
    <t>Nettlecyst</t>
  </si>
  <si>
    <t>Void Mirror</t>
  </si>
  <si>
    <t>https://starcitygames.com/void-mirror-sgl-mtg-mh22-435-enn/?sku=SGL-MTG-MH22-435-ENN1</t>
  </si>
  <si>
    <t>https://starcitygames.com/ragavan-nimble-pilferer-sgl-mtg-mh2-138-enn/?sku=SGL-MTG-MH2-138-ENN1</t>
  </si>
  <si>
    <t>Ragavan, Nimble Pilferer</t>
  </si>
  <si>
    <t>Urza's Saga</t>
  </si>
  <si>
    <t>https://starcitygames.com/urzas-saga-sgl-mtg-mh2-259-enn/?sku=SGL-MTG-MH2-259-ENN1</t>
  </si>
  <si>
    <t>https://starcitygames.com/misty-rainforest-sgl-mtg-mh2-250-enn/?sku=SGL-MTG-MH2-250-ENN1</t>
  </si>
  <si>
    <t>Misty Rainforest</t>
  </si>
  <si>
    <t>https://starcitygames.com/vindicate-sgl-mtg-mh2-294-enn/?sku=SGL-MTG-MH2-294-ENN1</t>
  </si>
  <si>
    <t>Vindicate</t>
  </si>
  <si>
    <t>https://starcitygames.com/svyelun-of-sea-and-sky-sgl-mtg-mh2-069-enn/?sku=SGL-MTG-MH2-069-ENN1</t>
  </si>
  <si>
    <t>Svyelun of Sea and Sky</t>
  </si>
  <si>
    <t>https://starcitygames.com/academy-manufactor-sgl-mtg-mh2-219-enn/?sku=SGL-MTG-MH2-219-ENN1</t>
  </si>
  <si>
    <t>Academy Manufactor</t>
  </si>
  <si>
    <t>https://starcitygames.com/scalding-tarn-sgl-mtg-mh2-254-enn/?sku=SGL-MTG-MH2-254-ENN1</t>
  </si>
  <si>
    <t>Scalding Tarn</t>
  </si>
  <si>
    <t>https://starcitygames.com/thought-monitor-sgl-mtg-mh2-071-enn/?sku=SGL-MTG-MH2-071-ENN1</t>
  </si>
  <si>
    <t>Thought Monitor</t>
  </si>
  <si>
    <t>https://starcitygames.com/wrath-of-god-sgl-mtg-pwsb-por_039-enn/?sku=SGL-MTG-PWSB-POR_039-ENN1</t>
  </si>
  <si>
    <t>Wrath of God</t>
  </si>
  <si>
    <t>Geyadrone Dihada</t>
  </si>
  <si>
    <r>
      <rPr>
        <b/>
        <sz val="12"/>
        <color theme="0"/>
        <rFont val="Calibri"/>
        <family val="2"/>
        <scheme val="minor"/>
      </rPr>
      <t xml:space="preserve">2.5 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B</t>
    </r>
    <r>
      <rPr>
        <b/>
        <sz val="12"/>
        <color rgb="FFFF0000"/>
        <rFont val="Calibri"/>
        <family val="2"/>
        <scheme val="minor"/>
      </rPr>
      <t>R</t>
    </r>
  </si>
  <si>
    <t>https://starcitygames.com/ignoble-hierarch-sgl-mtg-mh2-166-enn/?sku=SGL-MTG-MH2-166-ENN1</t>
  </si>
  <si>
    <t>https://starcitygames.com/prismatic-ending-sgl-mtg-mh2-025-enn/?sku=SGL-MTG-MH2-025-ENN1</t>
  </si>
  <si>
    <t>Prismatic Ending</t>
  </si>
  <si>
    <t>https://starcitygames.com/dragons-rage-channeler-sgl-mtg-mh2-121-enn/?sku=SGL-MTG-MH2-121-ENN1</t>
  </si>
  <si>
    <t>Dragon's Rage Channeler</t>
  </si>
  <si>
    <t>https://starcitygames.com/dauthi-voidwalker-sgl-mtg-mh2-081-enn/?sku=SGL-MTG-MH2-081-ENN1</t>
  </si>
  <si>
    <t>Dauthi Voidwalker</t>
  </si>
  <si>
    <t>https://starcitygames.com/chatterfang-squirrel-general-sgl-mtg-mh2-151-enn/?sku=SGL-MTG-MH2-151-ENN1</t>
  </si>
  <si>
    <t>Chatterfang, Squirrel General</t>
  </si>
  <si>
    <t>https://starcitygames.com/counterspell-sgl-mtg-mh22-308-enf/?sku=SGL-MTG-MH22-308-ENF1</t>
  </si>
  <si>
    <t>https://starcitygames.com/subtlety-sgl-mtg-mh2-067-enn/?sku=SGL-MTG-MH2-067-ENN1</t>
  </si>
  <si>
    <t>Subtlety</t>
  </si>
  <si>
    <t>https://starcitygames.com/fury-sgl-mtg-mh2-126-enn/?sku=SGL-MTG-MH2-126-ENN1</t>
  </si>
  <si>
    <t>Fury</t>
  </si>
  <si>
    <t>https://starcitygames.com/yavimaya-cradle-of-growth-sgl-mtg-mh2-261-enf/?sku=SGL-MTG-MH2-261-ENF1</t>
  </si>
  <si>
    <t>Yavimaya, Cradle of Growth</t>
  </si>
  <si>
    <t>Master of the Pearl Trident</t>
  </si>
  <si>
    <t>https://starcitygames.com/master-of-the-pearl-trident-sgl-mtg-tsr2-310-enn/?sku=SGL-MTG-TSR2-310-ENN1</t>
  </si>
  <si>
    <t>https://starcitygames.com/urborg-tomb-of-yawgmoth-sgl-mtg-tsr-287-enn/?sku=SGL-MTG-TSR-287-ENN1</t>
  </si>
  <si>
    <t>https://starcitygames.com/archaeomancers-map-sgl-mtg-c212-339-enn/?sku=SGL-MTG-C212-339-ENN1</t>
  </si>
  <si>
    <t>https://starcitygames.com/chaos-warp-sgl-mtg-sta2-036-enf/?sku=SGL-MTG-STA2-036-ENF1</t>
  </si>
  <si>
    <t>Chaos Warp</t>
  </si>
  <si>
    <t>https://starcitygames.com/field-of-the-dead-sgl-mtg-m20-247-enn/?sku=SGL-MTG-M20-247-ENN1</t>
  </si>
  <si>
    <t>Field of the Dead</t>
  </si>
  <si>
    <t>https://starcitygames.com/vampire-of-the-dire-moon-sgl-mtg-m20-120-enn/?sku=SGL-MTG-M20-120-ENN1</t>
  </si>
  <si>
    <t>Vampire of the Dire Moon</t>
  </si>
  <si>
    <t>https://starcitygames.com/kykar-winds-fury-sgl-mtg-m20-212-enn/?sku=SGL-MTG-M20-212-ENN1</t>
  </si>
  <si>
    <t>Kykar, Wind's Fury</t>
  </si>
  <si>
    <t>Mystic Forge</t>
  </si>
  <si>
    <t>https://starcitygames.com/mystic-forge-sgl-mtg-m20-233-enn/?sku=SGL-MTG-M20-233-ENN1</t>
  </si>
  <si>
    <t>https://starcitygames.com/kethis-the-hidden-hand-sgl-mtg-m20-211-enn/?sku=SGL-MTG-M20-211-ENN1</t>
  </si>
  <si>
    <t>Kethis, the Hidden Hand</t>
  </si>
  <si>
    <t>https://starcitygames.com/leyline-of-sanctity-sgl-mtg-m20-26-enn/?sku=SGL-MTG-M20-26-ENN1</t>
  </si>
  <si>
    <t>Cavalier of Dawn</t>
  </si>
  <si>
    <t>https://starcitygames.com/cavalier-of-dawn-sgl-mtg-m20-10-enn/?sku=SGL-MTG-M20-10-ENN1</t>
  </si>
  <si>
    <t>https://starcitygames.com/golos-tireless-pilgrim-sgl-mtg-m20-226-enn/?sku=SGL-MTG-M20-226-ENN1</t>
  </si>
  <si>
    <t>Golos, Tireless Pilgrim</t>
  </si>
  <si>
    <t>Omnath, Locus of the Roil</t>
  </si>
  <si>
    <t>https://starcitygames.com/omnath-locus-of-the-roil-sgl-mtg-m20-216-enn/?sku=SGL-MTG-M20-216-ENN1</t>
  </si>
  <si>
    <t>Spectral Sailor</t>
  </si>
  <si>
    <t>https://starcitygames.com/spectral-sailor-sgl-mtg-m20-076-enf/?sku=SGL-MTG-M20-076-ENF1</t>
  </si>
  <si>
    <t>https://starcitygames.com/leyline-of-anticipation-sgl-mtg-m20-64-enf/?sku=SGL-MTG-M20-64-ENF1</t>
  </si>
  <si>
    <t>Leyline of Anticipation</t>
  </si>
  <si>
    <t>https://starcitygames.com/uro-titan-of-natures-wrath-sgl-mtg-thb-229-enn/?sku=SGL-MTG-THB-229-ENN1</t>
  </si>
  <si>
    <t>Uro, Titan of Nature's Wrath</t>
  </si>
  <si>
    <t>https://starcitygames.com/purphoros-bronze-blooded-sgl-mtg-thb-150-enn/?sku=SGL-MTG-THB-150-ENN1</t>
  </si>
  <si>
    <t>Erebos, Bleak-Hearted</t>
  </si>
  <si>
    <t>Purphoros, Bronze-Blooded</t>
  </si>
  <si>
    <t>https://starcitygames.com/erebos-bleak-hearted-sgl-mtg-thb2-262-enn/?sku=SGL-MTG-THB2-262-ENN1</t>
  </si>
  <si>
    <t>https://starcitygames.com/ox-of-agonas-sgl-mtg-thb-147-enn/?sku=SGL-MTG-THB-147-ENN1</t>
  </si>
  <si>
    <t>Ox of Agonas</t>
  </si>
  <si>
    <t>https://starcitygames.com/idyllic-tutor-sgl-mtg-thb-024-enn/?sku=SGL-MTG-THB-024-ENN1</t>
  </si>
  <si>
    <t>Idyllic Tutor</t>
  </si>
  <si>
    <t>https://starcitygames.com/heliods-intervention-sgl-mtg-thb-019-enn/?sku=SGL-MTG-THB-019-ENN1</t>
  </si>
  <si>
    <t>Heliod's Intervention</t>
  </si>
  <si>
    <t>Dryad of the Ilysian Grove</t>
  </si>
  <si>
    <t>https://starcitygames.com/dryad-of-the-ilysian-grove-sgl-mtg-thb-169-enn/?sku=SGL-MTG-THB-169-ENN1</t>
  </si>
  <si>
    <t>https://starcitygames.com/nyx-lotus-sgl-mtg-thb-235-enn/?sku=SGL-MTG-THB-235-ENN1</t>
  </si>
  <si>
    <t>Nyx Lotus</t>
  </si>
  <si>
    <t>https://starcitygames.com/underworld-breach-sgl-mtg-thb-161-enn/?sku=SGL-MTG-THB-161-ENN1</t>
  </si>
  <si>
    <t>Underworld Breach</t>
  </si>
  <si>
    <t>https://starcitygames.com/shadowspear-sgl-mtg-thb-236-enn/?sku=SGL-MTG-THB-236-ENN1</t>
  </si>
  <si>
    <t>Shadowspear</t>
  </si>
  <si>
    <t>https://starcitygames.com/soul-guide-lantern-sgl-mtg-thb-237-enn/?sku=SGL-MTG-THB-237-ENN1</t>
  </si>
  <si>
    <t>Soul-Guided Lantern</t>
  </si>
  <si>
    <t>https://starcitygames.com/elenda-the-dusk-rose-sgl-mtg-rix-157-enn/?sku=SGL-MTG-RIX-157-ENN1</t>
  </si>
  <si>
    <t>Elenda, the Dusk Rose</t>
  </si>
  <si>
    <t>https://starcitygames.com/zacama-primal-calamity-sgl-mtg-rix-174-enn/?sku=SGL-MTG-RIX-174-ENN1</t>
  </si>
  <si>
    <t>Zacama, Primal Calamity</t>
  </si>
  <si>
    <t>https://starcitygames.com/trapjaw-tyrant-sgl-mtg-rix-29-enn/?sku=SGL-MTG-RIX-29-ENN1</t>
  </si>
  <si>
    <t>Trapjaw Tyrant</t>
  </si>
  <si>
    <t>https://starcitygames.com/world-shaper-sgl-mtg-rix-151-enn/?sku=SGL-MTG-RIX-151-ENN1</t>
  </si>
  <si>
    <t>World Shaper</t>
  </si>
  <si>
    <t>https://starcitygames.com/ghalta-primal-hunger-sgl-mtg-rix-130-enn/?sku=SGL-MTG-RIX-130-ENN1</t>
  </si>
  <si>
    <t>https://starcitygames.com/ghalta-primal-hunger-sgl-mtg-rix-130-enf/?sku=SGL-MTG-RIX-130-ENF1</t>
  </si>
  <si>
    <t>https://starcitygames.com/masterminds-acquisition-sgl-mtg-rix-77-enn/?sku=SGL-MTG-RIX-77-ENN1</t>
  </si>
  <si>
    <t>Mastermind's Acquisition</t>
  </si>
  <si>
    <t>Storm the Vault</t>
  </si>
  <si>
    <t>https://starcitygames.com/storm-the-vault-sgl-mtg-rix-173a-enn/?sku=SGL-MTG-RIX-173a-ENN1</t>
  </si>
  <si>
    <t>https://starcitygames.com/pitiless-plunderer-sgl-mtg-rix-81-enn/?sku=SGL-MTG-RIX-81-ENN1</t>
  </si>
  <si>
    <t>Pitiless Plunderer</t>
  </si>
  <si>
    <t>https://starcitygames.com/the-underworld-cookbook-sgl-mtg-mh22-434-enf/?sku=SGL-MTG-MH22-434-ENF1</t>
  </si>
  <si>
    <t>The Underworld Cookbook</t>
  </si>
  <si>
    <t>Codie, Vociferous Codex</t>
  </si>
  <si>
    <t>https://starcitygames.com/counterspell-sgl-mtg-ema-43-enf/?sku=SGL-MTG-EMA-43-ENF1</t>
  </si>
  <si>
    <t>https://starcitygames.com/argothian-enchantress-sgl-mtg-ema-158-enn/?sku=SGL-MTG-EMA-158-ENN1</t>
  </si>
  <si>
    <t>https://starcitygames.com/questing-beast-sgl-mtg-eld-171-enn/?sku=SGL-MTG-ELD-171-ENN1</t>
  </si>
  <si>
    <t>Questing Beast</t>
  </si>
  <si>
    <t>https://starcitygames.com/realm-cloaked-giant-SGL-MTG-ELD2-277-enn/?sku=SGL-MTG-ELD2-277-ENN1</t>
  </si>
  <si>
    <t>Realm-Cloaked Giant // Cast Off</t>
  </si>
  <si>
    <t>https://starcitygames.com/doom-foretold-SGL-MTG-ELD2-378-enn/?sku=SGL-MTG-ELD2-378-ENN1</t>
  </si>
  <si>
    <t>https://starcitygames.com/wildborn-preserver-SGL-MTG-ELD2-375-enf/?sku=SGL-MTG-ELD2-375-ENF1</t>
  </si>
  <si>
    <t>https://starcitygames.com/ayara-first-of-locthwain-sgl-mtg-eld-075-enn/?sku=SGL-MTG-ELD-075-ENN1</t>
  </si>
  <si>
    <t>Ayara, First of Locthwain</t>
  </si>
  <si>
    <t>https://starcitygames.com/mystical-dispute-sgl-mtg-eld-058-enn/?sku=SGL-MTG-ELD-058-ENN1</t>
  </si>
  <si>
    <t>Mystical Dispute</t>
  </si>
  <si>
    <t>Murderous Rider // Swift End</t>
  </si>
  <si>
    <t>https://starcitygames.com/murderous-rider-SGL-MTG-ELD2-287-enn/?sku=SGL-MTG-ELD2-287-ENN1</t>
  </si>
  <si>
    <t>Porphyry Nodes</t>
  </si>
  <si>
    <t>https://starcitygames.com/porphyry-nodes-sgl-mtg-tsr-032-enn/?sku=SGL-MTG-TSR-032-ENN1</t>
  </si>
  <si>
    <t>https://starcitygames.com/ephemerate-sgl-mtg-sta-005-enn/?sku=SGL-MTG-STA-005-ENN1</t>
  </si>
  <si>
    <t>https://starcitygames.com/adorned-pouncer-sgl-mtg-hou-2-enn/?sku=SGL-MTG-HOU-2-ENN1</t>
  </si>
  <si>
    <t>Runed Halo</t>
  </si>
  <si>
    <t>https://starcitygames.com/runed-halo-sgl-mtg-m21-032-enn/?sku=SGL-MTG-M21-032-ENN1</t>
  </si>
  <si>
    <t>https://starcitygames.com/relic-seeker-sgl-mtg-cmr-382-enn/?sku=SGL-MTG-CMR-382-ENN1</t>
  </si>
  <si>
    <t>Relic Seeker</t>
  </si>
  <si>
    <t>Serra Avenger</t>
  </si>
  <si>
    <t>https://starcitygames.com/serra-avenger-sgl-mtg-tsr-041-enn/?sku=SGL-MTG-TSR-041-ENN1</t>
  </si>
  <si>
    <t>https://starcitygames.com/strict-proctor-sgl-mtg-stx-033-enn/?sku=SGL-MTG-STX-033-ENN1</t>
  </si>
  <si>
    <t>https://starcitygames.com/academic-probation-sgl-mtg-stx-007-enn/?sku=SGL-MTG-STX-007-ENN1</t>
  </si>
  <si>
    <t>Academic Probation</t>
  </si>
  <si>
    <t>https://starcitygames.com/sanctifier-en-vec-sgl-mtg-mh2-027-enn/?sku=SGL-MTG-MH2-027-ENN1</t>
  </si>
  <si>
    <t>Sanctifier en-Vec</t>
  </si>
  <si>
    <t>Always Watching</t>
  </si>
  <si>
    <t>https://starcitygames.com/always-watching-sgl-mtg-soi-1-enn/?sku=SGL-MTG-SOI-1-ENN1</t>
  </si>
  <si>
    <t>https://starcitygames.com/hanged-executioner-sgl-mtg-m20-22-enn/?sku=SGL-MTG-M20-22-ENN1</t>
  </si>
  <si>
    <t>Hanged Executioner</t>
  </si>
  <si>
    <t>https://starcitygames.com/linden-the-steadfast-queen-sgl-mtg-eld-020-enn/?sku=SGL-MTG-ELD-020-ENN1</t>
  </si>
  <si>
    <t>Linden, the Steadfast Queen</t>
  </si>
  <si>
    <t>Glorious Anthem</t>
  </si>
  <si>
    <t>https://starcitygames.com/glorious-anthem-sgl-mtg-m212-341-enn/?sku=SGL-MTG-M212-341-ENN1</t>
  </si>
  <si>
    <t>https://starcitygames.com/unbreakable-formation-sgl-mtg-cmr-388-enn/?sku=SGL-MTG-CMR-388-ENN1</t>
  </si>
  <si>
    <t>https://starcitygames.com/timely-ward-sgl-mtg-cmr-363-enn/?sku=SGL-MTG-CMR-363-ENN1</t>
  </si>
  <si>
    <t>Timely Ward</t>
  </si>
  <si>
    <t>https://starcitygames.com/reidane-god-of-the-worthy-valkmira-protectors-shield-sgl-mtg-khm-021-enn/?sku=SGL-MTG-KHM-021-ENN1</t>
  </si>
  <si>
    <t>Reidane, God of the Worthy</t>
  </si>
  <si>
    <t>Mangara of Corondor</t>
  </si>
  <si>
    <t>https://starcitygames.com/mangara-of-corondor-sgl-mtg-tsr-027-enn/?sku=SGL-MTG-TSR-027-ENN1</t>
  </si>
  <si>
    <t>https://starcitygames.com/sparring-regimen-sgl-mtg-stx-029-enn/?sku=SGL-MTG-STX-029-ENN1</t>
  </si>
  <si>
    <t>Sparring Regimen</t>
  </si>
  <si>
    <t>Nils, Discipline Enforcer</t>
  </si>
  <si>
    <t>https://starcitygames.com/nils-discipline-enforcer-sgl-mtg-c212-347-enn/?sku=SGL-MTG-C212-347-ENN1</t>
  </si>
  <si>
    <t>https://starcitygames.com/losheel-clockwork-scholar-sgl-mtg-c21-018-enn/?sku=SGL-MTG-C21-018-ENN1</t>
  </si>
  <si>
    <t>Losheel, Clockwork Scholar</t>
  </si>
  <si>
    <t>https://starcitygames.com/digsite-engineer-sgl-mtg-c21-015-enn/?sku=SGL-MTG-C21-015-ENN1</t>
  </si>
  <si>
    <t>Digsite Engineer</t>
  </si>
  <si>
    <t>https://starcitygames.com/out-of-time-sgl-mtg-mh2-023-enn/?sku=SGL-MTG-MH2-023-ENN1</t>
  </si>
  <si>
    <t>Out of Time</t>
  </si>
  <si>
    <t>https://starcitygames.com/kytheons-irregulars-sgl-mtg-gn2-008-enn/?sku=SGL-MTG-GN2-008-ENN1</t>
  </si>
  <si>
    <t>Kytheon's Irregulars</t>
  </si>
  <si>
    <t>https://starcitygames.com/archon-of-suns-grace-sgl-mtg-thb-003-enn/?sku=SGL-MTG-THB-003-ENN1</t>
  </si>
  <si>
    <t>Archon of Sun's Grace</t>
  </si>
  <si>
    <t>Shatter the Sky</t>
  </si>
  <si>
    <t>https://starcitygames.com/shatter-the-sky-sgl-mtg-thb-037-enn/?sku=SGL-MTG-THB-037-ENN1</t>
  </si>
  <si>
    <t>Basri's Lieutenant</t>
  </si>
  <si>
    <t>https://starcitygames.com/basris-lieutenant-sgl-mtg-m21-009-enn/?sku=SGL-MTG-M21-009-ENN1</t>
  </si>
  <si>
    <t>Odric, Lunarch Marshal</t>
  </si>
  <si>
    <t>https://starcitygames.com/odric-lunarch-marshal-sgl-mtg-cmr-379-enn/?sku=SGL-MTG-CMR-379-ENN1</t>
  </si>
  <si>
    <t>https://starcitygames.com/restoration-angel-sgl-mtg-tsr2-300-enn/?sku=SGL-MTG-TSR2-300-ENN1</t>
  </si>
  <si>
    <t>Restoration Angel</t>
  </si>
  <si>
    <t>https://starcitygames.com/excavation-technique-sgl-mtg-c21-016-enn/?sku=SGL-MTG-C21-016-ENN1</t>
  </si>
  <si>
    <t>Excavation Technique</t>
  </si>
  <si>
    <t>https://starcitygames.com/search-the-premises-sgl-mtg-mh2-029-enn/?sku=SGL-MTG-MH2-029-ENN1</t>
  </si>
  <si>
    <t>Search the Premises</t>
  </si>
  <si>
    <t>Djeru, With Eyes Open</t>
  </si>
  <si>
    <t>https://starcitygames.com/djeru-with-eyes-open-sgl-mtg-hou-10-enn/?sku=SGL-MTG-HOU-10-ENN1</t>
  </si>
  <si>
    <t>https://starcitygames.com/victorys-envoy-sgl-mtg-thb-289-enn/?sku=SGL-MTG-THB-289-ENN1</t>
  </si>
  <si>
    <t>Victory's Envoy</t>
  </si>
  <si>
    <t>https://starcitygames.com/elspeth-conquers-death-sgl-mtg-thb-013-enn/?sku=SGL-MTG-THB-013-ENN1</t>
  </si>
  <si>
    <t>Elspeth Conquers Death</t>
  </si>
  <si>
    <t>https://starcitygames.com/tazri-beacon-of-unity-sgl-mtg-prm-pp_znr_044-enn/?sku=SGL-MTG-PRM-PP_ZNR_044-ENN1</t>
  </si>
  <si>
    <t>Tazri, Beacon of Unity</t>
  </si>
  <si>
    <t>https://starcitygames.com/winds-of-rath-sgl-mtg-cmr-392-enn/?sku=SGL-MTG-CMR-392-ENN1</t>
  </si>
  <si>
    <t>Winds of Rath</t>
  </si>
  <si>
    <t>https://starcitygames.com/cleansing-nova-sgl-mtg-c21-086-enn/?sku=SGL-MTG-C21-086-ENN1</t>
  </si>
  <si>
    <t>Cleansing Nova</t>
  </si>
  <si>
    <t>https://starcitygames.com/rout-sgl-mtg-c21-101-enn/?sku=SGL-MTG-C21-101-ENN1</t>
  </si>
  <si>
    <t>Rout</t>
  </si>
  <si>
    <t>https://starcitygames.com/hour-of-revelation-sgl-mtg-hou-15-enn/?sku=SGL-MTG-HOU-15-ENN1</t>
  </si>
  <si>
    <t>Hour of Revelation</t>
  </si>
  <si>
    <t>Beacon of Immortality</t>
  </si>
  <si>
    <t>https://starcitygames.com/beacon-of-immortality-sgl-mtg-e02-1-enn/?sku=SGL-MTG-E02-1-ENN1</t>
  </si>
  <si>
    <t>https://starcitygames.com/sun-titan-sgl-mtg-c21-106-enn/?sku=SGL-MTG-C21-106-ENN1</t>
  </si>
  <si>
    <t>Sun Titan</t>
  </si>
  <si>
    <t>https://starcitygames.com/soul-of-eternity-sgl-mtg-cmr-050-enn/?sku=SGL-MTG-CMR-050-ENN1</t>
  </si>
  <si>
    <t>Soul of Eternity</t>
  </si>
  <si>
    <t>Angel of the Ruins</t>
  </si>
  <si>
    <t>https://starcitygames.com/angel-of-the-ruins-sgl-mtg-c212-338-enn/?sku=SGL-MTG-C212-338-ENN1</t>
  </si>
  <si>
    <t>https://starcitygames.com/zetalpa-primal-dawn-sgl-mtg-gn2-015-enn/?sku=SGL-MTG-GN2-015-ENN1</t>
  </si>
  <si>
    <t>Zetalpa, Primal Dawn</t>
  </si>
  <si>
    <t>White Sun's Zenith</t>
  </si>
  <si>
    <t>https://starcitygames.com/white-suns-zenith-sgl-mtg-cmr-391-enn/?sku=SGL-MTG-CMR-391-ENN1</t>
  </si>
  <si>
    <t>https://starcitygames.com/martial-coup-sgl-mtg-cmr-378-enn/?sku=SGL-MTG-CMR-378-ENN1</t>
  </si>
  <si>
    <t>Martial Coup</t>
  </si>
  <si>
    <t>https://starcitygames.com/confounding-conundrum-sgl-mtg-znr-053-enn/?sku=SGL-MTG-ZNR-053-ENN1</t>
  </si>
  <si>
    <t>https://starcitygames.com/inevitable-betrayal-sgl-mtg-mh2-047-enn/?sku=SGL-MTG-MH2-047-ENN1</t>
  </si>
  <si>
    <t>Inevitable Betrayal</t>
  </si>
  <si>
    <t>https://starcitygames.com/suspend-sgl-mtg-mh2-068-enn/?sku=SGL-MTG-MH2-068-ENN1</t>
  </si>
  <si>
    <t>Suspend</t>
  </si>
  <si>
    <t>https://starcitygames.com/vantress-gargoyle-sgl-mtg-eld-071-enn/?sku=SGL-MTG-ELD-071-ENN1</t>
  </si>
  <si>
    <t>Vantress Gargoyle</t>
  </si>
  <si>
    <t>Fae of Wishes</t>
  </si>
  <si>
    <t>https://starcitygames.com/fae-of-wishes-sgl-mtg-eld-044-enn/?sku=SGL-MTG-ELD-044-ENN1</t>
  </si>
  <si>
    <t>https://starcitygames.com/fae-of-wishes-SGL-MTG-ELD2-282-enn/?sku=SGL-MTG-ELD2-282-ENN1</t>
  </si>
  <si>
    <t>https://starcitygames.com/protean-thaumaturge-sgl-mtg-thb-060-enn/?sku=SGL-MTG-THB-060-ENN1</t>
  </si>
  <si>
    <t>Protean Thaumaturge</t>
  </si>
  <si>
    <t>Dress Down</t>
  </si>
  <si>
    <t>https://starcitygames.com/dress-down-sgl-mtg-mh2-039-enn/?sku=SGL-MTG-MH2-039-ENN1</t>
  </si>
  <si>
    <t>https://starcitygames.com/rise-and-shine-sgl-mtg-mh2-058-enn/?sku=SGL-MTG-MH2-058-ENN1</t>
  </si>
  <si>
    <t>Rise and Shine</t>
  </si>
  <si>
    <t>https://starcitygames.com/rise-and-shine-sgl-mtg-mh22-340-enn/?sku=SGL-MTG-MH22-340-ENN1</t>
  </si>
  <si>
    <t>https://starcitygames.com/champion-of-wits-sgl-mtg-hou-31-enn/?sku=SGL-MTG-HOU-31-ENN1</t>
  </si>
  <si>
    <t>Champion of Wits</t>
  </si>
  <si>
    <t>https://starcitygames.com/nimble-obstructionist-sgl-mtg-hou-40-enn/?sku=SGL-MTG-HOU-40-ENN1</t>
  </si>
  <si>
    <t>Nimble Obstructionist</t>
  </si>
  <si>
    <t>https://starcitygames.com/induced-amnesia-sgl-mtg-rix-40-enn/?sku=SGL-MTG-RIX-40-ENN1</t>
  </si>
  <si>
    <t>Induced Amnesia</t>
  </si>
  <si>
    <t>https://starcitygames.com/nadir-kraken-sgl-mtg-thb-055-enn/?sku=SGL-MTG-THB-055-ENN1</t>
  </si>
  <si>
    <t>Nadir Kraken</t>
  </si>
  <si>
    <t>https://starcitygames.com/one-with-the-machine-sgl-mtg-m19-66-enn/?sku=SGL-MTG-M19-66-ENN1</t>
  </si>
  <si>
    <t>One with the Machine</t>
  </si>
  <si>
    <t>https://starcitygames.com/engulf-the-shore-sgl-mtg-gn2-21-enn/?sku=SGL-MTG-GN2-21-ENN1</t>
  </si>
  <si>
    <t>Engulf the Shore</t>
  </si>
  <si>
    <t>https://starcitygames.com/ashioks-erasure-sgl-mtg-thb-043-enn/?sku=SGL-MTG-THB-043-ENN1</t>
  </si>
  <si>
    <t>Ashiok's Erasure</t>
  </si>
  <si>
    <t>https://starcitygames.com/wonder-sgl-mtg-mh2-271-enn/?sku=SGL-MTG-MH2-271-ENN1</t>
  </si>
  <si>
    <t>Wonder</t>
  </si>
  <si>
    <t>https://starcitygames.com/cavalier-of-gales-sgl-mtg-m20-52-enn/?sku=SGL-MTG-M20-52-ENN1</t>
  </si>
  <si>
    <t>Cavalier of Gales</t>
  </si>
  <si>
    <t>https://starcitygames.com/thryx-the-sudden-storm-sgl-mtg-thb-076-enn/?sku=SGL-MTG-THB-076-ENN1</t>
  </si>
  <si>
    <t>Thryx, the Sudden Storm</t>
  </si>
  <si>
    <t>Magus of the Future</t>
  </si>
  <si>
    <t>https://starcitygames.com/magus-of-the-future-sgl-mtg-tsr-075-enn/?sku=SGL-MTG-TSR-075-ENN1</t>
  </si>
  <si>
    <t>https://starcitygames.com/unesh-criosphinx-sovereign-sgl-mtg-hou-52-enn/?sku=SGL-MTG-HOU-52-ENN1</t>
  </si>
  <si>
    <t>Unesh, Criosphinx Sovereign</t>
  </si>
  <si>
    <t>https://starcitygames.com/masterful-replication-sgl-mtg-m20-65-enn/?sku=SGL-MTG-M20-65-ENN1</t>
  </si>
  <si>
    <t>Masterful Replication</t>
  </si>
  <si>
    <t>https://starcitygames.com/upheaval-sgl-mtg-mh2-270-enn/?sku=SGL-MTG-MH2-270-ENN1</t>
  </si>
  <si>
    <t>Upheaval</t>
  </si>
  <si>
    <t>https://starcitygames.com/swarm-intelligence-sgl-mtg-hou-50-enn/?sku=SGL-MTG-HOU-50-ENN1</t>
  </si>
  <si>
    <t>Swarm Intelligence</t>
  </si>
  <si>
    <t>https://starcitygames.com/thassas-intervention-sgl-mtg-thb-072-enn/?sku=SGL-MTG-THB-072-ENN1</t>
  </si>
  <si>
    <t>Thassa's Intervention</t>
  </si>
  <si>
    <t>https://starcitygames.com/muse-vortex-sgl-mtg-c212-355-enn/?sku=SGL-MTG-C212-355-ENN1</t>
  </si>
  <si>
    <t>Muse Vortex</t>
  </si>
  <si>
    <t>https://starcitygames.com/knight-of-the-ebon-legion-sgl-mtg-m20-105-enn/?sku=SGL-MTG-M20-105-ENN1</t>
  </si>
  <si>
    <t>Knight of the Ebon Legion</t>
  </si>
  <si>
    <t>https://starcitygames.com/legions-end-sgl-mtg-m20-106-enn/?sku=SGL-MTG-M20-106-ENN1</t>
  </si>
  <si>
    <t>Legion's End</t>
  </si>
  <si>
    <t>https://starcitygames.com/blacklance-paragon-sgl-mtg-eld-079-enn/?sku=SGL-MTG-ELD-079-ENN1</t>
  </si>
  <si>
    <t>Blacklance Paragon</t>
  </si>
  <si>
    <t>Dream Devourer</t>
  </si>
  <si>
    <t>https://starcitygames.com/dream-devourer-sgl-mtg-khm-090-enn/?sku=SGL-MTG-KHM-090-ENN1</t>
  </si>
  <si>
    <t>https://starcitygames.com/ammit-eternal-sgl-mtg-hou-57-enn/?sku=SGL-MTG-HOU-57-ENN1</t>
  </si>
  <si>
    <t>Ammit Eternal</t>
  </si>
  <si>
    <t>https://starcitygames.com/tomb-robber-sgl-mtg-rix-87-enn/?sku=SGL-MTG-RIX-87-ENN1</t>
  </si>
  <si>
    <t>Tomb Robber</t>
  </si>
  <si>
    <t>https://starcitygames.com/tymaret-calls-the-dead-sgl-mtg-thb-118-enn/?sku=SGL-MTG-THB-118-ENN1</t>
  </si>
  <si>
    <t>Tymaret Calls the Dead</t>
  </si>
  <si>
    <t>https://starcitygames.com/treacherous-blessing-sgl-mtg-thb-117-enn/?sku=SGL-MTG-THB-117-ENN1</t>
  </si>
  <si>
    <t>Treacherous Blessing</t>
  </si>
  <si>
    <t>https://starcitygames.com/demonic-embrace-sgl-mtg-m21-095-enn/?sku=SGL-MTG-M21-095-ENN1</t>
  </si>
  <si>
    <t>Demonic Embrace</t>
  </si>
  <si>
    <t>https://starcitygames.com/nighthawk-scavenger-sgl-mtg-znr-115-enn/?sku=SGL-MTG-ZNR-115-ENN1</t>
  </si>
  <si>
    <t>Nighthawk Scavenger</t>
  </si>
  <si>
    <t>https://starcitygames.com/eat-to-extinction-sgl-mtg-thb-090-enn/?sku=SGL-MTG-THB-090-ENN1</t>
  </si>
  <si>
    <t>Eat to Extinction</t>
  </si>
  <si>
    <t>https://starcitygames.com/disciple-of-bolas-sgl-mtg-2xm-085-enn/?sku=SGL-MTG-2XM-085-ENN1</t>
  </si>
  <si>
    <t>Disciple of Bolas</t>
  </si>
  <si>
    <t>https://starcitygames.com/hagra-mauling-hagra-broodpit-sgl-mtg-znr-106-enn/?sku=SGL-MTG-ZNR-106-ENN1</t>
  </si>
  <si>
    <t>https://starcitygames.com/oriq-loremage-sgl-mtg-stx2-304-enn/?sku=SGL-MTG-STX2-304-ENN1</t>
  </si>
  <si>
    <t>Oriq, Loremage</t>
  </si>
  <si>
    <t>https://starcitygames.com/lilianas-mastery-sgl-mtg-gn2-31-enn/?sku=SGL-MTG-GN2-31-ENN1</t>
  </si>
  <si>
    <t>https://starcitygames.com/gravebreaker-lamia-sgl-mtg-thb-098-enn/?sku=SGL-MTG-THB-098-ENN1</t>
  </si>
  <si>
    <t>Gravebreaker Lamia</t>
  </si>
  <si>
    <t>https://starcitygames.com/torgaar-famine-incarnate-sgl-mtg-gn2-35-enn/?sku=SGL-MTG-GN2-35-ENN1</t>
  </si>
  <si>
    <t>Torgaar, Famine Incarnate</t>
  </si>
  <si>
    <t>https://starcitygames.com/glimpse-of-tomorrow-sgl-mtg-mh2-129-enn/?sku=SGL-MTG-MH2-129-ENN1</t>
  </si>
  <si>
    <t>Glimpse of Tomorrow</t>
  </si>
  <si>
    <t>https://starcitygames.com/rite-of-flame-sgl-mtg-ss3-007-enn/?sku=SGL-MTG-SS3-007-ENN1</t>
  </si>
  <si>
    <t>Rite of Flame</t>
  </si>
  <si>
    <t>https://starcitygames.com/earthshaker-khenra-sgl-mtg-hou-90-enn/?sku=SGL-MTG-HOU-90-ENN1</t>
  </si>
  <si>
    <t>Earthshaker Khenra</t>
  </si>
  <si>
    <t>https://starcitygames.com/marauding-raptor-sgl-mtg-m20-150-enn/?sku=SGL-MTG-M20-150-ENN1</t>
  </si>
  <si>
    <t>Marauding Raptor</t>
  </si>
  <si>
    <t>https://starcitygames.com/cathartic-reunion-sgl-mtg-ss3-002-enn/?sku=SGL-MTG-SS3-002-ENN1</t>
  </si>
  <si>
    <t>https://starcitygames.com/pyromancer-ascension-sgl-mtg-ss3-006-enn/?sku=SGL-MTG-SS3-006-ENN1</t>
  </si>
  <si>
    <t>Pyromancer Ascension</t>
  </si>
  <si>
    <t>https://starcitygames.com/young-pyromancer-sgl-mtg-ss3-008-enn/?sku=SGL-MTG-SS3-008-ENN1</t>
  </si>
  <si>
    <t>Young Pyromancer</t>
  </si>
  <si>
    <t>https://starcitygames.com/blazing-sunsteel-sgl-mtg-cmr-364-enn/?sku=SGL-MTG-CMR-364-ENN1</t>
  </si>
  <si>
    <t>Blazing Sunsteel</t>
  </si>
  <si>
    <t>https://starcitygames.com/increasing-vengeance-sgl-mtg-sta-040-enn/?sku=SGL-MTG-STA-040-ENN1</t>
  </si>
  <si>
    <t>Increasing Vengeance</t>
  </si>
  <si>
    <t>Goblin Bombardment</t>
  </si>
  <si>
    <t>https://starcitygames.com/goblin-bombardment-sgl-mtg-mh2-279-enn/?sku=SGL-MTG-MH2-279-ENN1</t>
  </si>
  <si>
    <t>https://starcitygames.com/blood-sun-sgl-mtg-rix-92-enn/?sku=SGL-MTG-RIX-92-ENN1</t>
  </si>
  <si>
    <t>Blood Sun</t>
  </si>
  <si>
    <t>https://starcitygames.com/glint-horn-buccaneer-sgl-mtg-m20-141-enn/?sku=SGL-MTG-M20-141-ENN1</t>
  </si>
  <si>
    <t>Glint-Horn Buccaneer</t>
  </si>
  <si>
    <t>https://starcitygames.com/chandra-acolyte-of-flame-sgl-mtg-m20-126-enn/?sku=SGL-MTG-M20-126-ENN1</t>
  </si>
  <si>
    <t>Chandra, Acolyte of Flame</t>
  </si>
  <si>
    <t>https://starcitygames.com/bonecrusher-giant-sgl-mtg-eld-115-enn/?sku=SGL-MTG-ELD-115-ENN1</t>
  </si>
  <si>
    <t>Phoenix of Ash</t>
  </si>
  <si>
    <t>https://starcitygames.com/phoenix-of-ash-sgl-mtg-thb-148-enn/?sku=SGL-MTG-THB-148-ENN1</t>
  </si>
  <si>
    <t>https://starcitygames.com/dualcaster-mage-sgl-mtg-cmr-412-enn/?sku=SGL-MTG-CMR-412-ENN1</t>
  </si>
  <si>
    <t>Dualcaster Mage</t>
  </si>
  <si>
    <t>https://starcitygames.com/jaya-ballard-task-mage-sgl-mtg-tsr-172-enn/?sku=SGL-MTG-TSR-172-ENN1</t>
  </si>
  <si>
    <t>Jaya Ballard, Task Mage</t>
  </si>
  <si>
    <t>Laelia, the Blade Reforged</t>
  </si>
  <si>
    <t>https://starcitygames.com/laelia-the-blade-reforged-sgl-mtg-c21-053-enn/?sku=SGL-MTG-C21-053-ENN1</t>
  </si>
  <si>
    <t>https://starcitygames.com/audacious-reshapers-sgl-mtg-c21-047-enn/?sku=SGL-MTG-C21-047-ENN1</t>
  </si>
  <si>
    <t>Audacious Reshapers</t>
  </si>
  <si>
    <t>https://starcitygames.com/feldon-of-the-third-path-sgl-mtg-c21-169-enn/?sku=SGL-MTG-C21-169-ENN1</t>
  </si>
  <si>
    <t>Feldon of the Third Path</t>
  </si>
  <si>
    <t>https://starcitygames.com/pia-nalaar-sgl-mtg-c21-177-enn/?sku=SGL-MTG-C21-177-ENN1</t>
  </si>
  <si>
    <t>Pia Nalaar</t>
  </si>
  <si>
    <t>https://starcitygames.com/chefs-kiss-sgl-mtg-mh2-120-enn/?sku=SGL-MTG-MH2-120-ENN1</t>
  </si>
  <si>
    <t>Chef's Kiss</t>
  </si>
  <si>
    <t>https://starcitygames.com/chefs-kiss-sgl-mtg-mh22-457-enn/?sku=SGL-MTG-MH22-457-ENN1</t>
  </si>
  <si>
    <t>https://starcitygames.com/wildfire-eternal-sgl-mtg-hou-109-enn/?sku=SGL-MTG-HOU-109-ENN1</t>
  </si>
  <si>
    <t>Wildfire Eternal</t>
  </si>
  <si>
    <t>https://starcitygames.com/embereth-skyblazer-sgl-mtg-eld-321-enn/?sku=SGL-MTG-ELD-321-ENN1</t>
  </si>
  <si>
    <t>Embereth Skyblazer</t>
  </si>
  <si>
    <t>Fires of Invention</t>
  </si>
  <si>
    <t>https://starcitygames.com/fires-of-invention-sgl-mtg-eld-125-enn/?sku=SGL-MTG-ELD-125-ENN1</t>
  </si>
  <si>
    <t>https://starcitygames.com/storms-wrath-sgl-mtg-thb-157-enn/?sku=SGL-MTG-THB-157-ENN1</t>
  </si>
  <si>
    <t>Storm's Wrath</t>
  </si>
  <si>
    <t>https://starcitygames.com/tectonic-giant-sgl-mtg-thb-158-enn/?sku=SGL-MTG-THB-158-ENN1</t>
  </si>
  <si>
    <t>Tectonic Giant</t>
  </si>
  <si>
    <t>https://starcitygames.com/tectonic-giant-sgl-mtg-thb2-323-enn/?sku=SGL-MTG-THB2-323-ENN1</t>
  </si>
  <si>
    <t>https://starcitygames.com/fiery-confluence-sgl-mtg-ss3-003-enn/?sku=SGL-MTG-SS3-003-ENN1</t>
  </si>
  <si>
    <t>Fiery Confluence</t>
  </si>
  <si>
    <t>https://starcitygames.com/past-in-flames-sgl-mtg-ss3-004-enn/?sku=SGL-MTG-SS3-004-ENN1</t>
  </si>
  <si>
    <t>https://starcitygames.com/wild-ricochet-sgl-mtg-cmr-419-enn/?sku=SGL-MTG-CMR-419-ENN1</t>
  </si>
  <si>
    <t>Wild Ricochet</t>
  </si>
  <si>
    <t>https://starcitygames.com/efreet-flamepainter-sgl-mtg-stx-098-enn/?sku=SGL-MTG-STX-098-ENN1</t>
  </si>
  <si>
    <t>Efreet Flamepainter</t>
  </si>
  <si>
    <t>https://starcitygames.com/efreet-flamepainter-sgl-mtg-stx2-310-enn/?sku=SGL-MTG-STX2-310-ENN1</t>
  </si>
  <si>
    <t>https://starcitygames.com/chain-reaction-sgl-mtg-c21-161-enn/?sku=SGL-MTG-C21-161-ENN1</t>
  </si>
  <si>
    <t>Chain Reaction</t>
  </si>
  <si>
    <t>https://starcitygames.com/daretti-scrap-savant-sgl-mtg-c21-164-enn/?sku=SGL-MTG-C21-164-ENN1</t>
  </si>
  <si>
    <t>Daretti, Scrap Savant</t>
  </si>
  <si>
    <t>https://starcitygames.com/sarkhan-the-masterless-sgl-mtg-war-143-enn/?sku=SGL-MTG-WAR-143-ENN1</t>
  </si>
  <si>
    <t>Sarkhan the Masterless</t>
  </si>
  <si>
    <t>https://starcitygames.com/word-of-seizing-sgl-mtg-cmr-420-enn/?sku=SGL-MTG-CMR-420-ENN1</t>
  </si>
  <si>
    <t>Word of Seizing</t>
  </si>
  <si>
    <t>Obsidian Charmaw</t>
  </si>
  <si>
    <t>https://starcitygames.com/obsidian-charmaw-sgl-mtg-mh2-137-enn/?sku=SGL-MTG-MH2-137-ENN1</t>
  </si>
  <si>
    <t>https://starcitygames.com/hazorets-undying-fury-sgl-mtg-hou-96-enn/?sku=SGL-MTG-HOU-96-ENN1</t>
  </si>
  <si>
    <t>Hazoret's Undying Fury</t>
  </si>
  <si>
    <t>https://starcitygames.com/form-of-the-dinosaur-sgl-mtg-rix-103-enn/?sku=SGL-MTG-RIX-103-ENN1</t>
  </si>
  <si>
    <t>Form of the Dinosaur</t>
  </si>
  <si>
    <t>https://starcitygames.com/akoum-hellkite-sgl-mtg-gn2-36-enn/?sku=SGL-MTG-GN2-36-ENN1</t>
  </si>
  <si>
    <t>Akoum Hellkite</t>
  </si>
  <si>
    <t>https://starcitygames.com/hellkite-igniter-sgl-mtg-c21-171-enn/?sku=SGL-MTG-C21-171-ENN1</t>
  </si>
  <si>
    <t>Hellkite Igniter</t>
  </si>
  <si>
    <t>https://starcitygames.com/combustible-gearhulk-sgl-mtg-c21-163-enn/?sku=SGL-MTG-C21-163-ENN1</t>
  </si>
  <si>
    <t>Combustible Gearhulk</t>
  </si>
  <si>
    <t>Ruin Grinder</t>
  </si>
  <si>
    <t>https://starcitygames.com/ruin-grinder-sgl-mtg-c21-057-enn/?sku=SGL-MTG-C21-057-ENN1</t>
  </si>
  <si>
    <t>https://starcitygames.com/jayas-immolating-inferno-sgl-mtg-cmr-415-enn/?sku=SGL-MTG-CMR-415-ENN1</t>
  </si>
  <si>
    <t>https://starcitygames.com/hoard-smelter-dragon-sgl-mtg-c21-173-enn/?sku=SGL-MTG-C21-173-ENN1</t>
  </si>
  <si>
    <t>Hoard-Smelter Dragon</t>
  </si>
  <si>
    <t>https://starcitygames.com/comet-storm-sgl-mtg-cmr-411-enn/?sku=SGL-MTG-CMR-411-ENN1</t>
  </si>
  <si>
    <t>Comet Storm</t>
  </si>
  <si>
    <t>https://starcitygames.com/rhonass-last-stand-sgl-mtg-hou-132-enn/?sku=SGL-MTG-HOU-132-ENN1</t>
  </si>
  <si>
    <t>Rhonas's Last Stand</t>
  </si>
  <si>
    <t>Resilient Khenra</t>
  </si>
  <si>
    <t>https://starcitygames.com/resilient-khenra-sgl-mtg-hou-131-enn/?sku=SGL-MTG-HOU-131-ENN1</t>
  </si>
  <si>
    <t>https://starcitygames.com/channel-sgl-mtg-ima-157-enn/?sku=SGL-MTG-IMA-157-ENN1</t>
  </si>
  <si>
    <t>Channel</t>
  </si>
  <si>
    <t>https://starcitygames.com/sylvan-anthem-sgl-mtg-mh2-176-enn/?sku=SGL-MTG-MH2-176-ENN1</t>
  </si>
  <si>
    <t>Sylvan Anthem</t>
  </si>
  <si>
    <t>Verdant Command</t>
  </si>
  <si>
    <t>https://starcitygames.com/verdant-command-sgl-mtg-mh2-182-enn/?sku=SGL-MTG-MH2-182-ENN1</t>
  </si>
  <si>
    <t>https://starcitygames.com/squirrel-mob-sgl-mtg-mh2-286-enn/?sku=SGL-MTG-MH2-286-ENN1</t>
  </si>
  <si>
    <t>Squirrel Mob</t>
  </si>
  <si>
    <t>https://starcitygames.com/ramunap-hydra-sgl-mtg-hou-130-enn/?sku=SGL-MTG-HOU-130-ENN1</t>
  </si>
  <si>
    <t>Ramunap Hydra</t>
  </si>
  <si>
    <t>Shifting Ceratops</t>
  </si>
  <si>
    <t>https://starcitygames.com/shifting-ceratops-sgl-mtg-m20-194-enn/?sku=SGL-MTG-M20-194-ENN1</t>
  </si>
  <si>
    <t>https://starcitygames.com/nightpack-ambusher-sgl-mtg-m20-185-enn/?sku=SGL-MTG-M20-185-ENN1</t>
  </si>
  <si>
    <t>Nightpack Ambusher</t>
  </si>
  <si>
    <t>Arasta of the Endless Web</t>
  </si>
  <si>
    <t>https://starcitygames.com/arasta-of-the-endless-web-sgl-mtg-thb-165-enn/?sku=SGL-MTG-THB-165-ENN1</t>
  </si>
  <si>
    <t>https://starcitygames.com/leyline-of-abundance-sgl-mtg-m20-179-enn/?sku=SGL-MTG-M20-179-ENN1</t>
  </si>
  <si>
    <t>Leyline of Abundance</t>
  </si>
  <si>
    <t>https://starcitygames.com/life-and-limb-sgl-mtg-tsr-215-enn/?sku=SGL-MTG-TSR-215-ENN1</t>
  </si>
  <si>
    <t>Life and Limb</t>
  </si>
  <si>
    <t>https://starcitygames.com/fungus-sliver-sgl-mtg-tsr-203-enn/?sku=SGL-MTG-TSR-203-ENN1</t>
  </si>
  <si>
    <t>https://starcitygames.com/accomplished-alchemist-sgl-mtg-stx-119-enn/?sku=SGL-MTG-STX-119-ENN1</t>
  </si>
  <si>
    <t>Accomplished Alchemist</t>
  </si>
  <si>
    <t>Gnarled Professor</t>
  </si>
  <si>
    <t>https://starcitygames.com/gnarled-professor-sgl-mtg-stx-133-enn/?sku=SGL-MTG-STX-133-ENN1</t>
  </si>
  <si>
    <t>https://starcitygames.com/hunters-prowess-sgl-mtg-e02-33-enn/?sku=SGL-MTG-E02-33-ENN1</t>
  </si>
  <si>
    <t>Hunter's Prowess</t>
  </si>
  <si>
    <t>https://starcitygames.com/thragtusk-sgl-mtg-tsr2-368-enn/?sku=SGL-MTG-TSR2-368-ENN1</t>
  </si>
  <si>
    <t>https://starcitygames.com/wakeroot-elemental-sgl-mtg-m20-202-enn/?sku=SGL-MTG-M20-202-ENN1</t>
  </si>
  <si>
    <t>Wakeroot Elemental</t>
  </si>
  <si>
    <t>Uncage the Menagerie</t>
  </si>
  <si>
    <t>https://starcitygames.com/uncage-the-menagerie-sgl-mtg-hou-137-enn/?sku=SGL-MTG-HOU-137-ENN1</t>
  </si>
  <si>
    <t>https://starcitygames.com/nyleas-intervention-sgl-mtg-thb-188-enn/?sku=SGL-MTG-THB-188-ENN1</t>
  </si>
  <si>
    <t>Nylea's Intervention</t>
  </si>
  <si>
    <t>https://starcitygames.com/valentin-dean-of-the-vein-lisette-dean-of-the-root-sgl-mtg-stx-161-enn/?sku=SGL-MTG-STX-161-ENN1</t>
  </si>
  <si>
    <t>https://starcitygames.com/priest-of-fell-rites-sgl-mtg-mh2-208-enn/?sku=SGL-MTG-MH2-208-ENN1</t>
  </si>
  <si>
    <t>Priest of Fell Rites</t>
  </si>
  <si>
    <t>Path of Mettle</t>
  </si>
  <si>
    <t>https://starcitygames.com/path-of-mettle-sgl-mtg-rix-165a-enn/?sku=SGL-MTG-RIX-165a-ENN1</t>
  </si>
  <si>
    <t>https://starcitygames.com/deflecting-palm-sgl-mtg-cmr-444-enn/?sku=SGL-MTG-CMR-444-ENN1</t>
  </si>
  <si>
    <t>Deflecting Palm</t>
  </si>
  <si>
    <t>Plargg, Dean of Chaos</t>
  </si>
  <si>
    <t>https://starcitygames.com/plargg-dean-of-chaos-augusta-dean-of-order-sgl-mtg-stx-155-enn/?sku=SGL-MTG-STX-155-ENN1</t>
  </si>
  <si>
    <t>Territorial Kavu</t>
  </si>
  <si>
    <t>https://starcitygames.com/territorial-kavu-sgl-mtg-mh2-216-enn/?sku=SGL-MTG-MH2-216-ENN1</t>
  </si>
  <si>
    <t>https://starcitygames.com/profane-procession-sgl-mtg-rix-166a-enn/?sku=SGL-MTG-RIX-166a-ENN1</t>
  </si>
  <si>
    <t>Profane Procession</t>
  </si>
  <si>
    <t>King Narfi's Betrayal</t>
  </si>
  <si>
    <t>https://starcitygames.com/king-narfis-betrayal-sgl-mtg-khm-219-enn/?sku=SGL-MTG-KHM-219-ENN1</t>
  </si>
  <si>
    <t>https://starcitygames.com/dalakos-crafter-of-wonders-sgl-mtg-thb-212-enn/?sku=SGL-MTG-THB-212-ENN1</t>
  </si>
  <si>
    <t>Dalakos, Crafter of Wonders</t>
  </si>
  <si>
    <t>https://starcitygames.com/pestilent-cauldron-restorative-burst-sgl-mtg-stx-154-enn/?sku=SGL-MTG-STX-154-ENN1</t>
  </si>
  <si>
    <t>Pestilent Cauldron</t>
  </si>
  <si>
    <t>https://starcitygames.com/putrefy-sgl-mtg-sta-063-enn/?sku=SGL-MTG-STA-063-ENN1</t>
  </si>
  <si>
    <t>Putrefy</t>
  </si>
  <si>
    <t>https://starcitygames.com/general-ferrous-rokiric-sgl-mtg-mh2-198-enn/?sku=SGL-MTG-MH2-198-ENN1</t>
  </si>
  <si>
    <t>General Ferrous Rokiric</t>
  </si>
  <si>
    <t>https://starcitygames.com/the-bears-of-littjara-sgl-mtg-prm-pp_khm_205-enn/?sku=SGL-MTG-PRM-PP_KHM_205-ENN1</t>
  </si>
  <si>
    <t>The Bears of Littjara</t>
  </si>
  <si>
    <t>https://starcitygames.com/kianne-dean-of-substance-imbraham-dean-of-theory-sgl-mtg-stx-152-enn/?sku=SGL-MTG-STX-152-ENN1</t>
  </si>
  <si>
    <t>Kianne, Dean of Substance</t>
  </si>
  <si>
    <t>https://starcitygames.com/silverquill-command-sgl-mtg-stx-232-enn/?sku=SGL-MTG-STX-232-ENN1</t>
  </si>
  <si>
    <t>Silverquill Command</t>
  </si>
  <si>
    <t>https://starcitygames.com/dramatic-finale-sgl-mtg-stx2-341-enn/?sku=SGL-MTG-STX2-341-ENN1</t>
  </si>
  <si>
    <t>Dramatic Finale</t>
  </si>
  <si>
    <t>https://starcitygames.com/driven-sgl-mtg-hou-157a-enn/?sku=SGL-MTG-HOU-157a-ENN1</t>
  </si>
  <si>
    <t>Driven // Despair</t>
  </si>
  <si>
    <t>https://starcitygames.com/daemogoth-titan-sgl-mtg-stx-174-enn/?sku=SGL-MTG-STX-174-ENN1</t>
  </si>
  <si>
    <t>Daemogoth Titan</t>
  </si>
  <si>
    <t>https://starcitygames.com/daemogoth-titan-sgl-mtg-stx2-339-enn/?sku=SGL-MTG-STX2-339-ENN1</t>
  </si>
  <si>
    <t>https://starcitygames.com/carth-the-lion-sgl-mtg-mh2-189-enn/?sku=SGL-MTG-MH2-189-ENN1</t>
  </si>
  <si>
    <t>Carth the Lion</t>
  </si>
  <si>
    <t>https://starcitygames.com/master-warcraft-sgl-mtg-cmr-447-enn/?sku=SGL-MTG-CMR-447-ENN1</t>
  </si>
  <si>
    <t>https://starcitygames.com/time-wipe-sgl-mtg-war-223-enn/?sku=SGL-MTG-WAR-223-ENN1</t>
  </si>
  <si>
    <t>Time Wipe</t>
  </si>
  <si>
    <t>https://starcitygames.com/blood-baron-of-vizkopa-sgl-mtg-ima-195-enn/?sku=SGL-MTG-IMA-195-ENN1</t>
  </si>
  <si>
    <t>Blood Baron of Vizkopa</t>
  </si>
  <si>
    <t>https://starcitygames.com/liesa-shroud-of-dusk-sgl-mtg-cmr-286-enn/?sku=SGL-MTG-CMR-286-ENN1</t>
  </si>
  <si>
    <t>Liesa, Shroud of Dusk</t>
  </si>
  <si>
    <t>https://starcitygames.com/consuming-aberration-sgl-mtg-tsr2-374-enn/?sku=SGL-MTG-TSR2-374-ENN1</t>
  </si>
  <si>
    <t>https://starcitygames.com/lorehold-command-sgl-mtg-stx-199-enn/?sku=SGL-MTG-STX-199-ENN1</t>
  </si>
  <si>
    <t>Lorehold Command</t>
  </si>
  <si>
    <t>https://starcitygames.com/jor-kadeen-the-prevailer-sgl-mtg-c21-220-enn/?sku=SGL-MTG-C21-220-ENN1</t>
  </si>
  <si>
    <t>Jor Kadeen, the Prevailer</t>
  </si>
  <si>
    <t>https://starcitygames.com/okos-hospitality-sgl-mtg-eld-312-enn/?sku=SGL-MTG-ELD-312-ENN1</t>
  </si>
  <si>
    <t>Oko's Hospitality</t>
  </si>
  <si>
    <t>https://starcitygames.com/dream-trawler-sgl-mtg-thb-214-enn/?sku=SGL-MTG-THB-214-ENN1</t>
  </si>
  <si>
    <t>Dream Trawler</t>
  </si>
  <si>
    <t>https://starcitygames.com/leave-sgl-mtg-hou-153a-enn/?sku=SGL-MTG-HOU-153a-ENN1</t>
  </si>
  <si>
    <t>Leave // Chance</t>
  </si>
  <si>
    <t>Refuse // Cooperate</t>
  </si>
  <si>
    <t>https://starcitygames.com/refuse-sgl-mtg-hou-156a-enn/?sku=SGL-MTG-HOU-156a-ENN1</t>
  </si>
  <si>
    <t>https://starcitygames.com/response-resurgence-sgl-mtg-cmr-449-enn/?sku=SGL-MTG-CMR-449-ENN1</t>
  </si>
  <si>
    <t>Wake the Past</t>
  </si>
  <si>
    <t>https://starcitygames.com/wake-the-past-sgl-mtg-c21-075-enn/?sku=SGL-MTG-C21-075-ENN1</t>
  </si>
  <si>
    <t>https://starcitygames.com/genesis-ultimatum-sgl-mtg-prm-pp_iko_189-enn/?sku=SGL-MTG-PRM-PP_IKO_189-ENN1</t>
  </si>
  <si>
    <t>Genesis Ultimatum</t>
  </si>
  <si>
    <t>https://starcitygames.com/silent-gravestone-sgl-mtg-rix-182-enn/?sku=SGL-MTG-RIX-182-ENN1</t>
  </si>
  <si>
    <t>Silent Gravestone</t>
  </si>
  <si>
    <t>https://starcitygames.com/zabaz-glimmerwasp-sgl-mtg-mh2-243-enn/?sku=SGL-MTG-MH2-243-ENN1</t>
  </si>
  <si>
    <t>Zabaz, the Glimmerwasp</t>
  </si>
  <si>
    <t>https://starcitygames.com/steel-overseer-sgl-mtg-m20-239-enn/?sku=SGL-MTG-M20-239-ENN1</t>
  </si>
  <si>
    <t>Steel Overseer</t>
  </si>
  <si>
    <t>https://starcitygames.com/blackblade-reforged-sgl-mtg-cmr-457-enn/?sku=SGL-MTG-CMR-457-ENN1</t>
  </si>
  <si>
    <t>Blackblade Reforged</t>
  </si>
  <si>
    <t>https://starcitygames.com/key-to-the-city-sgl-mtg-c21-248-enn/?sku=SGL-MTG-C21-248-ENN1</t>
  </si>
  <si>
    <t>Key to the City</t>
  </si>
  <si>
    <t>https://starcitygames.com/steel-overseer-sgl-mtg-c21-267-enn/?sku=SGL-MTG-C21-267-ENN1</t>
  </si>
  <si>
    <t>https://starcitygames.com/captains-hook-sgl-mtg-rix-177-enn/?sku=SGL-MTG-RIX-177-ENN1</t>
  </si>
  <si>
    <t>Captain's Hook</t>
  </si>
  <si>
    <t>https://starcitygames.com/abandoned-sarcophagus-sgl-mtg-hou-158-enn/?sku=SGL-MTG-HOU-158-ENN1</t>
  </si>
  <si>
    <t>Abandoned Sarcophagus</t>
  </si>
  <si>
    <t>Loxodon Warhammer</t>
  </si>
  <si>
    <t>https://starcitygames.com/loxodon-warhammer-sgl-mtg-cmr-465-enn/?sku=SGL-MTG-CMR-465-ENN1</t>
  </si>
  <si>
    <t>https://starcitygames.com/sword-of-vengeance-sgl-mtg-cmr-475-enn/?sku=SGL-MTG-CMR-475-ENN1</t>
  </si>
  <si>
    <t>Sword of Vengeance</t>
  </si>
  <si>
    <t>https://starcitygames.com/sunforger-sgl-mtg-cmr-473-enn/?sku=SGL-MTG-CMR-473-ENN1</t>
  </si>
  <si>
    <t>https://starcitygames.com/scrap-trawler-sgl-mtg-c21-260-enn/?sku=SGL-MTG-C21-260-ENN1</t>
  </si>
  <si>
    <t>Scrap Trawler</t>
  </si>
  <si>
    <t>https://starcitygames.com/solemn-simulacrum-sgl-mtg-c21-264-enn/?sku=SGL-MTG-C21-264-ENN1</t>
  </si>
  <si>
    <t>https://starcitygames.com/hollow-one-sgl-mtg-hou-163-enn/?sku=SGL-MTG-HOU-163-ENN1</t>
  </si>
  <si>
    <t>Hollow One</t>
  </si>
  <si>
    <t>https://starcitygames.com/duplicant-sgl-mtg-c21-242-enn/?sku=SGL-MTG-C21-242-ENN1</t>
  </si>
  <si>
    <t>Duplicant</t>
  </si>
  <si>
    <t>https://starcitygames.com/steel-hellkite-sgl-mtg-c21-266-enn/?sku=SGL-MTG-C21-266-ENN1</t>
  </si>
  <si>
    <t>Steel Hellkite</t>
  </si>
  <si>
    <t>https://starcitygames.com/myr-battlesphere-sgl-mtg-c21-253-enn/?sku=SGL-MTG-C21-253-ENN1</t>
  </si>
  <si>
    <t>Myr Battlesphere</t>
  </si>
  <si>
    <t>https://starcitygames.com/bosh-iron-golem-sgl-mtg-c21-237-enn/?sku=SGL-MTG-C21-237-ENN1</t>
  </si>
  <si>
    <t>Bosh, Iron Golem</t>
  </si>
  <si>
    <t>Tolaria West</t>
  </si>
  <si>
    <t>https://starcitygames.com/tolaria-west-sgl-mtg-tsr-286-enn/?sku=SGL-MTG-TSR-286-ENN1</t>
  </si>
  <si>
    <t>https://starcitygames.com/riptide-laboratory-sgl-mtg-mh2-303-enn/?sku=SGL-MTG-MH2-303-ENN1</t>
  </si>
  <si>
    <t>Riptide Laboratory</t>
  </si>
  <si>
    <t>Temple of Deceit</t>
  </si>
  <si>
    <t>https://starcitygames.com/temple-of-deceit-sgl-mtg-thb-245-enn/?sku=SGL-MTG-THB-245-ENN1</t>
  </si>
  <si>
    <t>Temple of Epiphany</t>
  </si>
  <si>
    <t>https://starcitygames.com/temple-of-epiphany-sgl-mtg-m20-253-enn/?sku=SGL-MTG-M20-253-ENN1</t>
  </si>
  <si>
    <t>Temple of Malady</t>
  </si>
  <si>
    <t>https://starcitygames.com/temple-of-malady-sgl-mtg-m20-254-enn/?sku=SGL-MTG-M20-254-ENN1</t>
  </si>
  <si>
    <t>https://starcitygames.com/temple-of-triumph-sgl-mtg-m21-256-enn/?sku=SGL-MTG-M21-256-ENN1</t>
  </si>
  <si>
    <t>Slayer's Stronghold</t>
  </si>
  <si>
    <t>https://starcitygames.com/temple-of-triumph-sgl-mtg-c21-327-enn/?sku=SGL-MTG-C21-327-ENN1</t>
  </si>
  <si>
    <t>https://starcitygames.com/slayers-stronghold-sgl-mtg-cmr-494-enn/?sku=SGL-MTG-CMR-494-ENN1</t>
  </si>
  <si>
    <t>https://starcitygames.com/slayers-stronghold-sgl-mtg-c21-318-enn/?sku=SGL-MTG-C21-318-ENN1</t>
  </si>
  <si>
    <t>Endless Sands</t>
  </si>
  <si>
    <t>https://starcitygames.com/endless-sands-sgl-mtg-hou-176-enn/?sku=SGL-MTG-HOU-176-ENN1</t>
  </si>
  <si>
    <t>https://starcitygames.com/labyrinth-of-skophos-sgl-mtg-thb-243-enn/?sku=SGL-MTG-THB-243-ENN1</t>
  </si>
  <si>
    <t>Labyrinth of Skophos</t>
  </si>
  <si>
    <t>https://starcitygames.com/hall-of-oracles-sgl-mtg-stx-267-enn/?sku=SGL-MTG-STX-267-ENN1</t>
  </si>
  <si>
    <t>Hall of Oracles</t>
  </si>
  <si>
    <t>https://starcitygames.com/dawn-of-hope-sgl-mtg-prm-pp-grn-008-enn/?sku=SGL-MTG-PRM-PP_GRN_008-ENN1</t>
  </si>
  <si>
    <t>Dawn of Hope</t>
  </si>
  <si>
    <t>https://starcitygames.com/on-thin-ice-sgl-mtg-mh1-20-enn/?sku=SGL-MTG-MH1-20-ENN1</t>
  </si>
  <si>
    <t>On Thin Ice</t>
  </si>
  <si>
    <t>https://starcitygames.com/boros-charm-sgl-mtg-c21-210-enn/?sku=SGL-MTG-C21-210-ENN1</t>
  </si>
  <si>
    <t>Rakdos Charm</t>
  </si>
  <si>
    <t>https://starcitygames.com/rakdos-charm-sgl-mtg-gk2-68-enn/?sku=SGL-MTG-GK2-68-ENN1</t>
  </si>
  <si>
    <t>https://starcitygames.com/utopia-sprawl-sgl-mtg-a25-192-enn/?sku=SGL-MTG-A25-192-ENN1</t>
  </si>
  <si>
    <t>Utopia Sprawl</t>
  </si>
  <si>
    <t>Bastion of Remembrance</t>
  </si>
  <si>
    <t>https://starcitygames.com/bastion-of-remembrance-sgl-mtg-iko-073-enn/?sku=SGL-MTG-IKO-073-ENN1</t>
  </si>
  <si>
    <t>https://starcitygames.com/blood-artist-sgl-mtg-pwsb-c17_099-enn/?sku=SGL-MTG-PWSB-C17_099-ENN1</t>
  </si>
  <si>
    <t>Blood Artist</t>
  </si>
  <si>
    <t>https://starcitygames.com/malakir-rebirth-malakir-mire-sgl-mtg-znr-111-enn/?sku=SGL-MTG-ZNR-111-ENN1</t>
  </si>
  <si>
    <t>Malakir Rebirth // Malakir Mire</t>
  </si>
  <si>
    <t>https://starcitygames.com/youthful-valkyrie-sgl-mtg-khm-382-enn/?sku=SGL-MTG-KHM-382-ENN1</t>
  </si>
  <si>
    <t>Youthful Valkyrie</t>
  </si>
  <si>
    <t>Essence Warden</t>
  </si>
  <si>
    <t>https://starcitygames.com/essence-warden-sgl-mtg-pwsb-cma_106-enn/?sku=SGL-MTG-PWSB-CMA_106-ENN1</t>
  </si>
  <si>
    <t>https://starcitygames.com/elves-of-deep-shadow-sgl-mtg-pwsb-gk1_056-enn/?sku=SGL-MTG-PWSB-GK1_056-ENN1</t>
  </si>
  <si>
    <t>https://starcitygames.com/dragons-approach-sgl-mtg-stx-097-enn/?sku=SGL-MTG-STX-097-ENN1</t>
  </si>
  <si>
    <t>Dragon's Approach</t>
  </si>
  <si>
    <t>Hadana's Climb</t>
  </si>
  <si>
    <t>Ignacio Vasquez</t>
  </si>
  <si>
    <t>Michael Ibacache</t>
  </si>
  <si>
    <t>Lunes 12</t>
  </si>
  <si>
    <t>Diego Olfos</t>
  </si>
  <si>
    <t>Sabado 10</t>
  </si>
  <si>
    <t>Casita</t>
  </si>
  <si>
    <t>Felipe Schnyder</t>
  </si>
  <si>
    <t>José Casanova</t>
  </si>
  <si>
    <t>Freddy Paredes</t>
  </si>
  <si>
    <t>Pato Reyes</t>
  </si>
  <si>
    <t>Sería a starken Ancud</t>
  </si>
  <si>
    <t>Patricio rojas</t>
  </si>
  <si>
    <t>15.737.140-1</t>
  </si>
  <si>
    <t>+56 9 4908 0312</t>
  </si>
  <si>
    <t>Borja Sabat</t>
  </si>
  <si>
    <t>Freddy Lara</t>
  </si>
  <si>
    <t>3 hrs</t>
  </si>
  <si>
    <t>13 hrs</t>
  </si>
  <si>
    <t>Tobalaba</t>
  </si>
  <si>
    <t>Tatuaje</t>
  </si>
  <si>
    <t>Alejandro Canales</t>
  </si>
  <si>
    <t xml:space="preserve">   </t>
  </si>
  <si>
    <t>Mierco 14</t>
  </si>
  <si>
    <t>https://starcitygames.com/marsh-flats-sgl-mtg-mh22-476-enn/?sku=SGL-MTG-MH22-476-ENN1</t>
  </si>
  <si>
    <t>https://starcitygames.com/yavimaya-cradle-of-growth-sgl-mtg-mh22-480-enf/?sku=SGL-MTG-MH22-480-ENF1</t>
  </si>
  <si>
    <t>https://starcitygames.com/gerrard-capashen-sgl-mtg-apc-11-enf/?sku=SGL-MTG-APC-11-ENF1</t>
  </si>
  <si>
    <t>Volatile Fjord</t>
  </si>
  <si>
    <t>Prismari Campus</t>
  </si>
  <si>
    <t>https://starcitygames.com/silverbluff-bridge-sgl-mtg-mh2-255-enn/?sku=SGL-MTG-MH2-255-ENN1</t>
  </si>
  <si>
    <t>Silverbluff Bridge</t>
  </si>
  <si>
    <t>Lose Focus</t>
  </si>
  <si>
    <t>You Find the Villains' Lair</t>
  </si>
  <si>
    <r>
      <rPr>
        <b/>
        <sz val="12"/>
        <color theme="1" tint="4.9989318521683403E-2"/>
        <rFont val="Calibri"/>
        <family val="2"/>
        <scheme val="minor"/>
      </rPr>
      <t>3.6.8.</t>
    </r>
    <r>
      <rPr>
        <b/>
        <sz val="12"/>
        <color rgb="FF3C78D8"/>
        <rFont val="Calibri"/>
        <family val="2"/>
        <scheme val="minor"/>
      </rPr>
      <t xml:space="preserve"> D&amp;D: Advent</t>
    </r>
    <r>
      <rPr>
        <b/>
        <sz val="12"/>
        <color rgb="FFDF68C4"/>
        <rFont val="Calibri"/>
        <family val="2"/>
        <scheme val="minor"/>
      </rPr>
      <t>ures in the Forg</t>
    </r>
    <r>
      <rPr>
        <b/>
        <sz val="12"/>
        <color rgb="FFB400DE"/>
        <rFont val="Calibri"/>
        <family val="2"/>
        <scheme val="minor"/>
      </rPr>
      <t>otten Realms</t>
    </r>
  </si>
  <si>
    <r>
      <rPr>
        <b/>
        <sz val="12"/>
        <color theme="1" tint="4.9989318521683403E-2"/>
        <rFont val="Calibri"/>
        <family val="2"/>
        <scheme val="minor"/>
      </rPr>
      <t>3.6.8.</t>
    </r>
    <r>
      <rPr>
        <b/>
        <sz val="12"/>
        <color rgb="FF3C78D8"/>
        <rFont val="Calibri"/>
        <family val="2"/>
        <scheme val="minor"/>
      </rPr>
      <t xml:space="preserve"> </t>
    </r>
    <r>
      <rPr>
        <b/>
        <sz val="12"/>
        <color theme="3" tint="0.39997558519241921"/>
        <rFont val="Calibri"/>
        <family val="2"/>
        <scheme val="minor"/>
      </rPr>
      <t>D&amp;D:  Forgotten Realms Commander</t>
    </r>
  </si>
  <si>
    <t>https://starcitygames.com/neurok-stealthsuit-sgl-mtg-5dn-140-enn/?sku=SGL-MTG-5DN-140-ENN1</t>
  </si>
  <si>
    <t>Neurok Stealthsuit</t>
  </si>
  <si>
    <t>https://starcitygames.com/snow-covered-island-sgl-mtg-csp-152-enn/?sku=SGL-MTG-CSP-152-ENN1</t>
  </si>
  <si>
    <t>https://starcitygames.com/snow-covered-mountain-sgl-mtg-ice-379-enn/?sku=SGL-MTG-ICE-379-ENN1</t>
  </si>
  <si>
    <t>Endless Wurm</t>
  </si>
  <si>
    <t>https://starcitygames.com/akromas-vengeance-sgl-mtg-ons-2-enn/?sku=SGL-MTG-ONS-2-ENN1</t>
  </si>
  <si>
    <t>Akroma's Vengeance</t>
  </si>
  <si>
    <t>https://starcitygames.com/endless-wurm-sgl-mtg-usg-249-enn/?sku=SGL-MTG-USG-249-ENN1</t>
  </si>
  <si>
    <t>https://starcitygames.com/brainstorm-sgl-mtg-ss1-3-enn/?sku=SGL-MTG-SS1-3-ENN1</t>
  </si>
  <si>
    <t>https://starcitygames.com/brainstorm-sgl-mtg-ss1-3-enf/?sku=SGL-MTG-SS1-3-ENF1</t>
  </si>
  <si>
    <t>https://starcitygames.com/jace-beleren-sgl-mtg-ss1-1-enn/?sku=SGL-MTG-SS1-1-ENN1</t>
  </si>
  <si>
    <t>Jace Beleren</t>
  </si>
  <si>
    <t>Mystical Tutor</t>
  </si>
  <si>
    <t>https://starcitygames.com/sanctum-weaver-sgl-mtg-mh2-171-enn/?sku=SGL-MTG-MH2-171-ENN1</t>
  </si>
  <si>
    <t>Sanctum Weaver</t>
  </si>
  <si>
    <t>https://starcitygames.com/verdant-catacombs-sgl-mtg-mh2-260-enn/?sku=SGL-MTG-MH2-260-ENN1</t>
  </si>
  <si>
    <t>Verdant Catacombs</t>
  </si>
  <si>
    <t>https://starcitygames.com/tireless-provisioner-sgl-mtg-mh2-180-enn/?sku=SGL-MTG-MH2-180-ENN1</t>
  </si>
  <si>
    <t>Tireless Provisioner</t>
  </si>
  <si>
    <t>https://starcitygames.com/misty-rainforest-sgl-mtg-mh2-250-enf/?sku=SGL-MTG-MH2-250-ENF1</t>
  </si>
  <si>
    <t>https://starcitygames.com/yavimaya-cradle-of-growth-sgl-mtg-mh2-261-enn/?sku=SGL-MTG-MH2-261-ENN1</t>
  </si>
  <si>
    <t>https://starcitygames.com/necroblossom-snarl-sgl-mtg-stx-269-enn/?sku=SGL-MTG-STX-269-ENN1</t>
  </si>
  <si>
    <t>Necroblossom Snarl</t>
  </si>
  <si>
    <t>https://starcitygames.com/double-major-sgl-mtg-prm-pre_stx_179-enf/?sku=SGL-MTG-PRM-PRE_STX_179-ENF1</t>
  </si>
  <si>
    <t>https://starcitygames.com/professor-onyx-sgl-mtg-stx-083-enn/?sku=SGL-MTG-STX-083-ENN1</t>
  </si>
  <si>
    <t>Professor Onyx</t>
  </si>
  <si>
    <t>https://starcitygames.com/culling-ritual-sgl-mtg-stx-172-enn/?sku=SGL-MTG-STX-172-ENN1</t>
  </si>
  <si>
    <t>Culling Ritual</t>
  </si>
  <si>
    <t>https://starcitygames.com/dragonskull-summit-sgl-mtg-xln-252-enn/?sku=SGL-MTG-XLN-252-ENN1</t>
  </si>
  <si>
    <t>Dragonskull Summit</t>
  </si>
  <si>
    <r>
      <rPr>
        <b/>
        <sz val="12"/>
        <rFont val="Calibri"/>
        <family val="2"/>
        <scheme val="minor"/>
      </rPr>
      <t>5.4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2"/>
        <color theme="0" tint="-0.249977111117893"/>
        <rFont val="Calibri"/>
        <family val="2"/>
        <scheme val="minor"/>
      </rPr>
      <t>A</t>
    </r>
  </si>
  <si>
    <t>https://starcitygames.com/thassa-deep-dwelling-sgl-mtg-prm-pp-thb-071-enn/?sku=SGL-MTG-PRM-PP_THB_071-ENN1</t>
  </si>
  <si>
    <t>Thassa, Deep-Dwelling</t>
  </si>
  <si>
    <t>https://starcitygames.com/solitude-sgl-mtg-mh2-032-enn/?sku=SGL-MTG-MH2-032-ENN1</t>
  </si>
  <si>
    <t>Solitude</t>
  </si>
  <si>
    <t>Serra's Emissary</t>
  </si>
  <si>
    <t>https://starcitygames.com/serras-emissary-sgl-mtg-mh2-030-enn/?sku=SGL-MTG-MH2-030-ENN1</t>
  </si>
  <si>
    <t>https://starcitygames.com/concerted-effort-sgl-mtg-rav-8-enn/?sku=SGL-MTG-RAV-8-ENN1</t>
  </si>
  <si>
    <t>Concerted Effort</t>
  </si>
  <si>
    <t>https://starcitygames.com/okina-temple-to-the-grandfathers-sgl-mtg-chk-280-enn/?sku=SGL-MTG-CHK-280-ENN1</t>
  </si>
  <si>
    <t>Okina, Temple to the Grandfathers</t>
  </si>
  <si>
    <t>https://starcitygames.com/dosan-the-falling-leaf-sgl-mtg-chk-205-enn/?sku=SGL-MTG-CHK-205-ENN1</t>
  </si>
  <si>
    <t>Dosan the Falling Leaf (PL)</t>
  </si>
  <si>
    <t>Eight-and-a-Half-Tails</t>
  </si>
  <si>
    <t>https://starcitygames.com/eight-and-a-half-tails-sgl-mtg-chk-8-enn/?sku=SGL-MTG-CHK-8-ENN1</t>
  </si>
  <si>
    <t>Sensei's Divining Top (PL)</t>
  </si>
  <si>
    <t>https://starcitygames.com/the-book-of-vile-darkness-sgl-mtg-afr-091-enn/?sku=SGL-MTG-AFR-091-ENN1</t>
  </si>
  <si>
    <t>The Book of Vile Darkness</t>
  </si>
  <si>
    <t>https://starcitygames.com/ebondeath-dracolich-sgl-mtg-afr-100-enn/?sku=SGL-MTG-AFR-100-ENN1</t>
  </si>
  <si>
    <t>Ebondeath, Dracolich</t>
  </si>
  <si>
    <t>Minsc, Beloved Ranger</t>
  </si>
  <si>
    <t>https://starcitygames.com/minsc-beloved-ranger-sgl-mtg-afr-227-enn/?sku=SGL-MTG-AFR-227-ENN1</t>
  </si>
  <si>
    <t>https://starcitygames.com/xanathar-guild-kingpin-sgl-mtg-afr-239-enn/?sku=SGL-MTG-AFR-239-ENN1</t>
  </si>
  <si>
    <t>Xanathar, Guild Kingpin</t>
  </si>
  <si>
    <t>https://starcitygames.com/the-deck-of-many-things-sgl-mtg-afr-241-enn/?sku=SGL-MTG-AFR-241-ENN1</t>
  </si>
  <si>
    <t>The Deck of Many Things</t>
  </si>
  <si>
    <t>https://starcitygames.com/guardian-of-faith-sgl-mtg-afr-018-enn/?sku=SGL-MTG-AFR-018-ENN1</t>
  </si>
  <si>
    <t>Guardian of Faith</t>
  </si>
  <si>
    <t>Oswald Fiddlebender</t>
  </si>
  <si>
    <t>https://starcitygames.com/oswald-fiddlebender-sgl-mtg-afr-028-enn/?sku=SGL-MTG-AFR-028-ENN1</t>
  </si>
  <si>
    <t>https://starcitygames.com/teleportation-circle-sgl-mtg-afr-039-enn/?sku=SGL-MTG-AFR-039-ENN1</t>
  </si>
  <si>
    <t>Teleportation Circle</t>
  </si>
  <si>
    <t>Treasure Vault</t>
  </si>
  <si>
    <t>https://starcitygames.com/den-of-the-bugbear-sgl-mtg-afr-254-enn/?sku=SGL-MTG-AFR-254-ENN1</t>
  </si>
  <si>
    <t>Den of the Bugbear</t>
  </si>
  <si>
    <t>https://starcitygames.com/treasure-vault-sgl-mtg-afr-261-enn/?sku=SGL-MTG-AFR-261-ENN1</t>
  </si>
  <si>
    <t>https://starcitygames.com/werewolf-pack-leader-sgl-mtg-afr-211-enn/?sku=SGL-MTG-AFR-211-ENN1</t>
  </si>
  <si>
    <t>Werewolf Pack Leader</t>
  </si>
  <si>
    <t>https://starcitygames.com/inferno-of-the-star-mounts-sgl-mtg-afr2-293-enn/?sku=SGL-MTG-AFR2-293-ENN1</t>
  </si>
  <si>
    <t>Inferno of the Star Mounts</t>
  </si>
  <si>
    <t>https://starcitygames.com/nut-collector-sgl-mtg-pwsb-ody_259-enn/?sku=SGL-MTG-PWSB-ODY_259-ENN1</t>
  </si>
  <si>
    <t>Nut Collector</t>
  </si>
  <si>
    <t>Circle of Dreams Druid</t>
  </si>
  <si>
    <t>https://starcitygames.com/circle-of-dreams-druid-sgl-mtg-afr-176-enf/?sku=SGL-MTG-AFR-176-ENF1</t>
  </si>
  <si>
    <t>Lair of the Hydra</t>
  </si>
  <si>
    <t>https://starcitygames.com/mordenkainen-sgl-mtg-afr-064-enf/?sku=SGL-MTG-AFR-064-ENF1</t>
  </si>
  <si>
    <t>https://starcitygames.com/lair-of-the-hydra-sgl-mtg-afr2-356-enn/?sku=SGL-MTG-AFR2-356-ENN1</t>
  </si>
  <si>
    <t>Mordenkainen</t>
  </si>
  <si>
    <t>https://starcitygames.com/rogue-class-sgl-mtg-afr-230-enf/?sku=SGL-MTG-AFR-230-ENF1</t>
  </si>
  <si>
    <t>Rogue Class</t>
  </si>
  <si>
    <t>Acererak the Archlich</t>
  </si>
  <si>
    <t>https://starcitygames.com/acererak-the-archlich-sgl-mtg-afr2-372-enn/?sku=SGL-MTG-AFR2-372-ENN1</t>
  </si>
  <si>
    <t>https://starcitygames.com/you-find-the-villains-lair-sgl-mtg-afr-084-enf/?sku=SGL-MTG-AFR-084-ENF1</t>
  </si>
  <si>
    <t>Unholy Heat</t>
  </si>
  <si>
    <t>Thalia, Guardian of Thraben</t>
  </si>
  <si>
    <t>https://starcitygames.com/clifftop-retreat-sgl-mtg-isd-238-enn/?sku=SGL-MTG-ISD-238-ENN1</t>
  </si>
  <si>
    <t>Clifftop Retreat</t>
  </si>
  <si>
    <t>https://starcitygames.com/boros-charm-sgl-mtg-gtc-148-enn/?sku=SGL-MTG-GTC-148-ENN1</t>
  </si>
  <si>
    <t>Skullcrack</t>
  </si>
  <si>
    <t>https://starcitygames.com/skullcrack-sgl-mtg-gtc-106-enn/?sku=SGL-MTG-GTC-106-ENN1</t>
  </si>
  <si>
    <t>Yeva, Nature's Herald</t>
  </si>
  <si>
    <t>https://starcitygames.com/deadeye-navigator-sgl-mtg-avr-47-enn/?sku=SGL-MTG-AVR-47-ENN1</t>
  </si>
  <si>
    <t>Deadeye Navigator</t>
  </si>
  <si>
    <t>https://starcitygames.com/farseek-sgl-mtg-m13-170-enn/?sku=SGL-MTG-M13-170-ENN1</t>
  </si>
  <si>
    <t>Farseek</t>
  </si>
  <si>
    <t>https://starcitygames.com/bramble-sovereign-sgl-mtg-bbd-65-enn/?sku=SGL-MTG-BBD-65-ENN1</t>
  </si>
  <si>
    <t>Bramble Sovereign</t>
  </si>
  <si>
    <t>https://starcitygames.com/bountiful-promenade-sgl-mtg-bbd-81-enn/?sku=SGL-MTG-BBD-81-ENN1</t>
  </si>
  <si>
    <t>https://starcitygames.com/seraph-of-the-scales-sgl-mtg-prm-pre-rna-205-enf/?sku=SGL-MTG-PRM-PRE_RNA_205-ENF1</t>
  </si>
  <si>
    <t>https://starcitygames.com/wilderness-reclamation-sgl-mtg-rna-149-enn/?sku=SGL-MTG-RNA-149-ENN1</t>
  </si>
  <si>
    <t>Wilderness Reclamation</t>
  </si>
  <si>
    <t>Seraph of the Scales</t>
  </si>
  <si>
    <t>https://starcitygames.com/gilded-goose-sgl-mtg-prm-pp-eld-160-enf/?sku=SGL-MTG-PRM-PP_ELD_160-ENF1</t>
  </si>
  <si>
    <t>Gilded Goose</t>
  </si>
  <si>
    <t>https://starcitygames.com/raugrin-triome-sgl-mtg-prm-pp_iko_251-enn/?sku=SGL-MTG-PRM-PP_IKO_251-ENN1</t>
  </si>
  <si>
    <t>Raugrin Triome</t>
  </si>
  <si>
    <t>https://starcitygames.com/expressive-iteration-sgl-mtg-prm-pp_stx_379-enn/?sku=SGL-MTG-PRM-PP_STX_379-ENN1</t>
  </si>
  <si>
    <t>Fracture</t>
  </si>
  <si>
    <t>https://starcitygames.com/prismari-command-sgl-mtg-prm-pre_stx_214-enf/?sku=SGL-MTG-PRM-PRE_STX_214-ENF1</t>
  </si>
  <si>
    <t>Prismari Command</t>
  </si>
  <si>
    <t>https://starcitygames.com/kasmina-enigma-sage-sgl-mtg-stx2-279-enn/?sku=SGL-MTG-STX2-279-ENN1</t>
  </si>
  <si>
    <t>Kasmina, Enigma Sage</t>
  </si>
  <si>
    <t>https://starcitygames.com/baleful-mastery-sgl-mtg-stx-064-enn/?sku=SGL-MTG-STX-064-ENN1</t>
  </si>
  <si>
    <t>Baleful Mastery</t>
  </si>
  <si>
    <t>https://starcitygames.com/extus-oriq-overlord-awaken-the-blood-avatar-sgl-mtg-stx-149-enn/?sku=SGL-MTG-STX-149-ENN1</t>
  </si>
  <si>
    <t>Extus, Oriq Overlord</t>
  </si>
  <si>
    <t>https://starcitygames.com/vineglimmer-snarl-sgl-mtg-stx-274-enf/?sku=SGL-MTG-STX-274-ENF1</t>
  </si>
  <si>
    <t>https://starcitygames.com/archmage-emeritus-sgl-mtg-prm-pre_stx_037-enf/?sku=SGL-MTG-PRM-PRE_STX_037-ENF1</t>
  </si>
  <si>
    <t>https://starcitygames.com/teferis-protection-sgl-mtg-sta-011-enn/?sku=SGL-MTG-STA-011-ENN1</t>
  </si>
  <si>
    <t>Teferi's Protection</t>
  </si>
  <si>
    <t>https://starcitygames.com/swords-to-plowshares-sgl-mtg-sta-010-enn/?sku=SGL-MTG-STA-010-ENN1</t>
  </si>
  <si>
    <t>https://starcitygames.com/lightning-bolt-sgl-mtg-sta-042-enn/?sku=SGL-MTG-STA-042-ENN1</t>
  </si>
  <si>
    <t>https://starcitygames.com/inquisition-of-kozilek-sgl-mtg-sta-031-enn/?sku=SGL-MTG-STA-031-ENN1</t>
  </si>
  <si>
    <t>Inquisition of Kozilek</t>
  </si>
  <si>
    <t>https://starcitygames.com/hobgoblin-bandit-lord-sgl-mtg-afr2-379-enf/?sku=SGL-MTG-AFR2-379-ENF1</t>
  </si>
  <si>
    <t>Hobgoblin Bandit Lord</t>
  </si>
  <si>
    <t>https://starcitygames.com/oswald-fiddlebender-sgl-mtg-afr2-304-enn/?sku=SGL-MTG-AFR2-304-ENN1</t>
  </si>
  <si>
    <t>https://starcitygames.com/ellywick-tumblestrum-sgl-mtg-afr-181-enn/?sku=SGL-MTG-AFR-181-ENN1</t>
  </si>
  <si>
    <t>Ellywick Tumblestrum</t>
  </si>
  <si>
    <t>https://starcitygames.com/resurgent-belief-sgl-mtg-mh22-385-enn/?sku=SGL-MTG-MH22-385-ENN1</t>
  </si>
  <si>
    <t>Resurgent Belief</t>
  </si>
  <si>
    <t>Righteousness</t>
  </si>
  <si>
    <t>https://starcitygames.com/righteousness-sgl-mtg-9ed-36-enn/?sku=SGL-MTG-9ED-36-ENN1</t>
  </si>
  <si>
    <t>https://starcitygames.com/sram-senior-edificer-sgl-mtg-prm-pp_aer_023-enn/?sku=SGL-MTG-PRM-PP_AER_023-ENN1</t>
  </si>
  <si>
    <t>Sram, Senior Edificer</t>
  </si>
  <si>
    <t>https://starcitygames.com/tocatli-honor-guard-sgl-mtg-xln-42-enn/?sku=SGL-MTG-XLN-42-ENN1</t>
  </si>
  <si>
    <t>Tocatli Honor Guard</t>
  </si>
  <si>
    <t>https://starcitygames.com/sram-senior-edificer-sgl-mtg-cmr-386-enn/?sku=SGL-MTG-CMR-386-ENN1</t>
  </si>
  <si>
    <t>https://starcitygames.com/flumph-sgl-mtg-afr-015-enn/?sku=SGL-MTG-AFR-015-ENN1</t>
  </si>
  <si>
    <t>Flumph</t>
  </si>
  <si>
    <t>Dancing Sword</t>
  </si>
  <si>
    <t>https://starcitygames.com/dancing-sword-sgl-mtg-afr-008-enn/?sku=SGL-MTG-AFR-008-ENN1</t>
  </si>
  <si>
    <t>https://starcitygames.com/harsh-mercy-sgl-mtg-ons-39-enn/?sku=SGL-MTG-ONS-39-ENN1</t>
  </si>
  <si>
    <t>https://starcitygames.com/silverblade-paladin-sgl-mtg-avr-36-enn/?sku=SGL-MTG-AVR-36-ENN1</t>
  </si>
  <si>
    <t>Silverblade Paladin</t>
  </si>
  <si>
    <t>https://starcitygames.com/mangara-of-corondor-sgl-mtg-bbd-98-enn/?sku=SGL-MTG-BBD-98-ENN1</t>
  </si>
  <si>
    <t>https://starcitygames.com/nadaar-selfless-paladin-sgl-mtg-afr-027-enn/?sku=SGL-MTG-AFR-027-ENN1</t>
  </si>
  <si>
    <t>Nadaar, Selfless Paladin</t>
  </si>
  <si>
    <t>Semester's End</t>
  </si>
  <si>
    <t>https://starcitygames.com/semesters-end-sgl-mtg-prm-pp_stx_027-enn/?sku=SGL-MTG-PRM-PP_STX_027-ENN1</t>
  </si>
  <si>
    <t>https://starcitygames.com/skybind-sgl-mtg-jou-25-enn/?sku=SGL-MTG-JOU-25-ENN1</t>
  </si>
  <si>
    <t>Skybind</t>
  </si>
  <si>
    <t>https://starcitygames.com/karmic-guide-sgl-mtg-mh2-263-enn/?sku=SGL-MTG-MH2-263-ENN1</t>
  </si>
  <si>
    <t>Karmic Guide</t>
  </si>
  <si>
    <t>Exalted Angel (HP)</t>
  </si>
  <si>
    <t>https://starcitygames.com/exalted-angel-sgl-mtg-ons-28-enn/?sku=SGL-MTG-ONS-28-ENN1</t>
  </si>
  <si>
    <t>Harsh Mercy (HP)</t>
  </si>
  <si>
    <t>https://starcitygames.com/ghosts-of-the-innocent-sgl-mtg-rav-20-enn/?sku=SGL-MTG-RAV-20-ENN1</t>
  </si>
  <si>
    <t>Ghosts of the Innocent</t>
  </si>
  <si>
    <t>https://starcitygames.com/blue-elemental-blast-sgl-mtg-ss1-2-enn/?sku=SGL-MTG-SS1-2-ENN1</t>
  </si>
  <si>
    <t>Blue Elemental Blast</t>
  </si>
  <si>
    <t>https://starcitygames.com/the-blackstaff-of-waterdeep-sgl-mtg-afr-048-enn/?sku=SGL-MTG-AFR-048-ENN1</t>
  </si>
  <si>
    <t>The Blackstaff of Waterdeep</t>
  </si>
  <si>
    <t>https://starcitygames.com/negate-sgl-mtg-ss1-7-enn/?sku=SGL-MTG-SS1-7-ENN1</t>
  </si>
  <si>
    <t>https://starcitygames.com/yuan-ti-malison-sgl-mtg-afr-086-enn/?sku=SGL-MTG-AFR-086-ENN1</t>
  </si>
  <si>
    <t>Yuan-Ti Malison</t>
  </si>
  <si>
    <t>https://starcitygames.com/yuan-ti-malison-sgl-mtg-afr2-371-enn/?sku=SGL-MTG-AFR2-371-ENN1</t>
  </si>
  <si>
    <t>https://starcitygames.com/threads-of-disloyalty-sgl-mtg-ss1-8-enn/?sku=SGL-MTG-SS1-8-ENN1</t>
  </si>
  <si>
    <t>Threads o Disloyalty</t>
  </si>
  <si>
    <t>https://starcitygames.com/teachings-of-the-archaics-sgl-mtg-stx-057-enn/?sku=SGL-MTG-STX-057-ENN1</t>
  </si>
  <si>
    <t>Teachings of the Archaics</t>
  </si>
  <si>
    <t>Dream Strix</t>
  </si>
  <si>
    <t>https://starcitygames.com/dream-strix-sgl-mtg-stx-042-enn/?sku=SGL-MTG-STX-042-ENN1</t>
  </si>
  <si>
    <t>Dragon Turtle</t>
  </si>
  <si>
    <t>https://starcitygames.com/dragon-turtle-sgl-mtg-afr2-307-enn/?sku=SGL-MTG-AFR2-307-ENN1</t>
  </si>
  <si>
    <t>https://starcitygames.com/dungeon-geists-sgl-mtg-dka-36-enn/?sku=SGL-MTG-DKA-36-ENN1</t>
  </si>
  <si>
    <t>https://starcitygames.com/tempted-by-the-oriq-sgl-mtg-stx-058-enn/?sku=SGL-MTG-STX-058-ENN1</t>
  </si>
  <si>
    <t>Tempted by the Oriq</t>
  </si>
  <si>
    <t>https://starcitygames.com/netherese-puzzle-ward-sgl-mtg-afc2-286-enn/?sku=SGL-MTG-AFC2-286-ENN1</t>
  </si>
  <si>
    <t>Netherese Puzzle-Ward</t>
  </si>
  <si>
    <t>https://starcitygames.com/mind-flayer-sgl-mtg-afr-063-enn/?sku=SGL-MTG-AFR-063-ENN1</t>
  </si>
  <si>
    <t>Mind Flayer</t>
  </si>
  <si>
    <t>https://starcitygames.com/true-polymorph-sgl-mtg-afr-080-enn/?sku=SGL-MTG-AFR-080-ENN1</t>
  </si>
  <si>
    <t>True Polymorph</t>
  </si>
  <si>
    <t>https://starcitygames.com/sphinx-of-uthuun-sgl-mtg-m13-69-enn/?sku=SGL-MTG-M13-69-ENN1</t>
  </si>
  <si>
    <t>Wizard's Spellbook</t>
  </si>
  <si>
    <t>https://starcitygames.com/wizards-spellbook-sgl-mtg-afr-082-enn/?sku=SGL-MTG-AFR-082-ENN1</t>
  </si>
  <si>
    <t>Multiple Choice</t>
  </si>
  <si>
    <t>https://starcitygames.com/multiple-choice-sgl-mtg-stx-048-enn/?sku=SGL-MTG-STX-048-ENN1</t>
  </si>
  <si>
    <t>https://starcitygames.com/forsworn-paladin-sgl-mtg-afr-104-enn/?sku=SGL-MTG-AFR-104-ENN1</t>
  </si>
  <si>
    <t>Forsworn Paladin</t>
  </si>
  <si>
    <t>https://starcitygames.com/master-of-the-feast-sgl-mtg-jou-75-enn/?sku=SGL-MTG-JOU-75-ENN1</t>
  </si>
  <si>
    <t>Master of the Feast</t>
  </si>
  <si>
    <t>Fate Unraveler</t>
  </si>
  <si>
    <t>https://starcitygames.com/fate-unraveler-sgl-mtg-bng-68-enn/?sku=SGL-MTG-BNG-68-ENN1</t>
  </si>
  <si>
    <t>https://starcitygames.com/braids-cabal-minion-sgl-mtg-mh2-273-enn/?sku=SGL-MTG-MH2-273-ENN1</t>
  </si>
  <si>
    <t>Braids, Cabal Minion</t>
  </si>
  <si>
    <t>Gelatinous Cube</t>
  </si>
  <si>
    <t>https://starcitygames.com/gelatinous-cube-sgl-mtg-afr2-313-enn/?sku=SGL-MTG-AFR2-313-ENN1</t>
  </si>
  <si>
    <t>https://starcitygames.com/gelatinous-cube-sgl-mtg-afr-105-enn/?sku=SGL-MTG-AFR-105-ENN1</t>
  </si>
  <si>
    <t>https://starcitygames.com/awaken-the-erstwhile-sgl-mtg-rna-61-enn/?sku=SGL-MTG-RNA-61-ENN1</t>
  </si>
  <si>
    <t>Awaken the Erstwhile</t>
  </si>
  <si>
    <t>Necrogoyf</t>
  </si>
  <si>
    <t>https://starcitygames.com/necrogoyf-sgl-mtg-mh2-093-enn/?sku=SGL-MTG-MH2-093-ENN1</t>
  </si>
  <si>
    <t>https://starcitygames.com/patriarchs-bidding-sgl-mtg-mh2-275-enn/?sku=SGL-MTG-MH2-275-ENN1</t>
  </si>
  <si>
    <t>Patriarch's Bidding</t>
  </si>
  <si>
    <t>https://starcitygames.com/danse-macabre-sgl-mtg-afc2-291-enn/?sku=SGL-MTG-AFC2-291-ENN1</t>
  </si>
  <si>
    <t>Danse Macabre</t>
  </si>
  <si>
    <t>https://starcitygames.com/sphere-of-annihilation-sgl-mtg-afr-121-enn/?sku=SGL-MTG-AFR-121-ENN1</t>
  </si>
  <si>
    <t>Sphere of Annihilation</t>
  </si>
  <si>
    <t>Calibrated Blast</t>
  </si>
  <si>
    <t>https://starcitygames.com/calibrated-blast-sgl-mtg-mh22-405-enn/?sku=SGL-MTG-MH22-405-ENN1</t>
  </si>
  <si>
    <t>https://starcitygames.com/minion-of-the-mighty-sgl-mtg-afr-156-enn/?sku=SGL-MTG-AFR-156-ENN1</t>
  </si>
  <si>
    <t>Minion of the Mighty</t>
  </si>
  <si>
    <t>https://starcitygames.com/ash-zealot-sgl-mtg-rtr-86-enn/?sku=SGL-MTG-RTR-86-ENN1</t>
  </si>
  <si>
    <t>Ash Zealot</t>
  </si>
  <si>
    <t>https://starcitygames.com/conspiracy-theorist-sgl-mtg-stx-094-enn/?sku=SGL-MTG-STX-094-ENN1</t>
  </si>
  <si>
    <t>Conspiracy Theorist</t>
  </si>
  <si>
    <t>https://starcitygames.com/orb-of-dragonkind-sgl-mtg-afr-157-enn/?sku=SGL-MTG-AFR-157-ENN1</t>
  </si>
  <si>
    <t>Orb of Dragonkind</t>
  </si>
  <si>
    <t>https://starcitygames.com/orb-of-dragonkind-sgl-mtg-afr2-381-enn/?sku=SGL-MTG-AFR2-381-ENN1</t>
  </si>
  <si>
    <t>https://starcitygames.com/fiendlash-sgl-mtg-afc-031-enn/?sku=SGL-MTG-AFC-031-ENN1</t>
  </si>
  <si>
    <t>Fiendlash</t>
  </si>
  <si>
    <t>https://starcitygames.com/instrument-of-the-bards-sgl-mtg-afr-190-enn/?sku=SGL-MTG-AFR-190-ENN1</t>
  </si>
  <si>
    <t>Instrument of the Bards</t>
  </si>
  <si>
    <t>https://starcitygames.com/basic-conjuration-sgl-mtg-stx-120-enn/?sku=SGL-MTG-STX-120-ENN1</t>
  </si>
  <si>
    <t>Basic Conjuration</t>
  </si>
  <si>
    <t>https://starcitygames.com/varis-silverymoon-ranger-sgl-mtg-afr-209-enn/?sku=SGL-MTG-AFR-209-ENN1</t>
  </si>
  <si>
    <t>Varis, Silverymoon Ranger</t>
  </si>
  <si>
    <t>https://starcitygames.com/varis-silverymoon-ranger-sgl-mtg-afr2-335-enn/?sku=SGL-MTG-AFR2-335-ENN1</t>
  </si>
  <si>
    <t>https://starcitygames.com/garruk-unleashed-sgl-mtg-prm-pp_m21_183-enn/?sku=SGL-MTG-PRM-PP_M21_183-ENN1</t>
  </si>
  <si>
    <t>Garruk, Unleashed</t>
  </si>
  <si>
    <t>https://starcitygames.com/arashi-the-sky-asunder-sgl-mtg-sok-121-enn/?sku=SGL-MTG-SOK-121-ENN1</t>
  </si>
  <si>
    <t>Arashi, the Sky Asunder (PL)</t>
  </si>
  <si>
    <t>https://starcitygames.com/wolfir-silverheart-sgl-mtg-avr-206-enn/?sku=SGL-MTG-AVR-206-ENN1</t>
  </si>
  <si>
    <t>Wolfir Silverheart</t>
  </si>
  <si>
    <t>https://starcitygames.com/thragtusk-sgl-mtg-m13-193-enn/?sku=SGL-MTG-M13-193-ENN1</t>
  </si>
  <si>
    <t>https://starcitygames.com/froghemoth-sgl-mtg-afr-184-enn/?sku=SGL-MTG-AFR-184-ENN1</t>
  </si>
  <si>
    <t>Froghemoth</t>
  </si>
  <si>
    <t>https://starcitygames.com/bounteous-kirin-sgl-mtg-sok-123-enn/?sku=SGL-MTG-SOK-123-ENN1</t>
  </si>
  <si>
    <t>Bounteous Kirin</t>
  </si>
  <si>
    <t>https://starcitygames.com/sandwurm-convergence-sgl-mtg-akh-183-enn/?sku=SGL-MTG-AKH-183-ENN1</t>
  </si>
  <si>
    <t>Sandwurm Convergence</t>
  </si>
  <si>
    <t>Voracious Hydra</t>
  </si>
  <si>
    <t>https://starcitygames.com/voracious-hydra-sgl-mtg-m20-200-enn/?sku=SGL-MTG-M20-200-ENN1</t>
  </si>
  <si>
    <t>https://starcitygames.com/garth-one-eye-sgl-mtg-mh2-197-enn/?sku=SGL-MTG-MH2-197-ENN1</t>
  </si>
  <si>
    <t>Garth One-Eye</t>
  </si>
  <si>
    <t>https://starcitygames.com/silverquill-silencer-sgl-mtg-stx-234-enn/?sku=SGL-MTG-STX-234-ENN1</t>
  </si>
  <si>
    <t>Silverquill Silencer</t>
  </si>
  <si>
    <t>https://starcitygames.com/triumphant-adventurer-sgl-mtg-afr-237-enn/?sku=SGL-MTG-AFR-237-ENN1</t>
  </si>
  <si>
    <t>Triumphant Adventurer</t>
  </si>
  <si>
    <t>https://starcitygames.com/selfless-glyphweaver-deadly-vanity-sgl-mtg-stx-157-enn/?sku=SGL-MTG-STX-157-ENN1</t>
  </si>
  <si>
    <t>Selfless Glyphweaver</t>
  </si>
  <si>
    <t>https://starcitygames.com/firjas-retribution-sgl-mtg-prm-pp_khm_210-enn/?sku=SGL-MTG-PRM-PP_KHM_210-ENN1</t>
  </si>
  <si>
    <t>https://starcitygames.com/dramatic-finale-sgl-mtg-stx-180-enn/?sku=SGL-MTG-STX-180-ENN1</t>
  </si>
  <si>
    <t>https://starcitygames.com/rogue-class-sgl-mtg-afr-230-enn/?sku=SGL-MTG-AFR-230-ENN1</t>
  </si>
  <si>
    <t>https://starcitygames.com/prized-amalgam-sgl-mtg-tsr2-382-enn/?sku=SGL-MTG-TSR2-382-ENN1</t>
  </si>
  <si>
    <t>Prized Amalgam</t>
  </si>
  <si>
    <t>https://starcitygames.com/electrolyze-sgl-mtg-sta-060-enn/?sku=SGL-MTG-STA-060-ENN1</t>
  </si>
  <si>
    <t>Electrolyze</t>
  </si>
  <si>
    <t>Yusri, Fortune's Flame</t>
  </si>
  <si>
    <t>https://starcitygames.com/yusri-fortunes-flame-sgl-mtg-mh2-218-enn/?sku=SGL-MTG-MH2-218-ENN1</t>
  </si>
  <si>
    <t>Jhoira, Weatherlight Captain</t>
  </si>
  <si>
    <t>https://starcitygames.com/jhoira-weatherlight-captain-sgl-mtg-2xm-203-enn/?sku=SGL-MTG-2XM-203-ENN1</t>
  </si>
  <si>
    <t>https://starcitygames.com/elemental-expressionist-sgl-mtg-stx-181-enn/?sku=SGL-MTG-STX-181-ENN1</t>
  </si>
  <si>
    <t>Elemental Expressionist</t>
  </si>
  <si>
    <t>https://starcitygames.com/whirlwind-of-thought-sgl-mtg-prm-pp_iko_215-enn/?sku=SGL-MTG-PRM-PP_IKO_215-ENN1</t>
  </si>
  <si>
    <t>https://starcitygames.com/asmoranomardicadaistinaculdacar-sgl-mtg-mh2-186-enn/?sku=SGL-MTG-MH2-186-ENN1</t>
  </si>
  <si>
    <t>Asmoranomardicadaistinaculdacar</t>
  </si>
  <si>
    <t>https://starcitygames.com/orcus-prince-of-undeath-sgl-mtg-afr-229-enn/?sku=SGL-MTG-AFR-229-ENN1</t>
  </si>
  <si>
    <t>Orcus, Prince of Undeath</t>
  </si>
  <si>
    <t>Valentin, Dean of the Vein</t>
  </si>
  <si>
    <t>https://starcitygames.com/rushed-rebirth-sgl-mtg-stx-228-enn/?sku=SGL-MTG-STX-228-ENN1</t>
  </si>
  <si>
    <t>Rushed Rebirth</t>
  </si>
  <si>
    <t>https://starcitygames.com/witherbloom-command-sgl-mtg-stx-248-enn/?sku=SGL-MTG-STX-248-ENN1</t>
  </si>
  <si>
    <t>Witherbloom Command</t>
  </si>
  <si>
    <t>https://starcitygames.com/spark-trooper-sgl-mtg-gtc-199-enn/?sku=SGL-MTG-GTC-199-ENN1</t>
  </si>
  <si>
    <t>https://starcitygames.com/adult-gold-dragon-sgl-mtg-afr-216-enn/?sku=SGL-MTG-AFR-216-ENN1</t>
  </si>
  <si>
    <t>Adult Gold Dragon</t>
  </si>
  <si>
    <t>https://starcitygames.com/bard-class-sgl-mtg-afr-217-enn/?sku=SGL-MTG-AFR-217-ENN1</t>
  </si>
  <si>
    <t>Bard Class</t>
  </si>
  <si>
    <t>https://starcitygames.com/gruul-ragebeast-sgl-mtg-gtc-170-enn/?sku=SGL-MTG-GTC-170-ENN1</t>
  </si>
  <si>
    <t>Gruul Ragebeast</t>
  </si>
  <si>
    <t>https://starcitygames.com/simic-ascendancy-sgl-mtg-rna-207-enn/?sku=SGL-MTG-RNA-207-ENN1</t>
  </si>
  <si>
    <t>Ride the Avalanche</t>
  </si>
  <si>
    <t>https://starcitygames.com/ride-the-avalanche-sgl-mtg-afc2-325-enn/?sku=SGL-MTG-AFC2-325-ENN1</t>
  </si>
  <si>
    <t>https://starcitygames.com/shardless-agent-sgl-mtg-mh2-292-enn/?sku=SGL-MTG-MH2-292-ENN1</t>
  </si>
  <si>
    <t>Shardless Agent</t>
  </si>
  <si>
    <t>https://starcitygames.com/sol-talisman-sgl-mtg-mh2-236-enn/?sku=SGL-MTG-MH2-236-ENN1</t>
  </si>
  <si>
    <t>Sol Talisman</t>
  </si>
  <si>
    <t>https://starcitygames.com/sorcerous-spyglass-sgl-mtg-xln-248-enn/?sku=SGL-MTG-XLN-248-ENN1</t>
  </si>
  <si>
    <t>https://starcitygames.com/eye-of-vecna-sgl-mtg-afr-243-enn/?sku=SGL-MTG-AFR-243-ENN1</t>
  </si>
  <si>
    <t>Eye of Vecna</t>
  </si>
  <si>
    <t>https://starcitygames.com/codie-vociferous-codex-sgl-mtg-stx-253-enn/?sku=SGL-MTG-STX-253-ENN1</t>
  </si>
  <si>
    <t>Treasure Chest</t>
  </si>
  <si>
    <t>https://starcitygames.com/treasure-chest-sgl-mtg-afr-252-enn/?sku=SGL-MTG-AFR-252-ENN1</t>
  </si>
  <si>
    <t>https://starcitygames.com/treasure-chest-sgl-mtg-afr2-395-enn/?sku=SGL-MTG-AFR2-395-ENN1</t>
  </si>
  <si>
    <t>https://starcitygames.com/hair-strung-koto-sgl-mtg-chk-252-enn/?sku=SGL-MTG-CHK-252-ENN1</t>
  </si>
  <si>
    <t>Hair-Strung Koto</t>
  </si>
  <si>
    <t>https://starcitygames.com/orochi-hatchery-sgl-mtg-chk-266-enn/?sku=SGL-MTG-CHK-266-ENN1</t>
  </si>
  <si>
    <t>https://starcitygames.com/hall-of-storm-giants-sgl-mtg-afr-257-enn/?sku=SGL-MTG-AFR-257-ENN1</t>
  </si>
  <si>
    <t>Hall of Storm Giants</t>
  </si>
  <si>
    <t>https://starcitygames.com/prairie-stream-sgl-mtg-prm-pp_bfz_241-enn/?sku=SGL-MTG-PRM-PP_BFZ_241-ENN1</t>
  </si>
  <si>
    <t>https://starcitygames.com/slayers-stronghold-sgl-mtg-avr-229-enn/?sku=SGL-MTG-AVR-229-ENN1</t>
  </si>
  <si>
    <t>https://starcitygames.com/thespians-stage-sgl-mtg-2xm-327-enn/?sku=SGL-MTG-2XM-327-ENN1</t>
  </si>
  <si>
    <t>Thespian's Stage</t>
  </si>
  <si>
    <t>https://starcitygames.com/dungeon-descent-sgl-mtg-afr2-352-enn/?sku=SGL-MTG-AFR2-352-ENN1</t>
  </si>
  <si>
    <t>Dungeon Descent</t>
  </si>
  <si>
    <t>https://starcitygames.com/skyshroud-claim-sgl-mtg-bbd-213-enn/?sku=SGL-MTG-BBD-213-ENN1</t>
  </si>
  <si>
    <t>Skyshroud Claim</t>
  </si>
  <si>
    <t>https://starcitygames.com/prismatic-ending-sgl-mtg-mh22-384-enn/?sku=SGL-MTG-MH22-384-ENN1</t>
  </si>
  <si>
    <t>https://starcitygames.com/all-that-glitters-sgl-mtg-eld-002-enn/?sku=SGL-MTG-ELD-002-ENN1</t>
  </si>
  <si>
    <t>All That Glitters</t>
  </si>
  <si>
    <t>https://starcitygames.com/risen-reef-sgl-mtg-m20-217-enn/?sku=SGL-MTG-M20-217-ENN1</t>
  </si>
  <si>
    <t>Risen Reef</t>
  </si>
  <si>
    <t>https://starcitygames.com/angels-grace-sgl-mtg-tsr-004-enn/?sku=SGL-MTG-TSR-004-ENN1</t>
  </si>
  <si>
    <t>Angel's Grace</t>
  </si>
  <si>
    <t>https://starcitygames.com/rune-tail-kitsune-ascendant-sgl-mtg-sok-27-enn/?sku=SGL-MTG-SOK-27-ENN1</t>
  </si>
  <si>
    <t>Rune-Tail, Kitsune Ascendant</t>
  </si>
  <si>
    <t>Mystic Reflection</t>
  </si>
  <si>
    <t>https://starcitygames.com/mystic-reflection-sgl-mtg-prm-pp_khm_069-enn/?sku=SGL-MTG-PRM-PP_KHM_069-ENN1</t>
  </si>
  <si>
    <t>https://starcitygames.com/priest-of-forgotten-gods-sgl-mtg-rna-83-enn/?sku=SGL-MTG-RNA-83-ENN1</t>
  </si>
  <si>
    <t>Priest of Forgotten Gods</t>
  </si>
  <si>
    <t>https://starcitygames.com/unmarked-grave-sgl-mtg-mh2-106-enn/?sku=SGL-MTG-MH2-106-ENN1</t>
  </si>
  <si>
    <t>Unmarked Grave</t>
  </si>
  <si>
    <t>https://starcitygames.com/sekki-seasons-guide-sgl-mtg-sok-148-enn/?sku=SGL-MTG-SOK-148-ENN1</t>
  </si>
  <si>
    <t>Sekki, Seasons' Guide</t>
  </si>
  <si>
    <t>https://starcitygames.com/sterling-grove-sgl-mtg-mh2-293-enn/?sku=SGL-MTG-MH2-293-ENN1</t>
  </si>
  <si>
    <t>Solitary Confinement</t>
  </si>
  <si>
    <t>Legion Angel</t>
  </si>
  <si>
    <t>https://starcitygames.com/tempest-djinn-sgl-mtg-dom-68-enf/?sku=SGL-MTG-DOM-68-ENF1</t>
  </si>
  <si>
    <t>Reflections of Littjara</t>
  </si>
  <si>
    <t>Confront the Past</t>
  </si>
  <si>
    <t>Oran-Rief Ooze</t>
  </si>
  <si>
    <t>https://starcitygames.com/shisato-whispering-hunter-sgl-mtg-chk-242-enf/?sku=SGL-MTG-CHK-242-ENF1</t>
  </si>
  <si>
    <t>Shisato, Whispering Hunter</t>
  </si>
  <si>
    <t>Torrent Sculptor</t>
  </si>
  <si>
    <t>Blade Historian</t>
  </si>
  <si>
    <t>https://starcitygames.com/ashaya-soul-of-the-wild-sgl-mtg-znr2-358-enn/?sku=SGL-MTG-ZNR2-358-ENN1https://starcitygames.com/ashaya-soul-of-the-wild-sgl-mtg-znr2-358-enn/?sku=SGL-MTG-ZNR2-358-ENN1</t>
  </si>
  <si>
    <t>Ashaya, Soul of the Wild</t>
  </si>
  <si>
    <t>https://starcitygames.com/glasspool-mimic-glasspool-shore-sgl-mtg-znr2-328-enf/?sku=SGL-MTG-ZNR2-328-ENF1</t>
  </si>
  <si>
    <t>Glaspool Mimic</t>
  </si>
  <si>
    <t>https://starcitygames.com/unholy-heat-sgl-mtg-mh2-145-enf/?sku=SGL-MTG-MH2-145-ENF1</t>
  </si>
  <si>
    <t>Flooded Strand</t>
  </si>
  <si>
    <t>https://starcitygames.com/flooded-strand-sgl-mtg-ktk-233-enn/?sku=SGL-MTG-KTK-233-ENN1</t>
  </si>
  <si>
    <t>https://starcitygames.com/windswept-heath-sgl-mtg-ktk-248-enn/?sku=SGL-MTG-KTK-248-ENN1</t>
  </si>
  <si>
    <t>Windswept Heath</t>
  </si>
  <si>
    <t>Alchemist's Refuge</t>
  </si>
  <si>
    <t>Niv-Mizzet, Parun</t>
  </si>
  <si>
    <t>https://starcitygames.com/niv-mizzet-parun-sgl-mtg-grn-192-enn/?sku=SGL-MTG-GRN-192-ENN1</t>
  </si>
  <si>
    <t>Iván Concha</t>
  </si>
  <si>
    <t>Lunes 23</t>
  </si>
  <si>
    <t>Metro Santa Lucía</t>
  </si>
  <si>
    <t>Joaquín Veloso</t>
  </si>
  <si>
    <t>Beto</t>
  </si>
  <si>
    <t>Joaquín Gallardo</t>
  </si>
  <si>
    <t>Domingo 22</t>
  </si>
  <si>
    <t>Sabado 21</t>
  </si>
  <si>
    <t>Transf</t>
  </si>
  <si>
    <t>Armando Contreras</t>
  </si>
  <si>
    <t>Nicolás Andrade</t>
  </si>
  <si>
    <t>entre 3 y6</t>
  </si>
  <si>
    <t>ENVIO</t>
  </si>
  <si>
    <t>transf</t>
  </si>
  <si>
    <t>Osmar Lara</t>
  </si>
  <si>
    <t>En un rato</t>
  </si>
  <si>
    <t>Naxo Escobar</t>
  </si>
  <si>
    <t>Luchito Jara</t>
  </si>
  <si>
    <t>En un Rato</t>
  </si>
  <si>
    <t>Uber</t>
  </si>
  <si>
    <t>Roland Carmona</t>
  </si>
  <si>
    <t>Jorge Marchena</t>
  </si>
  <si>
    <t>Ricardo Carrsco</t>
  </si>
  <si>
    <t>ENVIO TEMUCO</t>
  </si>
  <si>
    <t>Felipe Acuña</t>
  </si>
  <si>
    <t>Casa</t>
  </si>
  <si>
    <t>Jaime Rojas</t>
  </si>
  <si>
    <t>Luis Velasquez</t>
  </si>
  <si>
    <t>Ignacio Arias</t>
  </si>
  <si>
    <t>Dexter</t>
  </si>
  <si>
    <t>Paulo Contador</t>
  </si>
  <si>
    <t>Santa Lucia</t>
  </si>
  <si>
    <t>Metro Manquehue</t>
  </si>
  <si>
    <t>Pablo Sánchez</t>
  </si>
  <si>
    <t>Leonardo Gonzalez</t>
  </si>
  <si>
    <t>Metro Lo Leone</t>
  </si>
  <si>
    <t>https://starcitygames.com/terror-of-the-peaks-sgl-mtg-prm-pp_m21_164-enn/?sku=SGL-MTG-PRM-PP_M21_164-ENN1</t>
  </si>
  <si>
    <t>Terror of the Peaks</t>
  </si>
  <si>
    <t>https://starcitygames.com/leyline-of-anticipation-sgl-mtg-prm-pp-m20-064-enn/?sku=SGL-MTG-PRM-PP_M20_064-ENN1</t>
  </si>
  <si>
    <t>Exclude</t>
  </si>
  <si>
    <t>Skred</t>
  </si>
  <si>
    <t>Clout of the Dominus</t>
  </si>
  <si>
    <t>https://starcitygames.com/clout-of-the-dominus-sgl-mtg-eve-99-enn/?sku=SGL-MTG-EVE-99-ENN1</t>
  </si>
  <si>
    <t>Quicksilver Dagger</t>
  </si>
  <si>
    <r>
      <rPr>
        <b/>
        <sz val="12"/>
        <color theme="0"/>
        <rFont val="Calibri"/>
        <family val="2"/>
        <scheme val="minor"/>
      </rPr>
      <t>1.5.0.</t>
    </r>
    <r>
      <rPr>
        <b/>
        <sz val="12"/>
        <rFont val="Calibri"/>
        <family val="2"/>
        <scheme val="minor"/>
      </rPr>
      <t xml:space="preserve"> Deckmasters</t>
    </r>
  </si>
  <si>
    <t>Orochi Hatchery</t>
  </si>
  <si>
    <t>Finn Pontius</t>
  </si>
  <si>
    <t>José Miguel Meléndez</t>
  </si>
  <si>
    <t>Swamp (Orzhov)</t>
  </si>
  <si>
    <t>Island (Simic)</t>
  </si>
  <si>
    <t>Forest (Simic)</t>
  </si>
  <si>
    <t>Plains (Azorius)</t>
  </si>
  <si>
    <t>Mountain (Gruul)</t>
  </si>
  <si>
    <t>Forest (Gruul)</t>
  </si>
  <si>
    <t>Swamp (Rakdos)</t>
  </si>
  <si>
    <t>Mountain (Rakdos)</t>
  </si>
  <si>
    <t>Island (Dimir)</t>
  </si>
  <si>
    <t>Swamp (Dimir)</t>
  </si>
  <si>
    <t>Island (Izzet)</t>
  </si>
  <si>
    <t>Mountain (Izzet)</t>
  </si>
  <si>
    <t>Swamp (Golgari)</t>
  </si>
  <si>
    <t>Forest (Golgari)</t>
  </si>
  <si>
    <t>Mountain (Boros)</t>
  </si>
  <si>
    <t>Plains (Boros)</t>
  </si>
  <si>
    <t>Forest (Selesnya)</t>
  </si>
  <si>
    <t>Plains (Selesnya)</t>
  </si>
  <si>
    <t>Theros Beyond Death</t>
  </si>
  <si>
    <t>Core Set 2021</t>
  </si>
  <si>
    <t>Guild Kits</t>
  </si>
  <si>
    <t>Guilds of Ravnica</t>
  </si>
  <si>
    <t>Ravnica Allegiance</t>
  </si>
  <si>
    <t>https://starcitygames.com/swamp-sgl-mtg-thb-252-enn/?sku=SGL-MTG-THB-252-ENN1</t>
  </si>
  <si>
    <t>https://starcitygames.com/mountain-sgl-mtg-thb-253-enn/?sku=SGL-MTG-THB-253-ENN1</t>
  </si>
  <si>
    <t>https://starcitygames.com/island-sgl-mtg-gk2-132-enn/?sku=SGL-MTG-GK2-132-ENN1</t>
  </si>
  <si>
    <t>Island (Azorius)</t>
  </si>
  <si>
    <t>https://starcitygames.com/island-sgl-mtg-gk2-27-enn/?sku=SGL-MTG-GK2-27-ENN1</t>
  </si>
  <si>
    <t>https://starcitygames.com/swamp-sgl-mtg-gk1-25-enn/?sku=SGL-MTG-GK1-25-ENN1</t>
  </si>
  <si>
    <t>https://starcitygames.com/mountain-sgl-mtg-gk1-49-enn/?sku=SGL-MTG-GK1-49-ENN1</t>
  </si>
  <si>
    <t>https://starcitygames.com/island-sgl-mtg-gk1-48-enn/?sku=SGL-MTG-GK1-48-ENN1</t>
  </si>
  <si>
    <t>https://starcitygames.com/island-sgl-mtg-gk1-24-enn/?sku=SGL-MTG-GK1-24-ENN1</t>
  </si>
  <si>
    <t>https://starcitygames.com/forest-sgl-mtg-gk1-127-enn/?sku=SGL-MTG-GK1-127-ENN1</t>
  </si>
  <si>
    <t>https://starcitygames.com/forest-sgl-mtg-gk1-76-enn/?sku=SGL-MTG-GK1-76-ENN1</t>
  </si>
  <si>
    <t>https://starcitygames.com/forest-sgl-mtg-gk2-133-enn/?sku=SGL-MTG-GK2-133-ENN1</t>
  </si>
  <si>
    <t>https://starcitygames.com/forest-sgl-mtg-gk2-106-enn/?sku=SGL-MTG-GK2-106-ENN1</t>
  </si>
  <si>
    <t>https://starcitygames.com/mountain-sgl-mtg-gk2-105-enn/?sku=SGL-MTG-GK2-105-ENN1</t>
  </si>
  <si>
    <t>https://starcitygames.com/mountain-sgl-mtg-gk2-79-enn/?sku=SGL-MTG-GK2-79-ENN1</t>
  </si>
  <si>
    <t>https://starcitygames.com/swamp-sgl-mtg-gk2-78-enn/?sku=SGL-MTG-GK2-78-ENN1</t>
  </si>
  <si>
    <t>https://starcitygames.com/swamp-sgl-mtg-gk2-51-enn/?sku=SGL-MTG-GK2-51-ENN1</t>
  </si>
  <si>
    <t>https://starcitygames.com/plains-sgl-mtg-gk2-26-enn/?sku=SGL-MTG-GK2-26-ENN1</t>
  </si>
  <si>
    <t>https://starcitygames.com/plains-sgl-mtg-gk1-126-enn/?sku=SGL-MTG-GK1-126-ENN1</t>
  </si>
  <si>
    <t>https://starcitygames.com/plains-sgl-mtg-gk1-100-enn/?sku=SGL-MTG-GK1-100-ENN1</t>
  </si>
  <si>
    <t>https://starcitygames.com/mountain-sgl-mtg-gk1-101-enn/?sku=SGL-MTG-GK1-101-ENN1</t>
  </si>
  <si>
    <t>https://starcitygames.com/swamp-sgl-mtg-gk1-75-enn/?sku=SGL-MTG-GK1-75-ENN1</t>
  </si>
  <si>
    <t>https://starcitygames.com/swamp-sgl-mtg-m212-311-enn/?sku=SGL-MTG-M212-311-ENN1</t>
  </si>
  <si>
    <t>https://starcitygames.com/forest-sgl-mtg-m212-313-enn/?sku=SGL-MTG-M212-313-ENN1</t>
  </si>
  <si>
    <t>https://starcitygames.com/plains-sgl-mtg-m212-309-enn/?sku=SGL-MTG-M212-309-ENN1</t>
  </si>
  <si>
    <t>Jozzic Rojas</t>
  </si>
  <si>
    <t>Mauricio Cartagena</t>
  </si>
  <si>
    <t>Francisca Garcia</t>
  </si>
  <si>
    <t>José Moxley</t>
  </si>
  <si>
    <t>Hernán Valenzuela</t>
  </si>
  <si>
    <t>Martes 31</t>
  </si>
  <si>
    <t>AHORA</t>
  </si>
  <si>
    <t>Sebastián Bayelle</t>
  </si>
  <si>
    <t>Manuel Saavedra</t>
  </si>
  <si>
    <t>Miercoles 1</t>
  </si>
  <si>
    <t>Pasado las 2</t>
  </si>
  <si>
    <t>MSUR</t>
  </si>
  <si>
    <t>AFTER 2</t>
  </si>
  <si>
    <t>José Montecinos</t>
  </si>
  <si>
    <t>POR AVISAR</t>
  </si>
  <si>
    <t>OASIS</t>
  </si>
  <si>
    <t>Viernes 3</t>
  </si>
  <si>
    <t>Claudio Acevedo (Artesanal Beer)</t>
  </si>
  <si>
    <t>Pablo Fernandez</t>
  </si>
  <si>
    <t>Scapegoat</t>
  </si>
  <si>
    <t>https://starcitygames.com/scapegoat-sgl-mtg-sth-14-enn/?sku=SGL-MTG-STH-14-ENN1</t>
  </si>
  <si>
    <t>https://starcitygames.com/chromatic-sphere-sgl-mtg-inv-299-enn/?sku=SGL-MTG-INV-299-ENN1</t>
  </si>
  <si>
    <t>Chromatic Sphere</t>
  </si>
  <si>
    <t>https://starcitygames.com/eladamris-vineyard-sgl-mtg-tmp-223-enn/?sku=SGL-MTG-TMP-223-ENN1</t>
  </si>
  <si>
    <t>Eladamri's Vineyard</t>
  </si>
  <si>
    <t>https://starcitygames.com/debt-of-loyalty-sgl-mtg-wth-11-enn/?sku=SGL-MTG-WTH-11-ENN1</t>
  </si>
  <si>
    <t>Debt of Loyalty</t>
  </si>
  <si>
    <t>Heroes' Reunion</t>
  </si>
  <si>
    <t>https://starcitygames.com/orims-prayer-sgl-mtg-tmp-32-enn/?sku=SGL-MTG-TMP-32-ENN1</t>
  </si>
  <si>
    <t>Orim's Prayer</t>
  </si>
  <si>
    <t>https://starcitygames.com/phyrexian-arena-sgl-mtg-apc-47-enn/?sku=SGL-MTG-APC-47-ENN1</t>
  </si>
  <si>
    <t>White Dragon</t>
  </si>
  <si>
    <t>Blue Dragon</t>
  </si>
  <si>
    <t>Black Dragon</t>
  </si>
  <si>
    <t>Red Dragon</t>
  </si>
  <si>
    <t>Green Dragon</t>
  </si>
  <si>
    <t>https://starcitygames.com/black-dragon-sgl-mtg-afr2-291-enn/?sku=SGL-MTG-AFR2-291-ENN1</t>
  </si>
  <si>
    <t>https://starcitygames.com/blue-dragon-sgl-mtg-afr2-289-enn/?sku=SGL-MTG-AFR2-289-ENN1</t>
  </si>
  <si>
    <t>https://starcitygames.com/green-dragon-sgl-mtg-afr2-295-enn/?sku=SGL-MTG-AFR2-295-ENN1</t>
  </si>
  <si>
    <t>https://starcitygames.com/red-dragon-sgl-mtg-afr2-294-enn/?sku=SGL-MTG-AFR2-294-ENN1</t>
  </si>
  <si>
    <t>https://starcitygames.com/white-dragon-sgl-mtg-afr2-288-enn/?sku=SGL-MTG-AFR2-288-ENN1</t>
  </si>
  <si>
    <t>A Coordinar</t>
  </si>
  <si>
    <t>Glacial Fortress (FOIL PRE)</t>
  </si>
  <si>
    <t>Bontu the Glorified (FOIL)</t>
  </si>
  <si>
    <t>Simic Ascendancy (FOIL PRE)</t>
  </si>
  <si>
    <t>Lunes 6</t>
  </si>
  <si>
    <t>Cristian Venegas</t>
  </si>
  <si>
    <t>Bastian Oyarzo</t>
  </si>
  <si>
    <t>ALMZO</t>
  </si>
  <si>
    <t>Fernando Cañete</t>
  </si>
  <si>
    <t>Domingo 5</t>
  </si>
  <si>
    <t>Marcos Fly</t>
  </si>
  <si>
    <t>Martes 7</t>
  </si>
  <si>
    <t>https://starcitygames.com/jilt-sgl-mtg-apc-27-enn/?sku=SGL-MTG-APC-27-ENN1</t>
  </si>
  <si>
    <t>Jilt</t>
  </si>
  <si>
    <t>https://starcitygames.com/fugue-sgl-mtg-exo-62-enn/?sku=SGL-MTG-EXO-62-ENN1</t>
  </si>
  <si>
    <t>Fugue</t>
  </si>
  <si>
    <t>https://starcitygames.com/gerrards-verdict-sgl-mtg-prm-fnm-2007-003-enf/?sku=SGL-MTG-PRM-FNM_2007_003-ENF1</t>
  </si>
  <si>
    <t>Gerrard's Veredict</t>
  </si>
  <si>
    <t>Brawl</t>
  </si>
  <si>
    <t>https://starcitygames.com/ley-line-sgl-mtg-mmq-256-enn/?sku=SGL-MTG-MMQ-256-ENN1</t>
  </si>
  <si>
    <t>Ley Line</t>
  </si>
  <si>
    <t>https://starcitygames.com/brawl-sgl-mtg-mmq-178-enn/?sku=SGL-MTG-MMQ-178-ENN1</t>
  </si>
  <si>
    <t>https://starcitygames.com/tremor-sgl-mtg-mmq-220-enn/?sku=SGL-MTG-MMQ-220-ENN1</t>
  </si>
  <si>
    <t>Tremor</t>
  </si>
  <si>
    <t>https://starcitygames.com/uphill-battle-sgl-mtg-mmq-222-enn/?sku=SGL-MTG-MMQ-222-ENN1</t>
  </si>
  <si>
    <t>Uphill Battle</t>
  </si>
  <si>
    <t>https://starcitygames.com/vine-dryad-sgl-mtg-mmq-284-enn/?sku=SGL-MTG-MMQ-284-ENN1</t>
  </si>
  <si>
    <t>Vine Dryad</t>
  </si>
  <si>
    <t>https://starcitygames.com/ertais-trickery-sgl-mtg-pls-24-enn/?sku=SGL-MTG-PLS-24-ENN1</t>
  </si>
  <si>
    <t>Ertai's Trickery</t>
  </si>
  <si>
    <t>https://starcitygames.com/heroic-defiance-sgl-mtg-pls-6-enn/?sku=SGL-MTG-PLS-6-ENN1</t>
  </si>
  <si>
    <t>Heroic Defiance</t>
  </si>
  <si>
    <t>https://starcitygames.com/warped-devotion-sgl-mtg-pls-57-enn/?sku=SGL-MTG-PLS-57-ENN1</t>
  </si>
  <si>
    <t>Warped Devotion</t>
  </si>
  <si>
    <t>https://starcitygames.com/ransack-sgl-mtg-sth-39-enn/?sku=SGL-MTG-STH-39-ENN1</t>
  </si>
  <si>
    <t>Ransack</t>
  </si>
  <si>
    <t>https://starcitygames.com/smite-sgl-mtg-sth-17-enn/?sku=SGL-MTG-STH-17-ENN1</t>
  </si>
  <si>
    <t>Smite</t>
  </si>
  <si>
    <t>https://starcitygames.com/temper-sgl-mtg-sth-20-enn/?sku=SGL-MTG-STH-20-ENN1</t>
  </si>
  <si>
    <t>Temper</t>
  </si>
  <si>
    <t>https://starcitygames.com/anoint-sgl-mtg-tmp-3-enn/?sku=SGL-MTG-TMP-3-ENN1</t>
  </si>
  <si>
    <t>Anoint</t>
  </si>
  <si>
    <t>https://starcitygames.com/broken-fall-sgl-mtg-tmp-216-enn/?sku=SGL-MTG-TMP-216-ENN1</t>
  </si>
  <si>
    <t>Broken Fall</t>
  </si>
  <si>
    <t>Insight</t>
  </si>
  <si>
    <t>https://starcitygames.com/insight-sgl-mtg-tmp-68-enn/?sku=SGL-MTG-TMP-68-ENN1</t>
  </si>
  <si>
    <t>No Quarter</t>
  </si>
  <si>
    <t>https://starcitygames.com/no-quarter-sgl-mtg-tmp-193-enn/?sku=SGL-MTG-TMP-193-ENN1</t>
  </si>
  <si>
    <t>https://starcitygames.com/sadistic-glee-sgl-mtg-tmp-153-enn/?sku=SGL-MTG-TMP-153-ENN1</t>
  </si>
  <si>
    <t>Sadistic Glee</t>
  </si>
  <si>
    <t>https://starcitygames.com/desperate-gambit-sgl-mtg-wth-96-enn/?sku=SGL-MTG-WTH-96-ENN1</t>
  </si>
  <si>
    <t>Desperate Gambit</t>
  </si>
  <si>
    <t>Master of Arms</t>
  </si>
  <si>
    <t>https://starcitygames.com/master-of-arms-sgl-mtg-wth-20-enn/?sku=SGL-MTG-WTH-20-ENN1</t>
  </si>
  <si>
    <t>Magus of the Moon</t>
  </si>
  <si>
    <t>https://starcitygames.com/magus-of-the-moon-sgl-mtg-tsr-175-enn/?sku=SGL-MTG-TSR-175-ENN1</t>
  </si>
  <si>
    <t>https://starcitygames.com/street-wraith-sgl-mtg-tsr-141-enn/?sku=SGL-MTG-TSR-141-ENN1</t>
  </si>
  <si>
    <t>Street Wraith</t>
  </si>
  <si>
    <t>Scion of Draco</t>
  </si>
  <si>
    <t>https://starcitygames.com/scion-of-draco-sgl-mtg-mh2-234-enn/?sku=SGL-MTG-MH2-234-ENN1</t>
  </si>
  <si>
    <t>https://starcitygames.com/misty-rainforest-sgl-mtg-mh22-438-enn/?sku=SGL-MTG-MH22-438-ENN1</t>
  </si>
  <si>
    <t>Kruphix, God of Hoirzons</t>
  </si>
  <si>
    <t>https://starcitygames.com/kruphix-god-of-horizons-sgl-mtg-pwsb-jou_152-enn/?sku=SGL-MTG-PWSB-JOU_152-ENN1</t>
  </si>
  <si>
    <t>https://starcitygames.com/velomachus-lorehold-sgl-mtg-stx-245-enn/?sku=SGL-MTG-STX-245-ENN1</t>
  </si>
  <si>
    <t>Velomachus Lorehold</t>
  </si>
  <si>
    <t>Island (#50)</t>
  </si>
  <si>
    <t>https://starcitygames.com/island-sgl-mtg-jmp-050-enn/?sku=SGL-MTG-JMP-050-ENN1</t>
  </si>
  <si>
    <t>https://starcitygames.com/kor-spiritdancer-sgl-mtg-jmp-116-enn/?sku=SGL-MTG-JMP-116-ENN1</t>
  </si>
  <si>
    <t>Kor Spiritdancer</t>
  </si>
  <si>
    <t>https://starcitygames.com/reanimate-sgl-mtg-jmp-270-enn/?sku=SGL-MTG-JMP-270-ENN1</t>
  </si>
  <si>
    <t>Reanimate</t>
  </si>
  <si>
    <t>https://starcitygames.com/witch-of-the-moors-sgl-mtg-jmp-018-enn/?sku=SGL-MTG-JMP-018-ENN1</t>
  </si>
  <si>
    <t>Witch of the Moors</t>
  </si>
  <si>
    <t>https://starcitygames.com/muxus-goblin-grandee-sgl-mtg-jmp-024-enn/?sku=SGL-MTG-JMP-024-ENN1</t>
  </si>
  <si>
    <t>Muxus, Goblin Grandee</t>
  </si>
  <si>
    <t>https://starcitygames.com/rampaging-brontodon-sgl-mtg-jmp-423-enn/?sku=SGL-MTG-JMP-423-ENN1</t>
  </si>
  <si>
    <t>https://starcitygames.com/ghalta-primal-hunger-sgl-mtg-jmp-399-enn/?sku=SGL-MTG-JMP-399-ENN1</t>
  </si>
  <si>
    <t>https://starcitygames.com/drana-liberator-of-malakir-sgl-mtg-jmp-225-enn/?sku=SGL-MTG-JMP-225-ENN1</t>
  </si>
  <si>
    <t>Drana, Liberator of Malakir</t>
  </si>
  <si>
    <t>https://starcitygames.com/liliana-waker-of-the-dead-sgl-mtg-m21-108-enn/?sku=SGL-MTG-M21-108-ENN1</t>
  </si>
  <si>
    <t>Liliana, Waker of the Dead</t>
  </si>
  <si>
    <t>https://starcitygames.com/bruvac-the-grandiloquent-sgl-mtg-jmp-010-enn/?sku=SGL-MTG-JMP-010-ENN1</t>
  </si>
  <si>
    <t>Bruvac the Grandiloquent</t>
  </si>
  <si>
    <t>https://starcitygames.com/firebrand-archer-sgl-mtg-hou-92-enn/?sku=SGL-MTG-HOU-92-ENN1</t>
  </si>
  <si>
    <t>Firebrand Archer</t>
  </si>
  <si>
    <t>https://starcitygames.com/walking-ballista-sgl-mtg-aer-181-enn/?sku=SGL-MTG-AER-181-ENN1</t>
  </si>
  <si>
    <t>Walking Ballista</t>
  </si>
  <si>
    <t>Mulldrifter</t>
  </si>
  <si>
    <t>Whispersilk Cloak</t>
  </si>
  <si>
    <t>https://starcitygames.com/whispersilk-cloak-sgl-mtg-dst-160-enn/?sku=SGL-MTG-DST-160-ENN1</t>
  </si>
  <si>
    <t>https://starcitygames.com/grasp-of-fate-sgl-mtg-pwsb-c15_003-enn/?sku=SGL-MTG-PWSB-C15_003-ENN1</t>
  </si>
  <si>
    <t>Grasp of Fate</t>
  </si>
  <si>
    <t>https://starcitygames.com/snow-covered-island-sgl-mtg-khm-278-enf/?sku=SGL-MTG-KHM-278-ENF1</t>
  </si>
  <si>
    <t>https://starcitygames.com/aura-of-silence-sgl-mtg-pwsb-c15_060-enn/?sku=SGL-MTG-PWSB-C15_060-ENN1</t>
  </si>
  <si>
    <t>Aura of Silence</t>
  </si>
  <si>
    <t>Gastón Zenteno</t>
  </si>
  <si>
    <t>Gabriel Mena</t>
  </si>
  <si>
    <t>Smithy Werben</t>
  </si>
  <si>
    <t>David Telegram</t>
  </si>
  <si>
    <t>Juan Francisco Soto</t>
  </si>
  <si>
    <t>Envio Viña</t>
  </si>
  <si>
    <t>Sucursal Pedro Montt R</t>
  </si>
  <si>
    <t>Martes 21</t>
  </si>
  <si>
    <t>14 hrs</t>
  </si>
  <si>
    <t>Jorge Silva Silva Rut 18.187.787-1 Tel +56944075632</t>
  </si>
  <si>
    <t>Chelo Aguilera</t>
  </si>
  <si>
    <t>Envio Stgo</t>
  </si>
  <si>
    <t>David Rodriguez Jaque 17995077-4 +56958328751</t>
  </si>
  <si>
    <t>Edwin Guajaro 0233, Paradero 28, Quilpué, Valparaiso</t>
  </si>
  <si>
    <t>Envio Quilpue</t>
  </si>
  <si>
    <t>Fernando Cavieres</t>
  </si>
  <si>
    <t>Antes de las 12</t>
  </si>
  <si>
    <t>Rodrigo Aravena</t>
  </si>
  <si>
    <t>Envio Chiloe</t>
  </si>
  <si>
    <t>Victor Aravena 16286976-0 +56988291308 Quellon Chiloe Sucursal</t>
  </si>
  <si>
    <t>Guillermo Olmedo</t>
  </si>
  <si>
    <t>Miercoles 22</t>
  </si>
  <si>
    <t>Someday</t>
  </si>
  <si>
    <t>Pablo Mucientes</t>
  </si>
  <si>
    <t>Envio Conce</t>
  </si>
  <si>
    <r>
      <rPr>
        <b/>
        <sz val="12"/>
        <rFont val="Calibri"/>
        <family val="2"/>
        <scheme val="minor"/>
      </rPr>
      <t>3.6.9.</t>
    </r>
    <r>
      <rPr>
        <b/>
        <sz val="12"/>
        <color rgb="FFFF6600"/>
        <rFont val="Calibri"/>
        <family val="2"/>
        <scheme val="minor"/>
      </rPr>
      <t xml:space="preserve"> Innistrad: Midnight Hunt</t>
    </r>
  </si>
  <si>
    <r>
      <rPr>
        <b/>
        <sz val="12"/>
        <rFont val="Calibri"/>
        <family val="2"/>
        <scheme val="minor"/>
      </rPr>
      <t>3.7.0.</t>
    </r>
    <r>
      <rPr>
        <b/>
        <sz val="12"/>
        <color rgb="FFFF6600"/>
        <rFont val="Calibri"/>
        <family val="2"/>
        <scheme val="minor"/>
      </rPr>
      <t xml:space="preserve"> Innistrad: Midnight Hunt Commander</t>
    </r>
  </si>
  <si>
    <t>https://starcitygames.com/resplendent-marshal-sgl-mtg-khm2-337-enf/?sku=SGL-MTG-KHM2-337-ENF1</t>
  </si>
  <si>
    <t>Resplendent Marshal</t>
  </si>
  <si>
    <t>Dread Summons</t>
  </si>
  <si>
    <t>https://starcitygames.com/dread-summons-sgl-mtg-mic-113-enn/?sku=SGL-MTG-MIC-113-ENN1</t>
  </si>
  <si>
    <t>Tovolar, Dire Overlord</t>
  </si>
  <si>
    <t>https://starcitygames.com/tovolar-dire-overlord-tovolar-the-midnight-scourge-sgl-mtg-mid-246-enn/?sku=SGL-MTG-MID-246-ENN1</t>
  </si>
  <si>
    <t>https://starcitygames.com/tovolars-huntmaster-tovolars-packleader-sgl-mtg-mid-204-enn/?sku=SGL-MTG-MID-204-ENN1</t>
  </si>
  <si>
    <t>Tovolar's Huntmaster</t>
  </si>
  <si>
    <t>Shipwreck Marsh</t>
  </si>
  <si>
    <t>https://starcitygames.com/shipwreck-marsh-sgl-mtg-mid-267-enn/?sku=SGL-MTG-MID-267-ENN1</t>
  </si>
  <si>
    <t>The Meathook Massacre</t>
  </si>
  <si>
    <t>https://starcitygames.com/the-meathook-massacre-sgl-mtg-mid-112-enn/?sku=SGL-MTG-MID-112-ENN1</t>
  </si>
  <si>
    <t>https://starcitygames.com/champion-of-the-perished-sgl-mtg-mid-091-enn/?sku=SGL-MTG-MID-091-ENN1</t>
  </si>
  <si>
    <t>Sythis, Harvest's Hand</t>
  </si>
  <si>
    <t>https://starcitygames.com/sythis-harvests-hand-sgl-mtg-mh22-377-enf/?sku=SGL-MTG-MH22-377-ENF1</t>
  </si>
  <si>
    <t>Spiketail Drakeling</t>
  </si>
  <si>
    <t>Essence Scatter</t>
  </si>
  <si>
    <t>Deep Freeze</t>
  </si>
  <si>
    <t>Lightning Axe</t>
  </si>
  <si>
    <t>https://starcitygames.com/deep-freeze-sgl-mtg-dom-50-enn/?sku=SGL-MTG-DOM-50-ENN1</t>
  </si>
  <si>
    <t>Druid's Call</t>
  </si>
  <si>
    <t>https://starcitygames.com/druids-call-sgl-mtg-ody-239-enn/?sku=SGL-MTG-ODY-239-ENN1</t>
  </si>
  <si>
    <t>Coat of Arms</t>
  </si>
  <si>
    <t>https://starcitygames.com/coat-of-arms-sgl-mtg-7ed-290-enn/?sku=SGL-MTG-7ED-290-ENN1</t>
  </si>
  <si>
    <t>https://starcitygames.com/decree-of-justice-sgl-mtg-pwsb-ddo_007-enn/?sku=SGL-MTG-PWSB-DDO_007-ENN1</t>
  </si>
  <si>
    <t>https://starcitygames.com/angel-of-the-dire-hour-sgl-mtg-jmp-085-enn/?sku=SGL-MTG-JMP-085-ENN1</t>
  </si>
  <si>
    <t>Angel of the Dire Hour</t>
  </si>
  <si>
    <t>Visions of Glory</t>
  </si>
  <si>
    <t>https://starcitygames.com/visions-of-glory-sgl-mtg-mic-032-enn/?sku=SGL-MTG-MIC-032-ENN1</t>
  </si>
  <si>
    <t>https://starcitygames.com/blessed-sanctuary-sgl-mtg-jmp-001-enn/?sku=SGL-MTG-JMP-001-ENN1</t>
  </si>
  <si>
    <t>Blessed Sanctuary</t>
  </si>
  <si>
    <t>Celestial Ancient</t>
  </si>
  <si>
    <t>https://starcitygames.com/celestial-ancient-sgl-mtg-pwsb-dis_007-enn/?sku=SGL-MTG-PWSB-DIS_007-ENN1</t>
  </si>
  <si>
    <t>https://starcitygames.com/sigardas-splendor-sgl-mtg-mid-033-enn/?sku=SGL-MTG-MID-033-ENN1</t>
  </si>
  <si>
    <t>Sigarda's Splendor</t>
  </si>
  <si>
    <t>Regna's Sanction</t>
  </si>
  <si>
    <t>https://starcitygames.com/regnas-sanction-sgl-mtg-bbd-30-enn/?sku=SGL-MTG-BBD-30-ENN1</t>
  </si>
  <si>
    <t>https://starcitygames.com/high-sentinels-of-arashin-sgl-mtg-ktk-13-enn/?sku=SGL-MTG-KTK-13-ENN1</t>
  </si>
  <si>
    <t>Hero of Bretagard</t>
  </si>
  <si>
    <t>https://starcitygames.com/hero-of-bretagard-sgl-mtg-khc-004-enn/?sku=SGL-MTG-KHC-004-ENN1</t>
  </si>
  <si>
    <t>https://starcitygames.com/search-for-glory-sgl-mtg-khm2-340-enn/?sku=SGL-MTG-KHM2-340-ENN1</t>
  </si>
  <si>
    <t>Search for Glory</t>
  </si>
  <si>
    <t>Duelist's Heritage</t>
  </si>
  <si>
    <t>https://starcitygames.com/duelists-heritage-sgl-mtg-jmp-101-enn/?sku=SGL-MTG-JMP-101-ENN1</t>
  </si>
  <si>
    <t>Mirror Entity</t>
  </si>
  <si>
    <t>https://starcitygames.com/mirror-entity-sgl-mtg-pwsb-cma_016-enn/?sku=SGL-MTG-PWSB-CMA_016-ENN1</t>
  </si>
  <si>
    <t>https://starcitygames.com/imaginary-friends-sgl-mtg-mb13-007-enn/?sku=SGL-MTG-MB13-007-ENN1</t>
  </si>
  <si>
    <t>Stone Haven Outfitter</t>
  </si>
  <si>
    <t>https://starcitygames.com/stone-haven-outfitter-sgl-mtg-ogw-37-enn/?sku=SGL-MTG-OGW-37-ENN1</t>
  </si>
  <si>
    <t>https://starcitygames.com/curse-of-silence-sgl-mtg-mid-015-enn/?sku=SGL-MTG-MID-015-ENN1</t>
  </si>
  <si>
    <t>Curse of Silence</t>
  </si>
  <si>
    <t>https://starcitygames.com/resurgent-belief-sgl-mtg-mh2-026-enn/?sku=SGL-MTG-MH2-026-ENN1</t>
  </si>
  <si>
    <t>https://starcitygames.com/rishadan-dockhand-sgl-mtg-mh2-059-enn/?sku=SGL-MTG-MH2-059-ENN1</t>
  </si>
  <si>
    <t>Rishadan Dockhand</t>
  </si>
  <si>
    <t>https://starcitygames.com/triskaidekaphile-sgl-mtg-mid-081-enn/?sku=SGL-MTG-MID-081-ENN1</t>
  </si>
  <si>
    <t>Triskaidekaphile</t>
  </si>
  <si>
    <t>https://starcitygames.com/khod-etlan-shiis-envoy-sgl-mtg-mb13-024-enn/?sku=SGL-MTG-MB13-024-ENN1</t>
  </si>
  <si>
    <t>https://starcitygames.com/talrand-sky-summoner-sgl-mtg-dds-11-enn/?sku=SGL-MTG-DDS-11-ENN1</t>
  </si>
  <si>
    <t>Dreamcaller Siren</t>
  </si>
  <si>
    <t>https://starcitygames.com/dreamcaller-siren-sgl-mtg-xln-54-enn/?sku=SGL-MTG-XLN-54-ENN1</t>
  </si>
  <si>
    <t>https://starcitygames.com/whelming-wave-sgl-mtg-pwsb-ddo_044-enn/?sku=SGL-MTG-PWSB-DDO_044-ENN1</t>
  </si>
  <si>
    <t>Whelmning Wave</t>
  </si>
  <si>
    <t>https://starcitygames.com/enchantmentize-sgl-mtg-mb13-021-enn/?sku=SGL-MTG-MB13-021-ENN1</t>
  </si>
  <si>
    <t>Grafted Identity</t>
  </si>
  <si>
    <t>https://starcitygames.com/grafted-identity-sgl-mtg-mid-057-enn/?sku=SGL-MTG-MID-057-ENN1</t>
  </si>
  <si>
    <t>https://starcitygames.com/cleaver-skaab-sgl-mtg-mic-011-enn/?sku=SGL-MTG-MIC-011-ENN1</t>
  </si>
  <si>
    <t>Cleaver Skaab</t>
  </si>
  <si>
    <t>Shadow Kin</t>
  </si>
  <si>
    <t>https://starcitygames.com/shadow-kin-sgl-mtg-mic-016-enn/?sku=SGL-MTG-MIC-016-ENN1</t>
  </si>
  <si>
    <t>https://starcitygames.com/forgotten-creation-sgl-mtg-mic-100-enn/?sku=SGL-MTG-MIC-100-ENN1</t>
  </si>
  <si>
    <t>Forgotten Creation</t>
  </si>
  <si>
    <t>Havengul Runebinder</t>
  </si>
  <si>
    <t>https://starcitygames.com/havengul-runebinder-sgl-mtg-mic-101-enn/?sku=SGL-MTG-MIC-101-ENN1</t>
  </si>
  <si>
    <t>https://starcitygames.com/undead-alchemist-sgl-mtg-mic-105-enn/?sku=SGL-MTG-MIC-105-ENN1</t>
  </si>
  <si>
    <t>Undead Alchemist</t>
  </si>
  <si>
    <t>Hordewing Skaab</t>
  </si>
  <si>
    <t>https://starcitygames.com/hordewing-skaab-sgl-mtg-mic-015-enn/?sku=SGL-MTG-MIC-015-ENN1</t>
  </si>
  <si>
    <t>https://starcitygames.com/aetherspouts-sgl-mtg-mic-097-enn/?sku=SGL-MTG-MIC-097-ENN1</t>
  </si>
  <si>
    <t>Aetherspouts</t>
  </si>
  <si>
    <t>Stitcher Geralf</t>
  </si>
  <si>
    <t>https://starcitygames.com/stitcher-geralf-sgl-mtg-mic-104-enn/?sku=SGL-MTG-MIC-104-ENN1</t>
  </si>
  <si>
    <t>https://starcitygames.com/pursued-whale-sgl-mtg-m21-060-enn/?sku=SGL-MTG-M21-060-ENN1</t>
  </si>
  <si>
    <t>Pursued Whale</t>
  </si>
  <si>
    <t>Curse of Unbinding</t>
  </si>
  <si>
    <t>https://starcitygames.com/curse-of-unbinding-sgl-mtg-mic-012-enn/?sku=SGL-MTG-MIC-012-ENN1</t>
  </si>
  <si>
    <t>https://starcitygames.com/ingenious-mastery-sgl-mtg-stx-044-enn/?sku=SGL-MTG-STX-044-ENN1</t>
  </si>
  <si>
    <t>Ingenious Mastery</t>
  </si>
  <si>
    <t>Drown in Dreams</t>
  </si>
  <si>
    <t>https://starcitygames.com/drown-in-dreams-sgl-mtg-mic-013-enn/?sku=SGL-MTG-MIC-013-ENN1</t>
  </si>
  <si>
    <t>https://starcitygames.com/empty-the-laboratory-sgl-mtg-mic-014-enn/?sku=SGL-MTG-MIC-014-ENN1</t>
  </si>
  <si>
    <t>Empty the Laboratory</t>
  </si>
  <si>
    <t>https://starcitygames.com/hour-of-eternity-sgl-mtg-mic-102-enn/?sku=SGL-MTG-MIC-102-ENN1</t>
  </si>
  <si>
    <t>Bloodcrazed Paladin</t>
  </si>
  <si>
    <t>https://starcitygames.com/bloodcrazed-paladin-sgl-mtg-xln-93-enn/?sku=SGL-MTG-XLN-93-ENN1</t>
  </si>
  <si>
    <t>https://starcitygames.com/dreadhorde-invasion-sgl-mtg-mic-114-enn/?sku=SGL-MTG-MIC-114-ENN1</t>
  </si>
  <si>
    <t>Ruin Raider</t>
  </si>
  <si>
    <t>https://starcitygames.com/ruin-raider-sgl-mtg-xln-118-enn/?sku=SGL-MTG-XLN-118-ENN1</t>
  </si>
  <si>
    <t>https://starcitygames.com/nighthowler-sgl-mtg-pwsb-c15_129-enn/?sku=SGL-MTG-PWSB-C15_129-ENN1</t>
  </si>
  <si>
    <t>Nighthowler</t>
  </si>
  <si>
    <t>Mask of Griselbrand</t>
  </si>
  <si>
    <t>https://starcitygames.com/mask-of-griselbrand-sgl-mtg-mid-111-enn/?sku=SGL-MTG-MID-111-ENN1</t>
  </si>
  <si>
    <t>Curse of the Restless Dead</t>
  </si>
  <si>
    <t>https://starcitygames.com/curse-of-the-restless-dead-sgl-mtg-mic-018-enn/?sku=SGL-MTG-MIC-018-ENN1</t>
  </si>
  <si>
    <t>Midnight Reaper</t>
  </si>
  <si>
    <t>https://starcitygames.com/midnight-reaper-sgl-mtg-mic-125-enn/?sku=SGL-MTG-MIC-125-ENN1</t>
  </si>
  <si>
    <t>https://starcitygames.com/yahennis-expertise-sgl-mtg-aer-75-enn/?sku=SGL-MTG-AER-75-ENN1</t>
  </si>
  <si>
    <t>Yahenni's Expertise</t>
  </si>
  <si>
    <t>Bogbrew Witch</t>
  </si>
  <si>
    <t>https://starcitygames.com/bogbrew-witch-sgl-mtg-jmp-211-enn/?sku=SGL-MTG-JMP-211-ENN1</t>
  </si>
  <si>
    <t>https://starcitygames.com/crippling-fear-sgl-mtg-khm2-350-enn/?sku=SGL-MTG-KHM2-350-ENN1</t>
  </si>
  <si>
    <t>Crippling Fear</t>
  </si>
  <si>
    <t>Oriq Loremage</t>
  </si>
  <si>
    <t>https://starcitygames.com/oriq-loremage-sgl-mtg-stx-080-enn/?sku=SGL-MTG-STX-080-ENN1</t>
  </si>
  <si>
    <t>https://starcitygames.com/prowling-geistcatcher-sgl-mtg-mic-021-enn/?sku=SGL-MTG-MIC-021-ENN1</t>
  </si>
  <si>
    <t>Prowling Geistcatcher</t>
  </si>
  <si>
    <t>Tomb Tyrant</t>
  </si>
  <si>
    <t>https://starcitygames.com/tomb-tyrant-sgl-mtg-mic-023-enn/?sku=SGL-MTG-MIC-023-ENN1</t>
  </si>
  <si>
    <t>https://starcitygames.com/ghouls-night-out-sgl-mtg-mic-019-enn/?sku=SGL-MTG-MIC-019-ENN1</t>
  </si>
  <si>
    <t>Ghouls' Night Out</t>
  </si>
  <si>
    <t>Ravenous Rotbelly</t>
  </si>
  <si>
    <t>https://starcitygames.com/ravenous-rotbelly-sgl-mtg-mic-022-enn/?sku=SGL-MTG-MIC-022-ENN1</t>
  </si>
  <si>
    <t>https://starcitygames.com/lilianas-mastery-sgl-mtg-mic-123-enn/?sku=SGL-MTG-MIC-123-ENN1</t>
  </si>
  <si>
    <t>https://starcitygames.com/open-the-graves-sgl-mtg-mic-126-enn/?sku=SGL-MTG-MIC-126-ENN1</t>
  </si>
  <si>
    <t>https://starcitygames.com/skeletal-vampire-sgl-mtg-gk2-34-enn/?sku=SGL-MTG-GK2-34-ENN1</t>
  </si>
  <si>
    <t>Skeletal Vampire</t>
  </si>
  <si>
    <t>Gravespawn Sovereign</t>
  </si>
  <si>
    <t>https://starcitygames.com/gravespawn-sovereign-sgl-mtg-mic-120-enn/?sku=SGL-MTG-MIC-120-ENN1</t>
  </si>
  <si>
    <t>https://starcitygames.com/zombie-apocalypse-sgl-mtg-mic-131-enn/?sku=SGL-MTG-MIC-131-ENN1</t>
  </si>
  <si>
    <t>Zombie Apocalypse</t>
  </si>
  <si>
    <t>https://starcitygames.com/butcher-of-malakir-sgl-mtg-mic-107-enn/?sku=SGL-MTG-MIC-107-ENN1</t>
  </si>
  <si>
    <t>Butcher of Malakir</t>
  </si>
  <si>
    <t>Eater of Hope</t>
  </si>
  <si>
    <t>https://starcitygames.com/eater-of-hope-sgl-mtg-mic-115-enn/?sku=SGL-MTG-MIC-115-ENN1</t>
  </si>
  <si>
    <t>https://starcitygames.com/overseer-of-the-damned-sgl-mtg-mic-127-enn/?sku=SGL-MTG-MIC-127-ENN1</t>
  </si>
  <si>
    <t>Overseer of the Damned</t>
  </si>
  <si>
    <t>Gorex, the Tombshell</t>
  </si>
  <si>
    <t>https://starcitygames.com/gorex-the-tombshell-sgl-mtg-mic-020-enn/?sku=SGL-MTG-MIC-020-ENN1</t>
  </si>
  <si>
    <t>https://starcitygames.com/army-of-the-damned-sgl-mtg-mic-106-enn/?sku=SGL-MTG-MIC-106-ENN1</t>
  </si>
  <si>
    <t>Army of the Damned</t>
  </si>
  <si>
    <t>In Garruk's Wake</t>
  </si>
  <si>
    <t>https://starcitygames.com/in-garruks-wake-sgl-mtg-prm-pp-m15-100-enn/?sku=SGL-MTG-PRM-PP_M15_100-ENN1</t>
  </si>
  <si>
    <t>https://starcitygames.com/dark-salvation-sgl-mtg-mic-110-enn/?sku=SGL-MTG-MIC-110-ENN1</t>
  </si>
  <si>
    <t>Dark Salvation</t>
  </si>
  <si>
    <t>https://starcitygames.com/harmonic-prodigy-sgl-mtg-mh2-132-enn/?sku=SGL-MTG-MH2-132-ENN1</t>
  </si>
  <si>
    <t>Harmonic Prodigy</t>
  </si>
  <si>
    <t>Rageblood Shaman</t>
  </si>
  <si>
    <t>https://starcitygames.com/rageblood-shaman-sgl-mtg-jmp-357-enn/?sku=SGL-MTG-JMP-357-ENN1</t>
  </si>
  <si>
    <t>https://starcitygames.com/zurzoth-chaos-rider-sgl-mtg-jmp-027-enn/?sku=SGL-MTG-JMP-027-ENN1</t>
  </si>
  <si>
    <t>Zurzoth, Chaos Rider</t>
  </si>
  <si>
    <t>Arni Brokenbow</t>
  </si>
  <si>
    <t>https://starcitygames.com/arni-brokenbrow-sgl-mtg-khm2-310-enn/?sku=SGL-MTG-KHM2-310-ENN1</t>
  </si>
  <si>
    <t>Exquisite Firecraft</t>
  </si>
  <si>
    <t>https://starcitygames.com/exquisite-firecraft-sgl-mtg-tsr2-343-enn/?sku=SGL-MTG-TSR2-343-ENN1</t>
  </si>
  <si>
    <t>https://starcitygames.com/reckless-crew-sgl-mtg-khm2-359-enn/?sku=SGL-MTG-KHM2-359-ENN1</t>
  </si>
  <si>
    <t>Reckless Crew</t>
  </si>
  <si>
    <t>Goblin Dark-Dwellers</t>
  </si>
  <si>
    <t>https://starcitygames.com/goblin-dark-dwellers-sgl-mtg-ogw-110-enn/?sku=SGL-MTG-OGW-110-ENN1</t>
  </si>
  <si>
    <t>https://starcitygames.com/sethron-hurloon-general-sgl-mtg-jmp-025-enn/?sku=SGL-MTG-JMP-025-ENN1</t>
  </si>
  <si>
    <t>Sethron, Hurloon General</t>
  </si>
  <si>
    <t>Freejam Regent</t>
  </si>
  <si>
    <t>https://starcitygames.com/freejam-regent-sgl-mtg-aer-81-enn/?sku=SGL-MTG-AER-81-ENN1</t>
  </si>
  <si>
    <t>https://starcitygames.com/soul-of-the-harvest-sgl-mtg-jmp-432-enn/?sku=SGL-MTG-JMP-432-ENN1</t>
  </si>
  <si>
    <t>Kogla, the Titan Ape</t>
  </si>
  <si>
    <t>https://starcitygames.com/kogla-the-titan-ape-sgl-mtg-iko-162-enn/?sku=SGL-MTG-IKO-162-ENN1</t>
  </si>
  <si>
    <t>https://starcitygames.com/feasting-troll-king-sgl-mtg-eld-152-enn/?sku=SGL-MTG-ELD-152-ENN1</t>
  </si>
  <si>
    <t>Feasting Troll King</t>
  </si>
  <si>
    <t>Verdant Embrace</t>
  </si>
  <si>
    <t>https://starcitygames.com/verdant-embrace-sgl-mtg-jmp-441-enn/?sku=SGL-MTG-JMP-441-ENN1</t>
  </si>
  <si>
    <t>Waker of the Wilds</t>
  </si>
  <si>
    <t>https://starcitygames.com/waker-of-the-wilds-sgl-mtg-xln-215-enn/?sku=SGL-MTG-XLN-215-ENN1</t>
  </si>
  <si>
    <t>https://starcitygames.com/rishkar-peema-renegade-sgl-mtg-jmp-425-enn/?sku=SGL-MTG-JMP-425-ENN1</t>
  </si>
  <si>
    <t>Rishkar, Peema Renegade</t>
  </si>
  <si>
    <t>Managorger Hydra</t>
  </si>
  <si>
    <t>https://starcitygames.com/managorger-hydra-sgl-mtg-ori-186-enn/?sku=SGL-MTG-ORI-186-ENN1</t>
  </si>
  <si>
    <t>https://starcitygames.com/willow-geist-sgl-mtg-mid-207-enn/?sku=SGL-MTG-MID-207-ENN1</t>
  </si>
  <si>
    <t>Willow Geist</t>
  </si>
  <si>
    <t>Gaea's Will</t>
  </si>
  <si>
    <t>https://starcitygames.com/gaeas-will-sgl-mtg-mh22-461-enn/?sku=SGL-MTG-MH22-461-ENN1</t>
  </si>
  <si>
    <t>https://starcitygames.com/dennick-pious-apprentice-sgl-mtg-mid-217-enn/?sku=SGL-MTG-MID-217-ENN1</t>
  </si>
  <si>
    <t>Dennick, Pious Apprentice</t>
  </si>
  <si>
    <t>Utter End</t>
  </si>
  <si>
    <t>https://starcitygames.com/utter-end-sgl-mtg-ktk-210-enn/?sku=SGL-MTG-KTK-210-ENN1</t>
  </si>
  <si>
    <t>https://starcitygames.com/debtors-knell-sgl-mtg-gk2-39-enn/?sku=SGL-MTG-GK2-39-ENN1</t>
  </si>
  <si>
    <t>Debtor's Knell</t>
  </si>
  <si>
    <t>Ethereal Absolution</t>
  </si>
  <si>
    <t>https://starcitygames.com/ethereal-absolution-sgl-mtg-rna-170-enn/?sku=SGL-MTG-RNA-170-ENN1</t>
  </si>
  <si>
    <t>Protean Raider</t>
  </si>
  <si>
    <t>https://starcitygames.com/protean-raider-sgl-mtg-rix-167-enn/?sku=SGL-MTG-RIX-167-ENN1</t>
  </si>
  <si>
    <t>https://starcitygames.com/yusri-fortunes-flame-sgl-mtg-mh22-468-enn/?sku=SGL-MTG-MH22-468-ENN1</t>
  </si>
  <si>
    <t>Vadrik, Astral Archmage</t>
  </si>
  <si>
    <t>https://starcitygames.com/vadrik-astral-archmage-sgl-mtg-mid-248-enn/?sku=SGL-MTG-MID-248-ENN1</t>
  </si>
  <si>
    <t>https://starcitygames.com/dominus-of-fealty-sgl-mtg-pwsb-cmd_194-enn/?sku=SGL-MTG-PWSB-CMD_194-ENN1</t>
  </si>
  <si>
    <t>Dominus of Fealty</t>
  </si>
  <si>
    <t>https://starcitygames.com/zyym-mesmeric-lord-sgl-mtg-mb13-104-enn/?sku=SGL-MTG-MB13-104-ENN1</t>
  </si>
  <si>
    <t>Gisa and Geralf</t>
  </si>
  <si>
    <t>https://starcitygames.com/gisa-and-geralf-sgl-mtg-mic-150-enn/?sku=SGL-MTG-MIC-150-ENN1</t>
  </si>
  <si>
    <t>https://starcitygames.com/geyadrone-dihada-sgl-mtg-mh2-199-enn/?sku=SGL-MTG-MH2-199-ENN1</t>
  </si>
  <si>
    <t>The Bloodsky Massacre</t>
  </si>
  <si>
    <t>https://starcitygames.com/the-bloodsky-massacre-sgl-mtg-khm-207-enn/?sku=SGL-MTG-KHM-207-ENN1</t>
  </si>
  <si>
    <t>https://starcitygames.com/goblin-trenches-sgl-mtg-ema-203-enn/?sku=SGL-MTG-EMA-203-ENN1</t>
  </si>
  <si>
    <t>Goblin Trenches</t>
  </si>
  <si>
    <t>Nahiri, Heir of the Ancients</t>
  </si>
  <si>
    <t>https://starcitygames.com/nahiri-heir-of-the-ancients-sgl-mtg-znr2-282-enn/?sku=SGL-MTG-ZNR2-282-ENN1</t>
  </si>
  <si>
    <t>https://starcitygames.com/double-major-sgl-mtg-stx-179-enn/?sku=SGL-MTG-STX-179-ENN1</t>
  </si>
  <si>
    <t>https://starcitygames.com/suspicious-stowaway-seafaring-werewolf-sgl-mtg-mid-080-enn/?sku=SGL-MTG-MID-080-ENN1</t>
  </si>
  <si>
    <t>Suspicious Stowaway</t>
  </si>
  <si>
    <t>Masterwork of Ingenuity</t>
  </si>
  <si>
    <t>https://starcitygames.com/masterwork-of-ingenuity-sgl-mtg-2xm-271-enn/?sku=SGL-MTG-2XM-271-ENN1</t>
  </si>
  <si>
    <t>https://starcitygames.com/void-mirror-sgl-mtg-mh2-242-enn/?sku=SGL-MTG-MH2-242-ENN1</t>
  </si>
  <si>
    <t>Draco</t>
  </si>
  <si>
    <t>https://starcitygames.com/draco-sgl-mtg-pwsb-pls_131-enn/?sku=SGL-MTG-PWSB-PLS_131-ENN1</t>
  </si>
  <si>
    <t>Exotic Orchard</t>
  </si>
  <si>
    <t>https://starcitygames.com/exotic-orchard-sgl-mtg-mic-173-enn/?sku=SGL-MTG-MIC-173-ENN1</t>
  </si>
  <si>
    <t>https://starcitygames.com/needle-spires-sgl-mtg-ogw-175-enn/?sku=SGL-MTG-OGW-175-ENN1</t>
  </si>
  <si>
    <t>Needle Spires</t>
  </si>
  <si>
    <t>https://starcitygames.com/gold-mine-sgl-mtg-mb13-116-enn/?sku=SGL-MTG-MB13-116-ENN1</t>
  </si>
  <si>
    <t>https://starcitygames.com/darkwater-catacombs-sgl-mtg-mic-171-enn/?sku=SGL-MTG-MIC-171-ENN1</t>
  </si>
  <si>
    <t>Darkwater Catacombs</t>
  </si>
  <si>
    <t>Choked Estuary</t>
  </si>
  <si>
    <t>https://starcitygames.com/choked-estuary-sgl-mtg-mic-169-enn/?sku=SGL-MTG-MIC-169-ENN1</t>
  </si>
  <si>
    <t>https://starcitygames.com/temple-of-deceit-sgl-mtg-mic-184-enn/?sku=SGL-MTG-MIC-184-ENN1</t>
  </si>
  <si>
    <t>Cave of the Frost Dragon</t>
  </si>
  <si>
    <t>https://starcitygames.com/cave-of-the-frost-dragon-sgl-mtg-afr-253-enn/?sku=SGL-MTG-AFR-253-ENN1</t>
  </si>
  <si>
    <t>Khod, Etlan Shiis Envoy (T)</t>
  </si>
  <si>
    <t>Gold Mine (T)</t>
  </si>
  <si>
    <t>Imaginary Friends (T)</t>
  </si>
  <si>
    <t>Enchantmentize (T)</t>
  </si>
  <si>
    <t>Zyym, Mesmeric Lord (T)</t>
  </si>
  <si>
    <t>https://starcitygames.com/wear-tear-sgl-mtg-cmr-456-enn/?sku=SGL-MTG-CMR-456-ENN1</t>
  </si>
  <si>
    <t>Wear // Tear</t>
  </si>
  <si>
    <t>https://starcitygames.com/neyith-of-the-dire-hunt-sgl-mtg-jmp-030-enn/?sku=SGL-MTG-JMP-030-ENN1</t>
  </si>
  <si>
    <t>Neyith of the Dire Hunt</t>
  </si>
  <si>
    <t>Plague Belcher</t>
  </si>
  <si>
    <t>https://starcitygames.com/plague-belcher-sgl-mtg-akh-104-enn/?sku=SGL-MTG-AKH-104-ENN1</t>
  </si>
  <si>
    <t>Champion of the Parish</t>
  </si>
  <si>
    <t>https://starcitygames.com/champion-of-the-parish-sgl-mtg-pwsb-ddq_004-enn/?sku=SGL-MTG-PWSB-DDQ_004-ENN1</t>
  </si>
  <si>
    <t>Champion of the Perished</t>
  </si>
  <si>
    <t>https://starcitygames.com/champion-of-the-parish-sgl-mtg-isd-6-enn/?sku=SGL-MTG-ISD-6-ENN1</t>
  </si>
  <si>
    <t>https://starcitygames.com/lightning-greaves-sgl-mtg-c19-217-enn/?sku=SGL-MTG-C19-217-ENN1</t>
  </si>
  <si>
    <t>Gerardo Alma</t>
  </si>
  <si>
    <t>Sabado 9</t>
  </si>
  <si>
    <t>Fabián Muñoz</t>
  </si>
  <si>
    <t>Pablo Rodríguez</t>
  </si>
  <si>
    <t>16391214-7
Pablo Rodríguez Vargas 
Rodriguez.Vargas.pablo@gmail.com</t>
  </si>
  <si>
    <t>Lord cochrane 1007 depto 202, Santiago</t>
  </si>
  <si>
    <t>Sebastián Godoy</t>
  </si>
  <si>
    <t>Juan Basaez</t>
  </si>
  <si>
    <t>Joaquin Vasquez</t>
  </si>
  <si>
    <t>Topcell Falcon</t>
  </si>
  <si>
    <t>Miercoles 6</t>
  </si>
  <si>
    <t>Fede Flessati</t>
  </si>
  <si>
    <t>Jueves 7</t>
  </si>
  <si>
    <t>Mediodia</t>
  </si>
  <si>
    <t>Francisco Venegas</t>
  </si>
  <si>
    <t>Martes 5</t>
  </si>
  <si>
    <t>https://starcitygames.com/ertais-trickery-sgl-mtg-pls-24-enf/?sku=SGL-MTG-PLS-24-ENF1</t>
  </si>
  <si>
    <t>Gerrard, Weatherlight Hero</t>
  </si>
  <si>
    <t>https://starcitygames.com/gerrard-weatherlight-hero-sgl-mtg-c19-41-enn/?sku=SGL-MTG-C19-41-ENN1</t>
  </si>
  <si>
    <t>https://starcitygames.com/armadillo-cloak-sgl-mtg-inv-229-enf/?sku=SGL-MTG-INV-229-ENF1</t>
  </si>
  <si>
    <t>https://starcitygames.com/draco-sgl-mtg-pls-131-enn/?sku=SGL-MTG-PLS-131-ENN1</t>
  </si>
  <si>
    <t>https://starcitygames.com/lhurgoyf-sgl-mtg-dkm-29-enf/?sku=SGL-MTG-DKM-29-ENF1</t>
  </si>
  <si>
    <t>https://starcitygames.com/silver-knight-sgl-mtg-scg-23-enf/?sku=SGL-MTG-SCG-23-ENF1</t>
  </si>
  <si>
    <t>https://starcitygames.com/tremor-sgl-mtg-mmq-220-enf/?sku=SGL-MTG-MMQ-220-ENF1</t>
  </si>
  <si>
    <t>https://starcitygames.com/heroes-reunion-sgl-mtg-inv-250-enf/?sku=SGL-MTG-INV-250-ENF1</t>
  </si>
  <si>
    <t>https://starcitygames.com/heroic-defiance-sgl-mtg-pls-6-enf/?sku=SGL-MTG-PLS-6-ENF1</t>
  </si>
  <si>
    <t>Gros Ryan</t>
  </si>
  <si>
    <t>Lucas Forestfolk</t>
  </si>
  <si>
    <t>A Avisar</t>
  </si>
  <si>
    <t>Gustavo O’Ryan 
16562871-3
978625490
Tegualda 67 coquimbo</t>
  </si>
  <si>
    <t>Red Elemental Blast</t>
  </si>
  <si>
    <t>Mana Tithe</t>
  </si>
  <si>
    <t>https://starcitygames.com/mana-tithe-sgl-mtg-prm-plyr-p08-004-enn/?sku=SGL-MTG-PRM-PLYR_P08_004-ENN1</t>
  </si>
  <si>
    <t>https://starcitygames.com/red-elemental-blast-sgl-mtg-a25-147-enn/?sku=SGL-MTG-A25-147-ENN1</t>
  </si>
  <si>
    <t>Martes 12</t>
  </si>
  <si>
    <t>Dalibor Kalasic</t>
  </si>
  <si>
    <t>Mucha Challa Roja</t>
  </si>
  <si>
    <t>Miercoles 13</t>
  </si>
  <si>
    <t>Cyclonic Rift</t>
  </si>
  <si>
    <t>Eladamri's Call</t>
  </si>
  <si>
    <t>Brave the Sands</t>
  </si>
  <si>
    <t>https://starcitygames.com/brave-the-sands-sgl-mtg-ktk-5-enn/?sku=SGL-MTG-KTK-5-ENN1</t>
  </si>
  <si>
    <r>
      <rPr>
        <b/>
        <sz val="12"/>
        <color rgb="FF0066CC"/>
        <rFont val="Calibri"/>
        <family val="2"/>
        <scheme val="minor"/>
      </rPr>
      <t xml:space="preserve">3.7.1 </t>
    </r>
    <r>
      <rPr>
        <b/>
        <sz val="12"/>
        <color rgb="FFFF0000"/>
        <rFont val="Calibri"/>
        <family val="2"/>
        <scheme val="minor"/>
      </rPr>
      <t xml:space="preserve"> Innistrad: Crimson Vow</t>
    </r>
  </si>
  <si>
    <r>
      <rPr>
        <b/>
        <sz val="12"/>
        <color rgb="FF0066CC"/>
        <rFont val="Calibri"/>
        <family val="2"/>
        <scheme val="minor"/>
      </rPr>
      <t>3.7.2.</t>
    </r>
    <r>
      <rPr>
        <b/>
        <sz val="12"/>
        <color rgb="FFFF0000"/>
        <rFont val="Calibri"/>
        <family val="2"/>
        <scheme val="minor"/>
      </rPr>
      <t xml:space="preserve"> Innistrad: Crimson Vow Commander</t>
    </r>
  </si>
  <si>
    <t>https://starcitygames.com/silence-sgl-mtg-m14-35-enn/?sku=SGL-MTG-M14-35-ENN1</t>
  </si>
  <si>
    <t>Silence</t>
  </si>
  <si>
    <t>True Conviction</t>
  </si>
  <si>
    <t>https://starcitygames.com/true-conviction-sgl-mtg-ss2-006-enn/?sku=SGL-MTG-SS2-006-ENN1</t>
  </si>
  <si>
    <t>https://starcitygames.com/thalia-guardian-of-thraben-sgl-mtg-vow2-331-enn/?sku=SGL-MTG-VOW2-331-ENN1</t>
  </si>
  <si>
    <t>Mina Harker</t>
  </si>
  <si>
    <t>Rest in Peace</t>
  </si>
  <si>
    <t>https://starcitygames.com/rest-in-peace-sgl-mtg-ss2-004-enn/?sku=SGL-MTG-SS2-004-ENN1</t>
  </si>
  <si>
    <t>https://starcitygames.com/path-to-exile-sgl-mtg-ss2-003-enn/?sku=SGL-MTG-SS2-003-ENN1</t>
  </si>
  <si>
    <t>Shadowborn Apostle</t>
  </si>
  <si>
    <t>https://starcitygames.com/shadowborn-apostle-sgl-mtg-m14-114-enn/?sku=SGL-MTG-M14-114-ENN1</t>
  </si>
  <si>
    <t>https://starcitygames.com/syphon-sliver-sgl-mtg-m14-117-enn/?sku=SGL-MTG-M14-117-ENN1</t>
  </si>
  <si>
    <t>Syphon Sliver</t>
  </si>
  <si>
    <t>https://starcitygames.com/thoughtseize-sgl-mtg-2xm-109-enn/?sku=SGL-MTG-2XM-109-ENN1</t>
  </si>
  <si>
    <t>Thoughtseize</t>
  </si>
  <si>
    <t>Sorin the Mirthless</t>
  </si>
  <si>
    <t>https://starcitygames.com/sorin-the-mirthless-sgl-mtg-vow-131-enn/?sku=SGL-MTG-VOW-131-ENN1</t>
  </si>
  <si>
    <t>https://starcitygames.com/liliana-of-the-dark-realms-sgl-mtg-m14-102-enn/?sku=SGL-MTG-M14-102-ENN1</t>
  </si>
  <si>
    <t>Liliana of the Dark Realms</t>
  </si>
  <si>
    <t>https://starcitygames.com/birgi-god-of-storytelling-harnfel-horn-of-bounty-sgl-mtg-khm-123-enf/?sku=SGL-MTG-KHM-123-ENF1</t>
  </si>
  <si>
    <t>Birgi, God of Storytelling</t>
  </si>
  <si>
    <t>Finale of Promise</t>
  </si>
  <si>
    <t>https://starcitygames.com/finale-of-promise-sgl-mtg-war-127-enn/?sku=SGL-MTG-WAR-127-ENN1</t>
  </si>
  <si>
    <t>https://starcitygames.com/volatile-arsonist-dire-strain-anarchist-sgl-mtg-vow-181-enn/?sku=SGL-MTG-VOW-181-ENN1</t>
  </si>
  <si>
    <t>Volatile Arsonist</t>
  </si>
  <si>
    <t>Manaweft Sliver</t>
  </si>
  <si>
    <t>https://starcitygames.com/manaweft-sliver-sgl-mtg-m14-184-enn/?sku=SGL-MTG-M14-184-ENN1</t>
  </si>
  <si>
    <t>https://starcitygames.com/nissa-who-shakes-the-world-sgl-mtg-war-169-enf/?sku=SGL-MTG-WAR-169-ENF1</t>
  </si>
  <si>
    <t>Nissa, Who Shakes the World</t>
  </si>
  <si>
    <t>https://starcitygames.com/boros-charm-sgl-mtg-cmr-442-enn/?sku=SGL-MTG-CMR-442-ENN1</t>
  </si>
  <si>
    <t>https://starcitygames.com/lurrus-of-the-dream-den-sgl-mtg-prm-cd_q06_009-enn/?sku=SGL-MTG-PRM-CD_Q06_009-ENN1</t>
  </si>
  <si>
    <t>Lurrus of the Dream-Den</t>
  </si>
  <si>
    <t>https://starcitygames.com/bontus-monument-sgl-mtg-akh-225-enn/?sku=SGL-MTG-AKH-225-ENN1</t>
  </si>
  <si>
    <t>Bontu's Monument</t>
  </si>
  <si>
    <t>https://starcitygames.com/darksteel-forge-sgl-mtg-m14-206-enn/?sku=SGL-MTG-M14-206-ENN1</t>
  </si>
  <si>
    <t>Darksteel Forge</t>
  </si>
  <si>
    <t>Deathcap Glade</t>
  </si>
  <si>
    <t>https://starcitygames.com/deathcap-glade-sgl-mtg-vow2-281-enn/?sku=SGL-MTG-VOW2-281-ENN1</t>
  </si>
  <si>
    <t>https://starcitygames.com/concealed-courtyard-sgl-mtg-kld-245-enn/?sku=SGL-MTG-KLD-245-ENN1</t>
  </si>
  <si>
    <t>Concealed Courtyard</t>
  </si>
  <si>
    <t>https://starcitygames.com/fabled-passage-sgl-mtg-prm-lylgs_2021_001-enf/?sku=SGL-MTG-PRM-LYLGS_2021_001-ENF1</t>
  </si>
  <si>
    <t>https://starcitygames.com/sundown-pass-sgl-mtg-vow-266-enf/?sku=SGL-MTG-VOW-266-ENF1</t>
  </si>
  <si>
    <t>Sundown Pass</t>
  </si>
  <si>
    <r>
      <rPr>
        <sz val="12"/>
        <color theme="0"/>
        <rFont val="Calibri"/>
        <family val="2"/>
        <scheme val="minor"/>
      </rPr>
      <t>5.6</t>
    </r>
    <r>
      <rPr>
        <sz val="12"/>
        <color theme="9" tint="-0.499984740745262"/>
        <rFont val="Calibri"/>
        <family val="2"/>
        <scheme val="minor"/>
      </rPr>
      <t xml:space="preserve"> L</t>
    </r>
  </si>
  <si>
    <t>https://starcitygames.com/ethereal-armor-sgl-mtg-tsr2-293-enn/?sku=SGL-MTG-TSR2-293-ENN1</t>
  </si>
  <si>
    <t>Ethereal Armor</t>
  </si>
  <si>
    <t>https://starcitygames.com/sram-senior-edificer-sgl-mtg-aer-23-enn/?sku=SGL-MTG-AER-23-ENN1</t>
  </si>
  <si>
    <t>Hushbringer</t>
  </si>
  <si>
    <t>https://starcitygames.com/hushbringer-sgl-mtg-eld-018-enn/?sku=SGL-MTG-ELD-018-ENN1</t>
  </si>
  <si>
    <t>Lantern Flare</t>
  </si>
  <si>
    <t>https://starcitygames.com/lantern-flare-sgl-mtg-vow-023-enn/?sku=SGL-MTG-VOW-023-ENN1</t>
  </si>
  <si>
    <t>https://starcitygames.com/lantern-flare-sgl-mtg-vow2-351-enn/?sku=SGL-MTG-VOW2-351-ENN1</t>
  </si>
  <si>
    <t>Shielded by Faith</t>
  </si>
  <si>
    <t>https://starcitygames.com/shielded-by-faith-sgl-mtg-ss2-005-enn/?sku=SGL-MTG-SS2-005-ENN1</t>
  </si>
  <si>
    <t>Worship</t>
  </si>
  <si>
    <t>https://starcitygames.com/worship-sgl-mtg-ss2-007-enn/?sku=SGL-MTG-SS2-007-ENN1</t>
  </si>
  <si>
    <t>Regal Caracal</t>
  </si>
  <si>
    <t>https://starcitygames.com/regal-caracal-sgl-mtg-akh-24-enn/?sku=SGL-MTG-AKH-24-ENN1</t>
  </si>
  <si>
    <t>Gideon Jura</t>
  </si>
  <si>
    <t>https://starcitygames.com/gideon-jura-sgl-mtg-ss2-001-enn/?sku=SGL-MTG-SS2-001-ENN1</t>
  </si>
  <si>
    <t>https://starcitygames.com/martyrs-bond-sgl-mtg-ss2-002-enn/?sku=SGL-MTG-SS2-002-ENN1</t>
  </si>
  <si>
    <t>Sigarda's Summons</t>
  </si>
  <si>
    <t>https://starcitygames.com/sigardas-summons-sgl-mtg-vow-036-enn/?sku=SGL-MTG-VOW-036-ENN1</t>
  </si>
  <si>
    <t>https://starcitygames.com/quicken-sgl-mtg-m14-68-enn/?sku=SGL-MTG-M14-68-ENN1</t>
  </si>
  <si>
    <t>Dreamshackler Geist</t>
  </si>
  <si>
    <t>https://starcitygames.com/dreamshackle-geist-sgl-mtg-vow-058-enn/?sku=SGL-MTG-VOW-058-ENN1</t>
  </si>
  <si>
    <t>https://starcitygames.com/imperious-mindbreaker-sgl-mtg-voc-033-enn/?sku=SGL-MTG-VOC-033-ENN1</t>
  </si>
  <si>
    <t>Imperious Mindbreaker</t>
  </si>
  <si>
    <t>Glyph Keeper</t>
  </si>
  <si>
    <t>https://starcitygames.com/glyph-keeper-sgl-mtg-akh-55-enn/?sku=SGL-MTG-AKH-55-ENN1</t>
  </si>
  <si>
    <t>https://starcitygames.com/reflections-of-littjara-sgl-mtg-khm2-347-enn/?sku=SGL-MTG-KHM2-347-ENN1</t>
  </si>
  <si>
    <t>The Elderspell</t>
  </si>
  <si>
    <t>https://starcitygames.com/the-elderspell-sgl-mtg-war-89-enn/?sku=SGL-MTG-WAR-89-ENN1</t>
  </si>
  <si>
    <t>Voldaren Bloodcaster</t>
  </si>
  <si>
    <t>https://starcitygames.com/voldaren-bloodcaster-bloodbat-summoner-sgl-mtg-vow2-298-enn/?sku=SGL-MTG-VOW2-298-ENN1</t>
  </si>
  <si>
    <t>Demonic Bargain</t>
  </si>
  <si>
    <t>https://starcitygames.com/demonic-bargain-sgl-mtg-vow-103-enn/?sku=SGL-MTG-VOW-103-ENN1</t>
  </si>
  <si>
    <t>https://starcitygames.com/headless-rider-sgl-mtg-vow-118-enn/?sku=SGL-MTG-VOW-118-ENN1</t>
  </si>
  <si>
    <t>Headless Rider</t>
  </si>
  <si>
    <t>Liliana's Reaver</t>
  </si>
  <si>
    <t>https://starcitygames.com/lilianas-reaver-sgl-mtg-m14-103-enn/?sku=SGL-MTG-M14-103-ENN1</t>
  </si>
  <si>
    <t>https://starcitygames.com/bloodvial-purveyor-sgl-mtg-vow-098-enn/?sku=SGL-MTG-VOW-098-ENN1</t>
  </si>
  <si>
    <t>Bloodvial Purveyor</t>
  </si>
  <si>
    <t>Demonlord Belzenlok</t>
  </si>
  <si>
    <t>https://starcitygames.com/demonlord-belzenlok-sgl-mtg-dom-86-enn/?sku=SGL-MTG-DOM-86-ENN1</t>
  </si>
  <si>
    <t>Dreadhorde Arcanist</t>
  </si>
  <si>
    <t>https://starcitygames.com/dreadhorde-arcanist-sgl-mtg-war-125-enn/?sku=SGL-MTG-WAR-125-ENN1</t>
  </si>
  <si>
    <t>https://starcitygames.com/curse-of-hospitality-sgl-mtg-vow-152-enn/?sku=SGL-MTG-VOW-152-ENN1</t>
  </si>
  <si>
    <t>Curse of Hospitality</t>
  </si>
  <si>
    <t>Relentless Assault</t>
  </si>
  <si>
    <t>https://starcitygames.com/relentless-assault-sgl-mtg-cmr-416-enn/?sku=SGL-MTG-CMR-416-ENN1</t>
  </si>
  <si>
    <t>Ill-Tempered Loner</t>
  </si>
  <si>
    <t>https://starcitygames.com/ill-tempered-loner-howlpack-avenger-sgl-mtg-vow-162-enn/?sku=SGL-MTG-VOW-162-ENN1</t>
  </si>
  <si>
    <t>https://starcitygames.com/surtland-flinger-sgl-mtg-khm-377-enn/?sku=SGL-MTG-KHM-377-ENN1</t>
  </si>
  <si>
    <t>Surtland Flinder</t>
  </si>
  <si>
    <t>Khorvath Brightflame</t>
  </si>
  <si>
    <t>https://starcitygames.com/khorvath-brightflame-sgl-mtg-bbd-009-enn/?sku=SGL-MTG-BBD-009-ENN1</t>
  </si>
  <si>
    <t>https://starcitygames.com/olivias-attendants-sgl-mtg-vow-172-enn/?sku=SGL-MTG-VOW-172-ENN1</t>
  </si>
  <si>
    <t>Olivia's Attendants</t>
  </si>
  <si>
    <t>https://starcitygames.com/ascendant-packleader-sgl-mtg-vow-186-enn/?sku=SGL-MTG-VOW-186-ENN1</t>
  </si>
  <si>
    <t>Ascendant Packleader</t>
  </si>
  <si>
    <t>https://starcitygames.com/hamlet-vanguard-sgl-mtg-vow-201-enn/?sku=SGL-MTG-VOW-201-ENN1</t>
  </si>
  <si>
    <t>Hamlet Vanguard</t>
  </si>
  <si>
    <t>Howling Moon</t>
  </si>
  <si>
    <t>https://starcitygames.com/howling-moon-sgl-mtg-vow-204-enn/?sku=SGL-MTG-VOW-204-ENN1</t>
  </si>
  <si>
    <t>Path of Discovery</t>
  </si>
  <si>
    <t>https://starcitygames.com/path-of-discovery-sgl-mtg-rix-142-enn/?sku=SGL-MTG-RIX-142-ENN1</t>
  </si>
  <si>
    <t>Howlpack Piper</t>
  </si>
  <si>
    <t>Ulvenwald Oddity</t>
  </si>
  <si>
    <t>Splendid Reclamation</t>
  </si>
  <si>
    <t>https://starcitygames.com/ulvenwald-oddity-ulvenwald-behemoth-sgl-mtg-vow-225-enn/?sku=SGL-MTG-VOW-225-ENN1</t>
  </si>
  <si>
    <t>https://starcitygames.com/splendid-reclamation-sgl-mtg-vow-221-enn/?sku=SGL-MTG-VOW-221-ENN1</t>
  </si>
  <si>
    <t>https://starcitygames.com/howlpack-piper-wildsong-howler-sgl-mtg-vow-205-enn/?sku=SGL-MTG-VOW-205-ENN1</t>
  </si>
  <si>
    <t>Vastwood Hydra</t>
  </si>
  <si>
    <t>https://starcitygames.com/vastwood-hydra-sgl-mtg-m14-198-enn/?sku=SGL-MTG-M14-198-ENN1</t>
  </si>
  <si>
    <t>https://starcitygames.com/meddling-mage-sgl-mtg-2xm-210-enn/?sku=SGL-MTG-2XM-210-ENN1</t>
  </si>
  <si>
    <t>Meddling Mage</t>
  </si>
  <si>
    <t>Anje, Maid of Dishonor</t>
  </si>
  <si>
    <t>https://starcitygames.com/anje-maid-of-dishonor-sgl-mtg-vow-231-enn/?sku=SGL-MTG-VOW-231-ENN1</t>
  </si>
  <si>
    <t>Sinister Waltz</t>
  </si>
  <si>
    <t>https://starcitygames.com/sinister-waltz-sgl-mtg-voc2-068-enn/?sku=SGL-MTG-VOC2-068-ENN1</t>
  </si>
  <si>
    <t>Tajic, Legion's Edge</t>
  </si>
  <si>
    <t>https://starcitygames.com/tajic-legions-edge-sgl-mtg-grn-204-enn/?sku=SGL-MTG-GRN-204-ENN1</t>
  </si>
  <si>
    <t>Odric, Blood-Cursed</t>
  </si>
  <si>
    <t>https://starcitygames.com/odric-blood-cursed-sgl-mtg-vow-243-enn/?sku=SGL-MTG-VOW-243-ENN1</t>
  </si>
  <si>
    <t>Living Twister</t>
  </si>
  <si>
    <t>https://starcitygames.com/living-twister-sgl-mtg-war-203-enn/?sku=SGL-MTG-WAR-203-ENN1</t>
  </si>
  <si>
    <t>Saffi Eriksdotter</t>
  </si>
  <si>
    <t>https://starcitygames.com/saffi-eriksdotter-sgl-mtg-tsr-260-enn/?sku=SGL-MTG-TSR-260-ENN1</t>
  </si>
  <si>
    <t>Torens, Fist of the Angels</t>
  </si>
  <si>
    <t>https://starcitygames.com/torens-fist-of-the-angels-sgl-mtg-vow-249-enn/?sku=SGL-MTG-VOW-249-ENN1</t>
  </si>
  <si>
    <t>Grolnok, the Omnivore</t>
  </si>
  <si>
    <t>https://starcitygames.com/grolnok-the-omnivore-sgl-mtg-vow-238-enn/?sku=SGL-MTG-VOW-238-ENN1</t>
  </si>
  <si>
    <t>Body of Research</t>
  </si>
  <si>
    <t>https://starcitygames.com/body-of-research-sgl-mtg-prm-pp_stx_168-enn/?sku=SGL-MTG-PRM-PP_STX_168-ENN1</t>
  </si>
  <si>
    <t>https://starcitygames.com/blackblade-reforged-sgl-mtg-ss2-008-enn/?sku=SGL-MTG-SS2-008-ENN1</t>
  </si>
  <si>
    <t>Guardian of the Ages</t>
  </si>
  <si>
    <t>https://starcitygames.com/guardian-of-the-ages-sgl-mtg-m14-211-enn/?sku=SGL-MTG-M14-211-ENN1</t>
  </si>
  <si>
    <t>https://starcitygames.com/stonecoil-serpent-sgl-mtg-eld-235-enn/?sku=SGL-MTG-ELD-235-ENN1</t>
  </si>
  <si>
    <t>Stonecoil Serpent</t>
  </si>
  <si>
    <t>Caves of Koilos</t>
  </si>
  <si>
    <t>https://starcitygames.com/caves-of-koilos-sgl-mtg-ori-245-enn/?sku=SGL-MTG-ORI-245-ENN1</t>
  </si>
  <si>
    <t>https://starcitygames.com/sephara-skys-blade-sgl-mtg-m20-036-enn/?sku=SGL-MTG-M20-036-ENN1</t>
  </si>
  <si>
    <t>https://starcitygames.com/yosei-the-morning-star-sgl-mtg-ima-39-enn/?sku=SGL-MTG-IMA-39-ENN1</t>
  </si>
  <si>
    <t>Yosei, the Morning Star</t>
  </si>
  <si>
    <t>Death Baron</t>
  </si>
  <si>
    <t>Endless Ranks of the Dead</t>
  </si>
  <si>
    <t>https://starcitygames.com/endless-ranks-of-the-dead-sgl-mtg-mic-116-enn/?sku=SGL-MTG-MIC-116-ENN1</t>
  </si>
  <si>
    <t>https://starcitygames.com/cruel-reality-sgl-mtg-akh-84-enn/?sku=SGL-MTG-AKH-84-ENN1</t>
  </si>
  <si>
    <t>Cruel Reality</t>
  </si>
  <si>
    <t>https://starcitygames.com/ryusei-the-falling-star-sgl-mtg-ima-144-enn/?sku=a-MTG-IMA-144-ENN1</t>
  </si>
  <si>
    <t>Ryusei, the Falling Star</t>
  </si>
  <si>
    <t>https://starcitygames.com/indatha-triome-sgl-mtg-iko2-309-enn/?sku=SGL-MTG-IKO2-309-ENN1</t>
  </si>
  <si>
    <t>Savai Triome</t>
  </si>
  <si>
    <t>https://starcitygames.com/savai-triome-sgl-mtg-iko-253-enn/?sku=SGL-MTG-IKO-253-ENN1</t>
  </si>
  <si>
    <t>https://starcitygames.com/linvala-keeper-of-silence-sgl-mtg-jmp-119-enn/?sku=SGL-MTG-JMP-119-ENN1</t>
  </si>
  <si>
    <t>Linvala, Keeper of Silence</t>
  </si>
  <si>
    <t>https://starcitygames.com/rise-of-the-dark-realms-sgl-mtg-jmp-271-enn/?sku=SGL-MTG-JMP-271-ENN1</t>
  </si>
  <si>
    <t>Rise of the Dark Realms</t>
  </si>
  <si>
    <t>https://starcitygames.com/kira-great-glass-spinner-sgl-mtg-jmp-154-enn/?sku=SGL-MTG-JMP-154-ENN1</t>
  </si>
  <si>
    <t>Kira, Great Glass-Spinner</t>
  </si>
  <si>
    <t>https://starcitygames.com/rhox-faithmender-sgl-mtg-jmp-130-enn/?sku=SGL-MTG-JMP-130-ENN1</t>
  </si>
  <si>
    <t>Rhox Faithmender</t>
  </si>
  <si>
    <t>Ulvenwald Hydra</t>
  </si>
  <si>
    <t>https://starcitygames.com/ulvenwald-hydra-sgl-mtg-jmp-439-enn/?sku=SGL-MTG-JMP-439-ENN1</t>
  </si>
  <si>
    <t>Baneslayer Angel</t>
  </si>
  <si>
    <t>https://starcitygames.com/baneslayer-angel-sgl-mtg-m21-006-enn/?sku=SGL-MTG-M21-006-ENN1</t>
  </si>
  <si>
    <t>Luxury Suite</t>
  </si>
  <si>
    <t>https://starcitygames.com/luxury-suite-sgl-mtg-zne-018-enn/?sku=SGL-MTG-ZNE-018-ENN1</t>
  </si>
  <si>
    <t>https://starcitygames.com/eldrazi-temple-sgl-mtg-pwsb-ddp_068-enn/?sku=SGL-MTG-PWSB-DDP_068-ENN1</t>
  </si>
  <si>
    <t>Eldrazi Temple</t>
  </si>
  <si>
    <t>Lithoform Engine</t>
  </si>
  <si>
    <t>https://starcitygames.com/lithoform-engine-sgl-mtg-znr-245-enn/?sku=SGL-MTG-ZNR-245-ENN1</t>
  </si>
  <si>
    <t>https://starcitygames.com/branchloft-pathway-boulderloft-pathway-sgl-mtg-znr-258-enf/?sku=SGL-MTG-ZNR-258-ENF1</t>
  </si>
  <si>
    <t>https://starcitygames.com/turntimber-symbiosis-turntimber-serpentine-wood-sgl-mtg-znr-215-enn/?sku=SGL-MTG-ZNR-215-ENN1</t>
  </si>
  <si>
    <t>Turntimber Symbiosis</t>
  </si>
  <si>
    <t>https://starcitygames.com/leyline-tyrant-sgl-mtg-znr-147-enf/?sku=SGL-MTG-ZNR-147-ENF1</t>
  </si>
  <si>
    <t>https://starcitygames.com/forsaken-monument-sgl-mtg-znr-244-enn/?sku=SGL-MTG-ZNR-244-ENN1</t>
  </si>
  <si>
    <t>https://starcitygames.com/valakut-awakening-valakut-stoneforge-sgl-mtg-znr-174-enn/?sku=SGL-MTG-ZNR-174-ENN1</t>
  </si>
  <si>
    <t>Valakut Awakening</t>
  </si>
  <si>
    <r>
      <rPr>
        <b/>
        <sz val="12"/>
        <color rgb="FF9966FF"/>
        <rFont val="Calibri"/>
        <family val="2"/>
        <scheme val="minor"/>
      </rPr>
      <t>2.</t>
    </r>
    <r>
      <rPr>
        <b/>
        <sz val="12"/>
        <color theme="0"/>
        <rFont val="Calibri"/>
        <family val="2"/>
        <scheme val="minor"/>
      </rPr>
      <t xml:space="preserve"> T</t>
    </r>
  </si>
  <si>
    <t>https://starcitygames.com/cyclonic-rift-sgl-mtg-rtr-35-enn/?sku=SGL-MTG-RTR-35-ENN1</t>
  </si>
  <si>
    <t>https://starcitygames.com/eladamris-call-sgl-mtg-mh1-197-enn/?sku=SGL-MTG-MH1-197-ENN1</t>
  </si>
  <si>
    <t>https://starcitygames.com/bala-ged-recovery-bala-ged-sanctuary-sgl-mtg-znr-180-enf/?sku=SGL-MTG-ZNR-180-ENF1</t>
  </si>
  <si>
    <t>https://starcitygames.com/alchemists-refuge-sgl-mtg-avr-225-enf/?sku=SGL-MTG-AVR-225-ENF1</t>
  </si>
  <si>
    <t>https://starcitygames.com/exotic-orchard-sgl-mtg-c19-242-enn/?sku=SGL-MTG-C19-242-ENN1</t>
  </si>
  <si>
    <t>https://starcitygames.com/temple-of-enlightenment-sgl-mtg-bng-163-enf/?sku=SGL-MTG-BNG-163-ENF1</t>
  </si>
  <si>
    <t>https://starcitygames.com/venser-shaper-savant-sgl-mtg-tsr-096-enn/?sku=SGL-MTG-TSR-096-ENN1</t>
  </si>
  <si>
    <t>Venser, Shaper Savant</t>
  </si>
  <si>
    <t>https://starcitygames.com/eternal-witness-sgl-mtg-tsr2-361-enn/?sku=SGL-MTG-TSR2-361-ENN1</t>
  </si>
  <si>
    <t>https://starcitygames.com/panharmonicon-sgl-mtg-tsr2-399-enn/?sku=SGL-MTG-TSR2-399-ENN1</t>
  </si>
  <si>
    <t>Panharmonicon</t>
  </si>
  <si>
    <t>https://starcitygames.com/shineshadow-snarl-sgl-mtg-stx-272-enn/?sku=SGL-MTG-STX-272-ENN1</t>
  </si>
  <si>
    <t>Shineshadow Snarl</t>
  </si>
  <si>
    <t>Galazeth Prismari</t>
  </si>
  <si>
    <t>https://starcitygames.com/galazeth-prismari-sgl-mtg-stx-189-enn/?sku=SGL-MTG-STX-189-ENN1</t>
  </si>
  <si>
    <t>Furycalm Snarl</t>
  </si>
  <si>
    <t>https://starcitygames.com/furycalm-snarl-sgl-mtg-stx-266-enf/?sku=SGL-MTG-STX-266-ENF1</t>
  </si>
  <si>
    <t>https://starcitygames.com/arlinn-the-packs-hope-arlinn-the-moons-fury-sgl-mtg-mid2-307-enf/?sku=SGL-MTG-MID2-307-ENF1</t>
  </si>
  <si>
    <t>Arlinn, the Pack's Hope</t>
  </si>
  <si>
    <t>https://starcitygames.com/eradicator-valkyrie-sgl-mtg-khm2-353-enn/?sku=SGL-MTG-KHM2-353-ENN1</t>
  </si>
  <si>
    <t>Eradicator Valkyrie</t>
  </si>
  <si>
    <t>https://starcitygames.com/the-world-tree-sgl-mtg-khm-275-enf/?sku=SGL-MTG-KHM-275-ENF1</t>
  </si>
  <si>
    <t>https://starcitygames.com/magda-brazen-outlaw-sgl-mtg-khm2-312-enf/?sku=SGL-MTG-KHM2-312-ENF1</t>
  </si>
  <si>
    <t>Magda, Brazen Outlaw</t>
  </si>
  <si>
    <t>https://starcitygames.com/doomskar-sgl-mtg-khm2-334-enn/?sku=SGL-MTG-KHM2-334-ENN1</t>
  </si>
  <si>
    <t>https://starcitygames.com/orvar-the-all-form-sgl-mtg-khm2-305-enn/?sku=SGL-MTG-KHM2-305-ENN1</t>
  </si>
  <si>
    <t>Orvar, the All-Form</t>
  </si>
  <si>
    <t>Child of Alara</t>
  </si>
  <si>
    <t>https://starcitygames.com/child-of-alara-sgl-mtg-con-101-enn/?sku=SGL-MTG-CON-101-ENN1</t>
  </si>
  <si>
    <t>https://starcitygames.com/raugrin-triome-sgl-mtg-iko2-311-enn/?sku=SGL-MTG-IKO2-311-ENN1</t>
  </si>
  <si>
    <t>Carpet of Flowers (PL)</t>
  </si>
  <si>
    <t>https://starcitygames.com/carpet-of-flowers-sgl-mtg-usg-240-enn/?sku=SGL-MTG-USG-240-ENN1</t>
  </si>
  <si>
    <t>https://starcitygames.com/amulet-of-vigor-sgl-mtg-wwk-121-enn/?sku=SGL-MTG-WWK-121-ENN1</t>
  </si>
  <si>
    <t>Amulet of Vigor</t>
  </si>
  <si>
    <t>https://starcitygames.com/illusionists-bracers-sgl-mtg-gtc-231-enn/?sku=SGL-MTG-GTC-231-ENN1</t>
  </si>
  <si>
    <t>Illusionist's Bracers</t>
  </si>
  <si>
    <t>https://starcitygames.com/cleric-class-sgl-mtg-afr-006-enf/?sku=SGL-MTG-AFR-006-ENF1</t>
  </si>
  <si>
    <t>Cleric Class</t>
  </si>
  <si>
    <t>https://starcitygames.com/trostani-selesnyas-voice-sgl-mtg-rtr-206-enf/?sku=SGL-MTG-RTR-206-ENF1</t>
  </si>
  <si>
    <t>https://starcitygames.com/goblin-trashmaster-sgl-mtg-m19-144-enn/?sku=SGL-MTG-M19-144-ENN1</t>
  </si>
  <si>
    <t>Goblin Trashmaster</t>
  </si>
  <si>
    <t>https://starcitygames.com/reliquary-tower-sgl-mtg-m19-254-enn/?sku=SGL-MTG-M19-254-ENN1</t>
  </si>
  <si>
    <t>https://starcitygames.com/liliana-untouched-by-death-sgl-mtg-m19-106-enn/?sku=SGL-MTG-M19-106-ENN1</t>
  </si>
  <si>
    <t>Liliana, Untouched by Death</t>
  </si>
  <si>
    <t>https://starcitygames.com/death-baron-sgl-mtg-m19-90-enn/?sku=SGL-MTG-M19-90-ENN1</t>
  </si>
  <si>
    <t>https://starcitygames.com/sevinnes-reclamation-sgl-mtg-c19-5-enn/?sku=SGL-MTG-C19-5-ENN1</t>
  </si>
  <si>
    <t>Sevinne's Reclamation</t>
  </si>
  <si>
    <t>Strionic Resonator</t>
  </si>
  <si>
    <t>https://starcitygames.com/strionic-resonator-sgl-mtg-c19-224-enn/?sku=SGL-MTG-C19-224-ENN1</t>
  </si>
  <si>
    <t>https://starcitygames.com/thran-dynamo-sgl-mtg-c19-225-enn/?sku=SGL-MTG-C19-225-ENN1</t>
  </si>
  <si>
    <t>https://starcitygames.com/krrik-son-of-yawgmoth-sgl-mtg-c19-18-enn/?sku=SGL-MTG-C19-18-ENN1</t>
  </si>
  <si>
    <t>K'rrik, Son of Yawgmoth</t>
  </si>
  <si>
    <t>Second Harvest</t>
  </si>
  <si>
    <t>https://starcitygames.com/second-harvest-sgl-mtg-c19-178-enn/?sku=SGL-MTG-C19-178-ENN1</t>
  </si>
  <si>
    <t>https://starcitygames.com/seedborn-muse-sgl-mtg-c19-179-enn/?sku=SGL-MTG-C19-179-ENN1</t>
  </si>
  <si>
    <t>Ohran Frostfang</t>
  </si>
  <si>
    <t>https://starcitygames.com/ohran-frostfang-sgl-mtg-c19-33-enn/?sku=SGL-MTG-C19-33-ENN1</t>
  </si>
  <si>
    <t>Speaker of the Heavens</t>
  </si>
  <si>
    <t>https://starcitygames.com/speaker-of-the-heavens-sgl-mtg-m21-038-enn/?sku=SGL-MTG-M21-038-ENN1</t>
  </si>
  <si>
    <t>https://starcitygames.com/ajanis-pridemate-sgl-mtg-tsr2-290-enn/?sku=SGL-MTG-TSR2-290-ENN1</t>
  </si>
  <si>
    <t>Ajani's Pridemate</t>
  </si>
  <si>
    <t>https://starcitygames.com/sram-senior-edificer-sgl-mtg-tsr2-303-enn/?sku=SGL-MTG-TSR2-303-ENN1</t>
  </si>
  <si>
    <t>https://starcitygames.com/maul-of-the-skyclaves-sgl-mtg-znr-027-enn/?sku=SGL-MTG-ZNR-027-ENN1</t>
  </si>
  <si>
    <t>Maul of the Skyclaves</t>
  </si>
  <si>
    <t>Lingering Souls</t>
  </si>
  <si>
    <t>https://starcitygames.com/lingering-souls-sgl-mtg-tsr2-296-enn/?sku=SGL-MTG-TSR2-296-ENN1</t>
  </si>
  <si>
    <t>https://starcitygames.com/legion-angel-sgl-mtg-znr-023-enn/?sku=SGL-MTG-ZNR-023-ENN1</t>
  </si>
  <si>
    <t>https://starcitygames.com/angelic-chorus-sgl-mtg-bbd-87-enn/?sku=SGL-MTG-BBD-87-ENN1</t>
  </si>
  <si>
    <t>https://starcitygames.com/cleansing-nova-sgl-mtg-m19-9-enn/?sku=SGL-MTG-M19-9-ENN1</t>
  </si>
  <si>
    <t>https://starcitygames.com/pulmonic-sliver-sgl-mtg-tsr-034-enn/?sku=SGL-MTG-TSR-034-ENN1</t>
  </si>
  <si>
    <t>Angelic Arbiter</t>
  </si>
  <si>
    <t>https://starcitygames.com/angelic-arbiter-sgl-mtg-jmp-086-enn/?sku=SGL-MTG-JMP-086-ENN1</t>
  </si>
  <si>
    <t>https://starcitygames.com/brainstorm-sgl-mtg-sta-013-enn/?sku=SGL-MTG-STA-013-ENN1</t>
  </si>
  <si>
    <t>Shacklegeist</t>
  </si>
  <si>
    <t>https://starcitygames.com/shacklegeist-sgl-mtg-m21-070-enn/?sku=SGL-MTG-M21-070-ENN1</t>
  </si>
  <si>
    <t>Rattlechains</t>
  </si>
  <si>
    <t>https://starcitygames.com/rattlechains-sgl-mtg-jmp-166-enn/?sku=SGL-MTG-JMP-166-ENN1</t>
  </si>
  <si>
    <t>Maddening Cacophony</t>
  </si>
  <si>
    <t>https://starcitygames.com/maddening-cacophony-sgl-mtg-znr-067-enn/?sku=SGL-MTG-ZNR-067-ENN1</t>
  </si>
  <si>
    <t>https://starcitygames.com/mystic-reflection-sgl-mtg-khm2-346-enn/?sku=SGL-MTG-KHM2-346-ENN1</t>
  </si>
  <si>
    <t>https://starcitygames.com/serendib-efreet-sgl-mtg-jmp-175-enn/?sku=SGL-MTG-JMP-175-ENN1</t>
  </si>
  <si>
    <t>Serendib Efreet</t>
  </si>
  <si>
    <t>Conjured Currency</t>
  </si>
  <si>
    <t>https://starcitygames.com/conjured-currency-sgl-mtg-rtr-33-enn/?sku=SGL-MTG-RTR-33-ENN1</t>
  </si>
  <si>
    <t>Windreader Sphinx</t>
  </si>
  <si>
    <t>https://starcitygames.com/windreader-sphinx-sgl-mtg-jmp-194-enn/?sku=SGL-MTG-JMP-194-ENN1</t>
  </si>
  <si>
    <t>Sage of the Beyond</t>
  </si>
  <si>
    <t>https://starcitygames.com/sage-of-the-beyond-sgl-mtg-khc-006-enn/?sku=SGL-MTG-KHC-006-ENN1</t>
  </si>
  <si>
    <t>Nullpriest of Oblivion</t>
  </si>
  <si>
    <t>https://starcitygames.com/nullpriest-of-oblivion-sgl-mtg-znr-118-enn/?sku=SGL-MTG-ZNR-118-ENN1</t>
  </si>
  <si>
    <t>https://starcitygames.com/skyclave-shade-sgl-mtg-znr2-298-enn/?sku=SGL-MTG-ZNR2-298-ENN1</t>
  </si>
  <si>
    <t>https://starcitygames.com/zulaport-cutthroat-sgl-mtg-tsr2-337-enn/?sku=SGL-MTG-TSR2-337-ENN1</t>
  </si>
  <si>
    <t>Zulaport Cutthroat</t>
  </si>
  <si>
    <t>Dark Prophecy</t>
  </si>
  <si>
    <t>https://starcitygames.com/dark-prophecy-sgl-mtg-m14-93-enn/?sku=SGL-MTG-M14-93-ENN1</t>
  </si>
  <si>
    <t>https://starcitygames.com/gonti-lord-of-luxury-sgl-mtg-jmp-240-enn/?sku=SGL-MTG-JMP-240-ENN1</t>
  </si>
  <si>
    <t>Gravewaker</t>
  </si>
  <si>
    <t>https://starcitygames.com/gravewaker-sgl-mtg-jmp-241-enn/?sku=SGL-MTG-JMP-241-ENN1</t>
  </si>
  <si>
    <t>Tasigur, the Golden Fang</t>
  </si>
  <si>
    <t>https://starcitygames.com/tasigur-the-golden-fang-sgl-mtg-tsr2-333-enn/?sku=SGL-MTG-TSR2-333-ENN1</t>
  </si>
  <si>
    <t>Scourge of Nel Toth</t>
  </si>
  <si>
    <t>https://starcitygames.com/scourge-of-nel-toth-sgl-mtg-jmp-274-enn/?sku=SGL-MTG-JMP-274-ENN1</t>
  </si>
  <si>
    <t>Gurmag Angler</t>
  </si>
  <si>
    <t>https://starcitygames.com/gurmag-angler-sgl-mtg-tsr2-324-enn/?sku=SGL-MTG-TSR2-324-ENN1</t>
  </si>
  <si>
    <t>https://starcitygames.com/confront-the-past-sgl-mtg-stx-067-enn/?sku=SGL-MTG-STX-067-ENN1</t>
  </si>
  <si>
    <t>Curse of Shaken Faith</t>
  </si>
  <si>
    <t>https://starcitygames.com/curse-of-shaken-faith-sgl-mtg-mid-134-enn/?sku=SGL-MTG-MID-134-ENN1</t>
  </si>
  <si>
    <t>https://starcitygames.com/alesha-who-smiles-at-death-sgl-mtg-tsr2-338-enn/?sku=SGL-MTG-TSR2-338-ENN1</t>
  </si>
  <si>
    <t>Alesha, Who Smiles at Death</t>
  </si>
  <si>
    <t>Molten Rain</t>
  </si>
  <si>
    <t>https://starcitygames.com/molten-rain-sgl-mtg-tsr2-348-enn/?sku=SGL-MTG-TSR2-348-ENN1</t>
  </si>
  <si>
    <t>Stone Rain</t>
  </si>
  <si>
    <t>https://starcitygames.com/stone-rain-sgl-mtg-sta-045-enn/?sku=SGL-MTG-STA-045-ENN1</t>
  </si>
  <si>
    <t>Reckless Stormseeker</t>
  </si>
  <si>
    <t>https://starcitygames.com/reckless-stormseeker-storm-charged-slasher-sgl-mtg-mid2-294-enn/?sku=SGL-MTG-MID2-294-ENN1</t>
  </si>
  <si>
    <t>Sarkhan's Unsealing</t>
  </si>
  <si>
    <t>https://starcitygames.com/sarkhans-unsealing-sgl-mtg-jmp-361-enn/?sku=SGL-MTG-JMP-361-ENN1</t>
  </si>
  <si>
    <t>Chandra, Heart of Fire</t>
  </si>
  <si>
    <t>https://starcitygames.com/chandra-heart-of-fire-sgl-mtg-m21-135-enn/?sku=SGL-MTG-M21-135-ENN1</t>
  </si>
  <si>
    <t>Guild Feud</t>
  </si>
  <si>
    <t>https://starcitygames.com/guild-feud-sgl-mtg-rtr-97-enn/?sku=SGL-MTG-RTR-97-ENN1</t>
  </si>
  <si>
    <t>Hamletback Goliath</t>
  </si>
  <si>
    <t>https://starcitygames.com/hamletback-goliath-sgl-mtg-jmp-332-enn/?sku=SGL-MTG-JMP-332-ENN1</t>
  </si>
  <si>
    <t>Hypergenesis</t>
  </si>
  <si>
    <t>https://starcitygames.com/hypergenesis-sgl-mtg-tsr-210-enn/?sku=SGL-MTG-TSR-210-ENN1</t>
  </si>
  <si>
    <t>https://starcitygames.com/oran-rief-ooze-sgl-mtg-znr-198-enn/?sku=SGL-MTG-ZNR-198-ENN1</t>
  </si>
  <si>
    <t>Alms Beast</t>
  </si>
  <si>
    <t>https://starcitygames.com/alms-beast-sgl-mtg-gtc-141-enn/?sku=SGL-MTG-GTC-141-ENN1</t>
  </si>
  <si>
    <t>https://starcitygames.com/treasury-thrull-sgl-mtg-gtc-201-enn/?sku=SGL-MTG-GTC-201-ENN1</t>
  </si>
  <si>
    <t>Soul Ransom</t>
  </si>
  <si>
    <t>https://starcitygames.com/soul-ransom-sgl-mtg-gtc-198-enn/?sku=SGL-MTG-GTC-198-ENN1</t>
  </si>
  <si>
    <t>https://starcitygames.com/mind-grind-sgl-mtg-gtc-178-enn/?sku=SGL-MTG-GTC-178-ENN1</t>
  </si>
  <si>
    <t>Mind Grind</t>
  </si>
  <si>
    <t>https://starcitygames.com/grakmaw-skyclave-ravager-sgl-mtg-znr-223-enn/?sku=SGL-MTG-ZNR-223-ENN1</t>
  </si>
  <si>
    <t>https://starcitygames.com/blade-historian-sgl-mtg-stx-165-enn/?sku=SGL-MTG-STX-165-ENN1</t>
  </si>
  <si>
    <t>https://starcitygames.com/phylath-world-sculptor-sgl-mtg-znr-234-enn/?sku=SGL-MTG-ZNR-234-ENN1</t>
  </si>
  <si>
    <t>Vadrok, Apex of Thunder</t>
  </si>
  <si>
    <t>https://starcitygames.com/vadrok-apex-of-thunder-sgl-mtg-iko-214-enn/?sku=SGL-MTG-IKO-214-ENN1</t>
  </si>
  <si>
    <t>https://starcitygames.com/sythis-harvests-hand-sgl-mtg-mh22-377-enn/?sku=SGL-MTG-MH22-377-ENN1</t>
  </si>
  <si>
    <t>Wayfaring Temple</t>
  </si>
  <si>
    <t>https://starcitygames.com/wayfaring-temple-sgl-mtg-rtr-209-enn/?sku=SGL-MTG-RTR-209-ENN1</t>
  </si>
  <si>
    <t>https://starcitygames.com/collective-blessing-sgl-mtg-rtr-150-enn/?sku=SGL-MTG-RTR-150-ENN1</t>
  </si>
  <si>
    <t>Collective Blessing</t>
  </si>
  <si>
    <t>https://starcitygames.com/slogurk-the-overslime-sgl-mtg-mid-242-enn/?sku=SGL-MTG-MID-242-ENN1</t>
  </si>
  <si>
    <t>Slogurk, the Overslime</t>
  </si>
  <si>
    <t>Manifestation Sage</t>
  </si>
  <si>
    <t>https://starcitygames.com/manifestation-sage-sgl-mtg-stx-205-enn/?sku=SGL-MTG-STX-205-ENN1</t>
  </si>
  <si>
    <t>Pithing Needle</t>
  </si>
  <si>
    <t>https://starcitygames.com/pithing-needle-sgl-mtg-rtr-231-enn/?sku=SGL-MTG-RTR-231-ENN1</t>
  </si>
  <si>
    <t>Hivestone</t>
  </si>
  <si>
    <t>https://starcitygames.com/hivestone-sgl-mtg-tsr-268-enn/?sku=SGL-MTG-TSR-268-ENN1</t>
  </si>
  <si>
    <t>Chaos Wand</t>
  </si>
  <si>
    <t>https://starcitygames.com/chaos-wand-sgl-mtg-m19-228-enn/?sku=SGL-MTG-M19-228-ENN1</t>
  </si>
  <si>
    <t>Sculpting Steel</t>
  </si>
  <si>
    <t>https://starcitygames.com/sculpting-steel-sgl-mtg-c21-261-enn/?sku=SGL-MTG-C21-261-ENN1</t>
  </si>
  <si>
    <t>Stuffy Doll</t>
  </si>
  <si>
    <t>https://starcitygames.com/stuffy-doll-sgl-mtg-tsr-274-enn/?sku=SGL-MTG-TSR-274-ENN1</t>
  </si>
  <si>
    <t>https://starcitygames.com/workhorse-sgl-mtg-pwsb-exo_142-enn/?sku=SGL-MTG-PWSB-EXO_142-ENN1</t>
  </si>
  <si>
    <t>Workhorse</t>
  </si>
  <si>
    <t>Triplicate Titan</t>
  </si>
  <si>
    <t>https://starcitygames.com/triplicate-titan-sgl-mtg-c21-079-enn/?sku=SGL-MTG-C21-079-ENN1</t>
  </si>
  <si>
    <t>Port Town</t>
  </si>
  <si>
    <t>Irrigated Farmland</t>
  </si>
  <si>
    <t>https://starcitygames.com/irrigated-farmland-sgl-mtg-akh-245-enn/?sku=SGL-MTG-AKH-245-ENN1</t>
  </si>
  <si>
    <t>https://starcitygames.com/port-town-sgl-mtg-soi-278-enn/?sku=SGL-MTG-SOI-278-ENN1</t>
  </si>
  <si>
    <t>https://starcitygames.com/fortified-village-sgl-mtg-soi-274-enn/?sku=SGL-MTG-SOI-274-ENN1</t>
  </si>
  <si>
    <t>Fortified Village</t>
  </si>
  <si>
    <t>Kher Keep</t>
  </si>
  <si>
    <t>https://starcitygames.com/kher-keep-sgl-mtg-tsr-281-enn/?sku=SGL-MTG-TSR-281-ENN1</t>
  </si>
  <si>
    <t>https://starcitygames.com/shadrix-silverquill-sgl-mtg-stx-230-enn/?sku=SGL-MTG-STX-230-ENN1</t>
  </si>
  <si>
    <t>https://starcitygames.com/prismari-command-sgl-mtg-stx-214-enn/?sku=SGL-MTG-STX-214-ENN1</t>
  </si>
  <si>
    <t>Kasmina, Enigma Sage (JP)</t>
  </si>
  <si>
    <t>Shadrix Silverquill (JP)</t>
  </si>
  <si>
    <t>Prismari Command (JP)</t>
  </si>
  <si>
    <t>HAY</t>
  </si>
  <si>
    <t>https://starcitygames.com/shipwreck-marsh-sgl-mtg-prm-pre_mid_267-enf/?sku=SGL-MTG-PRM-PRE_MID_267-ENF1</t>
  </si>
  <si>
    <t>https://starcitygames.com/cindervines-sgl-mtg-prm-pre-rna-161-enf/?sku=SGL-MTG-PRM-PRE_RNA_161-ENF1</t>
  </si>
  <si>
    <t>Cindervines</t>
  </si>
  <si>
    <t>https://starcitygames.com/absorb-sgl-mtg-prm-pre-rna-151-enf/?sku=SGL-MTG-PRM-PRE_RNA_151-ENF1</t>
  </si>
  <si>
    <t>https://starcitygames.com/ethereal-absolution-sgl-mtg-prm-pre-rna-170-enf/?sku=SGL-MTG-PRM-PRE_RNA_170-ENF1</t>
  </si>
  <si>
    <t>Hydroid Krasis</t>
  </si>
  <si>
    <t>https://starcitygames.com/hydroid-krasis-sgl-mtg-prm-pre-rna-183-enf/?sku=SGL-MTG-PRM-PRE_RNA_183-ENF1</t>
  </si>
  <si>
    <t>https://starcitygames.com/spawn-of-mayhem-sgl-mtg-rna-85-enf/?sku=SGL-MTG-RNA-85-ENF1</t>
  </si>
  <si>
    <t>https://starcitygames.com/persistent-petitioners-sgl-mtg-rna-44-enf/?sku=SGL-MTG-RNA-44-ENF1</t>
  </si>
  <si>
    <t>Persistent Petitioners</t>
  </si>
  <si>
    <t>Godless Shrine</t>
  </si>
  <si>
    <t>https://starcitygames.com/hallowed-fountain-sgl-mtg-rna-251-enn/?sku=SGL-MTG-RNA-251-ENN1</t>
  </si>
  <si>
    <t>Stomping Ground</t>
  </si>
  <si>
    <t>https://starcitygames.com/stomping-ground-sgl-mtg-rna-259-enn/?sku=SGL-MTG-RNA-259-ENN1</t>
  </si>
  <si>
    <t>https://starcitygames.com/mind-grind-sgl-mtg-gtc-178-enf/?sku=SGL-MTG-GTC-178-ENF1</t>
  </si>
  <si>
    <t>Disallow</t>
  </si>
  <si>
    <t>https://starcitygames.com/disallow-sgl-mtg-aer-31-enn/?sku=SGL-MTG-AER-31-ENN1</t>
  </si>
  <si>
    <t>https://starcitygames.com/rest-in-peace-sgl-mtg-rtr-18-enn/?sku=SGL-MTG-RTR-18-ENN1</t>
  </si>
  <si>
    <t>https://starcitygames.com/abrupt-decay-sgl-mtg-rtr-141-enn/?sku=SGL-MTG-RTR-141-ENN1</t>
  </si>
  <si>
    <t>Worldspine Wurm</t>
  </si>
  <si>
    <t>https://starcitygames.com/worldspine-wurm-sgl-mtg-rtr-140-enn/?sku=SGL-MTG-RTR-140-ENN1</t>
  </si>
  <si>
    <t>https://starcitygames.com/pack-rat-sgl-mtg-rtr-73-enn/?sku=SGL-MTG-RTR-73-ENN1</t>
  </si>
  <si>
    <t>Pack Rat</t>
  </si>
  <si>
    <t>https://starcitygames.com/persistent-petitioners-sgl-mtg-rna-44-enn/?sku=SGL-MTG-RNA-44-ENN1</t>
  </si>
  <si>
    <t>https://starcitygames.com/abrupt-decay-sgl-mtg-tsr2-370-enn/?sku=SGL-MTG-TSR2-370-ENN1</t>
  </si>
  <si>
    <t>https://starcitygames.com/silence-sgl-mtg-tsr2-302-enn/?sku=SGL-MTG-TSR2-302-ENN1</t>
  </si>
  <si>
    <t>https://starcitygames.com/dryad-arbor-sgl-mtg-tsr-277-enn/?sku=SGL-MTG-TSR-277-ENN1</t>
  </si>
  <si>
    <t>https://starcitygames.com/isochron-scepter-sgl-mtg-pwsb-mrd_188-enn/?sku=SGL-MTG-PWSB-MRD_188-ENN1</t>
  </si>
  <si>
    <t>Isocrhon Scepter</t>
  </si>
  <si>
    <t>Wandering Archaic (JP)</t>
  </si>
  <si>
    <t>https://starcitygames.com/island-sgl-mtg-leb-292-enn/?sku=SGL-MTG-LEB-292-ENN1</t>
  </si>
  <si>
    <t>Island (A)</t>
  </si>
  <si>
    <t>https://starcitygames.com/godless-shrine-sgl-mtg-rna-248-enn/?sku=SGL-MTG-RNA-248-ENN1</t>
  </si>
  <si>
    <t>https://starcitygames.com/fracture-sgl-mtg-prm-pp_stx_378-enf/?sku=SGL-MTG-PRM-PP_STX_378-ENF1</t>
  </si>
  <si>
    <t>Consider</t>
  </si>
  <si>
    <t>https://starcitygames.com/consider-sgl-mtg-mid-044-enn/?sku=SGL-MTG-MID-044-ENN1</t>
  </si>
  <si>
    <r>
      <rPr>
        <b/>
        <sz val="12"/>
        <color rgb="FF0066FF"/>
        <rFont val="Calibri"/>
        <family val="2"/>
        <scheme val="minor"/>
      </rPr>
      <t xml:space="preserve">3.7.3 </t>
    </r>
    <r>
      <rPr>
        <b/>
        <sz val="12"/>
        <color rgb="FFFF33CC"/>
        <rFont val="Calibri"/>
        <family val="2"/>
        <scheme val="minor"/>
      </rPr>
      <t xml:space="preserve"> Kamigawa: Neon Dynasty</t>
    </r>
  </si>
  <si>
    <r>
      <rPr>
        <b/>
        <sz val="12"/>
        <color rgb="FF0066FF"/>
        <rFont val="Calibri"/>
        <family val="2"/>
        <scheme val="minor"/>
      </rPr>
      <t>3.7.4.</t>
    </r>
    <r>
      <rPr>
        <b/>
        <sz val="12"/>
        <color rgb="FFFF33CC"/>
        <rFont val="Calibri"/>
        <family val="2"/>
        <scheme val="minor"/>
      </rPr>
      <t xml:space="preserve"> Kamigawa: Neon Dynasty Commander</t>
    </r>
  </si>
  <si>
    <t>Blue's Sun Zenith</t>
  </si>
  <si>
    <t>https://starcitygames.com/blue-suns-zenith-sgl-mtg-sta2-075-jaf/?sku=SGL-MTG-STA2-075-JAF1</t>
  </si>
  <si>
    <t>https://starcitygames.com/eiganjo-seat-of-the-empire-sgl-mtg-neo-268-enn/?sku=SGL-MTG-NEO-268-ENN1</t>
  </si>
  <si>
    <t>Eiganjo, Seat of the Empire</t>
  </si>
  <si>
    <t>Farewell</t>
  </si>
  <si>
    <t>https://starcitygames.com/farewell-sgl-mtg-neo-013-enf/?sku=SGL-MTG-NEO-013-ENF1</t>
  </si>
  <si>
    <t>Jin-Gitaxias, Progress Tyrant</t>
  </si>
  <si>
    <t>https://starcitygames.com/jin-gitaxias-progress-tyrant-sgl-mtg-neo-059-enn/?sku=SGL-MTG-NEO-059-ENN1</t>
  </si>
  <si>
    <t>Mechtitan Core</t>
  </si>
  <si>
    <t>https://starcitygames.com/otawara-soaring-city-sgl-mtg-neo-271-enn/?sku=SGL-MTG-NEO-271-ENN1</t>
  </si>
  <si>
    <t>Otawara, Soaring City</t>
  </si>
  <si>
    <t>Lion Sash</t>
  </si>
  <si>
    <t>https://starcitygames.com/lion-sash-sgl-mtg-neo-026-enn/?sku=SGL-MTG-NEO-026-ENN1</t>
  </si>
  <si>
    <t>https://starcitygames.com/takemuna-abandoned-mire-sgl-mtg-neo-278-enn/?sku=SGL-MTG-NEO-278-ENN1</t>
  </si>
  <si>
    <t>Takenuma, Abandoned Mire</t>
  </si>
  <si>
    <t>https://starcitygames.com/sokenzan-crucible-of-defiance-sgl-mtg-prm-pre_neo_276-enf/?sku=SGL-MTG-PRM-PRE_NEO_276-ENF1</t>
  </si>
  <si>
    <t>Sokenzan, Crucible of Defiance</t>
  </si>
  <si>
    <t>https://starcitygames.com/farewell-sgl-mtg-neo-013-enn/?sku=SGL-MTG-NEO-013-ENN1</t>
  </si>
  <si>
    <t>The Reality Chip</t>
  </si>
  <si>
    <t>https://starcitygames.com/boseiju-who-endures-sgl-mtg-neo-266-enf/?sku=SGL-MTG-NEO-266-ENF1</t>
  </si>
  <si>
    <t>Boseiju, Who Endures</t>
  </si>
  <si>
    <t>https://starcitygames.com/bloodchief-ascension-sgl-mtg-pwsb-zen_082-enn/?sku=SGL-MTG-PWSB-ZEN_082-ENN1</t>
  </si>
  <si>
    <t>Bloodchief Ascension</t>
  </si>
  <si>
    <t>https://starcitygames.com/eiganjo-castle-sgl-mtg-pwsb-chk_275-enn/?sku=SGL-MTG-PWSB-CHK_275-ENN1</t>
  </si>
  <si>
    <t>Eiganjo Castle</t>
  </si>
  <si>
    <t>https://starcitygames.com/geralfs-messenger-sgl-mtg-pwsb-dka_063-enn/?sku=SGL-MTG-PWSB-DKA_063-ENN1</t>
  </si>
  <si>
    <t>Geralf's Messenger</t>
  </si>
  <si>
    <t>Que es?</t>
  </si>
  <si>
    <t>MB</t>
  </si>
  <si>
    <t>SB</t>
  </si>
  <si>
    <t>Spectral Adversary</t>
  </si>
  <si>
    <t>https://starcitygames.com/spectral-sailor-sgl-mtg-m20-076-enn/?sku=SGL-MTG-M20-076-ENN1</t>
  </si>
  <si>
    <t>https://starcitygames.com/siren-stormtamer-sgl-mtg-xln-79-enn/?sku=SGL-MTG-XLN-79-ENN1</t>
  </si>
  <si>
    <t>Siren Stormtamer</t>
  </si>
  <si>
    <t>https://starcitygames.com/spell-pierce-sgl-mtg-xln-81-enn/?sku=SGL-MTG-XLN-81-ENN1</t>
  </si>
  <si>
    <t>Spell Pierce</t>
  </si>
  <si>
    <t>https://starcitygames.com/opt-sgl-mtg-dom-60-enn/?sku=SGL-MTG-DOM-60-ENN1</t>
  </si>
  <si>
    <t>Lookout's Dispersal</t>
  </si>
  <si>
    <t>https://starcitygames.com/lookouts-dispersal-sgl-mtg-xln-62-enn/?sku=SGL-MTG-XLN-62-ENN1</t>
  </si>
  <si>
    <t>https://starcitygames.com/lookouts-dispersal-sgl-mtg-xln-62-enf/?sku=SGL-MTG-XLN-62-ENF1</t>
  </si>
  <si>
    <t>https://starcitygames.com/curious-obsession-sgl-mtg-rix-35-enn/?sku=SGL-MTG-RIX-35-ENN1</t>
  </si>
  <si>
    <t>Curious Obsession</t>
  </si>
  <si>
    <t>Essence Capture</t>
  </si>
  <si>
    <t>https://starcitygames.com/essence-capture-sgl-mtg-rna-37-enn/?sku=SGL-MTG-RNA-37-ENN1</t>
  </si>
  <si>
    <t>https://starcitygames.com/brazen-borrower-sgl-mtg-eld-039-enn/?sku=SGL-MTG-ELD-039-ENN1</t>
  </si>
  <si>
    <t>Brazen Borrower // Petty Theft</t>
  </si>
  <si>
    <t>Sleep</t>
  </si>
  <si>
    <t>https://starcitygames.com/sleep-sgl-mtg-m19-74-enn/?sku=SGL-MTG-M19-74-ENN1</t>
  </si>
  <si>
    <t>https://starcitygames.com/deep-freeze-sgl-mtg-dom-50-enf/?sku=SGL-MTG-DOM-50-ENF1</t>
  </si>
  <si>
    <t>Dive Down</t>
  </si>
  <si>
    <t>https://starcitygames.com/dive-down-sgl-mtg-xln-53-enn/?sku=SGL-MTG-XLN-53-ENN1</t>
  </si>
  <si>
    <t>https://starcitygames.com/grafdiggers-cage-sgl-mtg-dka-149-enn/?sku=SGL-MTG-DKA-149-ENN1</t>
  </si>
  <si>
    <t>Cerulean Drake</t>
  </si>
  <si>
    <t>https://starcitygames.com/cerulean-drake-sgl-mtg-m20-53-enn/?sku=SGL-MTG-M20-53-ENN1</t>
  </si>
  <si>
    <t>Fading Hope</t>
  </si>
  <si>
    <t>https://starcitygames.com/fading-hope-sgl-mtg-mid-051-enn/?sku=SGL-MTG-MID-051-ENN1</t>
  </si>
  <si>
    <t>https://starcitygames.com/essence-capture-sgl-mtg-rna-37-enf/?sku=SGL-MTG-RNA-37-ENF1</t>
  </si>
  <si>
    <t>Sky Swallower</t>
  </si>
  <si>
    <t>https://starcitygames.com/sky-swallower-sgl-mtg-gpt-34-enf/?sku=SGL-MTG-GPT-34-ENF1</t>
  </si>
  <si>
    <t>https://starcitygames.com/juju-bubble-sgl-mtg-vis-147-enn/?sku=SGL-MTG-VIS-147-ENN1</t>
  </si>
  <si>
    <t>Juju Bubble</t>
  </si>
  <si>
    <t>https://starcitygames.com/reap-sgl-mtg-tmp-247-enn/?sku=SGL-MTG-TMP-247-ENN1</t>
  </si>
  <si>
    <t>Reap</t>
  </si>
  <si>
    <t>Gerrard's Command</t>
  </si>
  <si>
    <t>https://starcitygames.com/gerrards-command-sgl-mtg-pls-109-enf/?sku=SGL-MTG-PLS-109-ENF1</t>
  </si>
  <si>
    <t>https://starcitygames.com/presence-of-the-master-sgl-mtg-leg-31-enn/?sku=SGL-MTG-LEG-31-ENN1</t>
  </si>
  <si>
    <t>Presence of the Master</t>
  </si>
  <si>
    <t>https://starcitygames.com/carnage-tyrant-sgl-mtg-xln-179-enf/?sku=SGL-MTG-XLN-179-ENF1</t>
  </si>
  <si>
    <t>Soul Link</t>
  </si>
  <si>
    <t>https://starcitygames.com/soul-link-sgl-mtg-apc-120-enf/?sku=SGL-MTG-APC-120-ENF1</t>
  </si>
  <si>
    <t>https://starcitygames.com/obelisk-of-undoing-sgl-mtg-atq-58-enn/?sku=SGL-MTG-ATQ-58-ENN1</t>
  </si>
  <si>
    <t>Obelisk of Undoing</t>
  </si>
  <si>
    <t>https://starcitygames.com/gerrards-wisdom-sgl-mtg-wth-15-enn/?sku=SGL-MTG-WTH-15-ENN1</t>
  </si>
  <si>
    <t>Gerrard's Wisdom</t>
  </si>
  <si>
    <t>Megrim</t>
  </si>
  <si>
    <t>https://starcitygames.com/megrim-sgl-mtg-sth-62-enn/?sku=SGL-MTG-STH-62-ENN1</t>
  </si>
  <si>
    <t>https://starcitygames.com/essence-sliver-sgl-mtg-lgn-13-enn/?sku=SGL-MTG-LGN-13-ENN1</t>
  </si>
  <si>
    <t>Great Wall</t>
  </si>
  <si>
    <t>https://starcitygames.com/great-wall-sgl-mtg-leg-17-enn/?sku=SGL-MTG-LEG-17-ENN1</t>
  </si>
  <si>
    <t>Winnow</t>
  </si>
  <si>
    <t>https://starcitygames.com/winnow-sgl-mtg-inv-45-enn/?sku=SGL-MTG-INV-45-ENN1</t>
  </si>
  <si>
    <t>Haunted Ridge</t>
  </si>
  <si>
    <t>https://starcitygames.com/haunted-ridge-sgl-mtg-mid-263-enn/?sku=SGL-MTG-MID-263-ENN1</t>
  </si>
  <si>
    <t>https://starcitygames.com/sigarda-champion-of-light-sgl-mtg-prm-pre_mid_240-enf/?sku=SGL-MTG-PRM-PRE_MID_240-ENF1</t>
  </si>
  <si>
    <t>Sigarda, Champion of Light</t>
  </si>
  <si>
    <t>Wrenn and Seven</t>
  </si>
  <si>
    <t>https://starcitygames.com/wrenn-and-seven-sgl-mtg-mid-208-enn/?sku=SGL-MTG-MID-208-ENN1</t>
  </si>
  <si>
    <t>Memory Deluge</t>
  </si>
  <si>
    <t>https://starcitygames.com/memory-deluge-sgl-mtg-mid-062-enn/?sku=SGL-MTG-MID-062-ENN1</t>
  </si>
  <si>
    <t>https://starcitygames.com/yavimaya-cradle-of-growth-sgl-mtg-mh22-441-enn/?sku=SGL-MTG-MH22-441-ENN1</t>
  </si>
  <si>
    <t>https://starcitygames.com/brazen-borrower-SGL-MTG-ELD2-281-enn/?sku=SGL-MTG-ELD2-281-ENN1</t>
  </si>
  <si>
    <t>https://starcitygames.com/spectral-adversary-sgl-mtg-mid2-341-enf/?sku=SGL-MTG-MID2-341-ENF1</t>
  </si>
  <si>
    <t>https://starcitygames.com/spectral-adversary-sgl-mtg-mid-077-enf/?sku=SGL-MTG-MID-077-ENF1</t>
  </si>
  <si>
    <t>https://starcitygames.com/swamp-sgl-mtg-neo-298-enn/?sku=SGL-MTG-NEO-298-ENN1</t>
  </si>
  <si>
    <t>https://starcitygames.com/plains-sgl-mtg-neo-293-enn/?sku=SGL-MTG-NEO-293-ENN1</t>
  </si>
  <si>
    <t>https://starcitygames.com/island-sgl-mtg-neo-295-enn/?sku=SGL-MTG-NEO-295-ENN1</t>
  </si>
  <si>
    <t>https://starcitygames.com/secluded-courtyard-sgl-mtg-neo-275-enn/?sku=SGL-MTG-NEO-275-ENN1</t>
  </si>
  <si>
    <t>Secluded Courtyard</t>
  </si>
  <si>
    <t>Island (#295)</t>
  </si>
  <si>
    <t>Plains (#293)</t>
  </si>
  <si>
    <t>Swamp (#298)</t>
  </si>
  <si>
    <t>Mountain (#300)</t>
  </si>
  <si>
    <t>https://starcitygames.com/mountain-sgl-mtg-neo-300-enf/?sku=SGL-MTG-NEO-300-ENF1</t>
  </si>
  <si>
    <t>https://starcitygames.com/mountain-sgl-mtg-neo-299-enf/?sku=SGL-MTG-NEO-299-ENF1</t>
  </si>
  <si>
    <t>Mountain (#299)</t>
  </si>
  <si>
    <t>https://starcitygames.com/kodama-of-the-west-tree-sgl-mtg-neo-199-enf/?sku=SGL-MTG-NEO-199-ENF1</t>
  </si>
  <si>
    <t>Kodama of the West Tree</t>
  </si>
  <si>
    <t>Mirror Box</t>
  </si>
  <si>
    <t>https://starcitygames.com/mirror-box-sgl-mtg-neo2-498-enn/?sku=SGL-MTG-NEO2-498-ENN1</t>
  </si>
  <si>
    <t>https://starcitygames.com/the-reaility-chip-sgl-mtg-neo2-374-enn/?sku=SGL-MTG-NEO2-374-ENN1</t>
  </si>
  <si>
    <t>Lightning Helix</t>
  </si>
  <si>
    <t>https://starcitygames.com/lightning-helix-sgl-mtg-gk1-90-enn/?sku=SGL-MTG-GK1-90-ENN1</t>
  </si>
  <si>
    <r>
      <rPr>
        <b/>
        <sz val="12"/>
        <color theme="0"/>
        <rFont val="Calibri"/>
        <family val="2"/>
        <scheme val="minor"/>
      </rPr>
      <t>3.1.91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</si>
  <si>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3.1.92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</si>
  <si>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3.1.93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</si>
  <si>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3.1.94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</si>
  <si>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3.1.95</t>
    </r>
    <r>
      <rPr>
        <b/>
        <sz val="12"/>
        <rFont val="Calibri"/>
        <family val="2"/>
        <scheme val="minor"/>
      </rPr>
      <t xml:space="preserve"> Ravnica Allegiance - Guild Kits</t>
    </r>
  </si>
  <si>
    <r>
      <rPr>
        <b/>
        <sz val="12"/>
        <color theme="0"/>
        <rFont val="Calibri"/>
        <family val="2"/>
        <scheme val="minor"/>
      </rPr>
      <t>3.1.31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</si>
  <si>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sz val="12"/>
        <color theme="0"/>
        <rFont val="Calibri"/>
        <family val="2"/>
        <scheme val="minor"/>
      </rPr>
      <t>3.1.32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</si>
  <si>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sz val="12"/>
        <color theme="0"/>
        <rFont val="Calibri"/>
        <family val="2"/>
        <scheme val="minor"/>
      </rPr>
      <t>3.1.33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</si>
  <si>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sz val="12"/>
        <color theme="0"/>
        <rFont val="Calibri"/>
        <family val="2"/>
        <scheme val="minor"/>
      </rPr>
      <t>3.1.34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</si>
  <si>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sz val="12"/>
        <color theme="0"/>
        <rFont val="Calibri"/>
        <family val="2"/>
        <scheme val="minor"/>
      </rPr>
      <t>3.1.35</t>
    </r>
    <r>
      <rPr>
        <b/>
        <sz val="12"/>
        <rFont val="Calibri"/>
        <family val="2"/>
        <scheme val="minor"/>
      </rPr>
      <t xml:space="preserve"> Guilds of Ravnica - Guild Kits</t>
    </r>
  </si>
  <si>
    <r>
      <rPr>
        <b/>
        <u/>
        <sz val="12"/>
        <color theme="0"/>
        <rFont val="Calibri"/>
        <family val="2"/>
        <scheme val="minor"/>
      </rPr>
      <t xml:space="preserve">5. </t>
    </r>
    <r>
      <rPr>
        <b/>
        <u/>
        <sz val="12"/>
        <color theme="1"/>
        <rFont val="Calibri"/>
        <family val="2"/>
        <scheme val="minor"/>
      </rPr>
      <t>Forest</t>
    </r>
  </si>
  <si>
    <r>
      <rPr>
        <b/>
        <u/>
        <sz val="12"/>
        <color theme="0"/>
        <rFont val="Calibri"/>
        <family val="2"/>
        <scheme val="minor"/>
      </rPr>
      <t xml:space="preserve">1. </t>
    </r>
    <r>
      <rPr>
        <b/>
        <u/>
        <sz val="12"/>
        <color theme="1"/>
        <rFont val="Calibri"/>
        <family val="2"/>
        <scheme val="minor"/>
      </rPr>
      <t>Plains</t>
    </r>
  </si>
  <si>
    <r>
      <rPr>
        <b/>
        <u/>
        <sz val="12"/>
        <color theme="0"/>
        <rFont val="Calibri"/>
        <family val="2"/>
        <scheme val="minor"/>
      </rPr>
      <t xml:space="preserve">4. </t>
    </r>
    <r>
      <rPr>
        <b/>
        <u/>
        <sz val="12"/>
        <color theme="1"/>
        <rFont val="Calibri"/>
        <family val="2"/>
        <scheme val="minor"/>
      </rPr>
      <t>Mountain</t>
    </r>
  </si>
  <si>
    <r>
      <rPr>
        <b/>
        <u/>
        <sz val="12"/>
        <color theme="0"/>
        <rFont val="Calibri"/>
        <family val="2"/>
        <scheme val="minor"/>
      </rPr>
      <t xml:space="preserve">3. </t>
    </r>
    <r>
      <rPr>
        <b/>
        <u/>
        <sz val="12"/>
        <color theme="1"/>
        <rFont val="Calibri"/>
        <family val="2"/>
        <scheme val="minor"/>
      </rPr>
      <t>Swamp</t>
    </r>
  </si>
  <si>
    <r>
      <rPr>
        <b/>
        <u/>
        <sz val="12"/>
        <color theme="0"/>
        <rFont val="Calibri"/>
        <family val="2"/>
        <scheme val="minor"/>
      </rPr>
      <t xml:space="preserve">2. </t>
    </r>
    <r>
      <rPr>
        <b/>
        <u/>
        <sz val="12"/>
        <color theme="1"/>
        <rFont val="Calibri"/>
        <family val="2"/>
        <scheme val="minor"/>
      </rPr>
      <t>Island</t>
    </r>
  </si>
  <si>
    <t>Forest (#301)</t>
  </si>
  <si>
    <t>https://starcitygames.com/forest-sgl-mtg-neo-301-enf/?sku=SGL-MTG-NEO-301-ENF1</t>
  </si>
  <si>
    <t>https://starcitygames.com/plains-sgl-mtg-neo-294-enf/?sku=SGL-MTG-NEO-294-ENF1</t>
  </si>
  <si>
    <t>Plains (#294)</t>
  </si>
  <si>
    <t>Swamp (#297)</t>
  </si>
  <si>
    <t>https://starcitygames.com/swamp-sgl-mtg-neo-297-enf/?sku=SGL-MTG-NEO-297-ENF1</t>
  </si>
  <si>
    <t>https://starcitygames.com/polluted-delta-sgl-mtg-zne-002-enn/?sku=SGL-MTG-ZNE-002-ENN1</t>
  </si>
  <si>
    <t>Polluted Detla</t>
  </si>
  <si>
    <t>Moggcatcher</t>
  </si>
  <si>
    <t>https://starcitygames.com/moggcatcher-sgl-mtg-pwsb-nem_096-enn/?sku=SGL-MTG-PWSB-NEM_096-ENN1</t>
  </si>
  <si>
    <t>Malakir Rebirth</t>
  </si>
  <si>
    <t>https://starcitygames.com/scute-swarm-sgl-mtg-znr-203-enn/?sku=SGL-MTG-ZNR-203-ENN1</t>
  </si>
  <si>
    <t>https://starcitygames.com/cragcrown-pathway-timbercrown-pathway-sgl-mtg-znr-261-enn/?sku=SGL-MTG-ZNR-261-ENN1</t>
  </si>
  <si>
    <t>https://starcitygames.com/cragcrown-pathway-timbercrown-pathway-sgl-mtg-znr-261-enf/?sku=SGL-MTG-ZNR-261-ENF1</t>
  </si>
  <si>
    <t>https://starcitygames.com/ashaya-soul-of-the-wild-sgl-mtg-znr-179-enn/?sku=SGL-MTG-ZNR-179-ENN1</t>
  </si>
  <si>
    <t>https://starcitygames.com/scourge-of-the-skyclaves-sgl-mtg-znr-122-enf/?sku=SGL-MTG-ZNR-122-ENF1</t>
  </si>
  <si>
    <t>Scourge of the Skyclaves</t>
  </si>
  <si>
    <t>https://starcitygames.com/shatterskull-smashing-shatterskull-the-hammer-pass-sgl-mtg-znr-161-enn/?sku=SGL-MTG-ZNR-161-ENN1</t>
  </si>
  <si>
    <t>Shatterskull Smashing</t>
  </si>
  <si>
    <t>https://starcitygames.com/omnath-locus-of-creation-sgl-mtg-znr-232-enn/?sku=SGL-MTG-ZNR-232-ENN1</t>
  </si>
  <si>
    <t>Omnath, Locus of Creation</t>
  </si>
  <si>
    <t>Angel of Destiny</t>
  </si>
  <si>
    <t>https://starcitygames.com/angel-of-destiny-sgl-mtg-znr-002-enn/?sku=SGL-MTG-ZNR-002-ENN1</t>
  </si>
  <si>
    <t>Emrakul, the Aeons Torn</t>
  </si>
  <si>
    <t>https://starcitygames.com/emrakul-the-aeons-torn-sgl-mtg-prm-pre-roe-004-enf/?sku=SGL-MTG-PRM-PRE_ROE_004-ENF1</t>
  </si>
  <si>
    <t>Lifebane Zombie</t>
  </si>
  <si>
    <t>Mutavault</t>
  </si>
  <si>
    <t>https://starcitygames.com/mutavault-sgl-mtg-m14-228-enn/?sku=SGL-MTG-M14-228-ENN1</t>
  </si>
  <si>
    <t>https://starcitygames.com/lifebane-zombie-sgl-mtg-m14-101-enf/?sku=SGL-MTG-M14-101-ENF1</t>
  </si>
  <si>
    <t>Kairi, the Swirling Sky</t>
  </si>
  <si>
    <t>https://starcitygames.com/ruthless-technomancer-sgl-mtg-nec2-056-enn/?sku=SGL-MTG-NEC2-056-ENN1</t>
  </si>
  <si>
    <t>Ruthless Technomancer</t>
  </si>
  <si>
    <t>Reckoner Bankbuster</t>
  </si>
  <si>
    <t>https://starcitygames.com/reckoner-bankbuster-sgl-mtg-neo2-499-enn/?sku=SGL-MTG-NEO2-499-ENN1</t>
  </si>
  <si>
    <t>https://starcitygames.com/island-sgl-mtg-neo-295-enf/?sku=SGL-MTG-NEO-295-ENF1</t>
  </si>
  <si>
    <t>https://starcitygames.com/cascading-cataracts-sgl-mtg-akh-240-enn/?sku=SGL-MTG-AKH-240-ENN1</t>
  </si>
  <si>
    <t>Cascading Cataracts</t>
  </si>
  <si>
    <t>Gideon of the Trials</t>
  </si>
  <si>
    <t>https://starcitygames.com/gideon-of-the-trials-sgl-mtg-akh-14-enn/?sku=SGL-MTG-AKH-14-ENN1</t>
  </si>
  <si>
    <t>https://starcitygames.com/as-foretold-sgl-mtg-akh-42-enn/?sku=SGL-MTG-AKH-42-ENN1</t>
  </si>
  <si>
    <t>As Foretold</t>
  </si>
  <si>
    <t>Burning Inquiry</t>
  </si>
  <si>
    <t>https://starcitygames.com/burning-inquiry-sgl-mtg-m10-128-enn/?sku=SGL-MTG-M10-128-ENN1</t>
  </si>
  <si>
    <t>https://starcitygames.com/pyroblast-sgl-mtg-ice-213-enn/?sku=SGL-MTG-ICE-213-ENN1</t>
  </si>
  <si>
    <t>Lightning Helix (JP) (CK)</t>
  </si>
  <si>
    <t>Swords to Plowshares (JP) (CK)</t>
  </si>
  <si>
    <t>https://www.cardkingdom.com/mtg/strixhaven-mystical-archive-jpn/swords-to-plowshares-073-jpn-alternate-art</t>
  </si>
  <si>
    <t>https://www.cardkingdom.com/mtg/strixhaven-mystical-archive-jpn/lightning-helix-125-jpn-alternate-art</t>
  </si>
  <si>
    <t>Gift of the States</t>
  </si>
  <si>
    <t>https://starcitygames.com/gift-of-estates-sgl-mtg-sta-006-enn/?sku=SGL-MTG-STA-006-ENN1</t>
  </si>
  <si>
    <t>https://starcitygames.com/light-paws-emperors-voice-sgl-mtg-neo-025-enn/?sku=SGL-MTG-NEO-025-ENN1</t>
  </si>
  <si>
    <t>Light-Paws, Emperor's Voice</t>
  </si>
  <si>
    <t>Sylvia Brightspear</t>
  </si>
  <si>
    <t>https://starcitygames.com/sylvia-brightspear-sgl-mtg-bbd-010-enn/?sku=SGL-MTG-BBD-010-ENN1</t>
  </si>
  <si>
    <t>https://starcitygames.com/elite-spellbinder-sgl-mtg-stx-017-enn/?sku=SGL-MTG-STX-017-ENN1</t>
  </si>
  <si>
    <t>Elite Spellbinder (JP)</t>
  </si>
  <si>
    <t>https://starcitygames.com/solitary-confinement-sgl-mtg-mh2-265-enn/?sku=SGL-MTG-MH2-265-ENN1</t>
  </si>
  <si>
    <t>Cloudsteel Kirin</t>
  </si>
  <si>
    <t>https://starcitygames.com/cloudsteel-kirin-sgl-mtg-neo-008-enn/?sku=SGL-MTG-NEO-008-ENN1</t>
  </si>
  <si>
    <t>Indestructibility</t>
  </si>
  <si>
    <t>https://starcitygames.com/indestructibility-sgl-mtg-m14-23-enn/?sku=SGL-MTG-M14-23-ENN1</t>
  </si>
  <si>
    <t>https://starcitygames.com/gideons-intervention-sgl-mtg-akh-15-enn/?sku=SGL-MTG-AKH-15-ENN1</t>
  </si>
  <si>
    <t>Gideon's Intervention</t>
  </si>
  <si>
    <t>https://starcitygames.com/felidar-retreat-sgl-mtg-znr2-292-enn/?sku=SGL-MTG-ZNR2-292-ENN1</t>
  </si>
  <si>
    <t>Brilliant Restoration</t>
  </si>
  <si>
    <t>https://starcitygames.com/brilliant-restoration-sgl-mtg-neo-007-enn/?sku=SGL-MTG-NEO-007-ENN1</t>
  </si>
  <si>
    <t>Myojin of Blooming Dawn</t>
  </si>
  <si>
    <t>https://starcitygames.com/myojin-of-blooming-dawn-sgl-mtg-nec-031-enn/?sku=SGL-MTG-NEC-031-ENN1</t>
  </si>
  <si>
    <t>Realmwright</t>
  </si>
  <si>
    <t>https://starcitygames.com/realmwright-sgl-mtg-gtc-45-enn/?sku=SGL-MTG-GTC-45-ENN1</t>
  </si>
  <si>
    <t>Benthic Biomancer</t>
  </si>
  <si>
    <t>https://starcitygames.com/benthic-biomancer-sgl-mtg-rna-32-enn/?sku=SGL-MTG-RNA-32-ENN1</t>
  </si>
  <si>
    <t>https://starcitygames.com/thousand-faced-shadow-sgl-mtg-neo-086-enn/?sku=SGL-MTG-NEO-086-ENN1</t>
  </si>
  <si>
    <t>Thousand-Faced Shadow</t>
  </si>
  <si>
    <t>https://starcitygames.com/drake-haven-sgl-mtg-akh-51-enn/?sku=SGL-MTG-AKH-51-ENN1</t>
  </si>
  <si>
    <t>Drake Haven</t>
  </si>
  <si>
    <t>Mindlink Mech</t>
  </si>
  <si>
    <t>https://starcitygames.com/mindlink-mech-sgl-mtg-neo-062-enn/?sku=SGL-MTG-NEO-062-ENN1</t>
  </si>
  <si>
    <t>Gifts Ungiven</t>
  </si>
  <si>
    <t>https://starcitygames.com/gifts-ungiven-sgl-mtg-ss1-5-enn/?sku=SGL-MTG-SS1-5-ENN1</t>
  </si>
  <si>
    <t>Tezzeret's Gambit (JP)</t>
  </si>
  <si>
    <t>https://starcitygames.com/tezzerets-gambit-sgl-mtg-sta2-084-jaf/?sku=SGL-MTG-STA2-084-JAF1</t>
  </si>
  <si>
    <t>Precognitive Perception</t>
  </si>
  <si>
    <t>https://starcitygames.com/precognitive-perception-sgl-mtg-rna-45-enn/?sku=SGL-MTG-RNA-45-ENN1</t>
  </si>
  <si>
    <t>Curse of Surveillance</t>
  </si>
  <si>
    <t>https://starcitygames.com/curse-of-surveillance-sgl-mtg-mid-046-enn/?sku=SGL-MTG-MID-046-ENN1</t>
  </si>
  <si>
    <t>https://starcitygames.com/invoke-the-winds-sgl-mtg-neo-058-enn/?sku=SGL-MTG-NEO-058-ENN1</t>
  </si>
  <si>
    <t>Invoke the Winds</t>
  </si>
  <si>
    <t>https://starcitygames.com/kairi-the-swirling-sky-sgl-mtg-neo-060-enn/?sku=SGL-MTG-NEO-060-ENN1</t>
  </si>
  <si>
    <t>https://starcitygames.com/myojin-of-cryptic-dreams-sgl-mtg-nec-033-enn/?sku=SGL-MTG-NEC-033-ENN1</t>
  </si>
  <si>
    <t>Myojin of Cryptic Dreams</t>
  </si>
  <si>
    <t>https://starcitygames.com/march-of-swirling-mist-sgl-mtg-neo-061-enn/?sku=SGL-MTG-NEO-061-ENN1</t>
  </si>
  <si>
    <t>March of Swirling Mist</t>
  </si>
  <si>
    <t>Universal Surveillance</t>
  </si>
  <si>
    <t>https://starcitygames.com/march-of-swirling-mist-sgl-mtg-neo2-372-enn/?sku=SGL-MTG-NEO2-372-ENN1</t>
  </si>
  <si>
    <t>https://starcitygames.com/universal-surveillance-sgl-mtg-nec2-054-enn/?sku=SGL-MTG-NEC2-054-ENN1</t>
  </si>
  <si>
    <t>Tribute to Horobi</t>
  </si>
  <si>
    <t>https://starcitygames.com/tribute-to-horobi-echo-of-deaths-wait-sgl-mtg-neo-124-enn/?sku=SGL-MTG-NEO-124-ENN1</t>
  </si>
  <si>
    <t>https://starcitygames.com/underworld-connections-sgl-mtg-rtr-83-enn/?sku=SGL-MTG-RTR-83-ENN1</t>
  </si>
  <si>
    <t>Underworld Connections</t>
  </si>
  <si>
    <t>https://starcitygames.com/soul-shatter-sgl-mtg-znr-127-enn/?sku=SGL-MTG-ZNR-127-ENN1</t>
  </si>
  <si>
    <t>https://starcitygames.com/callous-bloodmage-sgl-mtg-stx-066-enn/?sku=SGL-MTG-STX-066-ENN1</t>
  </si>
  <si>
    <t>Callous Bloodmage (JP)</t>
  </si>
  <si>
    <t>https://starcitygames.com/graveyard-trespasser-graveyard-glutton-sgl-mtg-mid-104-enn/?sku=SGL-MTG-MID-104-ENN1</t>
  </si>
  <si>
    <t>https://starcitygames.com/curse-of-leeches-sgl-mtg-mid-094-enn/?sku=SGL-MTG-MID-094-ENN1</t>
  </si>
  <si>
    <t>Graveyard Trespasser</t>
  </si>
  <si>
    <t>Curse of Leeches</t>
  </si>
  <si>
    <t>Soul Transfer</t>
  </si>
  <si>
    <t>https://starcitygames.com/soul-transfer-sgl-mtg-neo-122-enn/?sku=SGL-MTG-NEO-122-ENN1</t>
  </si>
  <si>
    <t xml:space="preserve">Biting-Palm Ninja </t>
  </si>
  <si>
    <t>https://starcitygames.com/biting-palm-ninja-sgl-mtg-neo-088-enn/?sku=SGL-MTG-NEO-088-ENN1</t>
  </si>
  <si>
    <t>https://starcitygames.com/triskaidekaphobia-sgl-mtg-soi-141-enn/?sku=SGL-MTG-SOI-141-ENN1</t>
  </si>
  <si>
    <t>Triskaidekaphobia</t>
  </si>
  <si>
    <t>Baleful Mastery (JP)</t>
  </si>
  <si>
    <t>https://starcitygames.com/hidetsugu-devouring-chaos-sgl-mtg-neo-099-enn/?sku=SGL-MTG-NEO-099-ENN1</t>
  </si>
  <si>
    <t>https://starcitygames.com/hidetsugu-devouring-chaos-sgl-mtg-neo2-378-enn/?sku=SGL-MTG-NEO2-378-ENN1</t>
  </si>
  <si>
    <t>Hidetsugu, Devouring Chaos</t>
  </si>
  <si>
    <t>Ogre Slumlord</t>
  </si>
  <si>
    <t>https://starcitygames.com/ogre-slumlord-sgl-mtg-gtc-74-enn/?sku=SGL-MTG-GTC-74-ENN1</t>
  </si>
  <si>
    <t>https://starcitygames.com/sanguine-bond-sgl-mtg-m14-112-enn/?sku=SGL-MTG-M14-112-ENN1</t>
  </si>
  <si>
    <t>Sanguine Bond</t>
  </si>
  <si>
    <t>https://starcitygames.com/bone-dragon-sgl-mtg-m19-88-enn/?sku=SGL-MTG-M19-88-ENN1</t>
  </si>
  <si>
    <t>Bone Dragon</t>
  </si>
  <si>
    <t>Invoke Despair</t>
  </si>
  <si>
    <t>https://starcitygames.com/invoke-despair-sgl-mtg-neo2-379-enn/?sku=SGL-MTG-NEO2-379-ENN1</t>
  </si>
  <si>
    <t>https://starcitygames.com/invoke-despair-sgl-mtg-neo-101-enn/?sku=SGL-MTG-NEO-101-ENN1</t>
  </si>
  <si>
    <t>https://starcitygames.com/harvester-of-souls-sgl-mtg-tsr2-325-enn/?sku=SGL-MTG-TSR2-325-ENN1</t>
  </si>
  <si>
    <t>March of Wretched Sorrow</t>
  </si>
  <si>
    <t>https://starcitygames.com/march-of-wretched-sorrow-sgl-mtg-neo-111-enn/?sku=SGL-MTG-NEO-111-ENN1</t>
  </si>
  <si>
    <t>Wheel of Fate</t>
  </si>
  <si>
    <t>https://starcitygames.com/wheel-of-fate-sgl-mtg-tsr-198-enn/?sku=SGL-MTG-TSR-198-ENN1</t>
  </si>
  <si>
    <t>Faithless Looting (JP)</t>
  </si>
  <si>
    <t>https://starcitygames.com/faithless-looting-sgl-mtg-sta-038-enn/?sku=SGL-MTG-STA-038-ENN1</t>
  </si>
  <si>
    <t>https://starcitygames.com/falkenrath-pit-fighter-sgl-mtg-mid-137-enn/?sku=SGL-MTG-MID-137-ENN1</t>
  </si>
  <si>
    <t>Falkenrath Pit Fighter</t>
  </si>
  <si>
    <t>Conspiracy Theorist (JP)</t>
  </si>
  <si>
    <t>Grapeshot (JP)</t>
  </si>
  <si>
    <t>https://starcitygames.com/grapeshot-sgl-mtg-sta-039-enn/?sku=SGL-MTG-STA-039-ENN1</t>
  </si>
  <si>
    <t>Ogre-Head Helm</t>
  </si>
  <si>
    <t>https://starcitygames.com/ogre-head-helm-sgl-mtg-neo-155-enn/?sku=SGL-MTG-NEO-155-ENN1</t>
  </si>
  <si>
    <t>Battlemage's Bracers</t>
  </si>
  <si>
    <t>https://starcitygames.com/battlemages-bracers-sgl-mtg-c21-048-enn/?sku=SGL-MTG-C21-048-ENN1</t>
  </si>
  <si>
    <t>Scrap Welder</t>
  </si>
  <si>
    <t>https://starcitygames.com/scrap-welder-sgl-mtg-neo2-388-enn/?sku=SGL-MTG-NEO2-388-ENN1</t>
  </si>
  <si>
    <t>https://starcitygames.com/scrap-welder-sgl-mtg-neo-159-enn/?sku=SGL-MTG-NEO-159-ENN1</t>
  </si>
  <si>
    <t>Amplifire</t>
  </si>
  <si>
    <t>https://starcitygames.com/amplifire-sgl-mtg-rna-92-enn/?sku=SGL-MTG-RNA-92-ENN1</t>
  </si>
  <si>
    <t>Thundering Raiju</t>
  </si>
  <si>
    <t>https://starcitygames.com/thundering-raiju-sgl-mtg-neo-166-enn/?sku=SGL-MTG-NEO-166-ENN1</t>
  </si>
  <si>
    <t>https://starcitygames.com/invoke-calamity-sgl-mtg-neo-147-enn/?sku=SGL-MTG-NEO-147-ENN1</t>
  </si>
  <si>
    <t>Invoke Calamity</t>
  </si>
  <si>
    <t>Kami of Celebration</t>
  </si>
  <si>
    <t>https://starcitygames.com/kami-of-celebration-sgl-mtg-nec2-059-enn/?sku=SGL-MTG-NEC2-059-ENN1</t>
  </si>
  <si>
    <t>Greater Gargadon</t>
  </si>
  <si>
    <t>https://starcitygames.com/greater-gargadon-sgl-mtg-tsr-167-enn/?sku=SGL-MTG-TSR-167-ENN1</t>
  </si>
  <si>
    <t>Banefire</t>
  </si>
  <si>
    <t>https://starcitygames.com/banefire-sgl-mtg-m19-130-enn/?sku=SGL-MTG-M19-130-ENN1</t>
  </si>
  <si>
    <t>Electrodominance</t>
  </si>
  <si>
    <t>https://starcitygames.com/electrodominance-sgl-mtg-rna-99-enn/?sku=SGL-MTG-RNA-99-ENN1</t>
  </si>
  <si>
    <t>https://starcitygames.com/march-of-reckless-joy-sgl-mtg-neo2-469-enn/?sku=SGL-MTG-NEO2-469-ENN1</t>
  </si>
  <si>
    <t>March of Reckless Joy</t>
  </si>
  <si>
    <t>Smoke Spirits' Aid</t>
  </si>
  <si>
    <t>https://starcitygames.com/smoke-spirits-aid-sgl-mtg-nec2-062-enn/?sku=SGL-MTG-NEC2-062-ENN1</t>
  </si>
  <si>
    <t>Incubation Druid</t>
  </si>
  <si>
    <t>https://starcitygames.com/incubation-druid-sgl-mtg-rna-131-enn/?sku=SGL-MTG-RNA-131-ENN1</t>
  </si>
  <si>
    <t>https://starcitygames.com/growth-chamber-guardian-sgl-mtg-rna-128-enn/?sku=SGL-MTG-RNA-128-ENN1</t>
  </si>
  <si>
    <t>Growth-Chamber Guardian</t>
  </si>
  <si>
    <t>Regrowth (JP)</t>
  </si>
  <si>
    <t>https://starcitygames.com/regrowth-sgl-mtg-sta2-119-jaf/?sku=SGL-MTG-STA2-119-JAF1</t>
  </si>
  <si>
    <t>https://starcitygames.com/teachings-of-the-kirin-kirin-touched-orochi-sgl-mtg-neo-212-enn/?sku=SGL-MTG-NEO-212-ENN1</t>
  </si>
  <si>
    <t>Teachings of the Kirin</t>
  </si>
  <si>
    <t>Kami of Transience</t>
  </si>
  <si>
    <t>https://starcitygames.com/kami-of-transience-sgl-mtg-neo-197-enn/?sku=SGL-MTG-NEO-197-ENN1</t>
  </si>
  <si>
    <t>https://starcitygames.com/weaver-of-harmony-sgl-mtg-neo-213-enn/?sku=SGL-MTG-NEO-213-ENN1</t>
  </si>
  <si>
    <t>Weaver of Harmony</t>
  </si>
  <si>
    <t>https://starcitygames.com/weaver-of-harmony-sgl-mtg-neo2-395-enn/?sku=SGL-MTG-NEO2-395-ENN1</t>
  </si>
  <si>
    <t>Gaea's Anthem</t>
  </si>
  <si>
    <t>https://starcitygames.com/gaeas-anthem-sgl-mtg-pwsb-plc_147-enn/?sku=SGL-MTG-PWSB-PLC_147-ENN1</t>
  </si>
  <si>
    <t>Krosan Grip (JP)</t>
  </si>
  <si>
    <t>https://starcitygames.com/krosan-grip-sgl-mtg-sta-053-enn/?sku=SGL-MTG-STA-053-ENN1</t>
  </si>
  <si>
    <t>The Dragon-Kami Reborn</t>
  </si>
  <si>
    <t>https://starcitygames.com/the-dragon-kami-reborn-dragon-kamis-egg-sgl-mtg-neo-181-enn/?sku=SGL-MTG-NEO-181-ENN1</t>
  </si>
  <si>
    <t>https://starcitygames.com/rampage-of-the-clans-sgl-mtg-rna-134-enn/?sku=SGL-MTG-RNA-134-ENN1</t>
  </si>
  <si>
    <t>Rampage of the Clans</t>
  </si>
  <si>
    <t>Gorm the Great</t>
  </si>
  <si>
    <t>https://starcitygames.com/gorm-the-great-sgl-mtg-pwsb-bbd_008-enn/?sku=SGL-MTG-PWSB-BBD_008-ENN1</t>
  </si>
  <si>
    <t>One With the Kami</t>
  </si>
  <si>
    <t>https://starcitygames.com/one-with-the-kami-sgl-mtg-nec-027-enn/?sku=SGL-MTG-NEC-027-ENN1</t>
  </si>
  <si>
    <t>Invoke the Ancients</t>
  </si>
  <si>
    <t>https://starcitygames.com/invoke-the-ancients-sgl-mtg-neo-193-enn/?sku=SGL-MTG-NEO-193-ENN1</t>
  </si>
  <si>
    <t>https://starcitygames.com/ecological-appreciation-sgl-mtg-stx-128-enn/?sku=SGL-MTG-STX-128-ENN1</t>
  </si>
  <si>
    <t>Ecological Appreciation (JP)</t>
  </si>
  <si>
    <t>https://starcitygames.com/march-of-burgeoning-life-sgl-mtg-neo2-479-enn/?sku=SGL-MTG-NEO2-479-ENN1</t>
  </si>
  <si>
    <t>March of Burgeoning Life</t>
  </si>
  <si>
    <t>Hallowed Respite</t>
  </si>
  <si>
    <t>https://starcitygames.com/hallowed-respite-sgl-mtg-mid-227-enn/?sku=SGL-MTG-MID-227-ENN1</t>
  </si>
  <si>
    <t>Kotori, Pilot Prodigy</t>
  </si>
  <si>
    <t>https://starcitygames.com/kotori-pilot-prodigy-sgl-mtg-nec-002-enn/?sku=SGL-MTG-NEC-002-ENN1</t>
  </si>
  <si>
    <t>https://starcitygames.com/shaile-dean-of-radiance-embrose-dean-of-shadow-sgl-mtg-stx-158-enn/?sku=SGL-MTG-STX-158-ENN1</t>
  </si>
  <si>
    <t>Shaile, Dean of Radiance (JP)</t>
  </si>
  <si>
    <t>Greasefang, Okiba Boss</t>
  </si>
  <si>
    <t>https://starcitygames.com/greasefang-okiba-boss-sgl-mtg-neo-220-enn/?sku=SGL-MTG-NEO-220-ENN1</t>
  </si>
  <si>
    <t>https://starcitygames.com/greasefang-okiba-boss-sgl-mtg-neo2-397-enn/?sku=SGL-MTG-NEO2-397-ENN1</t>
  </si>
  <si>
    <t>Kaya's Wrath</t>
  </si>
  <si>
    <t>https://starcitygames.com/kayas-wrath-sgl-mtg-rna-187-enn/?sku=SGL-MTG-RNA-187-ENN1</t>
  </si>
  <si>
    <t>https://starcitygames.com/obzedat-ghost-council-sgl-mtg-gtc-182-enn/?sku=SGL-MTG-GTC-182-ENN1</t>
  </si>
  <si>
    <t>Obzedat, Ghost Council</t>
  </si>
  <si>
    <t>https://starcitygames.com/liesa-forgotten-archangel-sgl-mtg-mid2-319-enn/?sku=SGL-MTG-MID2-319-ENN1</t>
  </si>
  <si>
    <t>Liesa, Forgotten Archangel</t>
  </si>
  <si>
    <t>Thief of Sanity</t>
  </si>
  <si>
    <t>https://starcitygames.com/thief-of-sanity-sgl-mtg-grn-205-enn/?sku=SGL-MTG-GRN-205-ENN1</t>
  </si>
  <si>
    <t>Satoru Umezawa</t>
  </si>
  <si>
    <t>https://starcitygames.com/satoru-umezawa-sgl-mtg-neo-234-enn/?sku=SGL-MTG-NEO-234-ENN1</t>
  </si>
  <si>
    <t>Kotose, the Silent Spider</t>
  </si>
  <si>
    <t>https://starcitygames.com/kotose-the-silent-spider-sgl-mtg-neo-228-enn/?sku=SGL-MTG-NEO-228-ENN1</t>
  </si>
  <si>
    <t>https://starcitygames.com/torrent-sculptor-flamethrower-sonata-sgl-mtg-stx-159-enn/?sku=SGL-MTG-STX-159-ENN1</t>
  </si>
  <si>
    <t>Culmination of Studies</t>
  </si>
  <si>
    <t>https://starcitygames.com/culmination-of-studies-sgl-mtg-stx-173-enn/?sku=SGL-MTG-STX-173-ENN1</t>
  </si>
  <si>
    <t>Valentin, Dean of the Vein (JP)</t>
  </si>
  <si>
    <t>https://starcitygames.com/ghoulcallers-harvest-sgl-mtg-mid-225-enn/?sku=SGL-MTG-MID-225-ENN1</t>
  </si>
  <si>
    <t>Ghoulcaller's Harvest</t>
  </si>
  <si>
    <t>Venerable Warsinger (JP)</t>
  </si>
  <si>
    <t>https://starcitygames.com/venerable-warsinger-sgl-mtg-stx-246-enn/?sku=SGL-MTG-STX-246-ENN1</t>
  </si>
  <si>
    <t>Risona, Asari Commander</t>
  </si>
  <si>
    <t>https://starcitygames.com/risona-asari-commander-sgl-mtg-neo-233-enn/?sku=SGL-MTG-NEO-233-ENN1</t>
  </si>
  <si>
    <t>https://starcitygames.com/radiant-scrollwielder-sgl-mtg-stx-221-enn/?sku=SGL-MTG-STX-221-ENN1</t>
  </si>
  <si>
    <t>Radiant Scrollwielder (JP)</t>
  </si>
  <si>
    <t>Eiganjo Uprising</t>
  </si>
  <si>
    <t>https://starcitygames.com/eiganjo-uprising-sgl-mtg-neo-217-enn/?sku=SGL-MTG-NEO-217-ENN1</t>
  </si>
  <si>
    <t>https://starcitygames.com/isshin-two-heavens-as-one-sgl-mtg-neo-224-enn/?sku=SGL-MTG-NEO-224-ENN1</t>
  </si>
  <si>
    <t>Isshin, Two Heavens as One</t>
  </si>
  <si>
    <t>https://starcitygames.com/cindervines-sgl-mtg-rna-161-enn/?sku=SGL-MTG-RNA-161-ENN1</t>
  </si>
  <si>
    <t>https://starcitygames.com/domri-chaos-bringer-sgl-mtg-rna-166-enn/?sku=SGL-MTG-RNA-166-ENN1</t>
  </si>
  <si>
    <t>Domri, Chaos Bringer</t>
  </si>
  <si>
    <t>https://starcitygames.com/kaima-the-fractured-calm-sgl-mtg-nec-003-enn/?sku=SGL-MTG-NEC-003-ENN1</t>
  </si>
  <si>
    <t>Kaima, the Fractured Calm</t>
  </si>
  <si>
    <t>Rite of Harmony</t>
  </si>
  <si>
    <t>https://starcitygames.com/rite-of-harmony-sgl-mtg-mid-236-enn/?sku=SGL-MTG-MID-236-ENN1</t>
  </si>
  <si>
    <t>Trostani Discordant</t>
  </si>
  <si>
    <t>https://starcitygames.com/trostani-discordant-sgl-mtg-grn-208-enn/?sku=SGL-MTG-GRN-208-ENN1</t>
  </si>
  <si>
    <t>March of the Multitudes</t>
  </si>
  <si>
    <t>https://starcitygames.com/march-of-the-multitudes-sgl-mtg-grn-188-enn/?sku=SGL-MTG-GRN-188-ENN1</t>
  </si>
  <si>
    <t>Double Major (JP)</t>
  </si>
  <si>
    <t>Unexpected Results</t>
  </si>
  <si>
    <t>https://starcitygames.com/unexpected-results-sgl-mtg-gtc-203-enn/?sku=SGL-MTG-GTC-203-ENN1</t>
  </si>
  <si>
    <t>Biomass Mutation</t>
  </si>
  <si>
    <t>https://starcitygames.com/biomass-mutation-sgl-mtg-gtc-213-enn/?sku=SGL-MTG-GTC-213-ENN1</t>
  </si>
  <si>
    <t>Dermotaxi</t>
  </si>
  <si>
    <t>https://starcitygames.com/dermotaxi-sgl-mtg-mh2-224-enn/?sku=SGL-MTG-MH2-224-ENN1</t>
  </si>
  <si>
    <t>https://starcitygames.com/reckoner-bankbuster-sgl-mtg-neo-255-enn/?sku=SGL-MTG-NEO-255-ENN1</t>
  </si>
  <si>
    <t>https://starcitygames.com/mechtitan-core-sgl-mtg-neo-249-enn/?sku=SGL-MTG-NEO-249-ENN1</t>
  </si>
  <si>
    <t>Cold Storage</t>
  </si>
  <si>
    <t>https://starcitygames.com/cold-storage-sgl-mtg-pwsb-tmp_280-enn/?sku=SGL-MTG-PWSB-TMP_280-ENN1</t>
  </si>
  <si>
    <t>Chamber Sentry</t>
  </si>
  <si>
    <t>https://starcitygames.com/chamber-sentry-sgl-mtg-grn-232-enn/?sku=SGL-MTG-GRN-232-ENN1</t>
  </si>
  <si>
    <t>Furycalm Snarl (JP)</t>
  </si>
  <si>
    <t>https://starcitygames.com/furycalm-snarl-sgl-mtg-stx-266-enn/?sku=SGL-MTG-STX-266-ENN1</t>
  </si>
  <si>
    <t>Canopy Vista</t>
  </si>
  <si>
    <t>https://starcitygames.com/canopy-vista-sgl-mtg-bfz-234-enn/?sku=SGL-MTG-BFZ-234-ENN1</t>
  </si>
  <si>
    <t>https://starcitygames.com/crawling-barrens-sgl-mtg-znr-262-enn/?sku=SGL-MTG-ZNR-262-ENN1</t>
  </si>
  <si>
    <t>https://starcitygames.com/illuna-apex-of-wishes-sgl-mtg-prm-pre_iko_190-enf/?sku=SGL-MTG-PRM-PRE_IKO_190-ENF1</t>
  </si>
  <si>
    <t>https://starcitygames.com/vivien-monsters-advocate-sgl-mtg-iko-175-enn/?sku=SGL-MTG-IKO-175-ENN1</t>
  </si>
  <si>
    <t>Vivien, Monsters' Advocate</t>
  </si>
  <si>
    <t>https://starcitygames.com/sythis-harvests-hand-sgl-mtg-mh2-214-enn/?sku=SGL-MTG-MH2-214-ENN1</t>
  </si>
  <si>
    <t>https://starcitygames.com/fable-of-the-mirror-breaker-reflection-of-kiki-jiki-sgl-mtg-neo-141-enn/?sku=SGL-MTG-NEO-141-ENN1</t>
  </si>
  <si>
    <t>Fable of the Mirror-Breaker</t>
  </si>
  <si>
    <t>Deadly Dispute</t>
  </si>
  <si>
    <t>https://starcitygames.com/deadly-dispute-sgl-mtg-afr-094-enn/?sku=SGL-MTG-AFR-094-ENN1</t>
  </si>
  <si>
    <t>Traumatize</t>
  </si>
  <si>
    <t>Bonescythe Sliver</t>
  </si>
  <si>
    <t>https://starcitygames.com/bonescythe-sliver-sgl-mtg-m14-9-enn/?sku=SGL-MTG-M14-9-ENN1</t>
  </si>
  <si>
    <t>https://starcitygames.com/traumatize-sgl-mtg-m14-77-enn/?sku=SGL-MTG-M14-77-ENN1</t>
  </si>
  <si>
    <t>https://starcitygames.com/talisman-of-dominance-sgl-mtg-mic-164-enn/?sku=SGL-MTG-MIC-164-ENN1</t>
  </si>
  <si>
    <t>Talisman of Dominance</t>
  </si>
  <si>
    <t>Springleaf Drum</t>
  </si>
  <si>
    <t>https://starcitygames.com/springleaf-drum-sgl-mtg-2xm-291-enn/?sku=SGL-MTG-2XM-291-ENN1</t>
  </si>
  <si>
    <t>https://starcitygames.com/mayhem-devil-sgl-mtg-war-204-enn/?sku=SGL-MTG-WAR-204-ENN1</t>
  </si>
  <si>
    <t>Mayhem Devil</t>
  </si>
  <si>
    <t>By Force</t>
  </si>
  <si>
    <t>https://starcitygames.com/by-force-sgl-mtg-akh-123-enn/?sku=SGL-MTG-AKH-123-ENN1</t>
  </si>
  <si>
    <t>https://starcitygames.com/storm-kiln-artist-sgl-mtg-stx-115-enn/?sku=SGL-MTG-STX-115-ENN1</t>
  </si>
  <si>
    <t>Storm-Kiln Artist</t>
  </si>
  <si>
    <t>https://starcitygames.com/desperate-ritual-sgl-mtg-dds-14-enn/?sku=SGL-MTG-DDS-14-ENN1</t>
  </si>
  <si>
    <t>Desperate Ritual</t>
  </si>
  <si>
    <t>Sanctum of Stone Fangs</t>
  </si>
  <si>
    <t>Exhume</t>
  </si>
  <si>
    <t>https://starcitygames.com/exhume-sgl-mtg-jmp-230-enn/?sku=SGL-MTG-JMP-230-ENN1</t>
  </si>
  <si>
    <t>Abrupt Decay (PL)</t>
  </si>
  <si>
    <t>https://starcitygames.com/abrupt-decay-sgl-mtg-prm-wmcq-2016-001-enf/?sku=SGL-MTG-PRM-WMCQ_2016_001-ENF1</t>
  </si>
  <si>
    <t>https://starcitygames.com/griselbrand-sgl-mtg-prm-gpx-2015-001-enf/?sku=SGL-MTG-PRM-GPX_2015_001-ENF1</t>
  </si>
  <si>
    <t>Griselbrand</t>
  </si>
  <si>
    <t>Harvest Season</t>
  </si>
  <si>
    <t>https://starcitygames.com/harvest-season-sgl-mtg-akh-170-enf/?sku=SGL-MTG-AKH-170-ENF1</t>
  </si>
  <si>
    <t>Magma Opus</t>
  </si>
  <si>
    <t>https://starcitygames.com/magma-opus-sgl-mtg-stx2-346-enn/?sku=SGL-MTG-STX2-346-ENN1</t>
  </si>
  <si>
    <t>https://starcitygames.com/frostboil-snarl-sgl-mtg-stx2-360-enf/?sku=SGL-MTG-STX2-360-ENF1</t>
  </si>
  <si>
    <t>Goldspan Dragon</t>
  </si>
  <si>
    <t>https://starcitygames.com/goldspan-dragon-sgl-mtg-khm-139-enn/?sku=SGL-MTG-KHM-139-ENN1</t>
  </si>
  <si>
    <t>Rockfall Vale</t>
  </si>
  <si>
    <t>https://starcitygames.com/rockfall-vale-sgl-mtg-mid-266-enn/?sku=SGL-MTG-MID-266-ENN1</t>
  </si>
  <si>
    <t>Lord of the Void</t>
  </si>
  <si>
    <t>https://starcitygames.com/lord-of-the-void-sgl-mtg-gtc-71-enn/?sku=SGL-MTG-GTC-71-ENN1</t>
  </si>
  <si>
    <t>https://starcitygames.com/stomping-ground-sgl-mtg-gtc-247-enn/?sku=SGL-MTG-GTC-247-ENN1</t>
  </si>
  <si>
    <t>Stone-Throwing Devils (Light)</t>
  </si>
  <si>
    <t>https://starcitygames.com/stone-throwing-devils-sgl-mtg-arn-33b-enn/?sku=SGL-MTG-ARN-33b-ENN1</t>
  </si>
  <si>
    <t>Spike Weaver</t>
  </si>
  <si>
    <t>https://starcitygames.com/spike-weaver-sgl-mtg-pwsb-exo_128-enn/?sku=SGL-MTG-PWSB-EXO_128-ENN1</t>
  </si>
  <si>
    <t>https://starcitygames.com/lurrus-of-the-dream-den-sgl-mtg-iko-226-enn/?sku=SGL-MTG-IKO-226-ENN1</t>
  </si>
  <si>
    <t>Bonder's Enclave</t>
  </si>
  <si>
    <t>https://starcitygames.com/bonders-enclave-sgl-mtg-iko-245-enn/?sku=SGL-MTG-IKO-245-ENN1</t>
  </si>
  <si>
    <t>https://starcitygames.com/kinnan-bonder-prodigy-sgl-mtg-prm-pre_iko_192-enf/?sku=SGL-MTG-PRM-PRE_IKO_192-ENF1</t>
  </si>
  <si>
    <t>Kinnan, Bonder Prodigy</t>
  </si>
  <si>
    <t>Overgrown Farmland</t>
  </si>
  <si>
    <t>https://starcitygames.com/overgrown-farmland-sgl-mtg-mid2-283-enn/?sku=SGL-MTG-MID2-283-ENN1</t>
  </si>
  <si>
    <t>https://www.cardkingdom.com/mtg/strixhaven-mystical-archive-jpn/lightning-bolt-105-jpn-alternate-art</t>
  </si>
  <si>
    <t>Lightning Bolt (JP) (CK)</t>
  </si>
  <si>
    <t>Expressive Iteration (JP)</t>
  </si>
  <si>
    <t>Sedgemoor Witch (JP)</t>
  </si>
  <si>
    <t>Teferi's Protection (JP)</t>
  </si>
  <si>
    <t>https://starcitygames.com/leyline-of-the-void-sgl-mtg-m20-107-enn/?sku=SGL-MTG-M20-107-ENN1</t>
  </si>
  <si>
    <t>Leyline of the Void</t>
  </si>
  <si>
    <t>https://starcitygames.com/chatterfang-squirrel-general-sgl-mtg-mh22-410-enn/?sku=SGL-MTG-MH22-410-ENN1</t>
  </si>
  <si>
    <t>https://starcitygames.com/glory-sgl-mtg-prm-pre-jud-011-enf/?sku=SGL-MTG-PRM-PRE_JUD_011-ENF1</t>
  </si>
  <si>
    <t>Glory (Jew) (PL)</t>
  </si>
  <si>
    <t>https://starcitygames.com/tree-of-perdition-sgl-mtg-emn-109-enn/?sku=SGL-MTG-EMN-109-ENN1</t>
  </si>
  <si>
    <t>Tree of Perdition</t>
  </si>
  <si>
    <t>Tamiyo, Field Researcher</t>
  </si>
  <si>
    <t>https://starcitygames.com/tamiyo-field-researcher-sgl-mtg-emn-190-enn/?sku=SGL-MTG-EMN-190-ENN1</t>
  </si>
  <si>
    <t>https://starcitygames.com/selfless-spirit-sgl-mtg-emn-40-enn/?sku=SGL-MTG-EMN-40-ENN1</t>
  </si>
  <si>
    <t>Selfless Spirit</t>
  </si>
  <si>
    <t>Arlinn Kord</t>
  </si>
  <si>
    <t>https://starcitygames.com/arlinn-kord-sgl-mtg-soi-243a-enn/?sku=SGL-MTG-SOI-243a-ENN1</t>
  </si>
  <si>
    <t>https://starcitygames.com/olivia-mobilized-for-war-sgl-mtg-soi-248-enn/?sku=SGL-MTG-SOI-248-ENN1</t>
  </si>
  <si>
    <t>Olivia, Mobilized for War</t>
  </si>
  <si>
    <t>Startled Awake</t>
  </si>
  <si>
    <t>https://starcitygames.com/startled-awake-sgl-mtg-soi-88a-enn/?sku=SGL-MTG-SOI-88a-ENN1</t>
  </si>
  <si>
    <t>https://starcitygames.com/kambal-consul-of-allocation-sgl-mtg-kld-183-enn/?sku=SGL-MTG-KLD-183-ENN1</t>
  </si>
  <si>
    <t>Kambal, Consul of Allocation</t>
  </si>
  <si>
    <t>Spirebluff Canal</t>
  </si>
  <si>
    <t>https://starcitygames.com/spirebluff-canal-sgl-mtg-kld-249-enn/?sku=SGL-MTG-KLD-249-ENN1</t>
  </si>
  <si>
    <t>Precio 800</t>
  </si>
  <si>
    <t>Covetous Dragon</t>
  </si>
  <si>
    <t>https://starcitygames.com/covetous-dragon-sgl-mtg-uds-80-enn/?sku=SGL-MTG-UDS-80-ENN1</t>
  </si>
  <si>
    <t>https://starcitygames.com/donate-sgl-mtg-uds-31-enn/?sku=SGL-MTG-UDS-31-ENN1</t>
  </si>
  <si>
    <t>Donate</t>
  </si>
  <si>
    <t>https://starcitygames.com/phyrexian-negator-sgl-mtg-uds-65-enn/?sku=SGL-MTG-UDS-65-ENN1</t>
  </si>
  <si>
    <t>Phyrexian Negator</t>
  </si>
  <si>
    <t>Powder Keg</t>
  </si>
  <si>
    <t>https://starcitygames.com/powder-keg-sgl-mtg-uds-136-enn/?sku=SGL-MTG-UDS-136-ENN1</t>
  </si>
  <si>
    <t>https://starcitygames.com/yawgmoths-bargain-sgl-mtg-uds-75-enn/?sku=SGL-MTG-UDS-75-ENN1</t>
  </si>
  <si>
    <t>Yawgmoth's Bargain</t>
  </si>
  <si>
    <t>Treachery</t>
  </si>
  <si>
    <t>https://starcitygames.com/treachery-sgl-mtg-uds-50-enn/?sku=SGL-MTG-UDS-50-ENN1</t>
  </si>
  <si>
    <t>https://starcitygames.com/rofellos-llanowar-emissary-sgl-mtg-uds-118-enn/?sku=SGL-MTG-UDS-118-ENN1</t>
  </si>
  <si>
    <t>Rofellos, Llanowar Emissary</t>
  </si>
  <si>
    <t>Opalescence</t>
  </si>
  <si>
    <t>https://starcitygames.com/opalescence-sgl-mtg-uds-13-enn/?sku=SGL-MTG-UDS-13-ENN1</t>
  </si>
  <si>
    <t>Deranged Hermit</t>
  </si>
  <si>
    <t>https://starcitygames.com/deranged-hermit-sgl-mtg-ulg-101-enn/?sku=SGL-MTG-ULG-101-ENN1</t>
  </si>
  <si>
    <t>https://starcitygames.com/memory-jar-sgl-mtg-ulg-129-enn/?sku=SGL-MTG-ULG-129-ENN1</t>
  </si>
  <si>
    <t>Memory Jar</t>
  </si>
  <si>
    <t>https://starcitygames.com/multani-maro-sorcerer-sgl-mtg-ulg-107-enn/?sku=SGL-MTG-ULG-107-ENN1</t>
  </si>
  <si>
    <t>Multani, Maro-Sorcerer</t>
  </si>
  <si>
    <t>https://starcitygames.com/palinchron-sgl-mtg-ulg-38-enn/?sku=SGL-MTG-ULG-38-ENN1</t>
  </si>
  <si>
    <t>Palinchron</t>
  </si>
  <si>
    <t>https://starcitygames.com/radiant-archangel-sgl-mtg-ulg-20-enn/?sku=SGL-MTG-ULG-20-ENN1</t>
  </si>
  <si>
    <t>Radiant, Archangel</t>
  </si>
  <si>
    <t>https://starcitygames.com/ring-of-gix-sgl-mtg-ulg-131-enn/?sku=SGL-MTG-ULG-131-ENN1</t>
  </si>
  <si>
    <t>Ring of Gix</t>
  </si>
  <si>
    <t>https://starcitygames.com/second-chance-sgl-mtg-ulg-41-enn/?sku=SGL-MTG-ULG-41-ENN1</t>
  </si>
  <si>
    <t>Second Chance</t>
  </si>
  <si>
    <t>https://starcitygames.com/weatherseed-treefolk-sgl-mtg-ulg-116-enn/?sku=SGL-MTG-ULG-116-ENN1</t>
  </si>
  <si>
    <t>Weatherseed Treefolk</t>
  </si>
  <si>
    <t>Opal Archangel</t>
  </si>
  <si>
    <t>https://starcitygames.com/opal-archangel-sgl-mtg-usg-23-enn/?sku=SGL-MTG-USG-23-ENN1</t>
  </si>
  <si>
    <t>https://starcitygames.com/morphling-sgl-mtg-usg-85-enn/?sku=SGL-MTG-USG-85-ENN1</t>
  </si>
  <si>
    <t>Morphling</t>
  </si>
  <si>
    <t>https://starcitygames.com/lifeline-sgl-mtg-usg-299-enn/?sku=SGL-MTG-USG-299-ENN1</t>
  </si>
  <si>
    <t>Lifeline</t>
  </si>
  <si>
    <t>https://starcitygames.com/herald-of-serra-sgl-mtg-usg-17-enn/?sku=SGL-MTG-USG-17-ENN1</t>
  </si>
  <si>
    <t>Herald of Serra</t>
  </si>
  <si>
    <t>https://starcitygames.com/great-whale-sgl-mtg-usg-77-enn/?sku=SGL-MTG-USG-77-ENN1</t>
  </si>
  <si>
    <t>Great Whale</t>
  </si>
  <si>
    <t>https://starcitygames.com/citanul-centaurs-sgl-mtg-usg-243-enn/?sku=SGL-MTG-USG-243-ENN1</t>
  </si>
  <si>
    <t>Citanul Centaurs</t>
  </si>
  <si>
    <t>https://starcitygames.com/barrin-master-wizard-sgl-mtg-usg-63-enn/?sku=SGL-MTG-USG-63-ENN1</t>
  </si>
  <si>
    <t>Barrin, Master Wizard</t>
  </si>
  <si>
    <t>Zephid</t>
  </si>
  <si>
    <t>https://starcitygames.com/zephid-sgl-mtg-usg-113-enn/?sku=SGL-MTG-USG-113-ENN1</t>
  </si>
  <si>
    <t>https://starcitygames.com/dominating-licid-sgl-mtg-exo-30-enn/?sku=SGL-MTG-EXO-30-ENN1</t>
  </si>
  <si>
    <t>Dominating Licid</t>
  </si>
  <si>
    <t>https://starcitygames.com/ertai-wizard-adept-sgl-mtg-exo-33-enn/?sku=SGL-MTG-EXO-33-ENN1</t>
  </si>
  <si>
    <t>Ertai, Wizard Adept</t>
  </si>
  <si>
    <t>Hatred</t>
  </si>
  <si>
    <t>https://starcitygames.com/hatred-sgl-mtg-exo-64-enn/?sku=SGL-MTG-EXO-64-ENN1</t>
  </si>
  <si>
    <t>https://starcitygames.com/mind-over-matter-sgl-mtg-exo-40-enn/?sku=SGL-MTG-EXO-40-ENN1</t>
  </si>
  <si>
    <t>Mind Over Matter</t>
  </si>
  <si>
    <t>https://starcitygames.com/oath-of-ghouls-sgl-mtg-exo-69-enn/?sku=SGL-MTG-EXO-69-ENN1</t>
  </si>
  <si>
    <t>Oath of Ghouls</t>
  </si>
  <si>
    <t>Volrath's Shapeshifter</t>
  </si>
  <si>
    <t>https://starcitygames.com/volraths-shapeshifter-sgl-mtg-sth-48-enn/?sku=SGL-MTG-STH-48-ENN1</t>
  </si>
  <si>
    <t>Silver Wyvern</t>
  </si>
  <si>
    <t>https://starcitygames.com/silver-wyvern-sgl-mtg-sth-43-enn/?sku=SGL-MTG-STH-43-ENN1</t>
  </si>
  <si>
    <t>https://starcitygames.com/dream-halls-sgl-mtg-sth-28-enn/?sku=SGL-MTG-STH-28-ENN1</t>
  </si>
  <si>
    <t>Dream Halls</t>
  </si>
  <si>
    <t>https://starcitygames.com/crovax-the-cursed-sgl-mtg-sth-55-enn/?sku=SGL-MTG-STH-55-ENN1</t>
  </si>
  <si>
    <t>Crovax the Cursed</t>
  </si>
  <si>
    <t>Apocalypse</t>
  </si>
  <si>
    <t>https://starcitygames.com/apocalypse-sgl-mtg-tmp-162-enn/?sku=SGL-MTG-TMP-162-ENN1</t>
  </si>
  <si>
    <t>Avenging Angel</t>
  </si>
  <si>
    <t>https://starcitygames.com/avenging-angel-sgl-mtg-tmp-7-enn/?sku=SGL-MTG-TMP-7-ENN1</t>
  </si>
  <si>
    <t>Corpse Dance</t>
  </si>
  <si>
    <t>https://starcitygames.com/corpse-dance-sgl-mtg-tmp-116-enn/?sku=SGL-MTG-TMP-116-ENN1</t>
  </si>
  <si>
    <t>Cursed Scroll</t>
  </si>
  <si>
    <t>https://starcitygames.com/cursed-scroll-sgl-mtg-tmp-281-enn/?sku=SGL-MTG-TMP-281-ENN1</t>
  </si>
  <si>
    <t>https://starcitygames.com/eladamri-lord-of-leaves-sgl-mtg-tmp-224-enn/?sku=SGL-MTG-TMP-224-ENN1</t>
  </si>
  <si>
    <t>Eladamri, Lord of Leaves</t>
  </si>
  <si>
    <t>https://starcitygames.com/orim-samite-healer-sgl-mtg-tmp-33-enn/?sku=SGL-MTG-TMP-33-ENN1</t>
  </si>
  <si>
    <t>Orim, Samite Healer</t>
  </si>
  <si>
    <t>https://starcitygames.com/sarcomancy-sgl-mtg-tmp-154-enn/?sku=SGL-MTG-TMP-154-ENN1</t>
  </si>
  <si>
    <t>Sarcomancy</t>
  </si>
  <si>
    <t>Selenia, Dark Angel</t>
  </si>
  <si>
    <t>https://starcitygames.com/selenia-dark-angel-sgl-mtg-tmp-270-enn/?sku=SGL-MTG-TMP-270-ENN1</t>
  </si>
  <si>
    <t>https://starcitygames.com/ancestral-knowledge-sgl-mtg-wth-32-enn/?sku=SGL-MTG-WTH-32-ENN1</t>
  </si>
  <si>
    <t>Ancestral Knowledge</t>
  </si>
  <si>
    <t>https://starcitygames.com/dwarven-thaumaturgist-sgl-mtg-wth-98-enn/?sku=SGL-MTG-WTH-98-ENN1</t>
  </si>
  <si>
    <t>Dwarven Thaumaturgist</t>
  </si>
  <si>
    <t>https://starcitygames.com/ertais-familiar-sgl-mtg-wth-38-enn/?sku=SGL-MTG-WTH-38-ENN1</t>
  </si>
  <si>
    <t>Ertai's Familiar</t>
  </si>
  <si>
    <t>Inner Sanctum</t>
  </si>
  <si>
    <t>https://starcitygames.com/inner-sanctum-sgl-mtg-wth-18-enn/?sku=SGL-MTG-WTH-18-ENN1</t>
  </si>
  <si>
    <t>Maraxus of Keld</t>
  </si>
  <si>
    <t>https://starcitygames.com/maraxus-of-keld-sgl-mtg-wth-111-enn/?sku=SGL-MTG-WTH-111-ENN1</t>
  </si>
  <si>
    <t>Paradigm Shift</t>
  </si>
  <si>
    <t>https://starcitygames.com/paradigm-shift-sgl-mtg-wth-46-enn/?sku=SGL-MTG-WTH-46-ENN1</t>
  </si>
  <si>
    <t>Psychic Vortex</t>
  </si>
  <si>
    <t>https://starcitygames.com/psychic-vortex-sgl-mtg-wth-50-enn/?sku=SGL-MTG-WTH-50-ENN1</t>
  </si>
  <si>
    <t>Scorched Ruins</t>
  </si>
  <si>
    <t>https://starcitygames.com/scorched-ruins-sgl-mtg-wth-166-enn/?sku=SGL-MTG-WTH-166-ENN1</t>
  </si>
  <si>
    <t>Well of Knowledge</t>
  </si>
  <si>
    <t>https://starcitygames.com/well-of-knowledge-sgl-mtg-wth-162-enn/?sku=SGL-MTG-WTH-162-ENN1</t>
  </si>
  <si>
    <t>https://starcitygames.com/winding-canyons-sgl-mtg-wth-167-enn/?sku=SGL-MTG-WTH-167-ENN1</t>
  </si>
  <si>
    <t>Winding Canyons</t>
  </si>
  <si>
    <t>Undiscovered Paradise</t>
  </si>
  <si>
    <t>https://starcitygames.com/undiscovered-paradise-sgl-mtg-vis-167-enn/?sku=SGL-MTG-VIS-167-ENN1</t>
  </si>
  <si>
    <t>https://starcitygames.com/viashivan-dragon-sgl-mtg-vis-140-enn/?sku=SGL-MTG-VIS-140-ENN1</t>
  </si>
  <si>
    <t>Viashivan Dragon</t>
  </si>
  <si>
    <t>Three Wishes</t>
  </si>
  <si>
    <t>https://starcitygames.com/three-wishes-sgl-mtg-vis-45-enn/?sku=SGL-MTG-VIS-45-ENN1</t>
  </si>
  <si>
    <t>https://starcitygames.com/bogardan-phoenix-sgl-mtg-vis-76-enn/?sku=SGL-MTG-VIS-76-ENN1</t>
  </si>
  <si>
    <t>Bogardan Phoenix</t>
  </si>
  <si>
    <t>Chronatog</t>
  </si>
  <si>
    <t>https://starcitygames.com/chronatog-sgl-mtg-vis-28-enn/?sku=SGL-MTG-VIS-28-ENN1</t>
  </si>
  <si>
    <t>https://starcitygames.com/diamond-kaleidoscope-sgl-mtg-vis-143-enn/?sku=SGL-MTG-VIS-143-ENN1</t>
  </si>
  <si>
    <t>Diamond Kaleidoscope</t>
  </si>
  <si>
    <t>Eye of Singularity</t>
  </si>
  <si>
    <t>https://starcitygames.com/eye-of-singularity-sgl-mtg-vis-4-enn/?sku=SGL-MTG-VIS-4-ENN1</t>
  </si>
  <si>
    <t>https://starcitygames.com/femeref-enchantress-sgl-mtg-vis-129-enn/?sku=SGL-MTG-VIS-129-ENN1</t>
  </si>
  <si>
    <t>Femeref Enchantress</t>
  </si>
  <si>
    <t>Griffin Canyon</t>
  </si>
  <si>
    <t>https://starcitygames.com/griffin-canyon-sgl-mtg-vis-163-enn/?sku=SGL-MTG-VIS-163-ENN1</t>
  </si>
  <si>
    <t>Kookus</t>
  </si>
  <si>
    <t>https://starcitygames.com/kookus-sgl-mtg-vis-86-enn/?sku=SGL-MTG-VIS-86-ENN1</t>
  </si>
  <si>
    <t>https://starcitygames.com/lightning-cloud-sgl-mtg-vis-87-enn/?sku=SGL-MTG-VIS-87-ENN1</t>
  </si>
  <si>
    <t>Lightning Cloud</t>
  </si>
  <si>
    <t>Pygmy Hippo</t>
  </si>
  <si>
    <t>https://starcitygames.com/pygmy-hippo-sgl-mtg-vis-133-enn/?sku=SGL-MTG-VIS-133-ENN1</t>
  </si>
  <si>
    <t>https://starcitygames.com/retribution-of-the-meek-sgl-mtg-vis-19-enn/?sku=SGL-MTG-VIS-19-ENN1</t>
  </si>
  <si>
    <t>Retribution of the Meek</t>
  </si>
  <si>
    <t>Righteous War</t>
  </si>
  <si>
    <t>https://starcitygames.com/righteous-war-sgl-mtg-vis-134-enn/?sku=SGL-MTG-VIS-134-ENN1</t>
  </si>
  <si>
    <t>https://starcitygames.com/squandered-resources-sgl-mtg-vis-137-enn/?sku=SGL-MTG-VIS-137-ENN1</t>
  </si>
  <si>
    <t>Squandered Resources</t>
  </si>
  <si>
    <t>Teferi's Realm</t>
  </si>
  <si>
    <t>https://starcitygames.com/teferis-realm-sgl-mtg-vis-44-enn/?sku=SGL-MTG-VIS-44-ENN1</t>
  </si>
  <si>
    <t>https://starcitygames.com/aku-djinn-sgl-mtg-vis-51-enn/?sku=SGL-MTG-VIS-51-ENN1</t>
  </si>
  <si>
    <t>Aku Djinn</t>
  </si>
  <si>
    <t>Tithe</t>
  </si>
  <si>
    <t>https://starcitygames.com/tithe-sgl-mtg-vis-23-enn/?sku=SGL-MTG-VIS-23-ENN1</t>
  </si>
  <si>
    <t>https://starcitygames.com/illusions-of-grandeur-sgl-mtg-ice-79-enn/?sku=SGL-MTG-ICE-79-ENN1</t>
  </si>
  <si>
    <t>Illusions of Grandeur</t>
  </si>
  <si>
    <t>Damping Field</t>
  </si>
  <si>
    <t>https://starcitygames.com/damping-field-sgl-mtg-atq-5-enn/?sku=SGL-MTG-ATQ-5-ENN1</t>
  </si>
  <si>
    <t>Total 800</t>
  </si>
  <si>
    <t>Gods Willing  (JP) (CK)</t>
  </si>
  <si>
    <t>https://www.cardkingdom.com/mtg/strixhaven-mystical-archive-jpn/gods-willing-foil-etched-070-jpn-alternate-art</t>
  </si>
  <si>
    <t>Declaration in Stone</t>
  </si>
  <si>
    <t>https://starcitygames.com/declaration-in-stone-sgl-mtg-soi-12-enn/?sku=SGL-MTG-SOI-12-ENN1</t>
  </si>
  <si>
    <t>Hanweir Milita Captain</t>
  </si>
  <si>
    <t>https://starcitygames.com/hanweir-militia-captain-sgl-mtg-soi-21a-enn/?sku=SGL-MTG-SOI-21a-ENN1</t>
  </si>
  <si>
    <t>https://starcitygames.com/angel-of-the-ruins-sgl-mtg-c21-011-enn/?sku=SGL-MTG-C21-011-ENN1</t>
  </si>
  <si>
    <t>Theoretical Duplication</t>
  </si>
  <si>
    <t>https://starcitygames.com/theoretical-duplication-sgl-mtg-c212-361-enn/?sku=SGL-MTG-C212-361-ENN1</t>
  </si>
  <si>
    <t>Patrician Geist</t>
  </si>
  <si>
    <t>https://starcitygames.com/patrician-geist-sgl-mtg-mid-069-enn/?sku=SGL-MTG-MID-069-ENN1</t>
  </si>
  <si>
    <t>Insidious Will</t>
  </si>
  <si>
    <t>https://starcitygames.com/insidious-will-sgl-mtg-kld-52-enn/?sku=SGL-MTG-KLD-52-ENN1</t>
  </si>
  <si>
    <t>https://starcitygames.com/vonas-hunger-sgl-mtg-rix-90-enn/?sku=SGL-MTG-RIX-90-ENN1</t>
  </si>
  <si>
    <t>Vona's Hunger</t>
  </si>
  <si>
    <t>Shadowborn Demon</t>
  </si>
  <si>
    <t>https://starcitygames.com/shadowborn-demon-sgl-mtg-m14-115-enn/?sku=SGL-MTG-M14-115-ENN1</t>
  </si>
  <si>
    <t>https://starcitygames.com/undercity-plague-sgl-mtg-gtc-83-enn/?sku=SGL-MTG-GTC-83-ENN1</t>
  </si>
  <si>
    <t>Undercity Plague</t>
  </si>
  <si>
    <t>https://starcitygames.com/demon-of-dark-schemes-sgl-mtg-kld-73-enn/?sku=SGL-MTG-KLD-73-ENN1</t>
  </si>
  <si>
    <t>Demon of Dark Schemes</t>
  </si>
  <si>
    <t>https://starcitygames.com/magda-brazen-outlaw-sgl-mtg-khm-142-enn/?sku=SGL-MTG-KHM-142-ENN1</t>
  </si>
  <si>
    <t>Chandra, Pyromaster</t>
  </si>
  <si>
    <t>https://starcitygames.com/chandra-pyromaster-sgl-mtg-m14-132-enn/?sku=SGL-MTG-M14-132-ENN1</t>
  </si>
  <si>
    <t>https://starcitygames.com/sunstreak-phoenix-sgl-mtg-mid-162-enn/?sku=SGL-MTG-MID-162-ENN1</t>
  </si>
  <si>
    <t>Sunstreak Phoenix</t>
  </si>
  <si>
    <t>https://starcitygames.com/burn-down-the-house-sgl-mtg-mid-131-enn/?sku=SGL-MTG-MID-131-ENN1</t>
  </si>
  <si>
    <t>Burn Down the House</t>
  </si>
  <si>
    <t>Flameblade Angel</t>
  </si>
  <si>
    <t>https://starcitygames.com/flameblade-angel-sgl-mtg-soi-157-enn/?sku=SGL-MTG-SOI-157-ENN1</t>
  </si>
  <si>
    <t>Light Up the Night</t>
  </si>
  <si>
    <t>https://starcitygames.com/light-up-the-night-sgl-mtg-mid-146-enn/?sku=SGL-MTG-MID-146-ENN1</t>
  </si>
  <si>
    <t>https://starcitygames.com/oviya-pashiri-sage-lifecrafter-sgl-mtg-kld-165-enn/?sku=SGL-MTG-KLD-165-ENN1</t>
  </si>
  <si>
    <t>Oviya Pashiri, Sage Lifecrafter</t>
  </si>
  <si>
    <t>Silverfur Partisan</t>
  </si>
  <si>
    <t>https://starcitygames.com/silverfur-partisan-sgl-mtg-soi-228-enn/?sku=SGL-MTG-SOI-228-ENN1</t>
  </si>
  <si>
    <t>Briarbridge Trakcer</t>
  </si>
  <si>
    <t>https://starcitygames.com/briarbridge-tracker-sgl-mtg-mid-172-enn/?sku=SGL-MTG-MID-172-ENN1</t>
  </si>
  <si>
    <t>Primal Adversary</t>
  </si>
  <si>
    <t>https://starcitygames.com/primal-adversary-sgl-mtg-mid-194-enn/?sku=SGL-MTG-MID-194-ENN1</t>
  </si>
  <si>
    <t>Soul Swalloer</t>
  </si>
  <si>
    <t>https://starcitygames.com/soul-swallower-sgl-mtg-soi-230-enn/?sku=SGL-MTG-SOI-230-ENN1</t>
  </si>
  <si>
    <t>Verdant Mastery</t>
  </si>
  <si>
    <t>https://starcitygames.com/verdant-mastery-sgl-mtg-stx-146-enn/?sku=SGL-MTG-STX-146-ENN1</t>
  </si>
  <si>
    <t>Storm the Festival</t>
  </si>
  <si>
    <t>https://starcitygames.com/storm-the-festival-sgl-mtg-mid-200-enn/?sku=SGL-MTG-MID-200-ENN1</t>
  </si>
  <si>
    <t>https://starcitygames.com/invocation-of-saint-traft-sgl-mtg-soi-246-enn/?sku=SGL-MTG-SOI-246-ENN1</t>
  </si>
  <si>
    <t>Invocation of Saint Traft</t>
  </si>
  <si>
    <t>Moderation</t>
  </si>
  <si>
    <t>https://starcitygames.com/moderation-sgl-mtg-mh2-206-enn/?sku=SGL-MTG-MH2-206-ENN1</t>
  </si>
  <si>
    <t>https://starcitygames.com/lazav-dimir-mastermind-sgl-mtg-gtc-174-enn/?sku=SGL-MTG-GTC-174-ENN1</t>
  </si>
  <si>
    <t>Lazav, Dimir Mastermind</t>
  </si>
  <si>
    <t>https://starcitygames.com/umori-the-collector-sgl-mtg-iko-231-enn/?sku=SGL-MTG-IKO-231-ENN1</t>
  </si>
  <si>
    <t>Umori, the Collector</t>
  </si>
  <si>
    <t>https://starcitygames.com/mila-crafty-companion-lukka-wayward-bonder-sgl-mtg-stx-153-enn/?sku=SGL-MTG-STX-153-ENN1</t>
  </si>
  <si>
    <t>Mila, Crafty Companion</t>
  </si>
  <si>
    <t>Hofri, Ghostforge</t>
  </si>
  <si>
    <t>https://starcitygames.com/hofri-ghostforge-sgl-mtg-stx-192-enn/?sku=SGL-MTG-STX-192-ENN1</t>
  </si>
  <si>
    <t>https://starcitygames.com/snapdax-apex-of-the-hunt-sgl-mtg-iko2-306-enn/?sku=SGL-MTG-IKO2-306-ENN1</t>
  </si>
  <si>
    <t>https://starcitygames.com/dire-strain-rampage-sgl-mtg-mid-219-enn/?sku=SGL-MTG-MID-219-ENN1</t>
  </si>
  <si>
    <t>Dire-Strain Rampage</t>
  </si>
  <si>
    <t>https://starcitygames.com/halana-and-alena-partners-sgl-mtg-vow-239-enn/?sku=SGL-MTG-VOW-239-ENN1</t>
  </si>
  <si>
    <t>Halana and Alena, Partners</t>
  </si>
  <si>
    <t>https://starcitygames.com/sigarda-champion-of-light-sgl-mtg-mid2-323-enn/?sku=SGL-MTG-MID2-323-ENN1</t>
  </si>
  <si>
    <t>https://starcitygames.com/augmenter-pugilist-echoing-equation-sgl-mtg-stx-147-enn/?sku=SGL-MTG-STX-147-ENN1</t>
  </si>
  <si>
    <t>Augmenter Pugilist</t>
  </si>
  <si>
    <t>https://starcitygames.com/slogurk-the-overslime-sgl-mtg-mid2-324-enn/?sku=SGL-MTG-MID2-324-ENN1</t>
  </si>
  <si>
    <t>Altered Ego</t>
  </si>
  <si>
    <t>https://starcitygames.com/altered-ego-sgl-mtg-soi-241-enn/?sku=SGL-MTG-SOI-241-ENN1</t>
  </si>
  <si>
    <t>Animation Module</t>
  </si>
  <si>
    <t>https://starcitygames.com/animation-module-sgl-mtg-kld-194-enn/?sku=SGL-MTG-KLD-194-ENN1</t>
  </si>
  <si>
    <t>Cursed Totem</t>
  </si>
  <si>
    <t>https://starcitygames.com/cursed-totem-sgl-mtg-mh2-295-enn/?sku=SGL-MTG-MH2-295-ENN1</t>
  </si>
  <si>
    <t>https://starcitygames.com/lair-of-the-hydra-sgl-mtg-afr-259-enn/?sku=SGL-MTG-AFR-259-ENN1</t>
  </si>
  <si>
    <t>Temple of Silence</t>
  </si>
  <si>
    <t>https://starcitygames.com/temple-of-silence-sgl-mtg-m20-256-enn/?sku=SGL-MTG-M20-256-ENN1</t>
  </si>
  <si>
    <t>Foreboding Ruins</t>
  </si>
  <si>
    <t>https://starcitygames.com/foreboding-ruins-sgl-mtg-soi-272-enn/?sku=SGL-MTG-SOI-272-ENN1</t>
  </si>
  <si>
    <t>Hostile Hostel</t>
  </si>
  <si>
    <t>https://starcitygames.com/hostile-hostel-creeping-inn-sgl-mtg-mid-264-enn/?sku=SGL-MTG-MID-264-ENN1</t>
  </si>
  <si>
    <t>Culling Ritual (JP)</t>
  </si>
  <si>
    <t>https://starcitygames.com/starfield-mystic-sgl-mtg-m20-039-enn/?sku=SGL-MTG-M20-039-ENN1</t>
  </si>
  <si>
    <t>Starfield Mystic</t>
  </si>
  <si>
    <t>Ashiok, Nightmare Muse</t>
  </si>
  <si>
    <t>https://starcitygames.com/ashiok-nightmare-muse-sgl-mtg-thb-208-enn/?sku=SGL-MTG-THB-208-ENN1</t>
  </si>
  <si>
    <t>https://starcitygames.com/vault-of-champions-sgl-mtg-cmr-360-enn/?sku=SGL-MTG-CMR-360-ENN1</t>
  </si>
  <si>
    <t>Vault of Champions</t>
  </si>
  <si>
    <t>Court of Grace</t>
  </si>
  <si>
    <t>https://starcitygames.com/court-of-grace-sgl-mtg-cmr-016-enn/?sku=SGL-MTG-CMR-016-ENN1</t>
  </si>
  <si>
    <t>Keeper of the Accord</t>
  </si>
  <si>
    <t>https://starcitygames.com/keeper-of-the-accord-sgl-mtg-cmr-027-enn/?sku=SGL-MTG-CMR-027-ENN1</t>
  </si>
  <si>
    <t>https://starcitygames.com/jeweled-lotus-sgl-mtg-cmr-319-enn/?sku=SGL-MTG-CMR-319-ENN1</t>
  </si>
  <si>
    <t>Commander's Plate</t>
  </si>
  <si>
    <t>https://starcitygames.com/commanders-plate-sgl-mtg-cmr-305-enn/?sku=SGL-MTG-CMR-305-ENN1</t>
  </si>
  <si>
    <t>Herald of Secret Streams</t>
  </si>
  <si>
    <t>https://starcitygames.com/herald-of-secret-streams-sgl-mtg-prm-pp-xln-059-enn/?sku=SGL-MTG-PRM-PP_XLN_059-ENN1</t>
  </si>
  <si>
    <t>Omniscience</t>
  </si>
  <si>
    <t>https://starcitygames.com/omniscience-sgl-mtg-m19-65-enn/?sku=SGL-MTG-M19-65-ENN1</t>
  </si>
  <si>
    <t>Lotus Field</t>
  </si>
  <si>
    <t>https://starcitygames.com/lotus-field-sgl-mtg-m20-249-enn/?sku=SGL-MTG-M20-249-ENN1</t>
  </si>
  <si>
    <t>https://starcitygames.com/staff-of-domination-sgl-mtg-cmr-343-enf/?sku=SGL-MTG-CMR-343-ENF1</t>
  </si>
  <si>
    <t>Bone Miser</t>
  </si>
  <si>
    <t>https://starcitygames.com/bone-miser-sgl-mtg-c19-15-enn/?sku=SGL-MTG-C19-15-ENN1</t>
  </si>
  <si>
    <t>https://starcitygames.com/barkchannel-pathway-sgl-mtg-khm2-290-enf/?sku=SGL-MTG-KHM2-290-ENF1</t>
  </si>
  <si>
    <t>https://starcitygames.com/rhystic-study-sgl-mtg-pwsb-pcy_045-enn/?sku=SGL-MTG-PWSB-PCY_045-ENN1</t>
  </si>
  <si>
    <t>Mirror Mirror</t>
  </si>
  <si>
    <t>https://starcitygames.com/mirror-mirror-sgl-mtg-ugl-77-enn/?sku=SGL-MTG-UGL-77-ENN1</t>
  </si>
  <si>
    <t>Keldon Warlord</t>
  </si>
  <si>
    <t>https://starcitygames.com/keldon-warlord-sgl-mtg-leb-161-enn/?sku=SGL-MTG-LEB-161-ENN1</t>
  </si>
  <si>
    <t>https://starcitygames.com/exquisite-firecraft-sgl-mtg-tsr2-343-enf/?sku=SGL-MTG-TSR2-343-ENF1</t>
  </si>
  <si>
    <t>Unnatural Growth</t>
  </si>
  <si>
    <t>https://starcitygames.com/unnatural-growth-sgl-mtg-mid-206-enn/?sku=SGL-MTG-MID-206-ENN1</t>
  </si>
  <si>
    <t>https://starcitygames.com/kaldra-compleat-sgl-mtg-mh22-379-enn/?sku=SGL-MTG-MH22-379-ENN1</t>
  </si>
  <si>
    <t>https://starcitygames.com/ignoble-hierarch-sgl-mtg-mh22-355-enf/?sku=SGL-MTG-MH22-355-ENF1</t>
  </si>
  <si>
    <t>https://starcitygames.com/vindicate-sgl-mtg-mh22-322-enf/?sku=SGL-MTG-MH22-322-ENF1</t>
  </si>
  <si>
    <t>https://starcitygames.com/fury-sgl-mtg-mh22-313-enn/?sku=SGL-MTG-MH22-313-ENN1</t>
  </si>
  <si>
    <t>https://starcitygames.com/dragons-rage-channeler-sgl-mtg-mh2-121-enf/?sku=SGL-MTG-MH2-121-ENF1</t>
  </si>
  <si>
    <t>https://starcitygames.com/arcane-signet-sgl-mtg-afc-197-enn/?sku=SGL-MTG-AFC-197-ENN1</t>
  </si>
  <si>
    <t>https://starcitygames.com/sol-ring-sgl-mtg-afc-215-enn/?sku=SGL-MTG-AFC-215-ENN1</t>
  </si>
  <si>
    <t>https://starcitygames.com/colossus-hammer-sgl-mtg-afc-202-enn/?sku=SGL-MTG-AFC-202-ENN1</t>
  </si>
  <si>
    <t>https://starcitygames.com/sword-of-the-animist-sgl-mtg-afc-218-enn/?sku=SGL-MTG-AFC-218-ENN1</t>
  </si>
  <si>
    <t>Sword of the Animist</t>
  </si>
  <si>
    <t>Nature's Lore</t>
  </si>
  <si>
    <t>https://starcitygames.com/natures-lore-sgl-mtg-afc-164-enn/?sku=SGL-MTG-AFC-164-ENN1</t>
  </si>
  <si>
    <t>https://starcitygames.com/utopia-sprawl-sgl-mtg-afc-172-enn/?sku=SGL-MTG-AFC-172-ENN1</t>
  </si>
  <si>
    <t>https://starcitygames.com/heroic-intervention-sgl-mtg-afc-161-enn/?sku=SGL-MTG-AFC-161-ENN1</t>
  </si>
  <si>
    <t>https://starcitygames.com/greater-good-sgl-mtg-afc-160-enn/?sku=SGL-MTG-AFC-160-ENN1</t>
  </si>
  <si>
    <t>Greater Good</t>
  </si>
  <si>
    <t>Robe of Stars</t>
  </si>
  <si>
    <t>https://starcitygames.com/robe-of-stars-sgl-mtg-afc-011-enn/?sku=SGL-MTG-AFC-011-ENN1</t>
  </si>
  <si>
    <t>https://starcitygames.com/mantle-of-the-ancients-sgl-mtg-afc-008-enn/?sku=SGL-MTG-AFC-008-ENN1</t>
  </si>
  <si>
    <t>Mantle of the Ancients</t>
  </si>
  <si>
    <t>Puresteel Paladin</t>
  </si>
  <si>
    <t>https://starcitygames.com/puresteel-paladin-sgl-mtg-afc-069-enn/?sku=SGL-MTG-AFC-069-ENN1</t>
  </si>
  <si>
    <t>Spara's Headquarters</t>
  </si>
  <si>
    <t>https://starcitygames.com/sparas-headquarters-sgl-mtg-snc-257-enn/?sku=SGL-MTG-SNC-257-ENN1</t>
  </si>
  <si>
    <r>
      <rPr>
        <b/>
        <sz val="12"/>
        <color theme="7" tint="-0.249977111117893"/>
        <rFont val="Calibri"/>
        <family val="2"/>
        <scheme val="minor"/>
      </rPr>
      <t xml:space="preserve">3.7.3 </t>
    </r>
    <r>
      <rPr>
        <b/>
        <sz val="12"/>
        <color rgb="FFFF33CC"/>
        <rFont val="Calibri"/>
        <family val="2"/>
        <scheme val="minor"/>
      </rPr>
      <t xml:space="preserve"> </t>
    </r>
    <r>
      <rPr>
        <b/>
        <sz val="12"/>
        <color theme="9" tint="-0.249977111117893"/>
        <rFont val="Calibri"/>
        <family val="2"/>
        <scheme val="minor"/>
      </rPr>
      <t>Streets of New Capenna</t>
    </r>
  </si>
  <si>
    <r>
      <rPr>
        <b/>
        <sz val="12"/>
        <color theme="0"/>
        <rFont val="Calibri"/>
        <family val="2"/>
        <scheme val="minor"/>
      </rPr>
      <t>1.6</t>
    </r>
    <r>
      <rPr>
        <b/>
        <sz val="12"/>
        <color theme="2" tint="-0.249977111117893"/>
        <rFont val="Calibri"/>
        <family val="2"/>
        <scheme val="minor"/>
      </rPr>
      <t xml:space="preserve"> W</t>
    </r>
    <r>
      <rPr>
        <b/>
        <sz val="12"/>
        <color rgb="FF0000FF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B</t>
    </r>
  </si>
  <si>
    <t>https://starcitygames.com/an-offer-you-cant-refuse-sgl-mtg-snc-051-enn/?sku=SGL-MTG-SNC-051-ENN1</t>
  </si>
  <si>
    <t>An Offer You Can't Refuse</t>
  </si>
  <si>
    <t>Raffine's Tower</t>
  </si>
  <si>
    <t>https://starcitygames.com/raffines-tower-sgl-mtg-snc-254-enn/?sku=SGL-MTG-SNC-254-ENN1</t>
  </si>
  <si>
    <t>https://starcitygames.com/xanders-lounge-sgl-mtg-snc-260-enn/?sku=SGL-MTG-SNC-260-ENN1</t>
  </si>
  <si>
    <t>Xander's Lounge</t>
  </si>
  <si>
    <t>Giada, Font of Hope</t>
  </si>
  <si>
    <t>https://starcitygames.com/giada-font-of-hope-sgl-mtg-snc-014-enn/?sku=SGL-MTG-SNC-014-ENN1</t>
  </si>
  <si>
    <t>https://starcitygames.com/professional-face-breaker-sgl-mtg-snc-116-enn/?sku=SGL-MTG-SNC-116-ENN1</t>
  </si>
  <si>
    <t>Professional Face-Breaker</t>
  </si>
  <si>
    <t>https://starcitygames.com/urabrask-the-hidden-sgl-mtg-pwsb-ima_152-enn/?sku=SGL-MTG-PWSB-IMA_152-ENN1</t>
  </si>
  <si>
    <t>Urabrask the Hidden</t>
  </si>
  <si>
    <t>https://starcitygames.com/lord-xander-the-collector-sgl-mtg-snc-197-enn/?sku=SGL-MTG-SNC-197-ENN1</t>
  </si>
  <si>
    <t>Lord Xander, the Collector</t>
  </si>
  <si>
    <t>https://starcitygames.com/raffine-scheming-seer-sgl-mtg-snc-213-enn/?sku=SGL-MTG-SNC-213-ENN1</t>
  </si>
  <si>
    <t>Raffine, Scheming Seer</t>
  </si>
  <si>
    <t>https://starcitygames.com/jetmir-nexus-of-revels-sgl-mtg-snc-193-enn/?sku=SGL-MTG-SNC-193-ENN1</t>
  </si>
  <si>
    <t>Jetmir, Nexus of Revels</t>
  </si>
  <si>
    <t>https://starcitygames.com/bootleggers-stash-sgl-mtg-snc-134-enn/?sku=SGL-MTG-SNC-134-ENN1</t>
  </si>
  <si>
    <t>Bootleggers' Stash</t>
  </si>
  <si>
    <t>https://starcitygames.com/ob-nixilis-the-adversary-sgl-mtg-snc-206-enn/?sku=SGL-MTG-SNC-206-ENN1</t>
  </si>
  <si>
    <t>Ob Nixilis, the Adversary</t>
  </si>
  <si>
    <t>https://starcitygames.com/jetmirs-garden-sgl-mtg-snc2-351-enn/?sku=SGL-MTG-SNC2-351-ENN1</t>
  </si>
  <si>
    <t>Jetmir's Garden</t>
  </si>
  <si>
    <t>https://starcitygames.com/lord-xander-the-collector-sgl-mtg-snc2-315-enn/?sku=SGL-MTG-SNC2-315-ENN1</t>
  </si>
  <si>
    <t>https://starcitygames.com/urabrask-heretic-praetor-sgl-mtg-snc2-346-enn/?sku=SGL-MTG-SNC2-346-ENN1</t>
  </si>
  <si>
    <t>Urabrask, Heretic Praetor</t>
  </si>
  <si>
    <t>https://starcitygames.com/giada-font-of-hope-sgl-mtg-snc2-342-enf/?sku=SGL-MTG-SNC2-342-ENF1</t>
  </si>
  <si>
    <r>
      <rPr>
        <b/>
        <sz val="12"/>
        <color theme="7" tint="-0.249977111117893"/>
        <rFont val="Calibri"/>
        <family val="2"/>
        <scheme val="minor"/>
      </rPr>
      <t xml:space="preserve">3.7.5 </t>
    </r>
    <r>
      <rPr>
        <b/>
        <sz val="12"/>
        <color rgb="FFFF33CC"/>
        <rFont val="Calibri"/>
        <family val="2"/>
        <scheme val="minor"/>
      </rPr>
      <t xml:space="preserve"> </t>
    </r>
    <r>
      <rPr>
        <b/>
        <sz val="12"/>
        <color theme="9" tint="-0.249977111117893"/>
        <rFont val="Calibri"/>
        <family val="2"/>
        <scheme val="minor"/>
      </rPr>
      <t>Streets of New Capenna</t>
    </r>
  </si>
  <si>
    <r>
      <rPr>
        <b/>
        <sz val="12"/>
        <color theme="7" tint="-0.249977111117893"/>
        <rFont val="Calibri"/>
        <family val="2"/>
        <scheme val="minor"/>
      </rPr>
      <t xml:space="preserve">3.7.6. </t>
    </r>
    <r>
      <rPr>
        <b/>
        <sz val="12"/>
        <color theme="9" tint="-0.249977111117893"/>
        <rFont val="Calibri"/>
        <family val="2"/>
        <scheme val="minor"/>
      </rPr>
      <t>Streets of New Capenna Commander</t>
    </r>
  </si>
  <si>
    <t>Resourceful Defense</t>
  </si>
  <si>
    <t>https://starcitygames.com/resourceful-defense-sgl-mtg-ncc2-120-enn/?sku=SGL-MTG-NCC2-120-ENN1</t>
  </si>
  <si>
    <t>Vivien on the Hunt</t>
  </si>
  <si>
    <t>https://starcitygames.com/vivien-on-the-hunt-sgl-mtg-snc-162-enf/?sku=SGL-MTG-SNC-162-ENF1</t>
  </si>
  <si>
    <t>Even the Score</t>
  </si>
  <si>
    <t>https://starcitygames.com/even-the-score-sgl-mtg-snc-042-enf/?sku=SGL-MTG-SNC-042-ENF1</t>
  </si>
  <si>
    <t>Soul of Emancipation</t>
  </si>
  <si>
    <t>https://starcitygames.com/soul-of-emancipation-sgl-mtg-snc3-399-enf/?sku=SGL-MTG-SNC3-399-ENF1</t>
  </si>
  <si>
    <t>https://starcitygames.com/jetmirs-garden-sgl-mtg-snc2-291-enn/?sku=SGL-MTG-SNC2-291-ENN1</t>
  </si>
  <si>
    <t>https://starcitygames.com/luxior-giadas-gift-sgl-mtg-snc-240-enn/?sku=SGL-MTG-SNC-240-ENN1</t>
  </si>
  <si>
    <t>Luxior, Giada's Gift</t>
  </si>
  <si>
    <t>https://starcitygames.com/luxior-giadas-gift-sgl-mtg-snc-240-enf/?sku=SGL-MTG-SNC-240-ENF1</t>
  </si>
  <si>
    <t>Brokers Charm</t>
  </si>
  <si>
    <t>https://starcitygames.com/brokers-charm-sgl-mtg-snc3-363-enf/?sku=SGL-MTG-SNC3-363-ENF1</t>
  </si>
  <si>
    <t>https://starcitygames.com/jetmirs-garden-sgl-mtg-snc-250-enn/?sku=SGL-MTG-SNC-250-ENN1</t>
  </si>
  <si>
    <t>https://starcitygames.com/vivien-on-the-hunt-sgl-mtg-snc-162-enn/?sku=SGL-MTG-SNC-162-ENN1</t>
  </si>
  <si>
    <t>https://starcitygames.com/ob-nixilis-the-fallen-sgl-mtg-pwsb-ima_101-enn/?sku=SGL-MTG-PWSB-IMA_101-ENN1</t>
  </si>
  <si>
    <t>Ob Nixilis, the Fallen</t>
  </si>
  <si>
    <t>Rigo, Streetwise Mentor</t>
  </si>
  <si>
    <t>https://starcitygames.com/rigo-streetwise-mentor-sgl-mtg-snc3-394-enf/?sku=SGL-MTG-SNC3-394-ENF1</t>
  </si>
  <si>
    <t>https://starcitygames.com/raffines-tower-sgl-mtg-snc2-353-enn/?sku=SGL-MTG-SNC2-353-ENN1</t>
  </si>
  <si>
    <t>https://starcitygames.com/dimir-signet-sgl-mtg-ncc-365-enn/?sku=SGL-MTG-NCC-365-ENN1</t>
  </si>
  <si>
    <t>https://starcitygames.com/fetid-heath-sgl-mtg-ncc-401-enn/?sku=SGL-MTG-NCC-401-ENN1</t>
  </si>
  <si>
    <t>https://starcitygames.com/arcane-signet-sgl-mtg-ncc-360-enn/?sku=SGL-MTG-NCC-360-ENN1</t>
  </si>
  <si>
    <t>https://starcitygames.com/sol-ring-sgl-mtg-ncc-379-enn/?sku=SGL-MTG-NCC-379-ENN1</t>
  </si>
  <si>
    <t>Currency Converter</t>
  </si>
  <si>
    <t>https://starcitygames.com/currency-converter-sgl-mtg-ncc-081-enn/?sku=SGL-MTG-NCC-081-ENN1</t>
  </si>
  <si>
    <t>https://starcitygames.com/strionic-resonator-sgl-mtg-ncc-381-enn/?sku=SGL-MTG-NCC-381-ENN1</t>
  </si>
  <si>
    <t>https://starcitygames.com/life-insurance-sgl-mtg-ncc-074-enn/?sku=SGL-MTG-NCC-074-ENN1</t>
  </si>
  <si>
    <t>Life Insurance</t>
  </si>
  <si>
    <t>Silent-Blade Oni</t>
  </si>
  <si>
    <t>https://starcitygames.com/silent-blade-shinobi-sgl-mtg-ncc-352-enn/?sku=SGL-MTG-NCC-352-ENN1</t>
  </si>
  <si>
    <t>Lethal Scheme</t>
  </si>
  <si>
    <t>https://starcitygames.com/lethal-scheme-sgl-mtg-ncc-036-enn/?sku=SGL-MTG-NCC-036-ENN1</t>
  </si>
  <si>
    <t>https://starcitygames.com/bennie-bracks-zoologist-sgl-mtg-ncc2-094-enn/?sku=SGL-MTG-NCC2-094-ENN1</t>
  </si>
  <si>
    <t>Bennie Bracks, Zoologist</t>
  </si>
  <si>
    <t>Smuggler's Share</t>
  </si>
  <si>
    <t>https://starcitygames.com/smugglers-share-sgl-mtg-ncc-021-enn/?sku=SGL-MTG-NCC-021-ENN1</t>
  </si>
  <si>
    <t>https://starcitygames.com/unexpected-results-sgl-mtg-gtc-203-enf/?sku=SGL-MTG-GTC-203-ENF1</t>
  </si>
  <si>
    <t>https://starcitygames.com/godless-shrine-sgl-mtg-gtc-242-enn/?sku=SGL-MTG-GTC-242-ENN1</t>
  </si>
  <si>
    <t>https://starcitygames.com/aurelias-fury-sgl-mtg-gtc-144-enn/?sku=SGL-MTG-GTC-144-ENN1</t>
  </si>
  <si>
    <t>Aurelia's Fury</t>
  </si>
  <si>
    <t>https://starcitygames.com/kaalia-zenith-seeker-sgl-mtg-m20-210-enn/?sku=SGL-MTG-M20-210-ENN1</t>
  </si>
  <si>
    <t>Kaalia, Zenith Seeker</t>
  </si>
  <si>
    <t>Aether Gust</t>
  </si>
  <si>
    <t>https://starcitygames.com/aether-gust-sgl-mtg-m20-42-enf/?sku=SGL-MTG-M20-42-ENF1</t>
  </si>
  <si>
    <t>https://starcitygames.com/endurance-sgl-mtg-mh2-157-enn/?sku=SGL-MTG-MH2-157-ENN1</t>
  </si>
  <si>
    <t>Endurance</t>
  </si>
  <si>
    <t>https://starcitygames.com/stitchers-supplier-sgl-mtg-pwsb-m19_121-enn/?sku=SGL-MTG-PWSB-M19_121-ENN1</t>
  </si>
  <si>
    <t>https://starcitygames.com/vona-butcher-of-magan-sgl-mtg-xln-231-enn/?sku=SGL-MTG-XLN-231-ENN1</t>
  </si>
  <si>
    <t>Vona, Butcher of Magan</t>
  </si>
  <si>
    <t>https://starcitygames.com/growing-rites-of-itlimoc-sgl-mtg-xln-191a-enn/?sku=SGL-MTG-XLN-191a-ENN1</t>
  </si>
  <si>
    <t>Growing Rites of Itlimoc</t>
  </si>
  <si>
    <t>Revel in Riches</t>
  </si>
  <si>
    <t>https://starcitygames.com/revel-in-riches-sgl-mtg-xln-117-enn/?sku=SGL-MTG-XLN-117-ENN1</t>
  </si>
  <si>
    <t>https://starcitygames.com/primal-amulet-sgl-mtg-xln-243a-enn/?sku=SGL-MTG-XLN-243a-ENN1</t>
  </si>
  <si>
    <t>Primal Amulet</t>
  </si>
  <si>
    <t>Search for Azcanta</t>
  </si>
  <si>
    <t>Rootbound Crag</t>
  </si>
  <si>
    <t>https://starcitygames.com/rootbound-crag-sgl-mtg-xln-256-enn/?sku=SGL-MTG-XLN-256-ENN1</t>
  </si>
  <si>
    <t>https://starcitygames.com/legions-landing-sgl-mtg-xln-22a-enn/?sku=SGL-MTG-XLN-22a-ENN1</t>
  </si>
  <si>
    <t>Legion's Landing</t>
  </si>
  <si>
    <t>https://starcitygames.com/settle-the-wreckage-sgl-mtg-xln-34-enn/?sku=SGL-MTG-XLN-34-ENN1</t>
  </si>
  <si>
    <t>Settle the Wreckage</t>
  </si>
  <si>
    <t>https://starcitygames.com/arcane-adaptation-sgl-mtg-xln-46-enn/?sku=SGL-MTG-XLN-46-ENN1</t>
  </si>
  <si>
    <t>Arcane Adaptation</t>
  </si>
  <si>
    <t>https://starcitygames.com/search-for-azcanta-azcanta-the-sunken-ruin-sgl-mtg-prm-pre-xln-074-enf/?sku=SGL-MTG-PRM-PRE_XLN_074-ENF1</t>
  </si>
  <si>
    <t>Sanctum Seeker</t>
  </si>
  <si>
    <t>https://starcitygames.com/sanctum-seeker-sgl-mtg-xln-120-enf/?sku=SGL-MTG-XLN-120-ENF1</t>
  </si>
  <si>
    <t>https://starcitygames.com/spell-swindle-sgl-mtg-prm-pre-xln-082-enf/?sku=SGL-MTG-PRM-PRE_XLN_082-ENF1</t>
  </si>
  <si>
    <t>Spell Swindle</t>
  </si>
  <si>
    <t>https://starcitygames.com/shared-summons-sgl-mtg-m20-193-enf/?sku=SGL-MTG-M20-193-ENF1</t>
  </si>
  <si>
    <t>https://starcitygames.com/ugin-the-spirit-dragon-sgl-mtg-m21-001-enn/?sku=SGL-MTG-M21-001-ENN1</t>
  </si>
  <si>
    <t>Ugin, the Spirit Dragon</t>
  </si>
  <si>
    <t>https://starcitygames.com/plains-full-art-sgl-mtg-ust-212-enn/?sku=SGL-MTG-UST-212-ENN1</t>
  </si>
  <si>
    <t>https://starcitygames.com/kroxa-titan-of-deaths-hunger-sgl-mtg-thb-221-enn/?sku=SGL-MTG-THB-221-ENN1</t>
  </si>
  <si>
    <t>Kroxa, Titan of Death's Hunger</t>
  </si>
  <si>
    <t>Nyxbloom Ancient</t>
  </si>
  <si>
    <t>https://starcitygames.com/nyxbloom-ancient-sgl-mtg-thb-190-enn/?sku=SGL-MTG-THB-190-ENN1</t>
  </si>
  <si>
    <t>https://starcitygames.com/priest-of-the-wakening-sun-sgl-mtg-xln-27-enf/?sku=SGL-MTG-XLN-27-ENF1</t>
  </si>
  <si>
    <t>Priest of the Wakening Sun</t>
  </si>
  <si>
    <t>https://starcitygames.com/archpriest-of-iona-sgl-mtg-prm-pre_znr_005-enf/?sku=SGL-MTG-PRM-PRE_ZNR_005-ENF1</t>
  </si>
  <si>
    <t>https://starcitygames.com/archpriest-of-iona-sgl-mtg-znr2-316-enf/?sku=SGL-MTG-ZNR2-316-ENF1</t>
  </si>
  <si>
    <t>https://starcitygames.com/worthy-knight-sgl-mtg-eld-036-enf/?sku=SGL-MTG-ELD-036-ENF1</t>
  </si>
  <si>
    <t>https://starcitygames.com/pack-leader-sgl-mtg-m21-029-enf/?sku=SGL-MTG-M21-029-ENF1</t>
  </si>
  <si>
    <t>https://starcitygames.com/livio-oathsworn-sentinel-sgl-mtg-cmr2-551-enf/?sku=SGL-MTG-CMR2-551-ENF1</t>
  </si>
  <si>
    <t>Rally the Ranks</t>
  </si>
  <si>
    <t>https://starcitygames.com/rally-the-ranks-sgl-mtg-khm-020-enf/?sku=SGL-MTG-KHM-020-ENF1</t>
  </si>
  <si>
    <t>https://starcitygames.com/academic-probation-sgl-mtg-stx-007-enf/?sku=SGL-MTG-STX-007-ENF1</t>
  </si>
  <si>
    <t>https://starcitygames.com/strict-proctor-sgl-mtg-stx-033-enf/?sku=SGL-MTG-STX-033-ENF1</t>
  </si>
  <si>
    <t>https://starcitygames.com/lavabrink-venturer-sgl-mtg-iko-019-enf/?sku=SGL-MTG-IKO-019-ENF1</t>
  </si>
  <si>
    <t>https://starcitygames.com/sparring-regimen-sgl-mtg-stx-029-enf/?sku=SGL-MTG-STX-029-ENF1</t>
  </si>
  <si>
    <t>https://starcitygames.com/solitary-confinement-sgl-mtg-mh23-265-enf/?sku=SGL-MTG-MH23-265-ENF1</t>
  </si>
  <si>
    <t>https://starcitygames.com/nadaar-selfless-paladin-sgl-mtg-afr-027-enf/?sku=SGL-MTG-AFR-027-ENF1</t>
  </si>
  <si>
    <t>https://starcitygames.com/worship-sgl-mtg-ss2-007-enf/?sku=SGL-MTG-SS2-007-ENF1</t>
  </si>
  <si>
    <t>https://starcitygames.com/mythos-of-snapdax-sgl-mtg-iko-024-enf/?sku=SGL-MTG-IKO-024-ENF1</t>
  </si>
  <si>
    <t>https://starcitygames.com/glorious-protector-sgl-mtg-khm2-335-enf/?sku=SGL-MTG-KHM2-335-ENF1</t>
  </si>
  <si>
    <t>Timeless Dragon</t>
  </si>
  <si>
    <t>https://starcitygames.com/timeless-dragon-sgl-mtg-mh2-035-enf/?sku=SGL-MTG-MH2-035-ENF1</t>
  </si>
  <si>
    <t>https://starcitygames.com/legion-angel-sgl-mtg-znr-023-enf/?sku=SGL-MTG-ZNR-023-ENF1</t>
  </si>
  <si>
    <t>https://starcitygames.com/search-for-glory-sgl-mtg-khm-027-enf/?sku=SGL-MTG-KHM-027-ENF1</t>
  </si>
  <si>
    <t>https://starcitygames.com/angelic-guardian-sgl-mtg-m19-gp1-enf/?sku=SGL-MTG-M19-GP1-ENF1</t>
  </si>
  <si>
    <t>Angelic Guardian</t>
  </si>
  <si>
    <t>https://starcitygames.com/devastating-mastery-sgl-mtg-prm-pp_stx_014-enf/?sku=SGL-MTG-PRM-PP_STX_014-ENF1</t>
  </si>
  <si>
    <t>Devastating Mastery</t>
  </si>
  <si>
    <t>Goring Ceratops</t>
  </si>
  <si>
    <t>https://starcitygames.com/goring-ceratops-sgl-mtg-xln-13-enf/?sku=SGL-MTG-XLN-13-ENF1</t>
  </si>
  <si>
    <t>https://starcitygames.com/goring-ceratops-sgl-mtg-prm-pre-xln-013-enf/?sku=SGL-MTG-PRM-PRE_XLN_013-ENF1</t>
  </si>
  <si>
    <t>Goring Ceratops (PRE)</t>
  </si>
  <si>
    <t>https://starcitygames.com/sanguine-sacrament-sgl-mtg-xln-33-enf/?sku=SGL-MTG-XLN-33-ENF1</t>
  </si>
  <si>
    <t>Sanguine Sacrament (PRE)</t>
  </si>
  <si>
    <t>Archpriest of Iona (PRE)</t>
  </si>
  <si>
    <t>https://starcitygames.com/inevitable-betrayal-sgl-mtg-mh22-390-enf/?sku=SGL-MTG-MH22-390-ENF1</t>
  </si>
  <si>
    <t>https://starcitygames.com/the-blackstaff-of-waterdeep-sgl-mtg-afr-048-enf/?sku=SGL-MTG-AFR-048-ENF1</t>
  </si>
  <si>
    <t>https://starcitygames.com/see-the-truth-sgl-mtg-m21-069-enf/?sku=SGL-MTG-M21-069-ENF1</t>
  </si>
  <si>
    <t>https://starcitygames.com/sea-dasher-octopus-sgl-mtg-prm-pre_iko_066-enf/?sku=SGL-MTG-PRM-PRE_IKO_066-ENF1</t>
  </si>
  <si>
    <t>Sea-Dasher Octopus (PRE)</t>
  </si>
  <si>
    <t>https://starcitygames.com/teachings-of-the-archaics-sgl-mtg-stx-057-enf/?sku=SGL-MTG-STX-057-ENF1</t>
  </si>
  <si>
    <t>Patrician Geist (PRE)</t>
  </si>
  <si>
    <t>https://starcitygames.com/patrician-geist-sgl-mtg-prm-pre_mid_069-enf/?sku=SGL-MTG-PRM-PRE_MID_069-ENF1</t>
  </si>
  <si>
    <t>https://starcitygames.com/tameshi-reality-architect-sgl-mtg-prm-pre_neo_082-enf/?sku=SGL-MTG-PRM-PRE_NEO_082-ENF1</t>
  </si>
  <si>
    <t>Tameshi, Reality Architect (PRE)</t>
  </si>
  <si>
    <t>Clone</t>
  </si>
  <si>
    <t>https://starcitygames.com/clone-sgl-mtg-m14-47-enf/?sku=SGL-MTG-M14-47-ENF1</t>
  </si>
  <si>
    <t>https://starcitygames.com/inscription-of-insight-sgl-mtg-znr-061-enf/?sku=SGL-MTG-ZNR-061-ENF1</t>
  </si>
  <si>
    <t>https://starcitygames.com/laboratory-drudge-sgl-mtg-cmr-078-enf/?sku=SGL-MTG-CMR-078-ENF1</t>
  </si>
  <si>
    <t>https://starcitygames.com/cosmos-charger-sgl-mtg-khm-051-enf/?sku=SGL-MTG-KHM-051-ENF1</t>
  </si>
  <si>
    <t>https://starcitygames.com/cosmos-charger-sgl-mtg-khm2-342-enf/?sku=SGL-MTG-KHM2-342-ENF1</t>
  </si>
  <si>
    <t>https://starcitygames.com/spellweaver-volute-sgl-mtg-pwsb-fut_059-enf/?sku=SGL-MTG-PWSB-FUT_059-ENF1</t>
  </si>
  <si>
    <t>Spellweaver Volute</t>
  </si>
  <si>
    <t>https://starcitygames.com/reflections-of-littjara-sgl-mtg-prm-bun_khm_400-enf/?sku=SGL-MTG-PRM-BUN_KHM_400-ENF1</t>
  </si>
  <si>
    <t>https://starcitygames.com/sphinx-of-enlightenment-sgl-mtg-gn2-002-enf/?sku=SGL-MTG-GN2-002-ENF1</t>
  </si>
  <si>
    <t>Sphinx of Enlightenment</t>
  </si>
  <si>
    <t>https://starcitygames.com/true-polymorph-sgl-mtg-afr2-369-enf/?sku=SGL-MTG-AFR2-369-ENF1</t>
  </si>
  <si>
    <t>https://starcitygames.com/kairi-the-swirling-sky-sgl-mtg-prm-pre_neo_060-enf/?sku=SGL-MTG-PRM-PRE_NEO_060-ENF1</t>
  </si>
  <si>
    <t>Kairi, the Swirling Sky (PRE)</t>
  </si>
  <si>
    <t>Cut Your Losses</t>
  </si>
  <si>
    <t>https://starcitygames.com/cut-your-losses-sgl-mtg-snc-038-enf/?sku=SGL-MTG-SNC-038-ENF1</t>
  </si>
  <si>
    <t>Angler Turtle</t>
  </si>
  <si>
    <t>https://starcitygames.com/angler-turtle-sgl-mtg-m19-gp2-enf/?sku=SGL-MTG-M19-GP2-ENF1</t>
  </si>
  <si>
    <t>https://starcitygames.com/cyclone-summoner-sgl-mtg-khm2-343-enf/?sku=SGL-MTG-KHM2-343-ENF1</t>
  </si>
  <si>
    <t>https://starcitygames.com/icebreaker-kraken-sgl-mtg-khm2-345-enf/?sku=SGL-MTG-KHM2-345-ENF1</t>
  </si>
  <si>
    <t>https://starcitygames.com/multiple-choice-sgl-mtg-stx-048-enf/?sku=SGL-MTG-STX-048-ENF1</t>
  </si>
  <si>
    <t>https://starcitygames.com/march-of-swirling-mist-sgl-mtg-neo-061-enf/?sku=SGL-MTG-NEO-061-ENF1</t>
  </si>
  <si>
    <t>https://starcitygames.com/archon-of-emeria-sgl-mtg-znr-004-enf/?sku=SGL-MTG-ZNR-004-ENF1</t>
  </si>
  <si>
    <t>https://starcitygames.com/sanctum-of-stone-fangs-sgl-mtg-m21-120-enf/?sku=SGL-MTG-M21-120-ENF1</t>
  </si>
  <si>
    <t>Illuna, Apex of Wishes (PRE)</t>
  </si>
  <si>
    <t>Sigarda, Champion of Light (PRE)</t>
  </si>
  <si>
    <t>https://starcitygames.com/infernal-reckoning-sgl-mtg-prm-pre-m19-102-enf/?sku=SGL-MTG-PRM-PRE_M19_102-ENF1</t>
  </si>
  <si>
    <t>Infernal Reckoning (PRE)</t>
  </si>
  <si>
    <t>https://starcitygames.com/nezumi-shortfang-sgl-mtg-pwsb-chk_131-enf/?sku=SGL-MTG-PWSB-CHK_131-ENF1</t>
  </si>
  <si>
    <t>Nezumi Shortfang</t>
  </si>
  <si>
    <t>https://starcitygames.com/skyclave-shade-sgl-mtg-znr2-298-enf/?sku=SGL-MTG-ZNR2-298-ENF1</t>
  </si>
  <si>
    <t>https://starcitygames.com/mukotai-soulripper-sgl-mtg-prm-pre_neo_113-enf/?sku=SGL-MTG-PRM-PRE_NEO_113-ENF1</t>
  </si>
  <si>
    <t>Mukotai Soulripper (PRE)</t>
  </si>
  <si>
    <t>https://starcitygames.com/necromentia-sgl-mtg-m212-359-enf/?sku=SGL-MTG-M212-359-ENF1</t>
  </si>
  <si>
    <t>Necromentia</t>
  </si>
  <si>
    <t>Doomed Necromanceer</t>
  </si>
  <si>
    <t>https://starcitygames.com/doomed-necromancer-sgl-mtg-2xm-088-enf/?sku=SGL-MTG-2XM-088-ENF1</t>
  </si>
  <si>
    <t>https://starcitygames.com/taborax-hopes-demise-sgl-mtg-znr-129-enf/?sku=SGL-MTG-ZNR-129-ENF1</t>
  </si>
  <si>
    <t>https://starcitygames.com/rise-of-the-dread-marn-sgl-mtg-khm-107-enf/?sku=SGL-MTG-KHM-107-ENF1</t>
  </si>
  <si>
    <t>Rise of the Dread Marn</t>
  </si>
  <si>
    <t>https://starcitygames.com/falkenrath-forebear-sgl-mtg-prm-pre_vow_111-enf/?sku=SGL-MTG-PRM-PRE_VOW_111-ENF1</t>
  </si>
  <si>
    <t>Falkenrath Forebear (PRE)</t>
  </si>
  <si>
    <t>https://starcitygames.com/soul-transfer-sgl-mtg-neo-122-enf/?sku=SGL-MTG-NEO-122-ENF1</t>
  </si>
  <si>
    <t>https://starcitygames.com/biting-palm-ninja-sgl-mtg-neo-088-enf/?sku=SGL-MTG-NEO-088-ENF1</t>
  </si>
  <si>
    <t>Biting-Palm Ninja</t>
  </si>
  <si>
    <t>Biting-Palm Ninja (PRE)</t>
  </si>
  <si>
    <t>https://starcitygames.com/biting-palm-ninja-sgl-mtg-prm-pre_neo_088-enf/?sku=SGL-MTG-PRM-PRE_NEO_088-ENF1</t>
  </si>
  <si>
    <t>https://starcitygames.com/shakedown-heavy-sgl-mtg-prm-pre_snc_095-enf/?sku=SGL-MTG-PRM-PRE_SNC_095-ENF1</t>
  </si>
  <si>
    <t>Shakedown Heavy (PRE)</t>
  </si>
  <si>
    <t>https://starcitygames.com/eat-to-extinction-sgl-mtg-prm-pre-thb-090-enf/?sku=SGL-MTG-PRM-PRE_THB_090-ENF1</t>
  </si>
  <si>
    <t>Eat to Extinction (PRE)</t>
  </si>
  <si>
    <t>https://starcitygames.com/kaervek-the-spiteful-sgl-mtg-m21-106-enf/?sku=SGL-MTG-M21-106-ENF1</t>
  </si>
  <si>
    <t>https://starcitygames.com/braids-cabal-minion-sgl-mtg-mh2-273-enf/?sku=SGL-MTG-MH2-273-ENF1</t>
  </si>
  <si>
    <t>https://starcitygames.com/braids-cabal-minion-sgl-mtg-mh23-273-enf/?sku=SGL-MTG-MH23-273-ENF1</t>
  </si>
  <si>
    <t>Braids, Cabal Minion (ETCHED)</t>
  </si>
  <si>
    <t>Doomwake Giant</t>
  </si>
  <si>
    <t>https://starcitygames.com/doomwake-giant-sgl-mtg-jou-66-enf/?sku=SGL-MTG-JOU-66-ENF1</t>
  </si>
  <si>
    <t>https://starcitygames.com/coveted-prize-sgl-mtg-znr-095-enf/?sku=SGL-MTG-ZNR-095-ENF1</t>
  </si>
  <si>
    <t>https://starcitygames.com/coveted-prize-sgl-mtg-znr2-337-enf/?sku=SGL-MTG-ZNR2-337-ENF1</t>
  </si>
  <si>
    <t>https://starcitygames.com/invoke-despair-sgl-mtg-neo-101-enf/?sku=SGL-MTG-NEO-101-ENF1</t>
  </si>
  <si>
    <t>Invoke Despair (PRE)</t>
  </si>
  <si>
    <t>https://starcitygames.com/invoke-despair-sgl-mtg-prm-pre_neo_101-enf/?sku=SGL-MTG-PRM-PRE_NEO_101-ENF1</t>
  </si>
  <si>
    <t>https://starcitygames.com/invoke-despair-sgl-mtg-neo2-379-enf/?sku=SGL-MTG-NEO2-379-ENF1</t>
  </si>
  <si>
    <t>https://starcitygames.com/vengeant-vampire-sgl-mtg-m19-gp3-enf/?sku=SGL-MTG-M19-GP3-ENF1</t>
  </si>
  <si>
    <t>Vengeant Vampire</t>
  </si>
  <si>
    <t>https://starcitygames.com/calculating-lich-sgl-mtg-gn2-003-enf/?sku=SGL-MTG-GN2-003-ENF1</t>
  </si>
  <si>
    <t>Calculating Lich</t>
  </si>
  <si>
    <t>https://starcitygames.com/blood-on-the-snow-sgl-mtg-khm-079-enf/?sku=SGL-MTG-KHM-079-ENF1</t>
  </si>
  <si>
    <t>Blood on the Snow</t>
  </si>
  <si>
    <t>Bringer of the Black Dawn</t>
  </si>
  <si>
    <t>https://starcitygames.com/bringer-of-the-black-dawn-sgl-mtg-pwsb-5dn_043-enf/?sku=SGL-MTG-PWSB-5DN_043-ENF1</t>
  </si>
  <si>
    <t>https://starcitygames.com/confront-the-past-sgl-mtg-stx-067-enf/?sku=SGL-MTG-STX-067-ENF1</t>
  </si>
  <si>
    <t>https://starcitygames.com/march-of-wretched-sorrow-sgl-mtg-neo-111-enf/?sku=SGL-MTG-NEO-111-ENF1</t>
  </si>
  <si>
    <t>https://starcitygames.com/tibalt-the-fiend-blooded-sgl-MTG-DDK-41-enf/?sku=SGL-MTG-DDK-41-ENF1</t>
  </si>
  <si>
    <t>https://starcitygames.com/tilonallis-summoner-sgl-mtg-rix-121-enf/?sku=SGL-MTG-RIX-121-ENF1</t>
  </si>
  <si>
    <t>Chandra's Regulator (PRE)</t>
  </si>
  <si>
    <t>https://starcitygames.com/chandras-regulator-sgl-mtg-prm-pre-m20-131-enf/?sku=SGL-MTG-PRM-PRE_M20_131-ENF1</t>
  </si>
  <si>
    <t>https://starcitygames.com/stigma-lasher-sgl-mtg-pwsb-eve_062-enf/?sku=SGL-MTG-PWSB-EVE_062-ENF1</t>
  </si>
  <si>
    <t>Stigma Lasher</t>
  </si>
  <si>
    <t>https://starcitygames.com/ogre-head-helm-sgl-mtg-neo2-470-enf/?sku=SGL-MTG-NEO2-470-ENF1</t>
  </si>
  <si>
    <t>https://starcitygames.com/repeating-barrage-sgl-mtg-prm-pre-xln-156-enf/?sku=SGL-MTG-PRM-PRE_XLN_156-ENF1</t>
  </si>
  <si>
    <t>Repeating Barrage (PRE)</t>
  </si>
  <si>
    <t>https://starcitygames.com/phoenix-of-ash-sgl-mtg-thb-148-enf/?sku=SGL-MTG-THB-148-ENF1</t>
  </si>
  <si>
    <t>https://starcitygames.com/relic-robber-sgl-mtg-znr-153-enf/?sku=SGL-MTG-ZNR-153-ENF1</t>
  </si>
  <si>
    <t>https://starcitygames.com/relic-robber-sgl-mtg-znr2-351-enf/?sku=SGL-MTG-ZNR2-351-ENF1</t>
  </si>
  <si>
    <t>https://starcitygames.com/flamekin-herald-sgl-mtg-cmr-179-enf/?sku=SGL-MTG-CMR-179-ENF1</t>
  </si>
  <si>
    <t>Scrap Welder (PRE)</t>
  </si>
  <si>
    <t>https://starcitygames.com/scrap-welder-sgl-mtg-prm-pre_neo_159-enf/?sku=SGL-MTG-PRM-PRE_NEO_159-ENF1</t>
  </si>
  <si>
    <t>https://starcitygames.com/leyline-of-lightning-sgl-mtg-gpt-68-enf/?sku=SGL-MTG-GPT-68-ENF1</t>
  </si>
  <si>
    <t>Leyline of Lightning</t>
  </si>
  <si>
    <t>https://starcitygames.com/quicksmith-rebel-sgl-mtg-prm-lnch-aer-093-enf/?sku=SGL-MTG-PRM-LNCH_AER_093-ENF1</t>
  </si>
  <si>
    <t>Quicksmith Rebel</t>
  </si>
  <si>
    <t>https://starcitygames.com/irencrag-feat-sgl-mtg-prm-pre-eld-127-enf/?sku=SGL-MTG-PRM-PRE_ELD_127-ENF1</t>
  </si>
  <si>
    <t>Irencrag Feat (PRE)</t>
  </si>
  <si>
    <t>https://starcitygames.com/mythos-of-vadrok-sgl-mtg-prm-pre_iko_127-enf/?sku=SGL-MTG-PRM-PRE_IKO_127-ENF1</t>
  </si>
  <si>
    <t>Mythos of Vadrok (PRE)</t>
  </si>
  <si>
    <t>https://starcitygames.com/calamity-bearer-sgl-mtg-khm-125-enf/?sku=SGL-MTG-KHM-125-ENF1</t>
  </si>
  <si>
    <t>https://starcitygames.com/calamity-bearer-sgl-mtg-khm2-356-enf/?sku=SGL-MTG-KHM2-356-ENF1</t>
  </si>
  <si>
    <t>https://starcitygames.com/chance-encounter-sgl-mtg-mh2-277-enf/?sku=SGL-MTG-MH2-277-ENF1</t>
  </si>
  <si>
    <t>Chance Encounter</t>
  </si>
  <si>
    <t>https://starcitygames.com/change-of-fortune-sgl-mtg-vow2-375-enf/?sku=SGL-MTG-VOW2-375-ENF1</t>
  </si>
  <si>
    <t>Change of Fortune</t>
  </si>
  <si>
    <t>https://starcitygames.com/unpredictable-cyclone-sgl-mtg-iko-139-enf/?sku=SGL-MTG-IKO-139-ENF1</t>
  </si>
  <si>
    <t>Zalto, Fire Giant Duke</t>
  </si>
  <si>
    <t>https://starcitygames.com/zalto-fire-giant-duke-sgl-mtg-afr-171-enf/?sku=SGL-MTG-AFR-171-ENF1</t>
  </si>
  <si>
    <t>https://starcitygames.com/immortal-phoenix-sgl-mtg-m19-gp4-enf/?sku=SGL-MTG-M19-GP4-ENF1</t>
  </si>
  <si>
    <t>Immortal Phoenix</t>
  </si>
  <si>
    <t>https://starcitygames.com/chaos-maw-sgl-mtg-hou-87-enf/?sku=SGL-MTG-HOU-87-ENF1</t>
  </si>
  <si>
    <t>https://starcitygames.com/volcanic-salvo-sgl-mtg-m21-172-enf/?sku=SGL-MTG-M21-172-ENF1</t>
  </si>
  <si>
    <t>https://starcitygames.com/jayas-immolating-inferno-sgl-mtg-dom-133-enf/?sku=SGL-MTG-DOM-133-ENF1</t>
  </si>
  <si>
    <t>https://starcitygames.com/march-of-reckless-joy-sgl-mtg-neo2-469-enf/?sku=SGL-MTG-NEO2-469-ENF1</t>
  </si>
  <si>
    <t>https://starcitygames.com/swarm-shambler-sgl-mtg-znr-207-enf/?sku=SGL-MTG-ZNR-207-ENF1</t>
  </si>
  <si>
    <t>https://starcitygames.com/living-wish-sgl-mtg-a25-179-enf/?sku=SGL-MTG-A25-179-ENF1</t>
  </si>
  <si>
    <t>https://starcitygames.com/jolrael-mwonvuli-recluse-sgl-mtg-prm-pre_m21_191-enf/?sku=SGL-MTG-PRM-PRE_M21_191-ENF1</t>
  </si>
  <si>
    <t>Jolrael, Mwonvuli Recluse (PRE)</t>
  </si>
  <si>
    <t>https://starcitygames.com/inscription-of-abundance-sgl-mtg-znr2-360-enf/?sku=SGL-MTG-ZNR2-360-ENF1</t>
  </si>
  <si>
    <t>https://starcitygames.com/regrowth-sgl-mtg-sta-056-enf/?sku=SGL-MTG-STA-056-ENF1</t>
  </si>
  <si>
    <t>https://starcitygames.com/kami-of-transience-sgl-mtg-neo-197-enf/?sku=SGL-MTG-NEO-197-ENF1</t>
  </si>
  <si>
    <t>Gala Greeters</t>
  </si>
  <si>
    <t>https://starcitygames.com/gala-greeters-sgl-mtg-snc2-450-enf/?sku=SGL-MTG-SNC2-450-ENF1</t>
  </si>
  <si>
    <t>https://starcitygames.com/emrakuls-evangel-sgl-mtg-emn-156-enf/?sku=SGL-MTG-EMN-156-ENF1</t>
  </si>
  <si>
    <t>Emrakul's Evangel</t>
  </si>
  <si>
    <t>https://starcitygames.com/oran-rief-ooze-sgl-mtg-znr-198-enf/?sku=SGL-MTG-ZNR-198-ENF1</t>
  </si>
  <si>
    <t>Oran-Rief Ooze (PRE)</t>
  </si>
  <si>
    <t>https://starcitygames.com/oran-rief-ooze-sgl-mtg-prm-pre_znr_198-enf/?sku=SGL-MTG-PRM-PRE_ZNR_198-ENF1</t>
  </si>
  <si>
    <t>https://starcitygames.com/kazandu-mammoth-kazandu-valley-sgl-mtg-znr-189-enf/?sku=SGL-MTG-ZNR-189-ENF1</t>
  </si>
  <si>
    <t>https://starcitygames.com/old-growth-troll-sgl-mtg-khm-185-enf/?sku=SGL-MTG-KHM-185-ENF1</t>
  </si>
  <si>
    <t>https://starcitygames.com/old-growth-troll-sgl-mtg-khm2-365-enf/?sku=SGL-MTG-KHM2-365-ENF1</t>
  </si>
  <si>
    <t>https://starcitygames.com/basic-conjuration-sgl-mtg-stx-120-enf/?sku=SGL-MTG-STX-120-ENF1</t>
  </si>
  <si>
    <t>https://starcitygames.com/varis-silverymoon-ranger-sgl-mtg-afr2-335-enf/?sku=SGL-MTG-AFR2-335-ENF1</t>
  </si>
  <si>
    <t>https://starcitygames.com/briarbridge-tracker-sgl-mtg-mid-172-enf/?sku=SGL-MTG-MID-172-ENF1</t>
  </si>
  <si>
    <t>Briarbridge Tracker</t>
  </si>
  <si>
    <t>https://starcitygames.com/hamlet-vanguard-sgl-mtg-vow-201-enf/?sku=SGL-MTG-VOW-201-ENF1</t>
  </si>
  <si>
    <t>Mythos of Brokkos</t>
  </si>
  <si>
    <t>https://starcitygames.com/mythos-of-brokkos-sgl-mtg-iko-168-enf/?sku=SGL-MTG-IKO-168-ENF1</t>
  </si>
  <si>
    <t>https://starcitygames.com/gemrazer-sgl-mtg-prm-pre_iko_155-enf/?sku=SGL-MTG-PRM-PRE_IKO_155-ENF1</t>
  </si>
  <si>
    <t>Gemrazer (PRE)</t>
  </si>
  <si>
    <t>https://starcitygames.com/accomplished-alchemist-sgl-mtg-stx-119-enf/?sku=SGL-MTG-STX-119-ENF1</t>
  </si>
  <si>
    <t>Accomplished Alchemist (JP)</t>
  </si>
  <si>
    <t>https://starcitygames.com/deep-forest-hermit-sgl-mtg-mh13-020-enf/?sku=SGL-MTG-MH13-020-ENF1</t>
  </si>
  <si>
    <t>Deep Forest Hermit (ETCH)</t>
  </si>
  <si>
    <t>https://starcitygames.com/aeve-progenitor-ooze-sgl-mtg-mh23-409-enf/?sku=SGL-MTG-MH23-409-ENF1</t>
  </si>
  <si>
    <t>Aeve, Progenitor Ooze (ETCH)</t>
  </si>
  <si>
    <t>Spring-Leaf Avenger</t>
  </si>
  <si>
    <t>https://starcitygames.com/spring-leaf-avenger-sgl-mtg-neo-208-enf/?sku=SGL-MTG-NEO-208-ENF1</t>
  </si>
  <si>
    <t>https://starcitygames.com/planewide-celebration-sgl-mtg-prm-pre-war-172-enf/?sku=SGL-MTG-PRM-PRE_WAR_172-ENF1</t>
  </si>
  <si>
    <t>Planewide Celebration (PRE)</t>
  </si>
  <si>
    <t>https://starcitygames.com/myojin-of-lifes-web-sgl-mtg-pwsb-chk_229-enf/?sku=SGL-MTG-PWSB-CHK_229-ENF1</t>
  </si>
  <si>
    <t>Myojin of Life's Web</t>
  </si>
  <si>
    <t>Ochre Jelly</t>
  </si>
  <si>
    <t>https://starcitygames.com/ochre-jelly-sgl-mtg-afr2-330-enf/?sku=SGL-MTG-AFR2-330-ENF1</t>
  </si>
  <si>
    <t>https://starcitygames.com/march-of-burgeoning-life-sgl-mtg-neo2-393-enf/?sku=SGL-MTG-NEO2-393-ENF1</t>
  </si>
  <si>
    <t>https://starcitygames.com/exponential-growth-sgl-mtg-stx-130-enf/?sku=SGL-MTG-STX-130-ENF1</t>
  </si>
  <si>
    <t>Exponential Growth</t>
  </si>
  <si>
    <t>https://starcitygames.com/witherbloom-command-sgl-mtg-stx-248-enf/?sku=SGL-MTG-STX-248-ENF1</t>
  </si>
  <si>
    <t>Witherbloom Command (JP)</t>
  </si>
  <si>
    <t>Livio, Oathsworn Sentinel (ETCH)</t>
  </si>
  <si>
    <t>Solitary Confinement (ETCH)</t>
  </si>
  <si>
    <t>https://starcitygames.com/skycat-sovereign-sgl-mtg-iko-207-enf/?sku=SGL-MTG-IKO-207-ENF1</t>
  </si>
  <si>
    <t>https://starcitygames.com/hallowed-respite-sgl-mtg-mid-227-enf/?sku=SGL-MTG-MID-227-ENF1</t>
  </si>
  <si>
    <t>https://starcitygames.com/dennick-pious-apprentice-dennick-pious-apparition-sgl-mtg-prm-pre_mid_217-enf/?sku=SGL-MTG-PRM-PRE_MID_217-ENF1</t>
  </si>
  <si>
    <t>https://starcitygames.com/isperia-supreme-judge-sgl-mtg-gk2-1-enf/?sku=SGL-MTG-GK2-1-ENF1</t>
  </si>
  <si>
    <t>Isperia, Supreme Judge</t>
  </si>
  <si>
    <t>https://starcitygames.com/obscura-interceptor-sgl-mtg-snc-209-enf/?sku=SGL-MTG-SNC-209-ENF1</t>
  </si>
  <si>
    <t>Obscura Interceptor</t>
  </si>
  <si>
    <t>https://starcitygames.com/kamiz-obscura-oculus-sgl-mtg-ncc-003-enf/?sku=SGL-MTG-NCC-003-ENF1</t>
  </si>
  <si>
    <t>Kamiz, Obscura Oculus</t>
  </si>
  <si>
    <t>https://starcitygames.com/tivit-seller-of-secrets-sgl-mtg-ncc-010-enf/?sku=SGL-MTG-NCC-010-ENF1</t>
  </si>
  <si>
    <t>Tivit, Seller of Secrets</t>
  </si>
  <si>
    <t>https://starcitygames.com/doom-foretold-sgl-mtg-eld-187-enf/?sku=SGL-MTG-ELD-187-ENF1</t>
  </si>
  <si>
    <t>https://starcitygames.com/orah-skyclave-hierophant-sgl-mtg-znr-233-enf/?sku=SGL-MTG-ZNR-233-ENF1</t>
  </si>
  <si>
    <t>https://starcitygames.com/orah-skyclave-hierophant-sgl-mtg-znr2-369-enf/?sku=SGL-MTG-ZNR2-369-ENF1</t>
  </si>
  <si>
    <t>https://starcitygames.com/dramatic-finale-sgl-mtg-prm-pre_stx_180-enf/?sku=SGL-MTG-PRM-PRE_STX_180-ENF1</t>
  </si>
  <si>
    <t>Dramatic Finale (PRE)</t>
  </si>
  <si>
    <t>https://starcitygames.com/colfenor-the-last-yew-sgl-mtg-cmr2-594-enf/?sku=SGL-MTG-CMR2-594-ENF1</t>
  </si>
  <si>
    <t>Colfenor, the Last Yew (ETCH)</t>
  </si>
  <si>
    <t>Aven Heartstabber (PRE)</t>
  </si>
  <si>
    <t>https://starcitygames.com/aven-heartstabber-sgl-mtg-prm-pre_snc_166-enf/?sku=SGL-MTG-PRM-PRE_SNC_166-ENF1</t>
  </si>
  <si>
    <t>https://starcitygames.com/etrata-the-silencer-sgl-mtg-gk1-1-enf/?sku=SGL-MTG-GK1-1-ENF1</t>
  </si>
  <si>
    <t>Etrata, the Silencer</t>
  </si>
  <si>
    <t>https://starcitygames.com/wilhelt-the-rotcleaver-sgl-mtg-mic-002-enf/?sku=SGL-MTG-MIC-002-ENF1</t>
  </si>
  <si>
    <t>Wilhelt, the Rotcleaver</t>
  </si>
  <si>
    <t>https://starcitygames.com/eloise-nephalia-sleuth-sgl-mtg-mic-003-enf/?sku=SGL-MTG-MIC-003-ENF1</t>
  </si>
  <si>
    <t>Eloise, Nephalia Sleuth</t>
  </si>
  <si>
    <t>https://starcitygames.com/kotose-the-silent-spider-sgl-mtg-neo2-490-enf/?sku=SGL-MTG-NEO2-490-ENF1</t>
  </si>
  <si>
    <t>https://starcitygames.com/hostile-takeover-sgl-mtg-prm-pre_snc_191-enf/?sku=SGL-MTG-PRM-PRE_SNC_191-ENF1</t>
  </si>
  <si>
    <t>Hostile Takeover (PRE)</t>
  </si>
  <si>
    <t>https://starcitygames.com/fireminds-research-sgl-mtg-prm-drft-grn-171-enf/?sku=SGL-MTG-PRM-DRFT_GRN_171-ENF1</t>
  </si>
  <si>
    <t>https://starcitygames.com/kaza-roil-chaser-sgl-mtg-znr-225-enf/?sku=SGL-MTG-ZNR-225-ENF1</t>
  </si>
  <si>
    <t>https://starcitygames.com/jhoira-of-the-ghitu-sgl-mtg-dds-1-enf/?sku=SGL-MTG-DDS-1-ENF1</t>
  </si>
  <si>
    <t>Jhoira of the Ghitu</t>
  </si>
  <si>
    <t>https://starcitygames.com/torrent-sculptor-flamethrower-sonata-sgl-mtg-prm-pre_stx_159-enf/?sku=SGL-MTG-PRM-PRE_STX_159-ENF1</t>
  </si>
  <si>
    <t>https://starcitygames.com/niv-mizzet-the-firemind-sgl-mtg-gk1-26-enf/?sku=SGL-MTG-GK1-26-ENF1</t>
  </si>
  <si>
    <t>https://starcitygames.com/whirlwind-of-thought-sgl-mtg-iko-215-enf/?sku=SGL-MTG-IKO-215-ENF1</t>
  </si>
  <si>
    <t>https://starcitygames.com/gnostro-voice-of-the-crags-sgl-mtg-cmr2-596-enf/?sku=SGL-MTG-CMR2-596-ENF1</t>
  </si>
  <si>
    <t>Gnostro, Voice of the Crags (ETCH)</t>
  </si>
  <si>
    <t>https://starcitygames.com/immersturm-predator-sgl-mtg-khm-214-enf/?sku=SGL-MTG-KHM-214-ENF1</t>
  </si>
  <si>
    <t>Immersturm Predator</t>
  </si>
  <si>
    <t>https://starcitygames.com/ognis-the-dragons-lash-sgl-mtg-prm-pre_snc_210-enf/?sku=SGL-MTG-PRM-PRE_SNC_210-ENF1</t>
  </si>
  <si>
    <t>Ognis, the Dragon's Lash (PRE)</t>
  </si>
  <si>
    <t>https://starcitygames.com/polukranos-unchained-sgl-mtg-thb-224-enf/?sku=SGL-MTG-THB-224-ENF1</t>
  </si>
  <si>
    <t>Polukranos, Unchained</t>
  </si>
  <si>
    <t>https://starcitygames.com/izoni-thousand-eyed-sgl-mtg-gk1-50-enf/?sku=SGL-MTG-GK1-50-ENF1</t>
  </si>
  <si>
    <t>Izoni, Thousand-Eyed</t>
  </si>
  <si>
    <t>https://starcitygames.com/lonis-cryptozoologist-sgl-mtg-mh2-204-enf/?sku=SGL-MTG-MH2-204-ENF1</t>
  </si>
  <si>
    <t>Lonis, Cryptozoologist</t>
  </si>
  <si>
    <t>https://starcitygames.com/elder-deep-fiend-sgl-mtg-prm-pre-emn-005-enf/?sku=SGL-MTG-PRM-PRE_EMN_005-ENF1</t>
  </si>
  <si>
    <t>https://starcitygames.com/plargg-dean-of-chaos-augusta-dean-of-order-sgl-mtg-stx-155-enf/?sku=SGL-MTG-STX-155-ENF1</t>
  </si>
  <si>
    <t>https://starcitygames.com/wyleth-soul-of-steel-sgl-mtg-cmr-362-enf/?sku=SGL-MTG-CMR-362-ENF1</t>
  </si>
  <si>
    <t>Wyleth, Soul of Steel</t>
  </si>
  <si>
    <t>https://starcitygames.com/showdown-of-the-skalds-sgl-mtg-prm-pre_khm_229-enf/?sku=SGL-MTG-PRM-PRE_KHM_229-ENF1</t>
  </si>
  <si>
    <t>Showdown of the Skalds (PRE)</t>
  </si>
  <si>
    <t>https://starcitygames.com/blade-historian-sgl-mtg-stx-165-enf/?sku=SGL-MTG-STX-165-ENF1</t>
  </si>
  <si>
    <t>https://starcitygames.com/radiant-scrollwielder-sgl-mtg-prm-pre_stx_221-enf/?sku=SGL-MTG-PRM-PRE_STX_221-ENF1</t>
  </si>
  <si>
    <t>Radiant Scrollwielder (PRE)</t>
  </si>
  <si>
    <t>https://starcitygames.com/osgir-the-reconstructor-sgl-mtg-c21-008-enf/?sku=SGL-MTG-C21-008-ENF1</t>
  </si>
  <si>
    <t>Osgir, the Reconstructor</t>
  </si>
  <si>
    <t>https://starcitygames.com/alibou-ancient-witness-sgl-mtg-c21-007-enf/?sku=SGL-MTG-C21-007-ENF1</t>
  </si>
  <si>
    <t>Alibou, Ancient Witness</t>
  </si>
  <si>
    <t>https://starcitygames.com/foundry-champion-sgl-mtg-gtc-165-enf/?sku=SGL-MTG-GTC-165-ENF1</t>
  </si>
  <si>
    <t>Foundry Champion</t>
  </si>
  <si>
    <t>https://starcitygames.com/piru-the-volatile-sgl-mtg-mh2-207-enf/?sku=SGL-MTG-MH2-207-ENF1</t>
  </si>
  <si>
    <t>Piru, the Volatile (PRE)</t>
  </si>
  <si>
    <t>https://starcitygames.com/black-market-tycoon-sgl-mtg-snc2-434-enf/?sku=SGL-MTG-SNC2-434-ENF1</t>
  </si>
  <si>
    <t>Black Market Tycoon</t>
  </si>
  <si>
    <t>https://starcitygames.com/gruul-spellbreaker-sgl-mtg-prm-pre-rna-179-enf/?sku=SGL-MTG-PRM-PRE_RNA_179-ENF1</t>
  </si>
  <si>
    <t>Gruul Spellbreaker (PRE)</t>
  </si>
  <si>
    <t>https://starcitygames.com/ruric-thar-the-unbowed-sgl-mtg-a25-216-enf/?sku=SGL-MTG-A25-216-ENF1</t>
  </si>
  <si>
    <t>https://starcitygames.com/phylath-world-sculptor-sgl-mtg-prm-pre_znr_234-enf/?sku=SGL-MTG-PRM-PRE_ZNR_234-ENF1</t>
  </si>
  <si>
    <t>Phylath, World Sculptor (PRE)</t>
  </si>
  <si>
    <t>https://starcitygames.com/cabaretti-ascendancy-sgl-mtg-prm-pre_snc_172-enf/?sku=SGL-MTG-PRM-PRE_SNC_172-ENF1</t>
  </si>
  <si>
    <t>Cabaretti Ascendancy (PRE)</t>
  </si>
  <si>
    <t>https://starcitygames.com/galea-kindler-of-hope-sgl-mtg-afc-001-enf/?sku=SGL-MTG-AFC-001-ENF1</t>
  </si>
  <si>
    <t>Galea, Kindler of Hope</t>
  </si>
  <si>
    <t>https://starcitygames.com/storvald-frost-giant-jarl-sgl-mtg-afc-055-enf/?sku=SGL-MTG-AFC-055-ENF1</t>
  </si>
  <si>
    <t>Storvald, Frost Giant Jarl</t>
  </si>
  <si>
    <t>https://starcitygames.com/augmenter-pugilist-echoing-equation-sgl-mtg-prm-pre_stx_147-enf/?sku=SGL-MTG-PRM-PRE_STX_147-ENF1</t>
  </si>
  <si>
    <t>https://starcitygames.com/slogurk-the-overslime-sgl-mtg-mid-242-enf/?sku=SGL-MTG-MID-242-ENF1</t>
  </si>
  <si>
    <t>Slogurk, the Overslime (PRE)</t>
  </si>
  <si>
    <t>https://starcitygames.com/slogurk-the-overslime-sgl-mtg-prm-pre_mid_242-enf/?sku=SGL-MTG-PRM-PRE_MID_242-ENF1</t>
  </si>
  <si>
    <t>https://starcitygames.com/zegana-utopian-speaker-sgl-mtg-prm-pre-rna-214-enf/?sku=SGL-MTG-PRM-PRE_RNA_214-ENF1</t>
  </si>
  <si>
    <t>Zegana, Utopian Speaker (PRE)</t>
  </si>
  <si>
    <t>https://starcitygames.com/zegana-utopian-speaker-sgl-mtg-gk2-107-enf/?sku=SGL-MTG-GK2-107-ENF1</t>
  </si>
  <si>
    <t>Zegana, Utopian Speaker</t>
  </si>
  <si>
    <t>https://starcitygames.com/verazol-the-split-current-sgl-mtg-znr-239-enf/?sku=SGL-MTG-ZNR-239-ENF1</t>
  </si>
  <si>
    <t>https://starcitygames.com/pyramid-of-the-pantheon-sgl-mtg-prm-pre-akh-235-enf/?sku=SGL-MTG-PRM-PRE_AKH_235-ENF1</t>
  </si>
  <si>
    <t>Pyramid of the Pantheon (PRE)</t>
  </si>
  <si>
    <t>https://starcitygames.com/pyre-of-heroes-sgl-mtg-khm-241-enf/?sku=SGL-MTG-KHM-241-ENF1</t>
  </si>
  <si>
    <t>https://starcitygames.com/electrostatic-pummeler-sgl-mtg-prm-pre-kld-210-enf/?sku=SGL-MTG-PRM-PRE_KLD_210-ENF1</t>
  </si>
  <si>
    <t>Electrostatic Pummeler (PRE)</t>
  </si>
  <si>
    <t>https://starcitygames.com/desecrated-tomb-sgl-mtg-prm-drft-m19-230-enf/?sku=SGL-MTG-PRM-DRFT_M19_230-ENF1</t>
  </si>
  <si>
    <t>https://starcitygames.com/desecrated-tomb-sgl-mtg-m19-230-enf/?sku=SGL-MTG-M19-230-ENF1</t>
  </si>
  <si>
    <t>Firemind's Research (FNM)</t>
  </si>
  <si>
    <t>Desecrated Tomb (FNM)</t>
  </si>
  <si>
    <t>https://starcitygames.com/oracles-vault-sgl-mtg-prm-pre-akh-234-enf/?sku=SGL-MTG-PRM-PRE_AKH_234-ENF1</t>
  </si>
  <si>
    <t>Oracle's Vault (PRE)</t>
  </si>
  <si>
    <t>Knowledge Pool</t>
  </si>
  <si>
    <t>https://starcitygames.com/knowledge-pool-sgl-mtg-pwsb-mbs_111-enf/?sku=SGL-MTG-PWSB-MBS_111-ENF1</t>
  </si>
  <si>
    <t>Triskelion</t>
  </si>
  <si>
    <t>https://starcitygames.com/triskelion-sgl-mtg-pwsb-m11_218-enf/?sku=SGL-MTG-PWSB-M11_218-ENF1</t>
  </si>
  <si>
    <t>https://starcitygames.com/crawling-barrens-sgl-mtg-prm-pre_znr_262-enf/?sku=SGL-MTG-PRM-PRE_ZNR_262-ENF1</t>
  </si>
  <si>
    <t>Crawling Barrens (PRE)</t>
  </si>
  <si>
    <t>Hall of Oracles (JP)</t>
  </si>
  <si>
    <t>https://starcitygames.com/hall-of-oracles-sgl-mtg-stx-267-enf/?sku=SGL-MTG-STX-267-ENF1</t>
  </si>
  <si>
    <t>https://starcitygames.com/riptide-laboratory-sgl-mtg-mh23-303-enf/?sku=SGL-MTG-MH23-303-ENF1</t>
  </si>
  <si>
    <t>Riptide Laboratory (ETCH)</t>
  </si>
  <si>
    <t>https://starcitygames.com/sanctum-of-fruitful-harvest-sgl-mtg-m21-203-enf/?sku=SGL-MTG-M21-203-ENF1</t>
  </si>
  <si>
    <t>Sanctum of Fruitful Harvest</t>
  </si>
  <si>
    <t>https://starcitygames.com/arcane-denial-sgl-mtg-cmr-393-enn/?sku=SGL-MTG-CMR-393-ENN1</t>
  </si>
  <si>
    <t>Bojuka Bog</t>
  </si>
  <si>
    <t>https://starcitygames.com/bojuka-bog-sgl-mtg-mic-167-enn/?sku=SGL-MTG-MIC-167-ENN1</t>
  </si>
  <si>
    <t>Deafening Silence</t>
  </si>
  <si>
    <t>https://starcitygames.com/deafening-silence-sgl-mtg-eld-010-enn/?sku=SGL-MTG-ELD-010-ENN1</t>
  </si>
  <si>
    <t>Darksteel Mutation</t>
  </si>
  <si>
    <t>https://starcitygames.com/darksteel-mutation-sgl-mtg-c21-087-enn/?sku=SGL-MTG-C21-087-ENN1</t>
  </si>
  <si>
    <t>https://starcitygames.com/garruks-uprising-sgl-mtg-m212-308-enn/?sku=SGL-MTG-M212-308-ENN1</t>
  </si>
  <si>
    <t>Crop Rotation</t>
  </si>
  <si>
    <t>https://starcitygames.com/crop-rotation-sgl-mtg-2xm-161-enn/?sku=SGL-MTG-2XM-161-ENN1</t>
  </si>
  <si>
    <t>https://starcitygames.com/conclave-mentor-sgl-mtg-m21-216-enn/?sku=SGL-MTG-M21-216-ENN1</t>
  </si>
  <si>
    <t>Conclave Mentor</t>
  </si>
  <si>
    <t>https://starcitygames.com/oketras-monument-sgl-mtg-akh-233-enn/?sku=SGL-MTG-AKH-233-ENN1</t>
  </si>
  <si>
    <t>Oketra's Monument</t>
  </si>
  <si>
    <t>Simic Growth Chamber</t>
  </si>
  <si>
    <t>https://starcitygames.com/simic-growth-chamber-sgl-mtg-ima-249-enf/?sku=SGL-MTG-IMA-249-ENF1</t>
  </si>
  <si>
    <t>https://starcitygames.com/deadly-dispute-sgl-mtg-afr-094-enf/?sku=SGL-MTG-AFR-094-ENF1</t>
  </si>
  <si>
    <t>https://starcitygames.com/ingenious-smith-sgl-mtg-afr-021-enf/?sku=SGL-MTG-AFR-021-ENF1</t>
  </si>
  <si>
    <t>Ingenious Smith</t>
  </si>
  <si>
    <t>Skirk Prospector</t>
  </si>
  <si>
    <t>https://starcitygames.com/skirk-prospector-sgl-mtg-dom-144-enf/?sku=SGL-MTG-DOM-144-ENF1</t>
  </si>
  <si>
    <t>https://starcitygames.com/prosperous-innkeeper-sgl-mtg-afr-200-enf/?sku=SGL-MTG-AFR-200-ENF1</t>
  </si>
  <si>
    <t>Prosperous Innkeeper</t>
  </si>
  <si>
    <t>https://starcitygames.com/indulging-patrician-sgl-mtg-m21-219-enf/?sku=SGL-MTG-M21-219-ENF1</t>
  </si>
  <si>
    <t>Indulging Patrician</t>
  </si>
  <si>
    <t>Foil?</t>
  </si>
  <si>
    <t>No</t>
  </si>
  <si>
    <t>Sí</t>
  </si>
  <si>
    <t>https://starcitygames.com/abrupt-decay-sgl-mtg-pwsb-gk1_057-enn/?sku=SGL-MTG-PWSB-GK1_057-ENN1</t>
  </si>
  <si>
    <t>https://starcitygames.com/eiganjo-seat-of-the-empire-sgl-mtg-neo2-413-enn/?sku=SGL-MTG-NEO2-413-ENN1</t>
  </si>
  <si>
    <t>https://starcitygames.com/honden-of-infinite-rage-sgl-mtg-pwsb-ema_134-enn/?sku=SGL-MTG-PWSB-EMA_134-ENN1</t>
  </si>
  <si>
    <t>Honden of Infinite Rage</t>
  </si>
  <si>
    <t>https://starcitygames.com/adeline-resplendent-cathar-sgl-mtg-mid-001-enn/?sku=SGL-MTG-MID-001-ENN1</t>
  </si>
  <si>
    <t>Adeline, Resplendent Cathar</t>
  </si>
  <si>
    <t>https://starcitygames.com/brash-taunter-sgl-mtg-m21-133-enn/?sku=SGL-MTG-M21-133-ENN1</t>
  </si>
  <si>
    <t>https://starcitygames.com/terror-of-the-peaks-sgl-mtg-m21-164-enn/?sku=SGL-MTG-M21-164-ENN1</t>
  </si>
  <si>
    <t>Exquisite Blood</t>
  </si>
  <si>
    <t>https://starcitygames.com/exquisite-blood-sgl-mtg-jmp-231-enn/?sku=SGL-MTG-JMP-231-ENN1</t>
  </si>
  <si>
    <t>https://starcitygames.com/path-to-exile-sgl-mtg-jmp-127-enn/?sku=SGL-MTG-JMP-127-ENN1</t>
  </si>
  <si>
    <t>Goblin Chieftain</t>
  </si>
  <si>
    <t>https://starcitygames.com/goblin-chieftain-sgl-mtg-jmp-324-enn/?sku=SGL-MTG-JMP-324-ENN1</t>
  </si>
  <si>
    <t>Plains (#45)</t>
  </si>
  <si>
    <t>https://starcitygames.com/plains-sgl-mtg-jmp-045-enn/?sku=SGL-MTG-JMP-045-ENN1</t>
  </si>
  <si>
    <t>https://starcitygames.com/lightning-bolt-sgl-mtg-jmp-342-enn/?sku=SGL-MTG-JMP-342-ENN1</t>
  </si>
  <si>
    <t>Soulmates</t>
  </si>
  <si>
    <t>https://starcitygames.com/soulmates-sgl-mtg-mb13-084-enn/?sku=SGL-MTG-MB13-084-ENN1</t>
  </si>
  <si>
    <t>https://starcitygames.com/cat-token-027-cat-token-028-sgl-mtg-prm-secret-sld-027028-enn/?sku=SGL-MTG-PRM-SECRET_SLD_027028-ENN1</t>
  </si>
  <si>
    <t>Cat Token</t>
  </si>
  <si>
    <t>Cat Token #27 // Cat Token #28</t>
  </si>
  <si>
    <t>https://starcitygames.com/pet-project-sgl-mtg-ust-198-enn/?sku=SGL-MTG-UST-198-ENN1</t>
  </si>
  <si>
    <t>Pet Project</t>
  </si>
  <si>
    <t>https://starcitygames.com/pridemalkin-sgl-mtg-m21-196-enf/?sku=SGL-MTG-M21-196-ENF1</t>
  </si>
  <si>
    <t>Pridemalkin</t>
  </si>
  <si>
    <t>https://starcitygames.com/regal-caracal-sgl-mtg-prm-pre-akh-024-enf/?sku=SGL-MTG-PRM-PRE_AKH_024-ENF1</t>
  </si>
  <si>
    <t>https://starcitygames.com/nine-lives-sgl-mtg-m21-028-enn/?sku=SGL-MTG-M21-028-ENN1</t>
  </si>
  <si>
    <t>Nine Lives</t>
  </si>
  <si>
    <t>Sacred Cat</t>
  </si>
  <si>
    <t>https://starcitygames.com/sacred-cat-sgl-mtg-akh-27-enf/?sku=SGL-MTG-AKH-27-ENF1</t>
  </si>
  <si>
    <t>https://starcitygames.com/sacred-cat-token-sgl-mtg-akh-t10-enn/?sku=SGL-MTG-AKH-T10-ENN1</t>
  </si>
  <si>
    <t>Sacred Cat Token</t>
  </si>
  <si>
    <t>https://starcitygames.com/charmed-stray-sgl-mtg-war-8-enf/?sku=SGL-MTG-WAR-8-ENF1</t>
  </si>
  <si>
    <t>Charmed Stray</t>
  </si>
  <si>
    <t>https://starcitygames.com/sanctuary-cat-sgl-mtg-dka-19-enf/?sku=SGL-MTG-DKA-19-ENF1</t>
  </si>
  <si>
    <t>Sanctuary Cat</t>
  </si>
  <si>
    <t>Adorable Kitten</t>
  </si>
  <si>
    <t>https://starcitygames.com/adorable-kitten-sgl-mtg-ust-1-enn/?sku=SGL-MTG-UST-1-ENN1</t>
  </si>
  <si>
    <t>Lucky Offering</t>
  </si>
  <si>
    <t>https://starcitygames.com/lucky-offering-sgl-mtg-neo-027-enn/?sku=SGL-MTG-NEO-027-ENN1</t>
  </si>
  <si>
    <t>https://starcitygames.com/cat-token-human-soldier-token-04-sgl-mtg-iko-t01t04-enf/?sku=SGL-MTG-IKO-T01T04-ENF1</t>
  </si>
  <si>
    <t>https://starcitygames.com/cat-token-sgl-mtg-akh-t16-enn/?sku=SGL-MTG-AKH-T16-ENN1</t>
  </si>
  <si>
    <t>Cat Token // Copy Token</t>
  </si>
  <si>
    <t>https://starcitygames.com/cat-token-copy-token-sgl-mtg-znr-t02t12-enf/?sku=SGL-MTG-ZNR-T02T12-ENF1</t>
  </si>
  <si>
    <t>Cat Token // Soldier Token #4</t>
  </si>
  <si>
    <t>Cat Bird Token // Soldier Token #4</t>
  </si>
  <si>
    <t>https://starcitygames.com/cat-bird-token-human-soldier-token-04-sgl-mtg-iko-t02t04-enf/?sku=SGL-MTG-IKO-T02T04-ENF1</t>
  </si>
  <si>
    <t>Graceful Cat</t>
  </si>
  <si>
    <t>https://starcitygames.com/graceful-cat-sgl-mtg-akh-273-enn/?sku=SGL-MTG-AKH-273-ENN1</t>
  </si>
  <si>
    <t>https://starcitygames.com/diminish-sgl-mtg-ima-50-enf/?sku=SGL-MTG-IMA-50-ENF1</t>
  </si>
  <si>
    <t>Diminish</t>
  </si>
  <si>
    <t>https://starcitygames.com/mischievous-catgeist-catlike-curiosity-sgl-mtg-vow-069-enn/?sku=SGL-MTG-VOW-069-ENN1</t>
  </si>
  <si>
    <t>Mischievous Catgeist</t>
  </si>
  <si>
    <t>Arcane Flight</t>
  </si>
  <si>
    <t>https://starcitygames.com/arcane-flight-sgl-mtg-dom-43-enf/?sku=SGL-MTG-DOM-43-ENF1</t>
  </si>
  <si>
    <t>Contagion</t>
  </si>
  <si>
    <t>https://starcitygames.com/contagion-sgl-mtg-all-45-enn/?sku=SGL-MTG-ALL-45-ENN1</t>
  </si>
  <si>
    <t>https://starcitygames.com/cauldron-familiar-sgl-mtg-eld-081-enf/?sku=SGL-MTG-ELD-081-ENF1</t>
  </si>
  <si>
    <t>Cauldron Familiar</t>
  </si>
  <si>
    <t>https://starcitygames.com/entrails-feaster-sgl-mtg-ons-143-enn/?sku=SGL-MTG-ONS-143-ENN1</t>
  </si>
  <si>
    <t>Entrails Feaster</t>
  </si>
  <si>
    <t>Black Cat</t>
  </si>
  <si>
    <t>https://starcitygames.com/black-cat-sgl-mtg-jmp-203-enn/?sku=SGL-MTG-JMP-203-ENN1</t>
  </si>
  <si>
    <t>https://starcitygames.com/sabertooth-alley-cat-sgl-mtg-rav-140-enf/?sku=SGL-MTG-RAV-140-ENF1</t>
  </si>
  <si>
    <t>Sabertooth Alley Cat</t>
  </si>
  <si>
    <t>Chandra's Embercat</t>
  </si>
  <si>
    <t>Harmless Offering</t>
  </si>
  <si>
    <t>https://starcitygames.com/harmless-offering-sgl-mtg-emn-131-enn/?sku=SGL-MTG-EMN-131-ENN1</t>
  </si>
  <si>
    <t>https://starcitygames.com/chandras-embercat-sgl-mtg-m20-129-enf/?sku=SGL-MTG-M20-129-ENF1</t>
  </si>
  <si>
    <t>Keeper of Fables</t>
  </si>
  <si>
    <t>https://starcitygames.com/keeper-of-fables-sgl-mtg-eld-163-enf/?sku=SGL-MTG-ELD-163-ENF1</t>
  </si>
  <si>
    <t>https://starcitygames.com/feline-sovereign-sgl-mtg-m21-180-enf/?sku=SGL-MTG-M21-180-ENF1</t>
  </si>
  <si>
    <t>Generous Stray</t>
  </si>
  <si>
    <t>https://starcitygames.com/generous-stray-sgl-mtg-grn-129-enn/?sku=SGL-MTG-GRN-129-ENN1</t>
  </si>
  <si>
    <t>Enlarge</t>
  </si>
  <si>
    <t>https://starcitygames.com/enlarge-sgl-mtg-ima-162-enf/?sku=SGL-MTG-IMA-162-ENF1</t>
  </si>
  <si>
    <t>https://starcitygames.com/monstrous-growth-sgl-mtg-por-173b-enn/?sku=SGL-MTG-POR-173b-ENN1</t>
  </si>
  <si>
    <t>Monstrous Growth  (No Flavor)</t>
  </si>
  <si>
    <t>Cat Token // Warrior Token</t>
  </si>
  <si>
    <t>https://starcitygames.com/cat-token-human-warrior-token-sgl-mtg-khm-t14t03-enf/?sku=SGL-MTG-KHM-T14T03-ENF1</t>
  </si>
  <si>
    <t>https://starcitygames.com/cat-token-sgl-mtg-m21-t11-enn/?sku=SGL-MTG-M21-T11-ENN1</t>
  </si>
  <si>
    <t>Cat Token #11</t>
  </si>
  <si>
    <t>https://starcitygames.com/guenhwyvar-token-sgl-mtg-afr-t13-enn/?sku=SGL-MTG-AFR-T13-ENN1</t>
  </si>
  <si>
    <t>Guenhwyvar Token</t>
  </si>
  <si>
    <t>Cat Token #20 // Beast Token</t>
  </si>
  <si>
    <t>https://starcitygames.com/beast-token-cat-token-20-sgl-mtg-m21-t10t20-enf/?sku=SGL-MTG-M21-T10T20-ENF1</t>
  </si>
  <si>
    <t>Hungry Lynx</t>
  </si>
  <si>
    <t>https://starcitygames.com/hungry-lynx-sgl-mtg-c17-31-enn/?sku=SGL-MTG-C17-31-ENN1</t>
  </si>
  <si>
    <t>https://starcitygames.com/cat-token-sgl-mtg-snc-t09-enn/?sku=SGL-MTG-SNC-T09-ENN1</t>
  </si>
  <si>
    <t>Rin and Seri, Inseparable</t>
  </si>
  <si>
    <t>https://starcitygames.com/rin-and-seri-inseparable-sgl-mtg-prm-bab_m212_278-enf/?sku=SGL-MTG-PRM-BAB_M212_278-ENF1</t>
  </si>
  <si>
    <t>Can't Stay Away</t>
  </si>
  <si>
    <t>https://starcitygames.com/cant-stay-away-sgl-mtg-mid-213-enn/?sku=SGL-MTG-MID-213-ENN1</t>
  </si>
  <si>
    <t>Jedit Ojanen</t>
  </si>
  <si>
    <t>https://starcitygames.com/jedit-ojanen-sgl-mtg-leg-234-enn/?sku=SGL-MTG-LEG-234-ENN1</t>
  </si>
  <si>
    <t>Kitt Kanto, Mayhem Diva</t>
  </si>
  <si>
    <t>https://starcitygames.com/kitt-kanto-mayhem-diva-sgl-mtg-ncc-004-enn/?sku=SGL-MTG-NCC-004-ENN1</t>
  </si>
  <si>
    <t>https://starcitygames.com/black-market-tycoon-sgl-mtg-snc-167-enn/?sku=SGL-MTG-SNC-167-ENN1</t>
  </si>
  <si>
    <t>https://starcitygames.com/phabine-bosss-confidant-sgl-mtg-ncc-009-enn/?sku=SGL-MTG-NCC-009-ENN1</t>
  </si>
  <si>
    <t>Phabine, Boss's Confidant</t>
  </si>
  <si>
    <t>Chrome Cat</t>
  </si>
  <si>
    <t>https://starcitygames.com/chrome-cat-sgl-mtg-snc-236-enn/?sku=SGL-MTG-SNC-236-ENN1</t>
  </si>
  <si>
    <t>Golgari Signet</t>
  </si>
  <si>
    <t>https://starcitygames.com/golgari-signet-sgl-mtg-gk1-73-enn/?sku=SGL-MTG-GK1-73-ENN1</t>
  </si>
  <si>
    <t>Rebuff the Wicked</t>
  </si>
  <si>
    <t>https://starcitygames.com/rebuff-the-wicked-sgl-mtg-tsr-035-enn/?sku=SGL-MTG-TSR-035-ENN1</t>
  </si>
  <si>
    <t>https://starcitygames.com/snow-covered-mountain-sgl-mtg-csp-154-enn/?sku=SGL-MTG-CSP-154-ENN1</t>
  </si>
  <si>
    <t>https://starcitygames.com/crovax-ascendant-hero-sgl-mtg-plc-3-enn/?sku=SGL-MTG-PLC-3-ENN1</t>
  </si>
  <si>
    <t>Crovax, Ascendant Hero</t>
  </si>
  <si>
    <t>Fiery Emancipation</t>
  </si>
  <si>
    <t>https://starcitygames.com/fiery-emancipation-sgl-mtg-m21-143-enf/?sku=SGL-MTG-M21-143-ENF1</t>
  </si>
  <si>
    <t>https://starcitygames.com/henrika-domnathi-henrika-infernal-seer-sgl-mtg-vow2-335-enn/?sku=SGL-MTG-VOW2-335-ENN1</t>
  </si>
  <si>
    <t>The Three Weird Sisters</t>
  </si>
  <si>
    <t>Hullbreaker Horror</t>
  </si>
  <si>
    <t>https://starcitygames.com/hullbreaker-horror-sgl-mtg-vow2-359-enn/?sku=SGL-MTG-VOW2-359-ENN1</t>
  </si>
  <si>
    <t>https://starcitygames.com/welcoming-vampire-sgl-mtg-vow-046-enn/?sku=SGL-MTG-VOW-046-ENN1</t>
  </si>
  <si>
    <t>Welcoming Vampire</t>
  </si>
  <si>
    <t>https://starcitygames.com/sundown-pass-sgl-mtg-vow2-285-enn/?sku=SGL-MTG-VOW2-285-ENN1</t>
  </si>
  <si>
    <t>https://starcitygames.com/twilight-prophet-sgl-mtg-pwsb-rix_088-enn/?sku=SGL-MTG-PWSB-RIX_088-ENN1</t>
  </si>
  <si>
    <t>Twilight Prophet</t>
  </si>
  <si>
    <t>Chandra, Dressed to Kill</t>
  </si>
  <si>
    <t>https://starcitygames.com/chandra-dressed-to-kill-sgl-mtg-vow-149-enn/?sku=SGL-MTG-VOW-149-ENN1</t>
  </si>
  <si>
    <t>https://starcitygames.com/swiftfoot-boots-sgl-mtg-afc-217-enn/?sku=SGL-MTG-AFC-217-ENN1</t>
  </si>
  <si>
    <t>https://starcitygames.com/smoldering-egg-ashmouth-dragon-sgl-mtg-prm-pre_mid_159-enf/?sku=SGL-MTG-PRM-PRE_MID_159-ENF1</t>
  </si>
  <si>
    <t>Smoldering Egg</t>
  </si>
  <si>
    <t>https://starcitygames.com/erebos-bleak-hearted-sgl-mtg-thb-093-enn/?sku=SGL-MTG-THB-093-ENN1</t>
  </si>
  <si>
    <t>Destiny Spinner</t>
  </si>
  <si>
    <t>https://starcitygames.com/destiny-spinner-sgl-mtg-thb-168-enn/?sku=SGL-MTG-THB-168-ENN1</t>
  </si>
  <si>
    <t>Hopeful Initiate</t>
  </si>
  <si>
    <t>https://starcitygames.com/hopeful-initiate-sgl-mtg-vow-020-enn/?sku=SGL-MTG-VOW-020-ENN1</t>
  </si>
  <si>
    <t>https://starcitygames.com/rolling-stones-sgl-mtg-8ed-38-enn/?sku=SGL-MTG-8ED-38-ENN1</t>
  </si>
  <si>
    <t>Rolling Stones</t>
  </si>
  <si>
    <t>Ashes of the Abhorrent</t>
  </si>
  <si>
    <t>https://starcitygames.com/ashes-of-the-abhorrent-sgl-mtg-xln-2-enn/?sku=SGL-MTG-XLN-2-ENN1</t>
  </si>
  <si>
    <t>Seraphic Greatsword</t>
  </si>
  <si>
    <t>https://starcitygames.com/seraphic-greatsword-sgl-mtg-cmr-045-enn/?sku=SGL-MTG-CMR-045-ENN1</t>
  </si>
  <si>
    <t>https://starcitygames.com/sram-senior-edificer-sgl-mtg-afc-072-enn/?sku=SGL-MTG-AFC-072-ENN1</t>
  </si>
  <si>
    <t>https://starcitygames.com/sungold-sentinel-sgl-mtg-mid-037-enn/?sku=SGL-MTG-MID-037-ENN1</t>
  </si>
  <si>
    <t>Sungold Sentinel</t>
  </si>
  <si>
    <t>Jailbreak</t>
  </si>
  <si>
    <t>https://starcitygames.com/jailbreak-sgl-mtg-ncc-017-enn/?sku=SGL-MTG-NCC-017-ENN1</t>
  </si>
  <si>
    <t>Holy Avenger</t>
  </si>
  <si>
    <t>https://starcitygames.com/holy-avenger-sgl-mtg-afc-006-enn/?sku=SGL-MTG-AFC-006-ENN1</t>
  </si>
  <si>
    <t>Extraction Specialist</t>
  </si>
  <si>
    <t>https://starcitygames.com/extraction-specialist-sgl-mtg-snc-012-enn/?sku=SGL-MTG-SNC-012-ENN1</t>
  </si>
  <si>
    <t>Elspeth, Sun's Nemesis</t>
  </si>
  <si>
    <t>https://starcitygames.com/elspeth-suns-nemesis-sgl-mtg-thb-014-enn/?sku=SGL-MTG-THB-014-ENN1</t>
  </si>
  <si>
    <t>https://starcitygames.com/fey-steed-sgl-mtg-afc-005-enn/?sku=SGL-MTG-AFC-005-ENN1</t>
  </si>
  <si>
    <t>Fey Steed</t>
  </si>
  <si>
    <t>Angel of Finality</t>
  </si>
  <si>
    <t>https://starcitygames.com/angel-of-finality-sgl-mtg-afc-063-enn/?sku=SGL-MTG-AFC-063-ENN1</t>
  </si>
  <si>
    <t>https://starcitygames.com/cemetery-protector-sgl-mtg-vow-006-enn/?sku=SGL-MTG-VOW-006-ENN1</t>
  </si>
  <si>
    <t>Cemetery Protector</t>
  </si>
  <si>
    <t>Sudden Salvation</t>
  </si>
  <si>
    <t>https://starcitygames.com/sudden-salvation-sgl-mtg-voc2-048-enn/?sku=SGL-MTG-VOC2-048-ENN1</t>
  </si>
  <si>
    <t>https://starcitygames.com/depopulate-sgl-mtg-snc-010-enn/?sku=SGL-MTG-SNC-010-ENN1</t>
  </si>
  <si>
    <t>Depopulate</t>
  </si>
  <si>
    <t>Slash the Ranks</t>
  </si>
  <si>
    <t>https://starcitygames.com/slash-the-ranks-sgl-mtg-cmr-047-enn/?sku=SGL-MTG-CMR-047-ENN1</t>
  </si>
  <si>
    <t>https://starcitygames.com/winds-of-rath-sgl-mtg-afc-078-enn/?sku=SGL-MTG-AFC-078-ENN1</t>
  </si>
  <si>
    <t>https://starcitygames.com/mysterious-limosine-sgl-mtg-snc-022-enn/?sku=SGL-MTG-SNC-022-ENN1</t>
  </si>
  <si>
    <t>Mysterious Limousine</t>
  </si>
  <si>
    <t>Rabble Rousing</t>
  </si>
  <si>
    <t>https://starcitygames.com/rabble-rousing-sgl-mtg-snc-024-enn/?sku=SGL-MTG-SNC-024-ENN1</t>
  </si>
  <si>
    <t>Aerial Extorsionist</t>
  </si>
  <si>
    <t>https://starcitygames.com/aerial-extortionist-sgl-mtg-ncc-011-enn/?sku=SGL-MTG-NCC-011-ENN1</t>
  </si>
  <si>
    <t>Valiant Endeavor</t>
  </si>
  <si>
    <t>https://starcitygames.com/valiant-endeavor-sgl-mtg-afc-013-enn/?sku=SGL-MTG-AFC-013-ENN1</t>
  </si>
  <si>
    <t>Austere Command</t>
  </si>
  <si>
    <t>https://starcitygames.com/austere-command-sgl-mtg-ncc-193-enn/?sku=SGL-MTG-NCC-193-ENN1</t>
  </si>
  <si>
    <t>Archon of Coronation</t>
  </si>
  <si>
    <t>https://starcitygames.com/archon-of-coronation-sgl-mtg-ncc-192-enn/?sku=SGL-MTG-NCC-192-ENN1</t>
  </si>
  <si>
    <t>https://starcitygames.com/sun-titan-sgl-mtg-ncc-210-enn/?sku=SGL-MTG-NCC-210-ENN1</t>
  </si>
  <si>
    <t>https://starcitygames.com/goring-ceratops-sgl-mtg-xln-13-enn/?sku=SGL-MTG-XLN-13-ENN1</t>
  </si>
  <si>
    <t>Realm-Cloaked Giant</t>
  </si>
  <si>
    <t>https://starcitygames.com/realm-cloaked-giant-sgl-mtg-afc-070-enn/?sku=SGL-MTG-AFC-070-ENN1</t>
  </si>
  <si>
    <t>https://starcitygames.com/approach-of-the-second-sun-sgl-mtg-prm-cd_q06_001-enn/?sku=SGL-MTG-PRM-CD_Q06_001-ENN1</t>
  </si>
  <si>
    <t>https://starcitygames.com/errant-street-artist-sgl-mtg-snc-041-enn/?sku=SGL-MTG-SNC-041-ENN1</t>
  </si>
  <si>
    <t>Errant, Street Artist</t>
  </si>
  <si>
    <t>https://starcitygames.com/errant-street-artist-sgl-mtg-snc2-344-enn/?sku=SGL-MTG-SNC2-344-ENN1</t>
  </si>
  <si>
    <t>https://starcitygames.com/daring-saboteur-sgl-mtg-xln-49-enn/?sku=SGL-MTG-XLN-49-ENN1</t>
  </si>
  <si>
    <t>Daring Saboteur</t>
  </si>
  <si>
    <t>Tale's End</t>
  </si>
  <si>
    <t>https://starcitygames.com/tales-end-sgl-mtg-m20-077-enn/?sku=SGL-MTG-M20-077-ENN1</t>
  </si>
  <si>
    <t>Winged Boots</t>
  </si>
  <si>
    <t>https://starcitygames.com/winged-boots-sgl-mtg-afc-020-enn/?sku=SGL-MTG-AFC-020-ENN1</t>
  </si>
  <si>
    <t>Ghostly Pilferer</t>
  </si>
  <si>
    <t>https://starcitygames.com/ghostly-pilferer-sgl-mtg-ncc-223-enn/?sku=SGL-MTG-NCC-223-ENN1</t>
  </si>
  <si>
    <t>In Too Deep</t>
  </si>
  <si>
    <t>https://starcitygames.com/in-too-deep-sgl-mtg-ncc-027-enn/?sku=SGL-MTG-NCC-027-ENN1</t>
  </si>
  <si>
    <t>https://starcitygames.com/chasm-skulker-sgl-mtg-pwsb-m15_046-enn/?sku=SGL-MTG-PWSB-M15_046-ENN1</t>
  </si>
  <si>
    <t>Chasm Skulker</t>
  </si>
  <si>
    <t>Midnight Clock</t>
  </si>
  <si>
    <t>https://starcitygames.com/midnight-clock-sgl-mtg-pwsb-eld_054-enn/?sku=SGL-MTG-PWSB-ELD_054-ENN1</t>
  </si>
  <si>
    <t>https://starcitygames.com/grazilaxx-illithid-scholar-sgl-mtg-afr-060-enn/?sku=SGL-MTG-AFR-060-ENN1</t>
  </si>
  <si>
    <t>Grazilaxx, Illithid Scholar</t>
  </si>
  <si>
    <t>Imprisoned in the Moon</t>
  </si>
  <si>
    <t>https://starcitygames.com/imprisoned-in-the-moon-sgl-mtg-afc-085-enn/?sku=SGL-MTG-AFC-085-ENN1</t>
  </si>
  <si>
    <t>https://starcitygames.com/swindlers-scheme-sgl-mtg-ncc-088-enn/?sku=SGL-MTG-NCC-088-ENN1</t>
  </si>
  <si>
    <t>Swindler's Scheme</t>
  </si>
  <si>
    <t>Cephalid Facetaker</t>
  </si>
  <si>
    <t>https://starcitygames.com/cephalid-facetaker-sgl-mtg-ncc-023-enn/?sku=SGL-MTG-NCC-023-ENN1</t>
  </si>
  <si>
    <t>https://starcitygames.com/mask-of-the-schemer-sgl-mtg-ncc-028-enn/?sku=SGL-MTG-NCC-028-ENN1</t>
  </si>
  <si>
    <t>Mask of the Schemer</t>
  </si>
  <si>
    <t>https://starcitygames.com/chasm-skulker-sgl-mtg-ncc-214-enn/?sku=SGL-MTG-NCC-214-ENN1</t>
  </si>
  <si>
    <t>https://starcitygames.com/champion-of-wits-sgl-mtg-ncc-213-enn/?sku=SGL-MTG-NCC-213-ENN1</t>
  </si>
  <si>
    <t>https://starcitygames.com/nadir-kraken-sgl-mtg-ncc-228-enn/?sku=SGL-MTG-NCC-228-ENN1</t>
  </si>
  <si>
    <t>https://starcitygames.com/netherese-puzzle-ward-sgl-mtg-afc-017-enn/?sku=SGL-MTG-AFC-017-ENN1</t>
  </si>
  <si>
    <t>Spectral Arcanist</t>
  </si>
  <si>
    <t>https://starcitygames.com/spectral-arcanist-sgl-mtg-voc2-053-enn/?sku=SGL-MTG-VOC2-053-ENN1</t>
  </si>
  <si>
    <t>Skyway Robber</t>
  </si>
  <si>
    <t>https://starcitygames.com/skyway-robber-sgl-mtg-ncc-031-enn/?sku=SGL-MTG-NCC-031-ENN1</t>
  </si>
  <si>
    <t>Identity Thief</t>
  </si>
  <si>
    <t>https://starcitygames.com/identity-thief-sgl-mtg-ncc-224-enn/?sku=SGL-MTG-NCC-224-ENN1</t>
  </si>
  <si>
    <t>Prognostic Sphinx</t>
  </si>
  <si>
    <t>https://starcitygames.com/prognostic-sphinx-sgl-mtg-afc-090-enn/?sku=SGL-MTG-AFC-090-ENN1</t>
  </si>
  <si>
    <t>Wiretapping</t>
  </si>
  <si>
    <t>https://starcitygames.com/wiretapping-sgl-mtg-snc-065-enn/?sku=SGL-MTG-SNC-065-ENN1</t>
  </si>
  <si>
    <t>Rooftop Storm</t>
  </si>
  <si>
    <t>https://starcitygames.com/rooftop-storm-sgl-mtg-mic-103-enn/?sku=SGL-MTG-MIC-103-ENN1</t>
  </si>
  <si>
    <t>https://starcitygames.com/cut-your-losses-sgl-mtg-snc-038-enn/?sku=SGL-MTG-SNC-038-ENN1</t>
  </si>
  <si>
    <t>All-Seeing Arbiter</t>
  </si>
  <si>
    <t>https://starcitygames.com/all-seeing-arbiter-sgl-mtg-snc-034-enn/?sku=SGL-MTG-SNC-034-ENN1</t>
  </si>
  <si>
    <t>https://starcitygames.com/stolen-identity-sgl-mtg-ncc-233-enn/?sku=SGL-MTG-NCC-233-ENN1</t>
  </si>
  <si>
    <t>Overflowing Insight</t>
  </si>
  <si>
    <t>https://starcitygames.com/overflowing-insight-sgl-mtg-xln-66-enn/?sku=SGL-MTG-XLN-66-ENN1</t>
  </si>
  <si>
    <t>Dig Through Time</t>
  </si>
  <si>
    <t>https://starcitygames.com/dig-through-time-sgl-mtg-ktk-36-enn/?sku=SGL-MTG-KTK-36-ENN1</t>
  </si>
  <si>
    <t>https://starcitygames.com/commit-memory-sgl-mtg-ncc-216-enn/?sku=SGL-MTG-NCC-216-ENN1</t>
  </si>
  <si>
    <t>Change of Plans</t>
  </si>
  <si>
    <t>https://starcitygames.com/change-of-plans-sgl-mtg-ncc-024-enn/?sku=SGL-MTG-NCC-024-ENN1</t>
  </si>
  <si>
    <t>Mindblade Render</t>
  </si>
  <si>
    <t>https://starcitygames.com/mindblade-render-sgl-mtg-bbd-49-enn/?sku=SGL-MTG-BBD-49-ENN1</t>
  </si>
  <si>
    <t>Fathom Fleet Captain</t>
  </si>
  <si>
    <t>https://starcitygames.com/fathom-fleet-captain-sgl-mtg-xln-106-enn/?sku=SGL-MTG-XLN-106-ENN1</t>
  </si>
  <si>
    <t>Liliana's Truimph</t>
  </si>
  <si>
    <t>https://starcitygames.com/lilianas-triumph-sgl-mtg-tsr2-327-enn/?sku=SGL-MTG-TSR2-327-ENN1</t>
  </si>
  <si>
    <t>Graf Reaver</t>
  </si>
  <si>
    <t>https://starcitygames.com/graf-reaver-sgl-mtg-vow2-371-enn/?sku=SGL-MTG-VOW2-371-ENN1</t>
  </si>
  <si>
    <t>https://starcitygames.com/tenacious-underdog-sgl-mtg-snc-097-enn/?sku=SGL-MTG-SNC-097-ENN1</t>
  </si>
  <si>
    <t>Tenacious Underdog</t>
  </si>
  <si>
    <t>Diregraf Colossus</t>
  </si>
  <si>
    <t>https://starcitygames.com/diregraf-colossus-sgl-mtg-soi-107-enn/?sku=SGL-MTG-SOI-107-ENN1</t>
  </si>
  <si>
    <t>Embodiment of Agonies</t>
  </si>
  <si>
    <t>https://starcitygames.com/embodiment-of-agonies-sgl-mtg-m20-98-enn/?sku=SGL-MTG-M20-98-ENN1</t>
  </si>
  <si>
    <t>https://starcitygames.com/necromentia-sgl-mtg-m21-116-enn/?sku=SGL-MTG-M21-116-ENN1</t>
  </si>
  <si>
    <t>Callous Bloodmage</t>
  </si>
  <si>
    <t>Magus of the Bridge</t>
  </si>
  <si>
    <t>https://starcitygames.com/magus-of-the-bridge-sgl-mtg-mh2-092-enn/?sku=SGL-MTG-MH2-092-ENN1</t>
  </si>
  <si>
    <t>https://starcitygames.com/bloodline-culling-sgl-mtg-mid-089-enn/?sku=SGL-MTG-MID-089-ENN1</t>
  </si>
  <si>
    <t>Bloodline Culling</t>
  </si>
  <si>
    <t>Crowded Crypt</t>
  </si>
  <si>
    <t>https://starcitygames.com/crowded-crypt-sgl-mtg-mic-017-enn/?sku=SGL-MTG-MIC-017-ENN1</t>
  </si>
  <si>
    <t>https://starcitygames.com/death-baron-sgl-mtg-mic-111-enn/?sku=SGL-MTG-MIC-111-ENN1</t>
  </si>
  <si>
    <t>Cemetery Reaper</t>
  </si>
  <si>
    <t>https://starcitygames.com/cemetery-reaper-sgl-mtg-mic-108-enn/?sku=SGL-MTG-MIC-108-ENN1</t>
  </si>
  <si>
    <t>https://starcitygames.com/diregraf-colossus-sgl-mtg-mic-112-enn/?sku=SGL-MTG-MIC-112-ENN1</t>
  </si>
  <si>
    <t>Falkenrath Forebear</t>
  </si>
  <si>
    <t>https://starcitygames.com/falkenrath-forebear-sgl-mtg-vow-111-enn/?sku=SGL-MTG-VOW-111-ENN1</t>
  </si>
  <si>
    <t>Dracula, Blood Immortal</t>
  </si>
  <si>
    <t>https://starcitygames.com/falkenrath-forebear-sgl-mtg-vow2-334-enn/?sku=SGL-MTG-VOW2-334-ENN1</t>
  </si>
  <si>
    <t>Tatsunari, Toad Rider</t>
  </si>
  <si>
    <t>https://starcitygames.com/tatsunari-toad-rider-sgl-mtg-neo2-345-enn/?sku=SGL-MTG-NEO2-345-ENN1</t>
  </si>
  <si>
    <t>Cemetery Tampering</t>
  </si>
  <si>
    <t>https://starcitygames.com/cemetery-tampering-sgl-mtg-snc-069-enn/?sku=SGL-MTG-SNC-069-ENN1</t>
  </si>
  <si>
    <t>Mari, the Killing Quill</t>
  </si>
  <si>
    <t>https://starcitygames.com/mari-the-killing-quill-sgl-mtg-ncc-089-enn/?sku=SGL-MTG-NCC-089-ENN1</t>
  </si>
  <si>
    <t>https://starcitygames.com/graveblade-marauder-sgl-mtg-ncc-251-enn/?sku=SGL-MTG-NCC-251-ENN1</t>
  </si>
  <si>
    <t>https://starcitygames.com/drana-liberator-of-malakir-sgl-mtg-ncc-248-enn/?sku=SGL-MTG-NCC-248-ENN1</t>
  </si>
  <si>
    <t>https://starcitygames.com/sanctum-seeker-sgl-mtg-xln-120-enn/?sku=SGL-MTG-XLN-120-ENN1</t>
  </si>
  <si>
    <t>https://starcitygames.com/vraskas-contempt-sgl-mtg-xln-129-enn/?sku=SGL-MTG-XLN-129-ENN1</t>
  </si>
  <si>
    <t>Vraska's Contempt</t>
  </si>
  <si>
    <t>Nightmare Shepherd</t>
  </si>
  <si>
    <t>https://starcitygames.com/nightmare-shepherd-sgl-mtg-thb-108-enn/?sku=SGL-MTG-THB-108-ENN1</t>
  </si>
  <si>
    <t>Sangromancer</t>
  </si>
  <si>
    <t>https://starcitygames.com/sangromancer-sgl-mtg-jmp-272-enn/?sku=SGL-MTG-JMP-272-ENN1</t>
  </si>
  <si>
    <t>Languish</t>
  </si>
  <si>
    <t>https://starcitygames.com/languish-sgl-mtg-jmp-246-enn/?sku=SGL-MTG-JMP-246-ENN1</t>
  </si>
  <si>
    <t>Misfortune Teller</t>
  </si>
  <si>
    <t>https://starcitygames.com/misfortune-teller-sgl-mtg-ncc-038-enn/?sku=SGL-MTG-NCC-038-ENN1</t>
  </si>
  <si>
    <t>https://starcitygames.com/misfortune-teller-sgl-mtg-ncc2-139-enn/?sku=SGL-MTG-NCC2-139-ENN1</t>
  </si>
  <si>
    <t>https://starcitygames.com/dire-fleet-ravager-sgl-mtg-xln-104-enn/?sku=SGL-MTG-XLN-104-ENN1</t>
  </si>
  <si>
    <t>Dire Fleet Ravager</t>
  </si>
  <si>
    <t>https://starcitygames.com/ogre-slumlord-sgl-mtg-jmp-260-enn/?sku=SGL-MTG-JMP-260-ENN1</t>
  </si>
  <si>
    <t>https://starcitygames.com/liliana-deaths-majesty-sgl-mtg-mic-121-enn/?sku=SGL-MTG-MIC-121-ENN1</t>
  </si>
  <si>
    <t>Liliana, Death's Majesty</t>
  </si>
  <si>
    <t>Writ of Return</t>
  </si>
  <si>
    <t>https://starcitygames.com/writ-of-return-sgl-mtg-ncc-042-enn/?sku=SGL-MTG-NCC-042-ENN1</t>
  </si>
  <si>
    <t>https://starcitygames.com/custodi-lich-sgl-mtg-ncc-244-enn/?sku=SGL-MTG-NCC-244-ENN1</t>
  </si>
  <si>
    <t>Custodi Lich</t>
  </si>
  <si>
    <t>Doom Weaver</t>
  </si>
  <si>
    <t>https://starcitygames.com/doom-weaver-sgl-mtg-voc-034-enn/?sku=SGL-MTG-VOC-034-ENN1</t>
  </si>
  <si>
    <t>https://starcitygames.com/nightmare-sgl-mtg-pwsb-w17_017-enn/?sku=SGL-MTG-PWSB-W17_017-ENN1</t>
  </si>
  <si>
    <t>Nightmare</t>
  </si>
  <si>
    <t>Nightmare Unmaking</t>
  </si>
  <si>
    <t>https://starcitygames.com/nightmare-unmaking-sgl-mtg-ncc-253-enn/?sku=SGL-MTG-NCC-253-ENN1</t>
  </si>
  <si>
    <t>Peer into the Abyss</t>
  </si>
  <si>
    <t>https://starcitygames.com/peer-into-the-abyss-sgl-mtg-m21-117-enn/?sku=SGL-MTG-M21-117-ENN1</t>
  </si>
  <si>
    <t>Arvinox, the Mind Flail</t>
  </si>
  <si>
    <t>https://starcitygames.com/shadow-of-mortality-sgl-mtg-snc-094-enn/?sku=SGL-MTG-SNC-094-ENN1</t>
  </si>
  <si>
    <t>Shadow of Mortality</t>
  </si>
  <si>
    <t>https://starcitygames.com/shadow-of-mortality-sgl-mtg-snc2-287-enn/?sku=SGL-MTG-SNC2-287-ENN1</t>
  </si>
  <si>
    <t>https://starcitygames.com/confront-the-past-sgl-mtg-pwsb-stx_067-enn/?sku=SGL-MTG-PWSB-STX_067-ENN1</t>
  </si>
  <si>
    <t>Cut of the Proffits</t>
  </si>
  <si>
    <t>Profane Command</t>
  </si>
  <si>
    <t>https://starcitygames.com/profane-command-sgl-mtg-ncc-256-enn/?sku=SGL-MTG-NCC-256-ENN1</t>
  </si>
  <si>
    <t>https://starcitygames.com/cut-of-the-profits-sgl-mtg-snc-072-enn/?sku=SGL-MTG-SNC-072-ENN1</t>
  </si>
  <si>
    <t>Kessig Wolfrider</t>
  </si>
  <si>
    <t>https://starcitygames.com/kessig-wolfrider-sgl-mtg-vow-165-enn/?sku=SGL-MTG-VOW-165-ENN1</t>
  </si>
  <si>
    <t>Krak, the Thumbless</t>
  </si>
  <si>
    <t>https://starcitygames.com/krark-the-thumbless-sgl-mtg-cmr-189-enn/?sku=SGL-MTG-CMR-189-ENN1</t>
  </si>
  <si>
    <t>Lizard Blades</t>
  </si>
  <si>
    <t>https://starcitygames.com/lizard-blades-sgl-mtg-neo-153-enn/?sku=SGL-MTG-NEO-153-ENN1</t>
  </si>
  <si>
    <t>https://starcitygames.com/sweltering-suns-sgl-mtg-akh-149-enn/?sku=SGL-MTG-AKH-149-ENN1</t>
  </si>
  <si>
    <t>Sweltering Suns</t>
  </si>
  <si>
    <t>Tilonalli's Skinshifter</t>
  </si>
  <si>
    <t>https://starcitygames.com/tilonallis-skinshifter-sgl-mtg-xln-170-enn/?sku=SGL-MTG-XLN-170-ENN1</t>
  </si>
  <si>
    <t>Lightning Phoenix</t>
  </si>
  <si>
    <t>https://starcitygames.com/lightning-phoenix-sgl-mtg-jmp-021-enn/?sku=SGL-MTG-JMP-021-ENN1</t>
  </si>
  <si>
    <t>https://starcitygames.com/calibrated-blast-sgl-mtg-mh2-118-enn/?sku=SGL-MTG-MH2-118-ENN1</t>
  </si>
  <si>
    <t>https://starcitygames.com/reckless-stormseeker-storm-charged-slasher-sgl-mtg-mid-157-enn/?sku=SGL-MTG-MID-157-ENN1</t>
  </si>
  <si>
    <t>https://starcitygames.com/devilish-valet-sgl-mtg-snc-105-enn/?sku=SGL-MTG-SNC-105-ENN1</t>
  </si>
  <si>
    <t>Devilish Valet</t>
  </si>
  <si>
    <t>https://starcitygames.com/widespread-thieving-sgl-mtg-snc-130-enn/?sku=SGL-MTG-SNC-130-ENN1</t>
  </si>
  <si>
    <t>Widespread Thieving</t>
  </si>
  <si>
    <t>Vance's Blasting Cannons</t>
  </si>
  <si>
    <t>https://starcitygames.com/vances-blasting-cannons-sgl-mtg-xln-173a-enn/?sku=SGL-MTG-XLN-173a-ENN1</t>
  </si>
  <si>
    <t>Captivating Crew</t>
  </si>
  <si>
    <t>https://starcitygames.com/captivating-crew-sgl-mtg-xln-137-enn/?sku=SGL-MTG-XLN-137-ENN1</t>
  </si>
  <si>
    <t>Goblin Goon</t>
  </si>
  <si>
    <t>https://starcitygames.com/goblin-goon-sgl-mtg-jmp-326-enn/?sku=SGL-MTG-JMP-326-ENN1</t>
  </si>
  <si>
    <t>https://starcitygames.com/stensia-uprising-sgl-mtg-vow-178-enn/?sku=SGL-MTG-VOW-178-ENN1</t>
  </si>
  <si>
    <t>Stensia Uprising</t>
  </si>
  <si>
    <t>https://starcitygames.com/jaxis-the-troublemaker-sgl-mtg-snc-112-enn/?sku=SGL-MTG-SNC-112-ENN1</t>
  </si>
  <si>
    <t>Jaxis, the Troublemaker</t>
  </si>
  <si>
    <t>Curse of Obsession</t>
  </si>
  <si>
    <t>https://starcitygames.com/curse-of-obsession-sgl-mtg-mic-035-enn/?sku=SGL-MTG-MIC-035-ENN1</t>
  </si>
  <si>
    <t>Structural Assault</t>
  </si>
  <si>
    <t>https://starcitygames.com/structural-assault-sgl-mtg-snc-126-enn/?sku=SGL-MTG-SNC-126-ENN1</t>
  </si>
  <si>
    <t>https://starcitygames.com/structural-assault-sgl-mtg-snc2-427-enn/?sku=SGL-MTG-SNC2-427-ENN1</t>
  </si>
  <si>
    <t>Graveblade Marauder</t>
  </si>
  <si>
    <t>Angrath's Marauders</t>
  </si>
  <si>
    <t>https://starcitygames.com/angraths-marauders-sgl-mtg-xln-132-enn/?sku=SGL-MTG-XLN-132-ENN1</t>
  </si>
  <si>
    <t>https://starcitygames.com/gaeas-will-sgl-mtg-mh2-162-enn/?sku=SGL-MTG-MH2-162-ENN1</t>
  </si>
  <si>
    <t>Dig Up</t>
  </si>
  <si>
    <t>https://starcitygames.com/dig-up-sgl-mtg-vow-197-enn/?sku=SGL-MTG-VOW-197-ENN1</t>
  </si>
  <si>
    <t>https://starcitygames.com/scavenging-ooze-sgl-mtg-m21-204-enn/?sku=SGL-MTG-M21-204-ENN1</t>
  </si>
  <si>
    <t>https://starcitygames.com/jolrael-mwonvuli-recluse-sgl-mtg-m21-191-enn/?sku=SGL-MTG-M21-191-ENN1</t>
  </si>
  <si>
    <t>Jolrael, Mwonvuli Recluse</t>
  </si>
  <si>
    <t>Ranger Class</t>
  </si>
  <si>
    <t>https://starcitygames.com/ranger-class-sgl-mtg-afr-202-enn/?sku=SGL-MTG-AFR-202-ENN1</t>
  </si>
  <si>
    <t>Belt of Giant Strength</t>
  </si>
  <si>
    <t>https://starcitygames.com/belt-of-giant-strength-sgl-mtg-afc-038-enn/?sku=SGL-MTG-AFC-038-ENN1</t>
  </si>
  <si>
    <t>https://starcitygames.com/gala-greeters-sgl-mtg-snc-148-enn/?sku=SGL-MTG-SNC-148-ENN1</t>
  </si>
  <si>
    <t>Boxing Ring</t>
  </si>
  <si>
    <t>https://starcitygames.com/boxing-ring-sgl-mtg-ncc-091-enn/?sku=SGL-MTG-NCC-091-ENN1</t>
  </si>
  <si>
    <t>https://starcitygames.com/enchantresss-presence-sgl-mtg-mh2-283-enn/?sku=SGL-MTG-MH2-283-ENN1</t>
  </si>
  <si>
    <t>Enchantress's Presence</t>
  </si>
  <si>
    <t>Evolving Door</t>
  </si>
  <si>
    <t>https://starcitygames.com/evolving-door-sgl-mtg-snc-144-enn/?sku=SGL-MTG-SNC-144-ENN1</t>
  </si>
  <si>
    <t>Topiary Stomper</t>
  </si>
  <si>
    <t>https://starcitygames.com/topiary-stomper-sgl-mtg-snc-160-enn/?sku=SGL-MTG-SNC-160-ENN1</t>
  </si>
  <si>
    <t>Fight Rigging</t>
  </si>
  <si>
    <t>https://starcitygames.com/fight-rigging-sgl-mtg-snc-145-enn/?sku=SGL-MTG-SNC-145-ENN1</t>
  </si>
  <si>
    <t>Court of Bounty</t>
  </si>
  <si>
    <t>https://starcitygames.com/court-of-bounty-sgl-mtg-cmr-220-enn/?sku=SGL-MTG-CMR-220-ENN1</t>
  </si>
  <si>
    <t>Muraganda Petroglyphs</t>
  </si>
  <si>
    <t>https://starcitygames.com/muraganda-petroglyphs-sgl-mtg-tsr-220-enn/?sku=SGL-MTG-TSR-220-ENN1</t>
  </si>
  <si>
    <t>https://starcitygames.com/song-of-inspiration-sgl-mtg-afc-042-enn/?sku=SGL-MTG-AFC-042-ENN1</t>
  </si>
  <si>
    <t>Song of Inspiration</t>
  </si>
  <si>
    <t>https://starcitygames.com/verdant-embrace-sgl-mtg-afc-173-enn/?sku=SGL-MTG-AFC-173-ENN1</t>
  </si>
  <si>
    <t>https://starcitygames.com/spring-leaf-avenger-sgl-mtg-neo-208-enn/?sku=SGL-MTG-NEO-208-ENN1</t>
  </si>
  <si>
    <t>https://starcitygames.com/spring-leaf-avenger-sgl-mtg-neo2-349-enn/?sku=SGL-MTG-NEO2-349-ENN1</t>
  </si>
  <si>
    <t>https://starcitygames.com/workshop-warchief-sgl-mtg-snc-165-enn/?sku=SGL-MTG-SNC-165-ENN1</t>
  </si>
  <si>
    <t>Workshop Warchief</t>
  </si>
  <si>
    <t>Gargos, Vicious Watcher</t>
  </si>
  <si>
    <t>https://starcitygames.com/gargos-vicious-watcher-sgl-mtg-m20-172-enn/?sku=SGL-MTG-M20-172-ENN1</t>
  </si>
  <si>
    <t>https://starcitygames.com/verdant-suns-avatar-sgl-mtg-xln-213-enn/?sku=SGL-MTG-XLN-213-ENN1</t>
  </si>
  <si>
    <t>https://starcitygames.com/dawnglade-regent-sgl-mtg-cmr-222-enn/?sku=SGL-MTG-CMR-222-ENN1</t>
  </si>
  <si>
    <t>Dawnglade Regent</t>
  </si>
  <si>
    <t>https://starcitygames.com/dorothea-vengeful-victim-sgl-mtg-vow-235-enn/?sku=SGL-MTG-VOW-235-ENN1</t>
  </si>
  <si>
    <t>Dorothea, Vengeful Victim</t>
  </si>
  <si>
    <t>Daxos of Meletis</t>
  </si>
  <si>
    <t>https://starcitygames.com/daxos-of-meletis-sgl-mtg-ncc-335-enn/?sku=SGL-MTG-NCC-335-ENN1</t>
  </si>
  <si>
    <t>Dragonlord Ojutai</t>
  </si>
  <si>
    <t>https://starcitygames.com/dragonlord-ojutai-sgl-mtg-ncc-337-enn/?sku=SGL-MTG-NCC-337-ENN1</t>
  </si>
  <si>
    <t>https://starcitygames.com/void-rend-sgl-mtg-snc-230-enn/?sku=SGL-MTG-SNC-230-ENN1</t>
  </si>
  <si>
    <t>Void Rend</t>
  </si>
  <si>
    <t>Toluz, Clever Conductor</t>
  </si>
  <si>
    <t>https://starcitygames.com/toluz-clever-conductor-sgl-mtg-snc-228-enn/?sku=SGL-MTG-SNC-228-ENN1</t>
  </si>
  <si>
    <t>https://starcitygames.com/toluz-clever-conductor-sgl-mtg-snc2-336-enn/?sku=SGL-MTG-SNC2-336-ENN1</t>
  </si>
  <si>
    <t>https://starcitygames.com/obscura-ascendancy-sgl-mtg-snc-207-enn/?sku=SGL-MTG-SNC-207-ENN1</t>
  </si>
  <si>
    <t>Obscura Ascendancy</t>
  </si>
  <si>
    <t>https://starcitygames.com/obscura-confluence-sgl-mtg-ncc-076-enn/?sku=SGL-MTG-NCC-076-ENN1</t>
  </si>
  <si>
    <t>Obscura Confluence</t>
  </si>
  <si>
    <t>https://starcitygames.com/alela-artful-provocateur-sgl-mtg-ncc-325-enn/?sku=SGL-MTG-NCC-325-ENN1</t>
  </si>
  <si>
    <t>Alela, Artful Provocateur</t>
  </si>
  <si>
    <t>Conflux</t>
  </si>
  <si>
    <t>https://starcitygames.com/conflux-sgl-mtg-a25-202-enn/?sku=SGL-MTG-A25-202-ENN1</t>
  </si>
  <si>
    <t>The Kami War</t>
  </si>
  <si>
    <t>https://starcitygames.com/the-kami-war-o-kagachi-made-manifest-sgl-mtg-neo-227-enn/?sku=SGL-MTG-NEO-227-ENN1</t>
  </si>
  <si>
    <t>https://starcitygames.com/wernog-riders-chaplain-sgl-mtg-prm-secret_slx_008-enn/?sku=SGL-MTG-PRM-SECRET_SLX_008-ENN1</t>
  </si>
  <si>
    <t>Wernog, Rider's Chaplain</t>
  </si>
  <si>
    <t>https://starcitygames.com/kunoros-hound-of-athreos-sgl-mtg-thb-222-enn/?sku=SGL-MTG-THB-222-ENN1</t>
  </si>
  <si>
    <t>Kunoros, Hound of Athreos</t>
  </si>
  <si>
    <t>Edgar, Charmed Groom</t>
  </si>
  <si>
    <t>https://starcitygames.com/edgar-charmed-groom-edgar-markovs-coffin-sgl-mtg-vow-236-enn/?sku=SGL-MTG-VOW-236-ENN1</t>
  </si>
  <si>
    <t>https://starcitygames.com/utter-end-sgl-mtg-ncc-356-enn/?sku=SGL-MTG-NCC-356-ENN1</t>
  </si>
  <si>
    <t>https://starcitygames.com/deathpact-angel-sgl-mtg-gtc-153-enn/?sku=SGL-MTG-GTC-153-ENN1</t>
  </si>
  <si>
    <t>Colfenor, the Last Yew</t>
  </si>
  <si>
    <t>https://starcitygames.com/colfenor-the-last-yew-sgl-mtg-cmr-274-enn/?sku=SGL-MTG-CMR-274-ENN1</t>
  </si>
  <si>
    <t>Siphon Insight</t>
  </si>
  <si>
    <t>https://starcitygames.com/siphon-insight-sgl-mtg-mid-241-enn/?sku=SGL-MTG-MID-241-ENN1</t>
  </si>
  <si>
    <t>Aven Heartstabber</t>
  </si>
  <si>
    <t>https://starcitygames.com/aven-heartstabber-sgl-mtg-snc-166-enn/?sku=SGL-MTG-SNC-166-ENN1</t>
  </si>
  <si>
    <t>Shadowmage Infiltrator</t>
  </si>
  <si>
    <t>https://starcitygames.com/shadowmage-infiltrator-sgl-mtg-ncc-351-enn/?sku=SGL-MTG-NCC-351-ENN1</t>
  </si>
  <si>
    <t>https://starcitygames.com/thief-of-sanity-sgl-mtg-ncc-354-enn/?sku=SGL-MTG-NCC-354-ENN1</t>
  </si>
  <si>
    <t>https://starcitygames.com/wilhelt-the-rotcleaver-sgl-mtg-mic-002-enn/?sku=SGL-MTG-MIC-002-ENN1</t>
  </si>
  <si>
    <t>Oskar, Rubbish Reclaimer</t>
  </si>
  <si>
    <t>https://starcitygames.com/oskar-rubbish-reclaimer-sgl-mtg-ncc-077-enn/?sku=SGL-MTG-NCC-077-ENN1</t>
  </si>
  <si>
    <t>Fallen Shinobi</t>
  </si>
  <si>
    <t>https://starcitygames.com/fallen-shinobi-sgl-mtg-ncc-338-enn/?sku=SGL-MTG-NCC-338-ENN1</t>
  </si>
  <si>
    <t>Wrexial, the Risen Deep</t>
  </si>
  <si>
    <t>https://starcitygames.com/wrexial-the-risen-deep-sgl-mtg-ncc-359-enn/?sku=SGL-MTG-NCC-359-ENN1</t>
  </si>
  <si>
    <t>https://starcitygames.com/maestros-ascendancy-sgl-mtg-snc-198-enn/?sku=SGL-MTG-SNC-198-ENN1</t>
  </si>
  <si>
    <t>Maestros Ascendancy</t>
  </si>
  <si>
    <t>https://starcitygames.com/maestros-ascendancy-sgl-mtg-snc2-316-enn/?sku=SGL-MTG-SNC2-316-ENN1</t>
  </si>
  <si>
    <t>https://starcitygames.com/geyadrone-dihada-sgl-mtg-mh22-367-enn/?sku=SGL-MTG-MH22-367-ENN1</t>
  </si>
  <si>
    <t>https://starcitygames.com/lynde-cheerful-tormentor-sgl-mtg-mic-038-enn/?sku=SGL-MTG-MIC-038-ENN1</t>
  </si>
  <si>
    <t>Lynde, Cheerful Tormentor</t>
  </si>
  <si>
    <t>Hostile Takeover</t>
  </si>
  <si>
    <t>https://starcitygames.com/hostile-takeover-sgl-mtg-snc-191-enn/?sku=SGL-MTG-SNC-191-ENN1</t>
  </si>
  <si>
    <t>Evelyn, the Covetous</t>
  </si>
  <si>
    <t>https://starcitygames.com/evelyn-the-covetous-sgl-mtg-snc-184-enn/?sku=SGL-MTG-SNC-184-ENN1</t>
  </si>
  <si>
    <t>Bjorna, Nightfall Alchemist</t>
  </si>
  <si>
    <t>https://starcitygames.com/bjorna-nightfall-alchemist-sgl-mtg-prm-secret_slx_002-enn/?sku=SGL-MTG-PRM-SECRET_SLX_002-ENN1</t>
  </si>
  <si>
    <t>https://starcitygames.com/zara-renegade-recruiter-sgl-mtg-cmr-294-enn/?sku=SGL-MTG-CMR-294-ENN1</t>
  </si>
  <si>
    <t>Zara, Renegade Recruiter</t>
  </si>
  <si>
    <t>Corpse Explosion</t>
  </si>
  <si>
    <t>https://starcitygames.com/corpse-explosion-sgl-mtg-snc2-435-enn/?sku=SGL-MTG-SNC2-435-ENN1</t>
  </si>
  <si>
    <t>Blim, Comedic Genius</t>
  </si>
  <si>
    <t>https://starcitygames.com/blim-comedic-genius-sgl-mtg-cmr-272-enn/?sku=SGL-MTG-CMR-272-ENN1</t>
  </si>
  <si>
    <t>Allure of the Unknown</t>
  </si>
  <si>
    <t>https://starcitygames.com/allure-of-the-unknown-sgl-mtg-thb-207-enn/?sku=SGL-MTG-THB-207-ENN1</t>
  </si>
  <si>
    <t>https://starcitygames.com/riveteers-ascendancy-sgl-mtg-snc-216-enn/?sku=SGL-MTG-SNC-216-ENN1</t>
  </si>
  <si>
    <t>Riveteers Ascendancy</t>
  </si>
  <si>
    <t>https://starcitygames.com/riveteers-ascendancy-sgl-mtg-snc2-330-enn/?sku=SGL-MTG-SNC2-330-ENN1</t>
  </si>
  <si>
    <t>Ziatora's Envoy</t>
  </si>
  <si>
    <t>https://starcitygames.com/ziatoras-envoy-sgl-mtg-snc2-340-enn/?sku=SGL-MTG-SNC2-340-ENN1</t>
  </si>
  <si>
    <t>https://starcitygames.com/unleash-the-inferno-sgl-mtg-snc-229-enn/?sku=SGL-MTG-SNC-229-ENN1</t>
  </si>
  <si>
    <t>Unleash the Inferno</t>
  </si>
  <si>
    <t>Ognis, the Dragon's Lash</t>
  </si>
  <si>
    <t>https://starcitygames.com/ognis-the-dragons-lash-sgl-mtg-snc-210-enn/?sku=SGL-MTG-SNC-210-ENN1</t>
  </si>
  <si>
    <t>https://starcitygames.com/ognis-the-dragons-lash-sgl-mtg-snc2-325-enn/?sku=SGL-MTG-SNC2-325-ENN1</t>
  </si>
  <si>
    <t>https://starcitygames.com/archelos-lagoon-mystic-sgl-mtg-cmr-268-enn/?sku=SGL-MTG-CMR-268-ENN1</t>
  </si>
  <si>
    <t>Archelos, Lagoon Mystic</t>
  </si>
  <si>
    <t>https://starcitygames.com/firemane-avenger-sgl-mtg-gtc-163-enn/?sku=SGL-MTG-GTC-163-ENN1</t>
  </si>
  <si>
    <t>https://starcitygames.com/bell-borca-spectral-sergeant-sgl-mtg-cmr-271-enn/?sku=SGL-MTG-CMR-271-ENN1</t>
  </si>
  <si>
    <t>Bell Borca, Spectral Sergeant</t>
  </si>
  <si>
    <t>https://starcitygames.com/sophina-spearsage-deserter-sgl-mtg-prm-secret_slx_007-enn/?sku=SGL-MTG-PRM-SECRET_SLX_007-ENN1</t>
  </si>
  <si>
    <t>Sophina, Spearsage Deserter</t>
  </si>
  <si>
    <t>Signal the Clans</t>
  </si>
  <si>
    <t>https://starcitygames.com/signal-the-clans-sgl-mtg-gtc-194-enn/?sku=SGL-MTG-GTC-194-ENN1</t>
  </si>
  <si>
    <t>https://starcitygames.com/gallia-of-the-endless-dance-sgl-mtg-thb-217-enn/?sku=SGL-MTG-THB-217-ENN1</t>
  </si>
  <si>
    <t>Gallia of the Endless Dance</t>
  </si>
  <si>
    <t>https://starcitygames.com/territorial-kavu-sgl-mtg-mh22-467-enn/?sku=SGL-MTG-MH22-467-ENN1</t>
  </si>
  <si>
    <t>https://starcitygames.com/elmar-ulvenwald-informant-sgl-mtg-prm-secret_slx_004-enn/?sku=SGL-MTG-PRM-SECRET_SLX_004-ENN1</t>
  </si>
  <si>
    <t>Elmar, Ulvenwald Informant</t>
  </si>
  <si>
    <t>https://starcitygames.com/cabaretti-ascendancy-sgl-mtg-snc-172-enn/?sku=SGL-MTG-SNC-172-ENN1</t>
  </si>
  <si>
    <t>Cabaretti Ascendancy</t>
  </si>
  <si>
    <t>https://starcitygames.com/jinnie-fay-jetmirs-second-sgl-mtg-snc-195-enn/?sku=SGL-MTG-SNC-195-ENN1</t>
  </si>
  <si>
    <t>Jinnie Fay, Jetmir's Second</t>
  </si>
  <si>
    <t>Fleetfoot Dancer</t>
  </si>
  <si>
    <t>https://starcitygames.com/fleetfoot-dancer-sgl-mtg-snc-188-enn/?sku=SGL-MTG-SNC-188-ENN1</t>
  </si>
  <si>
    <t>https://starcitygames.com/catti-brie-of-mithral-hall-sgl-mtg-afc-044-enn/?sku=SGL-MTG-AFC-044-ENN1</t>
  </si>
  <si>
    <t>Catti-brie of Mithral Hall</t>
  </si>
  <si>
    <t>Fleecemane Lion</t>
  </si>
  <si>
    <t>https://starcitygames.com/fleecemane-lion-sgl-mtg-afc-185-enn/?sku=SGL-MTG-AFC-185-ENN1</t>
  </si>
  <si>
    <t>Park Heights Pegasus</t>
  </si>
  <si>
    <t>https://starcitygames.com/park-heights-pegasus-sgl-mtg-snc-211-enn/?sku=SGL-MTG-SNC-211-ENN1</t>
  </si>
  <si>
    <t>Knight of Autumn</t>
  </si>
  <si>
    <t>https://starcitygames.com/knight-of-autumn-sgl-mtg-afc-187-enn/?sku=SGL-MTG-AFC-187-ENN1</t>
  </si>
  <si>
    <t>https://starcitygames.com/othelm-sigardian-outcast-sgl-mtg-prm-secret_slx_006-enn/?sku=SGL-MTG-PRM-SECRET_SLX_006-ENN1</t>
  </si>
  <si>
    <t>Othelm, Sigardian Outcast</t>
  </si>
  <si>
    <t>https://starcitygames.com/sigarda-champion-of-light-sgl-mtg-mid-240-enn/?sku=SGL-MTG-MID-240-ENN1</t>
  </si>
  <si>
    <t>https://starcitygames.com/endless-detour-sgl-mtg-snc-183-enn/?sku=SGL-MTG-SNC-183-ENN1</t>
  </si>
  <si>
    <t>Endless Detour</t>
  </si>
  <si>
    <t>https://starcitygames.com/brokers-ascendancy-sgl-mtg-snc2-297-enn/?sku=SGL-MTG-SNC2-297-ENN1</t>
  </si>
  <si>
    <t>Brokers Ascendancy</t>
  </si>
  <si>
    <t>https://starcitygames.com/kros-defense-contractor-sgl-mtg-ncc-007-enn/?sku=SGL-MTG-NCC-007-ENN1</t>
  </si>
  <si>
    <t>Kros, Defense Contractor</t>
  </si>
  <si>
    <t>https://starcitygames.com/falco-spara-pactweaver-sgl-mtg-snc-186-enn/?sku=SGL-MTG-SNC-186-ENN1</t>
  </si>
  <si>
    <t>Falco Spara, Pactweaver</t>
  </si>
  <si>
    <t>https://starcitygames.com/amareth-the-lustrous-sgl-mtg-cmr-266-enn/?sku=SGL-MTG-CMR-266-ENN1</t>
  </si>
  <si>
    <t>Amareth, the Lustrous</t>
  </si>
  <si>
    <t>https://starcitygames.com/soul-of-emancipation-sgl-mtg-snc-223-enn/?sku=SGL-MTG-SNC-223-ENN1</t>
  </si>
  <si>
    <t>https://starcitygames.com/ride-the-avalanche-sgl-mtg-afc-054-enn/?sku=SGL-MTG-AFC-054-ENN1</t>
  </si>
  <si>
    <t>https://starcitygames.com/cold-eyed-selkie-sgl-mtg-afc-183-enn/?sku=SGL-MTG-AFC-183-ENN1</t>
  </si>
  <si>
    <t>Cold-Eyed Selkie</t>
  </si>
  <si>
    <t>Mystic Genesis</t>
  </si>
  <si>
    <t>https://starcitygames.com/mystic-genesis-sgl-mtg-gtc-180-enn/?sku=SGL-MTG-GTC-180-ENN1</t>
  </si>
  <si>
    <t>https://starcitygames.com/faerie-aerie-sgl-mtg-ust-181-enn/?sku=SGL-MTG-UST-181-ENN1</t>
  </si>
  <si>
    <t>Faerie Aerie</t>
  </si>
  <si>
    <t>https://starcitygames.com/masterwork-of-ingenuity-sgl-mtg-afc-209-enn/?sku=SGL-MTG-AFC-209-ENN1</t>
  </si>
  <si>
    <t>Smuggler's Copter</t>
  </si>
  <si>
    <t>https://starcitygames.com/smugglers-copter-sgl-mtg-kld-235-enn/?sku=SGL-MTG-KLD-235-ENN1</t>
  </si>
  <si>
    <t>Fell Flagship</t>
  </si>
  <si>
    <t>https://starcitygames.com/fell-flagship-sgl-mtg-xln-238-enn/?sku=SGL-MTG-XLN-238-ENN1</t>
  </si>
  <si>
    <t>Sparkhunter Masticore</t>
  </si>
  <si>
    <t>https://starcitygames.com/sparkhunter-masticore-sgl-mtg-m21-240-enn/?sku=SGL-MTG-M21-240-ENN1</t>
  </si>
  <si>
    <t>https://starcitygames.com/scarecrone-sgl-mtg-jmp-482-enn/?sku=SGL-MTG-JMP-482-ENN1</t>
  </si>
  <si>
    <t>Scarecrone</t>
  </si>
  <si>
    <t>Getaway Car</t>
  </si>
  <si>
    <t>https://starcitygames.com/getaway-car-sgl-mtg-snc-237-enn/?sku=SGL-MTG-SNC-237-ENN1</t>
  </si>
  <si>
    <t>https://starcitygames.com/quietus-spike-sgl-mtg-ncc-377-enn/?sku=SGL-MTG-NCC-377-ENN1</t>
  </si>
  <si>
    <t>Quietus Spike</t>
  </si>
  <si>
    <t>https://starcitygames.com/moonsilver-spear-sgl-mtg-afc-212-enn/?sku=SGL-MTG-AFC-212-ENN1</t>
  </si>
  <si>
    <t>Moonsilver Spear</t>
  </si>
  <si>
    <t>https://starcitygames.com/argentum-armor-sgl-mtg-afc-198-enn/?sku=SGL-MTG-AFC-198-ENN1</t>
  </si>
  <si>
    <t>Argentum Armor</t>
  </si>
  <si>
    <t>https://starcitygames.com/colossus-of-akros-sgl-mtg-ths-214-enn/?sku=SGL-MTG-THS-214-ENN1</t>
  </si>
  <si>
    <t>Colossus of Akros</t>
  </si>
  <si>
    <t>https://starcitygames.com/blighted-woodland-sgl-mtg-tsr2-405-enn/?sku=SGL-MTG-TSR2-405-ENN1</t>
  </si>
  <si>
    <t>Blighted Woodland</t>
  </si>
  <si>
    <t>https://starcitygames.com/port-town-sgl-mtg-afc-255-enn/?sku=SGL-MTG-AFC-255-ENN1</t>
  </si>
  <si>
    <t>https://starcitygames.com/prairie-stream-sgl-mtg-afc-256-enn/?sku=SGL-MTG-AFC-256-ENN1</t>
  </si>
  <si>
    <t>Skyclave Expanse</t>
  </si>
  <si>
    <t>https://starcitygames.com/skycloud-expanse-sgl-mtg-afc-261-enn/?sku=SGL-MTG-AFC-261-ENN1</t>
  </si>
  <si>
    <t>https://starcitygames.com/port-town-sgl-mtg-ncc-420-enn/?sku=SGL-MTG-NCC-420-ENN1</t>
  </si>
  <si>
    <t>https://starcitygames.com/prairie-stream-sgl-mtg-ncc-421-enn/?sku=SGL-MTG-NCC-421-ENN1</t>
  </si>
  <si>
    <t>https://starcitygames.com/skycloud-expanse-sgl-mtg-ncc-427-enn/?sku=SGL-MTG-NCC-427-ENN1</t>
  </si>
  <si>
    <t>https://starcitygames.com/temple-of-silence-sgl-mtg-ncc-435-enn/?sku=SGL-MTG-NCC-435-ENN1</t>
  </si>
  <si>
    <t>Sunken Hollow</t>
  </si>
  <si>
    <t>https://starcitygames.com/sunken-hollow-sgl-mtg-mic-182-enn/?sku=SGL-MTG-MIC-182-ENN1</t>
  </si>
  <si>
    <t>https://starcitygames.com/choked-estuary-sgl-mtg-ncc-393-enn/?sku=SGL-MTG-NCC-393-ENN1</t>
  </si>
  <si>
    <t>Creeping Tar Pit</t>
  </si>
  <si>
    <t>https://starcitygames.com/creeping-tar-pit-sgl-mtg-ncc-396-enn/?sku=SGL-MTG-NCC-396-ENN1</t>
  </si>
  <si>
    <t>https://starcitygames.com/darkwater-catacombs-sgl-mtg-ncc-398-enn/?sku=SGL-MTG-NCC-398-ENN1</t>
  </si>
  <si>
    <t>https://starcitygames.com/sunken-hollow-sgl-mtg-ncc-431-enn/?sku=SGL-MTG-NCC-431-ENN1</t>
  </si>
  <si>
    <t>https://starcitygames.com/temple-of-epiphany-sgl-mtg-m21-252-enn/?sku=SGL-MTG-M21-252-ENN1</t>
  </si>
  <si>
    <t>https://starcitygames.com/canopy-vista-sgl-mtg-afc-227-enn/?sku=SGL-MTG-AFC-227-ENN1</t>
  </si>
  <si>
    <t>https://starcitygames.com/fortified-village-sgl-mtg-afc-239-enn/?sku=SGL-MTG-AFC-239-ENN1</t>
  </si>
  <si>
    <t>https://starcitygames.com/sungrass-prairie-sgl-mtg-afc-264-enn/?sku=SGL-MTG-AFC-264-ENN1</t>
  </si>
  <si>
    <t>Sungrass Prairie</t>
  </si>
  <si>
    <t>Yavimaya Coast</t>
  </si>
  <si>
    <t>https://starcitygames.com/yavimaya-coast-sgl-mtg-ori-252-enn/?sku=SGL-MTG-ORI-252-ENN1</t>
  </si>
  <si>
    <t>https://starcitygames.com/temple-of-mystery-sgl-mtg-m21-254-enn/?sku=SGL-MTG-M21-254-ENN1</t>
  </si>
  <si>
    <t>https://starcitygames.com/lumbering-falls-sgl-mtg-afc-247-enn/?sku=SGL-MTG-AFC-247-ENN1</t>
  </si>
  <si>
    <t>Lumbering Falls</t>
  </si>
  <si>
    <t>https://starcitygames.com/exotic-orchard-sgl-mtg-afc-236-enn/?sku=SGL-MTG-AFC-236-ENN1</t>
  </si>
  <si>
    <t>Voldaren Estate</t>
  </si>
  <si>
    <t>https://starcitygames.com/voldaren-estate-sgl-mtg-vow-267-enn/?sku=SGL-MTG-VOW-267-ENN1</t>
  </si>
  <si>
    <t>https://starcitygames.com/exotic-orchard-sgl-mtg-ncc-400-enn/?sku=SGL-MTG-NCC-400-ENN1</t>
  </si>
  <si>
    <t>https://starcitygames.com/havengul-laboratory-havengul-mystery-sgl-mtg-prm-secret_slx_009-enn/?sku=SGL-MTG-PRM-SECRET_SLX_009-ENN1</t>
  </si>
  <si>
    <t>Havengul Laboratory</t>
  </si>
  <si>
    <r>
      <rPr>
        <b/>
        <sz val="12"/>
        <color theme="1" tint="0.14999847407452621"/>
        <rFont val="Calibri"/>
        <family val="2"/>
        <scheme val="minor"/>
      </rPr>
      <t xml:space="preserve">9.9.8  </t>
    </r>
    <r>
      <rPr>
        <b/>
        <sz val="12"/>
        <color theme="2" tint="-0.249977111117893"/>
        <rFont val="Calibri"/>
        <family val="2"/>
        <scheme val="minor"/>
      </rPr>
      <t>Secret Lair</t>
    </r>
  </si>
  <si>
    <t>https://starcitygames.com/halana-and-alena-partners-sgl-mtg-vow2-325-enf/?sku=SGL-MTG-VOW2-325-ENF1</t>
  </si>
  <si>
    <t>https://starcitygames.com/anje-maid-of-dishonor-sgl-mtg-vow2-309-enf/?sku=SGL-MTG-VOW2-309-ENF1</t>
  </si>
  <si>
    <t>https://starcitygames.com/edgar-charmed-groom-edgar-markovs-coffin-sgl-mtg-vow2-341-enf/?sku=SGL-MTG-VOW2-341-ENF1</t>
  </si>
  <si>
    <t>Dracula the Voyager</t>
  </si>
  <si>
    <t>https://starcitygames.com/ulvenwald-oddity-ulvenwald-behemoth-sgl-mtg-vow-225-enf/?sku=SGL-MTG-VOW-225-ENF1</t>
  </si>
  <si>
    <t>https://starcitygames.com/chandras-incinerator-sgl-mtg-m212-302-enf/?sku=SGL-MTG-M212-302-ENF1</t>
  </si>
  <si>
    <t>https://starcitygames.com/ill-tempered-loner-howlpack-avenger-sgl-mtg-vow-162-enf/?sku=SGL-MTG-VOW-162-ENF1</t>
  </si>
  <si>
    <t>https://starcitygames.com/storms-wrath-sgl-mtg-thb-157-enf/?sku=SGL-MTG-THB-157-ENF1</t>
  </si>
  <si>
    <t>https://starcitygames.com/katilda-dawnhart-martyr-katildas-rising-dawn-sgl-mtg-vow-021-enf/?sku=SGL-MTG-VOW-021-ENF1</t>
  </si>
  <si>
    <t>Katilda, Dawnhart Martyr</t>
  </si>
  <si>
    <t>https://starcitygames.com/prosperous-innkeeper-sgl-mtg-afr-200-enn/?sku=SGL-MTG-AFR-200-ENN1</t>
  </si>
  <si>
    <t>https://starcitygames.com/cauldron-familiar-sgl-mtg-jmp-216-enn/?sku=SGL-MTG-JMP-216-ENN1</t>
  </si>
  <si>
    <t>https://starcitygames.com/dusk-dawn-sgl-mtg-ncc-198-enn/?sku=SGL-MTG-NCC-198-ENN1</t>
  </si>
  <si>
    <t>Monastery Swiftspear</t>
  </si>
  <si>
    <t>https://starcitygames.com/monastery-swiftspear-sgl-mtg-tsr2-349-enn/?sku=SGL-MTG-TSR2-349-ENN1</t>
  </si>
  <si>
    <t>Demilich</t>
  </si>
  <si>
    <t>https://starcitygames.com/demilich-sgl-mtg-afr-053-enn/?sku=SGL-MTG-AFR-053-ENN1</t>
  </si>
  <si>
    <t>Portable Hole</t>
  </si>
  <si>
    <t>https://starcitygames.com/portable-hole-sgl-mtg-afr-033-enn/?sku=SGL-MTG-AFR-033-ENN1</t>
  </si>
  <si>
    <t>https://starcitygames.com/oswald-fiddlebender-sgl-mtg-afr-028-enf/?sku=SGL-MTG-AFR-028-ENF1</t>
  </si>
  <si>
    <t>https://starcitygames.com/inferno-of-the-star-mounts-sgl-mtg-afr-151-enn/?sku=SGL-MTG-AFR-151-ENN1</t>
  </si>
  <si>
    <r>
      <rPr>
        <b/>
        <sz val="12"/>
        <color theme="9" tint="-0.499984740745262"/>
        <rFont val="Calibri"/>
        <family val="2"/>
        <scheme val="minor"/>
      </rPr>
      <t xml:space="preserve">3.6.8. </t>
    </r>
    <r>
      <rPr>
        <b/>
        <sz val="12"/>
        <color theme="3" tint="0.39997558519241921"/>
        <rFont val="Calibri"/>
        <family val="2"/>
        <scheme val="minor"/>
      </rPr>
      <t>Battle for Baldur's Gate</t>
    </r>
  </si>
  <si>
    <t>https://starcitygames.com/deadly-dispute-sgl-mtg-clb-124-enn/?sku=SGL-MTG-CLB-124-ENN1</t>
  </si>
  <si>
    <t>https://starcitygames.com/natures-lore-sgl-mtg-clb-244-enn/?sku=SGL-MTG-CLB-244-ENN1</t>
  </si>
  <si>
    <t>Blade of Selves</t>
  </si>
  <si>
    <t>https://starcitygames.com/blade-of-selves-sgl-mtg-clb-301-enn/?sku=SGL-MTG-CLB-301-ENN1</t>
  </si>
  <si>
    <t>https://starcitygames.com/jaheira-friend-of-the-forest-sgl-mtg-clb3-518-enf/?sku=SGL-MTG-CLB3-518-ENF1</t>
  </si>
  <si>
    <t>Displacer Kitten</t>
  </si>
  <si>
    <t>https://starcitygames.com/displacer-kitten-sgl-mtg-clb-063-enn/?sku=SGL-MTG-CLB-063-ENN1</t>
  </si>
  <si>
    <t>Kindred Discovery</t>
  </si>
  <si>
    <t>https://starcitygames.com/kindred-discovery-sgl-mtg-clb-081-enn/?sku=SGL-MTG-CLB-081-ENN1</t>
  </si>
  <si>
    <t>Elminster</t>
  </si>
  <si>
    <t>https://starcitygames.com/elminster-sgl-mtg-clb-274-enf/?sku=SGL-MTG-CLB-274-ENF1</t>
  </si>
  <si>
    <t>https://starcitygames.com/vexing-puzzlebox-sgl-mtg-clb-343-enn/?sku=SGL-MTG-CLB-343-ENN1</t>
  </si>
  <si>
    <t>Vexing Puzzlebox</t>
  </si>
  <si>
    <t>https://starcitygames.com/elminster-sgl-mtg-clb-274-enn/?sku=SGL-MTG-CLB-274-ENN1</t>
  </si>
  <si>
    <t>https://starcitygames.com/ancient-bronze-dragon-sgl-mtg-clb-214-enn/?sku=SGL-MTG-CLB-214-ENN1</t>
  </si>
  <si>
    <t>Ancient Bronze Dragon</t>
  </si>
  <si>
    <t>https://starcitygames.com/battle-angels-of-tyr-sgl-mtg-clb-009-enn/?sku=SGL-MTG-CLB-009-ENN1</t>
  </si>
  <si>
    <t>Battle Angels for Tyr</t>
  </si>
  <si>
    <t>Ancient Copper Dragon</t>
  </si>
  <si>
    <t>https://starcitygames.com/ancient-copper-dragon-sgl-mtg-clb-161-enn/?sku=SGL-MTG-CLB-161-ENN1</t>
  </si>
  <si>
    <t>Wedding Ring</t>
  </si>
  <si>
    <t>https://starcitygames.com/wedding-ring-sgl-mtg-voc-032-enn/?sku=SGL-MTG-VOC-032-ENN1</t>
  </si>
  <si>
    <t>Archivist of Oghma</t>
  </si>
  <si>
    <t>https://starcitygames.com/archivist-of-oghma-sgl-mtg-clb-004-enn/?sku=SGL-MTG-CLB-004-ENN1</t>
  </si>
  <si>
    <t>https://starcitygames.com/elminsters-simulacrum-sgl-mtg-clb-068-enn/?sku=SGL-MTG-CLB-068-ENN1</t>
  </si>
  <si>
    <t>Elminster's Simulacrum</t>
  </si>
  <si>
    <r>
      <rPr>
        <b/>
        <sz val="12"/>
        <color rgb="FF00B050"/>
        <rFont val="Calibri"/>
        <family val="2"/>
        <scheme val="minor"/>
      </rPr>
      <t>3.6.0.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theme="6" tint="0.59999389629810485"/>
        <rFont val="Calibri"/>
        <family val="2"/>
        <scheme val="minor"/>
      </rPr>
      <t>Commander Collection: Green</t>
    </r>
  </si>
  <si>
    <t>Skullclamp</t>
  </si>
  <si>
    <t>https://starcitygames.com/skullclamp-sgl-mtg-clb-870-enn/?sku=SGL-MTG-CLB-870-ENN1</t>
  </si>
  <si>
    <t>https://starcitygames.com/sevinnes-reclamation-sgl-mtg-clb-707-enn/?sku=SGL-MTG-CLB-707-ENN1</t>
  </si>
  <si>
    <t>Mother of Runes</t>
  </si>
  <si>
    <t>https://starcitygames.com/mother-of-runes-sgl-mtg-clb-702-enn/?sku=SGL-MTG-CLB-702-ENN1</t>
  </si>
  <si>
    <t>Deep Gnome Terramancer</t>
  </si>
  <si>
    <t>https://starcitygames.com/deep-gnome-terramancer-sgl-mtg-clb-658-enn/?sku=SGL-MTG-CLB-658-ENN1</t>
  </si>
  <si>
    <t>Grim Hireling</t>
  </si>
  <si>
    <t>https://starcitygames.com/grim-hireling-sgl-mtg-clb-755-enn/?sku=SGL-MTG-CLB-755-ENN1</t>
  </si>
  <si>
    <t>https://starcitygames.com/black-market-connections-sgl-mtg-clb-669-enn/?sku=SGL-MTG-CLB-669-ENN1</t>
  </si>
  <si>
    <t>Black Market Connections</t>
  </si>
  <si>
    <t>https://starcitygames.com/arcades-the-strategist-sgl-mtg-tsr2-371-enn/?sku=SGL-MTG-TSR2-371-ENN1</t>
  </si>
  <si>
    <t>https://starcitygames.com/zilortha-strength-incarnate-sgl-mtg-prm-bab_iko2_275-enf/?sku=SGL-MTG-PRM-BAB_IKO2_275-ENF1</t>
  </si>
  <si>
    <t>Lotus Bloom</t>
  </si>
  <si>
    <t>Damnation</t>
  </si>
  <si>
    <t>https://starcitygames.com/lotus-bloom-sgl-mtg-tsr-270-enn/?sku=SGL-MTG-TSR-270-ENN1</t>
  </si>
  <si>
    <t>https://starcitygames.com/damnation-sgl-mtg-tsr-106-enn/?sku=SGL-MTG-TSR-106-ENN1</t>
  </si>
  <si>
    <t>Ketria Triome</t>
  </si>
  <si>
    <t>The Ozolith</t>
  </si>
  <si>
    <t>https://starcitygames.com/the-ozolith-sgl-mtg-iko-237-enn/?sku=SGL-MTG-IKO-237-ENN1</t>
  </si>
  <si>
    <t>https://starcitygames.com/ketria-triome-sgl-mtg-iko-250-enn/?sku=SGL-MTG-IKO-250-ENN1</t>
  </si>
  <si>
    <t>https://starcitygames.com/raugrin-triome-sgl-mtg-iko-251-enn/?sku=SGL-MTG-IKO-251-ENN1</t>
  </si>
  <si>
    <t>Luminous Broodmoth</t>
  </si>
  <si>
    <t>https://starcitygames.com/kinnan-bonder-prodigy-sgl-mtg-iko-192-enn/?sku=SGL-MTG-IKO-192-ENN1</t>
  </si>
  <si>
    <t>https://starcitygames.com/ruinous-ultimatum-sgl-mtg-iko-204-enn/?sku=SGL-MTG-IKO-204-ENN1</t>
  </si>
  <si>
    <t>Ruinous Ultimatum</t>
  </si>
  <si>
    <t>Yorion, Sky Nomad</t>
  </si>
  <si>
    <t>https://starcitygames.com/yorion-sky-nomad-sgl-mtg-iko-232-enn/?sku=SGL-MTG-IKO-232-ENN1</t>
  </si>
  <si>
    <t>The Immortal Sun</t>
  </si>
  <si>
    <t>https://starcitygames.com/the-immortal-sun-sgl-mtg-rix-180-enn/?sku=SGL-MTG-RIX-180-ENN1</t>
  </si>
  <si>
    <t>https://starcitygames.com/twilight-prophet-sgl-mtg-rix-88-enn/?sku=SGL-MTG-RIX-88-ENN1</t>
  </si>
  <si>
    <t>Polyraptor</t>
  </si>
  <si>
    <t>https://starcitygames.com/polyraptor-sgl-mtg-rix-144-enn/?sku=SGL-MTG-RIX-144-ENN1</t>
  </si>
  <si>
    <t>Tendershoot Dryad</t>
  </si>
  <si>
    <t>https://starcitygames.com/tendershoot-dryad-sgl-mtg-rix-147-enn/?sku=SGL-MTG-RIX-147-ENN1</t>
  </si>
  <si>
    <t>Wayward Swordtooth</t>
  </si>
  <si>
    <t>https://starcitygames.com/wayward-swordtooth-sgl-mtg-rix-150-enn/?sku=SGL-MTG-RIX-150-ENN1</t>
  </si>
  <si>
    <t>Huatli, Radiant Champion</t>
  </si>
  <si>
    <t>https://starcitygames.com/huatli-radiant-champion-sgl-mtg-rix-159-enn/?sku=SGL-MTG-RIX-159-ENN1</t>
  </si>
  <si>
    <t>Timestream Navigator</t>
  </si>
  <si>
    <t>https://starcitygames.com/timestream-navigator-sgl-mtg-rix-59-enn/?sku=SGL-MTG-RIX-59-ENN1</t>
  </si>
  <si>
    <t>Journey to Eternity</t>
  </si>
  <si>
    <t>https://starcitygames.com/journey-to-eternity-sgl-mtg-rix-160a-enn/?sku=SGL-MTG-RIX-160a-ENN1</t>
  </si>
  <si>
    <t>Angrath, the Flame-Chained</t>
  </si>
  <si>
    <t>https://starcitygames.com/angrath-the-flame-chained-sgl-mtg-rix-152-enn/?sku=SGL-MTG-RIX-152-ENN1</t>
  </si>
  <si>
    <t>Kumena, Tyrant of Orazca</t>
  </si>
  <si>
    <t>https://starcitygames.com/kumena-tyrant-of-orazca-sgl-mtg-rix-162-enn/?sku=SGL-MTG-RIX-162-ENN1</t>
  </si>
  <si>
    <t>Reckless Rage</t>
  </si>
  <si>
    <t>https://starcitygames.com/reckless-rage-sgl-mtg-rix-110-enn/?sku=SGL-MTG-RIX-110-ENN1</t>
  </si>
  <si>
    <t>Azor's Gateway</t>
  </si>
  <si>
    <t>https://starcitygames.com/azors-gateway-sgl-mtg-rix-176a-enn/?sku=SGL-MTG-RIX-176a-ENN1</t>
  </si>
  <si>
    <t>https://starcitygames.com/hadanas-climb-sgl-mtg-rix-158a-enn/?sku=SGL-MTG-RIX-158a-ENN1</t>
  </si>
  <si>
    <t>Silverclad Ferocidons</t>
  </si>
  <si>
    <t>https://starcitygames.com/silverclad-ferocidons-sgl-mtg-rix-115-enn/?sku=SGL-MTG-RIX-115-ENN1</t>
  </si>
  <si>
    <t>https://starcitygames.com/nezahal-primal-tide-sgl-mtg-rix-45-enn/?sku=SGL-MTG-RIX-45-ENN1</t>
  </si>
  <si>
    <t>Azor, the Lawbringer</t>
  </si>
  <si>
    <t>https://starcitygames.com/azor-the-lawbringer-sgl-mtg-rix-154-enn/?sku=SGL-MTG-RIX-154-ENN1</t>
  </si>
  <si>
    <t>https://starcitygames.com/legion-lieutenant-sgl-mtg-rix-163-enn/?sku=SGL-MTG-RIX-163-ENN1</t>
  </si>
  <si>
    <t>Legion Lieutenant</t>
  </si>
  <si>
    <t>https://starcitygames.com/cavalier-of-thorns-sgl-mtg-m20-167-enn/?sku=SGL-MTG-M20-167-ENN1</t>
  </si>
  <si>
    <t>Cavalier of Thorns</t>
  </si>
  <si>
    <t>Ajani, Strength of the Pride</t>
  </si>
  <si>
    <t>https://starcitygames.com/ajani-strength-of-the-pride-sgl-mtg-m20-2-enn/?sku=SGL-MTG-M20-2-ENN1</t>
  </si>
  <si>
    <t>Chandra, Awakened Inferno</t>
  </si>
  <si>
    <t>https://starcitygames.com/chandra-awakened-inferno-sgl-mtg-m20-127-enn/?sku=SGL-MTG-M20-127-ENN1</t>
  </si>
  <si>
    <t>https://starcitygames.com/leyline-of-anticipation-sgl-mtg-m20-64-enn/?sku=SGL-MTG-M20-64-ENN1</t>
  </si>
  <si>
    <t>Bishop of the Wings</t>
  </si>
  <si>
    <t>https://starcitygames.com/bishop-of-wings-sgl-mtg-m20-8-enn/?sku=SGL-MTG-M20-8-ENN1</t>
  </si>
  <si>
    <t>Cavalier of Flame</t>
  </si>
  <si>
    <t>https://starcitygames.com/cavalier-of-flame-sgl-mtg-m20-125-enn/?sku=SGL-MTG-M20-125-ENN1</t>
  </si>
  <si>
    <t>Kaalia, Zenit Seeker</t>
  </si>
  <si>
    <t>Cavalier of Night</t>
  </si>
  <si>
    <t>https://starcitygames.com/cavalier-of-night-sgl-mtg-m20-94-enn/?sku=SGL-MTG-M20-94-ENN1</t>
  </si>
  <si>
    <t>Vivien, Arkbow Ranger</t>
  </si>
  <si>
    <t>https://starcitygames.com/vivien-arkbow-ranger-sgl-mtg-m20-199-enn/?sku=SGL-MTG-M20-199-ENN1</t>
  </si>
  <si>
    <t>https://starcitygames.com/mu-yanling-sky-dancer-sgl-mtg-m20-68-enn/?sku=SGL-MTG-M20-68-ENN1</t>
  </si>
  <si>
    <t>Mu Yanling, Sky Dancer</t>
  </si>
  <si>
    <t>Rotting Regisaur</t>
  </si>
  <si>
    <t>https://starcitygames.com/rotting-regisaur-sgl-mtg-m20-111-enn/?sku=SGL-MTG-M20-111-ENN1</t>
  </si>
  <si>
    <t>Angel of Vitality</t>
  </si>
  <si>
    <t>https://starcitygames.com/angel-of-vitality-sgl-mtg-m20-4-enn/?sku=SGL-MTG-M20-4-ENN1</t>
  </si>
  <si>
    <t>https://starcitygames.com/goldspan-dragon-sgl-mtg-pwsb-khm_139-enn/?sku=SGL-MTG-PWSB-KHM_139-ENN1</t>
  </si>
  <si>
    <t>https://starcitygames.com/bennie-bracks-zoologist-sgl-mtg-ncc-086-enn/?sku=SGL-MTG-NCC-086-ENN1</t>
  </si>
  <si>
    <t>Balor</t>
  </si>
  <si>
    <t>https://starcitygames.com/balor-sgl-mtg-clb-162-enf/?sku=SGL-MTG-CLB-162-ENF1</t>
  </si>
  <si>
    <t>Ao, the Dawn Sky</t>
  </si>
  <si>
    <t>https://starcitygames.com/ao-the-dawn-sky-sgl-mtg-neo-002-enf/?sku=SGL-MTG-NEO-002-ENF1</t>
  </si>
  <si>
    <t>Robe of the Archmagi (PRE)</t>
  </si>
  <si>
    <t>https://starcitygames.com/robe-of-the-archmagi-sgl-mtg-prm-pre_clb_091-enf/?sku=SGL-MTG-PRM-PRE_CLB_091-ENF1</t>
  </si>
  <si>
    <t>https://starcitygames.com/minion-of-the-mighty-sgl-mtg-afr2-320-enf/?sku=SGL-MTG-AFR2-320-ENF1</t>
  </si>
  <si>
    <t>https://starcitygames.com/barroom-brawl-sgl-mtg-clb-217-enf/?sku=SGL-MTG-CLB-217-ENF1</t>
  </si>
  <si>
    <t>Barroom Brawl</t>
  </si>
  <si>
    <t>Jaheira, Friend of the Forest (ETCH)</t>
  </si>
  <si>
    <t>Mythos of Brokkos (PRE)</t>
  </si>
  <si>
    <t>https://starcitygames.com/mythos-of-brokkos-sgl-mtg-prm-pre_iko_168-enf/?sku=SGL-MTG-PRM-PRE_IKO_168-ENF1</t>
  </si>
  <si>
    <t>Bane, Lord of Darkness</t>
  </si>
  <si>
    <t>https://starcitygames.com/bane-lord-of-darkness-sgl-mtg-clb-267-enf/?sku=SGL-MTG-CLB-267-ENF1</t>
  </si>
  <si>
    <t>Astarion, the Decadent (PRE)</t>
  </si>
  <si>
    <t>https://starcitygames.com/astarion-the-decadent-sgl-mtg-prm-pre_clb_265-enf/?sku=SGL-MTG-PRM-PRE_CLB_265-ENF1</t>
  </si>
  <si>
    <t>https://starcitygames.com/lutri-the-spellchaser-sgl-mtg-iko-227-enf/?sku=SGL-MTG-IKO-227-ENF1</t>
  </si>
  <si>
    <t>Bhaal, Lord of Murder (PRE)</t>
  </si>
  <si>
    <t>https://starcitygames.com/bhaal-lord-of-murder-sgl-mtg-prm-pre_clb_268-enf/?sku=SGL-MTG-PRM-PRE_CLB_268-ENF1</t>
  </si>
  <si>
    <t>Baba Lysaga, Night Witch (ETCH)</t>
  </si>
  <si>
    <t>https://starcitygames.com/baba-lysaga-night-witch-sgl-mtg-clb3-525-enf/?sku=SGL-MTG-CLB3-525-ENF1</t>
  </si>
  <si>
    <t>Nine-Fingers Keene (ETCH)</t>
  </si>
  <si>
    <t>https://starcitygames.com/nine-fingers-keene-sgl-mtg-clb3-546-enf/?sku=SGL-MTG-CLB3-546-ENF1</t>
  </si>
  <si>
    <t>https://starcitygames.com/jan-jansen-chaos-crafter-sgl-mtg-prm-pre_clb_277-enf/?sku=SGL-MTG-PRM-PRE_CLB_277-ENF1</t>
  </si>
  <si>
    <t>Jan Jansen, Chaos Crafter</t>
  </si>
  <si>
    <t>https://starcitygames.com/piru-the-volatile-sgl-mtg-mh22-422-enf/?sku=SGL-MTG-MH22-422-ENF1</t>
  </si>
  <si>
    <t>Gluntch, the Bestower (ETCH)</t>
  </si>
  <si>
    <t>https://starcitygames.com/gluntch-the-bestower-sgl-mtg-clb3-533-enf/?sku=SGL-MTG-CLB3-533-ENF1</t>
  </si>
  <si>
    <t>Fraying Line (PRE)</t>
  </si>
  <si>
    <t>https://starcitygames.com/fraying-line-sgl-mtg-prm-pre_clb_314-enf/?sku=SGL-MTG-PRM-PRE_CLB_314-ENF1</t>
  </si>
  <si>
    <t>Counterspell (LP)</t>
  </si>
  <si>
    <t>Careful Study (LP)</t>
  </si>
  <si>
    <t>https://starcitygames.com/sol-ring-sgl-mtg-3ed-274-enn/?sku=SGL-MTG-3ED-274-ENN1</t>
  </si>
  <si>
    <t>https://starcitygames.com/beast-within-sgl-mtg-nph-103-enn/?sku=SGL-MTG-NPH-103-ENN1</t>
  </si>
  <si>
    <t>https://starcitygames.com/wall-of-roots-sgl-mtg-mir-253-enn/?sku=SGL-MTG-MIR-253-ENN1</t>
  </si>
  <si>
    <t>https://starcitygames.com/wall-of-denial-sgl-mtg-arb-16-enf/?sku=SGL-MTG-ARB-16-ENF1</t>
  </si>
  <si>
    <t>Seaside Citade</t>
  </si>
  <si>
    <t>https://starcitygames.com/seaside-citadel-sgl-mtg-ala-229-enn/?sku=SGL-MTG-ALA-229-ENN1</t>
  </si>
  <si>
    <t>https://starcitygames.com/wall-of-omens-sgl-mtg-roe-53-enn/?sku=SGL-MTG-ROE-53-ENN1</t>
  </si>
  <si>
    <t>https://starcitygames.com/wall-of-frost-sgl-mtg-m10-80-enn/?sku=SGL-MTG-M10-80-ENN1</t>
  </si>
  <si>
    <t>Weathered Sentinels</t>
  </si>
  <si>
    <t>https://starcitygames.com/weathered-sentinels-sgl-mtg-ncc-085-enn/?sku=SGL-MTG-NCC-085-ENN1</t>
  </si>
  <si>
    <t>Ascendant Evincar</t>
  </si>
  <si>
    <t>https://starcitygames.com/ascendant-evincar-sgl-mtg-nem-51-enn/?sku=SGL-MTG-NEM-51-ENN1</t>
  </si>
  <si>
    <t>https://starcitygames.com/hasran-ogress-sgl-mtg-arn-27b-enn/?sku=SGL-MTG-ARN-27b-ENN1</t>
  </si>
  <si>
    <t>Hasran Ogress (Light)</t>
  </si>
  <si>
    <t>Ghazban Ogress</t>
  </si>
  <si>
    <t>https://starcitygames.com/ghazban-ogress-sgl-mtg-ugl-60-enn/?sku=SGL-MTG-UGL-60-ENN1</t>
  </si>
  <si>
    <t>Ertai, the Corrupted</t>
  </si>
  <si>
    <t>https://starcitygames.com/ertai-the-corrupted-sgl-mtg-pls-107-enn/?sku=SGL-MTG-PLS-107-ENN1</t>
  </si>
  <si>
    <t>Rock Lobster</t>
  </si>
  <si>
    <t>Paper Tiger</t>
  </si>
  <si>
    <t>Scissor Lizard</t>
  </si>
  <si>
    <t>https://starcitygames.com/rock-lobster-sgl-mtg-ugl-79-enn/?sku=SGL-MTG-UGL-79-ENN1</t>
  </si>
  <si>
    <t>https://starcitygames.com/paper-tiger-sgl-mtg-ugl-78-enn/?sku=SGL-MTG-UGL-78-ENN1</t>
  </si>
  <si>
    <t>https://starcitygames.com/scissors-lizard-sgl-mtg-ugl-80-enn/?sku=SGL-MTG-UGL-80-ENN1</t>
  </si>
  <si>
    <t>Chaos Confetti</t>
  </si>
  <si>
    <t>https://starcitygames.com/chaos-confetti-sgl-mtg-ugl-72-enn/?sku=SGL-MTG-UGL-72-ENN1</t>
  </si>
  <si>
    <t>https://starcitygames.com/the-ultimate-nightmare-of-wizards-of-the-coast-customer-service-sgl-mtg-ugl-53-enn/?sku=SGL-MTG-UGL-53-ENN1</t>
  </si>
  <si>
    <t>The Ultimate Nightmare of Wizards of the Coast Customer Service</t>
  </si>
  <si>
    <t>Old Fogey</t>
  </si>
  <si>
    <t>https://starcitygames.com/old-fogey-sgl-mtg-unh-106-enn/?sku=SGL-MTG-UNH-106-ENN1</t>
  </si>
  <si>
    <t>Tempest Efreet</t>
  </si>
  <si>
    <t>https://starcitygames.com/tempest-efreet-sgl-mtg-leg-166-enn/?sku=SGL-MTG-LEG-166-ENN1</t>
  </si>
  <si>
    <t>Bronze Tablet</t>
  </si>
  <si>
    <t>https://starcitygames.com/bronze-tablet-sgl-mtg-atq-42-enn/?sku=SGL-MTG-ATQ-42-ENN1</t>
  </si>
  <si>
    <t>Jewel Lotus</t>
  </si>
  <si>
    <t>Watery Grave</t>
  </si>
  <si>
    <t>https://starcitygames.com/chromatic-lantern-sgl-mtg-grn-233-enn/?sku=SGL-MTG-GRN-233-ENN1</t>
  </si>
  <si>
    <t>https://starcitygames.com/assassins-trophy-sgl-mtg-grn-152-enn/?sku=SGL-MTG-GRN-152-ENN1</t>
  </si>
  <si>
    <t>Assassin's Trophy</t>
  </si>
  <si>
    <t>https://starcitygames.com/watery-grave-sgl-mtg-grn-259-enn/?sku=SGL-MTG-GRN-259-ENN1</t>
  </si>
  <si>
    <t>Frontier Explorer</t>
  </si>
  <si>
    <t>https://starcitygames.com/frontier-explorer-sgl-mtg-mb13-006-enn/?sku=SGL-MTG-MB13-006-ENN1</t>
  </si>
  <si>
    <t>https://starcitygames.com/half-kitten-half-sgl-mtg-ust-9-enn/?sku=SGL-MTG-UST-9-ENN1</t>
  </si>
  <si>
    <t>Half-Kitten, Half-</t>
  </si>
  <si>
    <t>https://starcitygames.com/nine-lives-sgl-mtg-m21-028-enf/?sku=SGL-MTG-M21-028-ENF1</t>
  </si>
  <si>
    <t>https://starcitygames.com/diminish-sgl-mtg-m11-52-enf/?sku=SGL-MTG-M11-52-ENF1</t>
  </si>
  <si>
    <t>https://starcitygames.com/mischievous-catgeist-catlike-curiosity-sgl-mtg-vow-069-enf/?sku=SGL-MTG-VOW-069-ENF1</t>
  </si>
  <si>
    <t>Thrill of Possibility (JAP)</t>
  </si>
  <si>
    <t>https://www.cardkingdom.com/mtg/strixhaven-mystical-archive-jpn/thrill-of-possibility-109-jpn-alternate-art-foil</t>
  </si>
  <si>
    <t>Waiting in the Weeds</t>
  </si>
  <si>
    <t>https://starcitygames.com/waiting-in-the-weeds-sgl-mtg-mir-252-enn/?sku=SGL-MTG-MIR-252-ENN1</t>
  </si>
  <si>
    <t>Monstrous Growth  (Flavor)</t>
  </si>
  <si>
    <t>https://starcitygames.com/monstrous-growth-sgl-mtg-por-173a-enn/?sku=SGL-MTG-POR-173a-ENN1</t>
  </si>
  <si>
    <t>https://starcitygames.com/enlarge-sgl-mtg-m14-170-enf/?sku=SGL-MTG-M14-170-ENF1</t>
  </si>
  <si>
    <t>Pithing Spyglass</t>
  </si>
  <si>
    <t>https://starcitygames.com/pithing-spyglass-sgl-mtg-mb12-108-enn/?sku=SGL-MTG-MB12-108-ENN1</t>
  </si>
  <si>
    <t>Watchers of the Dead</t>
  </si>
  <si>
    <t>https://starcitygames.com/watchers-of-the-dead-sgl-mtg-akh-238-enf/?sku=SGL-MTG-AKH-238-ENF1</t>
  </si>
  <si>
    <t>Dinosaur Cat Token // Bird Token</t>
  </si>
  <si>
    <t>https://starcitygames.com/bird-token-dinosaur-cat-token-sgl-mtg-c20-t02t16-enn/?sku=SGL-MTG-C20-T02T16-ENN1</t>
  </si>
  <si>
    <t>Cat Dragon Token // Gold Token</t>
  </si>
  <si>
    <t>https://starcitygames.com/cat-dragon-token-gold-token-sgl-mtg-c17-t9t10-enn/?sku=SGL-MTG-C17-T9T10-ENN1</t>
  </si>
  <si>
    <t>https://starcitygames.com/flood-sgl-mtg-drk-027-itn/?sku=SGL-MTG-DRK-027-ITN1</t>
  </si>
  <si>
    <t>https://starcitygames.com/rush-of-knowledge-sgl-mtg-scg-49-enf/?sku=SGL-MTG-SCG-49-ENF1</t>
  </si>
  <si>
    <t>https://starcitygames.com/essence-scatter-sgl-mtg-m10-51-enf/?sku=SGL-MTG-M10-51-ENF1</t>
  </si>
  <si>
    <t>Negate (PL)</t>
  </si>
  <si>
    <t>https://starcitygames.com/negate-sgl-mtg-mor-43-enf/?sku=SGL-MTG-MOR-43-ENF1</t>
  </si>
  <si>
    <t>https://starcitygames.com/mistral-singer-sgl-mtg-m21-058-enf/?sku=SGL-MTG-M21-058-ENF1</t>
  </si>
  <si>
    <t>https://starcitygames.com/preordain-sgl-mtg-m11-70-enn/?sku=SGL-MTG-M11-70-ENN1</t>
  </si>
  <si>
    <t>https://starcitygames.com/serum-visions-sgl-mtg-5dn-36-enn/?sku=SGL-MTG-5DN-36-ENN1</t>
  </si>
  <si>
    <t>https://starcitygames.com/fall-from-favor-sgl-mtg-cmr-068-enf/?sku=SGL-MTG-CMR-068-ENF1</t>
  </si>
  <si>
    <t>https://starcitygames.com/ponder-sgl-mtg-lrw-79-enn/?sku=SGL-MTG-LRW-79-ENN1</t>
  </si>
  <si>
    <t>https://starcitygames.com/behold-the-multiverse-sgl-mtg-khm-046-enf/?sku=SGL-MTG-KHM-046-ENF1</t>
  </si>
  <si>
    <t>https://starcitygames.com/brainstorm-sgl-mtg-ice-61-enn/?sku=SGL-MTG-ICE-61-ENN1</t>
  </si>
  <si>
    <t>https://starcitygames.com/exclude-sgl-mtg-inv-56-enn/?sku=SGL-MTG-INV-56-ENN1</t>
  </si>
  <si>
    <t>https://starcitygames.com/opt-sgl-mtg-inv-64-enn/?sku=SGL-MTG-INV-64-ENN1</t>
  </si>
  <si>
    <t>https://starcitygames.com/frogify-sgl-mtg-eld-047-enf/?sku=SGL-MTG-ELD-047-ENF1</t>
  </si>
  <si>
    <t>https://starcitygames.com/kasminas-transmutation-sgl-mtg-war-57-enf/?sku=SGL-MTG-WAR-57-ENF1</t>
  </si>
  <si>
    <t>https://starcitygames.com/lose-focus-sgl-mtg-mh2-049-enf/?sku=SGL-MTG-MH2-049-ENF1</t>
  </si>
  <si>
    <t>https://starcitygames.com/blink-of-an-eye-sgl-mtg-dom-46-enf/?sku=SGL-MTG-DOM-46-ENF1</t>
  </si>
  <si>
    <t>https://starcitygames.com/counterspell-sgl-mtg-3ed-54-enn/?sku=SGL-MTG-3ED-54-ENN1</t>
  </si>
  <si>
    <t>https://starcitygames.com/jhessian-thief-sgl-mtg-ori-62-enf/?sku=SGL-MTG-ORI-62-ENF1</t>
  </si>
  <si>
    <t>https://starcitygames.com/arcane-denial-sgl-mtg-all-22b-enn/?sku=SGL-MTG-ALL-22b-ENN1</t>
  </si>
  <si>
    <t>https://starcitygames.com/mulldrifter-sgl-mtg-lrw-76-enn/?sku=SGL-MTG-LRW-76-ENN1</t>
  </si>
  <si>
    <t>https://starcitygames.com/spiketail-drakeling-sgl-mtg-tsp-80-enf/?sku=SGL-MTG-TSP-80-ENF1</t>
  </si>
  <si>
    <t>Void Snare</t>
  </si>
  <si>
    <t>https://starcitygames.com/void-snare-sgl-mtg-m15-82-enn/?sku=SGL-MTG-M15-82-ENN1</t>
  </si>
  <si>
    <t>Gush</t>
  </si>
  <si>
    <t>https://starcitygames.com/gush-sgl-mtg-mmq-82-enn/?sku=SGL-MTG-MMQ-82-ENN1</t>
  </si>
  <si>
    <t>Security Bypass</t>
  </si>
  <si>
    <t>https://starcitygames.com/security-bypass-sgl-mtg-snc-059-enf/?sku=SGL-MTG-SNC-059-ENF1</t>
  </si>
  <si>
    <t>Looter il-Kor</t>
  </si>
  <si>
    <t>https://starcitygames.com/looter-il-kor-sgl-mtg-tsp-66-enn/?sku=SGL-MTG-TSP-66-ENN1</t>
  </si>
  <si>
    <t>Mirrorshell Crab</t>
  </si>
  <si>
    <t>https://starcitygames.com/mirrorshell-crab-sgl-mtg-neo-063-enf/?sku=SGL-MTG-NEO-063-ENF1</t>
  </si>
  <si>
    <t>Witness Protection</t>
  </si>
  <si>
    <t>https://starcitygames.com/witness-protection-sgl-mtg-snc-066-enf/?sku=SGL-MTG-SNC-066-ENF1</t>
  </si>
  <si>
    <t>https://starcitygames.com/faithless-looting-sgl-mtg-dka-87-enn/?sku=SGL-MTG-DKA-87-ENN1</t>
  </si>
  <si>
    <t>https://starcitygames.com/thrill-of-possibility-sgl-mtg-eld-146-enf/?sku=SGL-MTG-ELD-146-ENF1</t>
  </si>
  <si>
    <t>https://starcitygames.com/grapeshot-sgl-mtg-tsp-160-enn/?sku=SGL-MTG-TSP-160-ENN1</t>
  </si>
  <si>
    <t>https://starcitygames.com/skred-sgl-mtg-csp-97-enn/?sku=SGL-MTG-CSP-97-ENN1</t>
  </si>
  <si>
    <t>https://starcitygames.com/abrade-sgl-mtg-prm-gmdy-hou-083-enn/?sku=SGL-MTG-PRM-GMDY_HOU_083-ENN1</t>
  </si>
  <si>
    <t>https://starcitygames.com/lightning-axe-sgl-mtg-tsp-168-enn/?sku=SGL-MTG-TSP-168-ENN1</t>
  </si>
  <si>
    <t>https://starcitygames.com/fists-of-flame-sgl-mtg-mh1-123-enf/?sku=SGL-MTG-MH1-123-ENF1</t>
  </si>
  <si>
    <t>https://starcitygames.com/fire-prophecy-sgl-mtg-iko-116-enf/?sku=SGL-MTG-IKO-116-ENF1</t>
  </si>
  <si>
    <t>https://starcitygames.com/spellgorger-weird-sgl-mtg-m21-161-enf/?sku=SGL-MTG-M21-161-ENF1</t>
  </si>
  <si>
    <t>https://starcitygames.com/frost-bite-sgl-mtg-prm-pp_khm_404-enf/?sku=SGL-MTG-PRM-PP_KHM_404-ENF1</t>
  </si>
  <si>
    <t>https://starcitygames.com/wee-dragonauts-sgl-mtg-prm-arena-2006-007-enf/?sku=SGL-MTG-PRM-ARENA_2006_007-ENF1</t>
  </si>
  <si>
    <t>https://starcitygames.com/goblin-electromancer-sgl-mtg-rtr-163-enf/?sku=SGL-MTG-RTR-163-ENF1</t>
  </si>
  <si>
    <t>https://starcitygames.com/niv-mizzet-the-firemind-sgl-mtg-gpt-123-enf/?sku=SGL-MTG-GPT-123-ENF1</t>
  </si>
  <si>
    <t>https://starcitygames.com/quicksilver-dagger-sgl-mtg-apc-118-enf/?sku=SGL-MTG-APC-118-ENF1</t>
  </si>
  <si>
    <t>https://starcitygames.com/mind-stone-sgl-mtg-wth-153-enn/?sku=SGL-MTG-WTH-153-ENN1</t>
  </si>
  <si>
    <t>https://starcitygames.com/commanders-sphere-sgl-mtg-c14-54-enn/?sku=SGL-MTG-C14-54-ENN1</t>
  </si>
  <si>
    <t>https://starcitygames.com/izzet-cluestone-sgl-mtg-dgm-141-enf/?sku=SGL-MTG-DGM-141-ENF1</t>
  </si>
  <si>
    <t>https://starcitygames.com/ulamogs-crusher-sgl-mtg-roe-13-enn/?sku=SGL-MTG-ROE-13-ENN1</t>
  </si>
  <si>
    <t>https://starcitygames.com/snow-covered-island-sgl-mtg-ice-371-enn/?sku=SGL-MTG-ICE-371-ENN1</t>
  </si>
  <si>
    <t>https://starcitygames.com/mystic-sanctuary-sgl-mtg-eld-247-enf/?sku=SGL-MTG-ELD-247-ENF1</t>
  </si>
  <si>
    <t>https://starcitygames.com/volatile-fjord-sgl-mtg-khm-273-enf/?sku=SGL-MTG-KHM-273-ENF1</t>
  </si>
  <si>
    <t>https://starcitygames.com/swiftwater-cliffs-sgl-mtg-ktk-243-enf/?sku=SGL-MTG-KTK-243-ENF1</t>
  </si>
  <si>
    <t>https://starcitygames.com/command-tower-sgl-mtg-cmd-269-enn/?sku=SGL-MTG-CMD-269-ENN1</t>
  </si>
  <si>
    <r>
      <rPr>
        <b/>
        <sz val="12"/>
        <color theme="0"/>
        <rFont val="Calibri"/>
        <family val="2"/>
        <scheme val="minor"/>
      </rPr>
      <t>2.1.4.</t>
    </r>
    <r>
      <rPr>
        <b/>
        <sz val="12"/>
        <rFont val="Calibri"/>
        <family val="2"/>
        <scheme val="minor"/>
      </rPr>
      <t xml:space="preserve"> Commander 2011</t>
    </r>
  </si>
  <si>
    <t>https://starcitygames.com/forgotten-cave-sgl-mtg-ons-317-enn/?sku=SGL-MTG-ONS-317-ENN1</t>
  </si>
  <si>
    <t>https://starcitygames.com/izzet-boilerworks-sgl-mtg-gpt-159-enf/?sku=SGL-MTG-GPT-159-ENF1</t>
  </si>
  <si>
    <t>https://starcitygames.com/highland-lake-sgl-mtg-soi-277-enf/?sku=SGL-MTG-SOI-277-ENF1</t>
  </si>
  <si>
    <t>https://starcitygames.com/halimar-depths-sgl-mtg-wwk-137-enn/?sku=SGL-MTG-WWK-137-ENN1</t>
  </si>
  <si>
    <t>https://starcitygames.com/shimmerdrift-vale-sgl-mtg-khm-267-enf/?sku=SGL-MTG-KHM-267-ENF1</t>
  </si>
  <si>
    <t>https://starcitygames.com/izzet-guildgate-sgl-mtg-rtr-242-enn/?sku=SGL-MTG-RTR-242-ENN1</t>
  </si>
  <si>
    <t>https://starcitygames.com/prismari-campus-sgl-mtg-stx-270-enf/?sku=SGL-MTG-STX-270-ENF1</t>
  </si>
  <si>
    <t>Strangle</t>
  </si>
  <si>
    <t>https://starcitygames.com/strangle-sgl-mtg-snc-125-enf/?sku=SGL-MTG-SNC-125-ENF1</t>
  </si>
  <si>
    <t>Cliffgate</t>
  </si>
  <si>
    <t>https://starcitygames.com/cliffgate-sgl-mtg-clb-350-enn/?sku=SGL-MTG-CLB-350-ENN1</t>
  </si>
  <si>
    <t>https://starcitygames.com/sea-gate-sgl-mtg-clb-359-enn/?sku=SGL-MTG-CLB-359-ENN1</t>
  </si>
  <si>
    <t>Sea Gate</t>
  </si>
  <si>
    <t>https://starcitygames.com/arcane-signet-sgl-mtg-eld-331-enn/?sku=SGL-MTG-ELD-331-ENN1</t>
  </si>
  <si>
    <t>Terramorphic Expanse</t>
  </si>
  <si>
    <t>https://starcitygames.com/terramorphic-expanse-sgl-mtg-tsp-279-enn/?sku=SGL-MTG-TSP-279-ENN1</t>
  </si>
  <si>
    <t>https://starcitygames.com/evolving-wilds-sgl-mtg-roe-228-enf/?sku=SGL-MTG-ROE-228-ENF1</t>
  </si>
  <si>
    <t>Evolving Wilds</t>
  </si>
  <si>
    <t>Eel Umbra</t>
  </si>
  <si>
    <t>https://starcitygames.com/eel-umbra-sgl-mtg-roe-65-enf/?sku=SGL-MTG-ROE-65-ENF1</t>
  </si>
  <si>
    <t>https://starcitygames.com/kessig-flamebreather-sgl-mtg-vow-164-enf/?sku=SGL-MTG-VOW-164-ENF1</t>
  </si>
  <si>
    <t>Kessig Flamebreather</t>
  </si>
  <si>
    <t>Uncharted Haven</t>
  </si>
  <si>
    <t>https://starcitygames.com/uncharted-haven-sgl-mtg-neo-281-enf/?sku=SGL-MTG-NEO-281-ENF1</t>
  </si>
  <si>
    <t>https://starcitygames.com/maestros-theater-sgl-mtg-snc-251-enf/?sku=SGL-MTG-SNC-251-ENF1</t>
  </si>
  <si>
    <t>Maestros Theater</t>
  </si>
  <si>
    <t>https://starcitygames.com/supreme-verdict-sgl-mtg-rtr-201-enf/?sku=SGL-MTG-RTR-201-ENF1</t>
  </si>
  <si>
    <t>https://starcitygames.com/thought-vessel-sgl-mtg-c15-55-enn/?sku=SGL-MTG-C15-55-ENN1</t>
  </si>
  <si>
    <t>Path of Ancestry</t>
  </si>
  <si>
    <t>https://starcitygames.com/path-of-ancestry-sgl-mtg-c17-56-enn/?sku=SGL-MTG-C17-56-ENN1</t>
  </si>
  <si>
    <t>https://starcitygames.com/indatha-triome-sgl-mtg-iko2-309-enf/?sku=SGL-MTG-IKO2-309-ENF1</t>
  </si>
  <si>
    <t>https://starcitygames.com/vivien-monsters-advocate-sgl-mtg-iko2-277-enn/?sku=SGL-MTG-IKO2-277-ENN1</t>
  </si>
  <si>
    <t>https://starcitygames.com/luminous-broodmoth-sgl-mtg-prm-pre_iko_021-enf/?sku=SGL-MTG-PRM-PRE_IKO_021-ENF1</t>
  </si>
  <si>
    <t>Rielle, the Everwise</t>
  </si>
  <si>
    <t>https://starcitygames.com/rielle-the-everwise-sgl-mtg-prm-pre_iko_203-enf/?sku=SGL-MTG-PRM-PRE_IKO_203-ENF1</t>
  </si>
  <si>
    <t>https://starcitygames.com/vadrik-astral-archmage-sgl-mtg-mid2-325-enn/?sku=SGL-MTG-MID2-325-ENN1</t>
  </si>
  <si>
    <t>Profane Tutor</t>
  </si>
  <si>
    <t>https://starcitygames.com/profane-tutor-sgl-mtg-mh22-452-enn/?sku=SGL-MTG-MH22-452-ENN1</t>
  </si>
  <si>
    <t>Leveler</t>
  </si>
  <si>
    <t>https://starcitygames.com/leveler-sgl-mtg-tsr2-397-enn/?sku=SGL-MTG-TSR2-397-ENN1</t>
  </si>
  <si>
    <t>https://starcitygames.com/forsaken-monument-sgl-mtg-znr2-374-enn/?sku=SGL-MTG-ZNR2-374-ENN1</t>
  </si>
  <si>
    <t>Loyal Warhound</t>
  </si>
  <si>
    <t>https://starcitygames.com/loyal-warhound-sgl-mtg-afr-023-enn/?sku=SGL-MTG-AFR-023-ENN1</t>
  </si>
  <si>
    <t>Horn of Valhalla</t>
  </si>
  <si>
    <t>https://starcitygames.com/horn-of-valhalla-ysgards-call-sgl-mtg-clb-026-enn/?sku=SGL-MTG-CLB-026-ENN1</t>
  </si>
  <si>
    <t>Flickerwisp</t>
  </si>
  <si>
    <t>https://starcitygames.com/flickerwisp-sgl-mtg-tsr2-294-enn/?sku=SGL-MTG-TSR2-294-ENN1</t>
  </si>
  <si>
    <t>https://starcitygames.com/laezel-vlaakiths-champion-sgl-mtg-clb2-378-enn/?sku=SGL-MTG-CLB2-378-ENN1</t>
  </si>
  <si>
    <t>Lae'zel, Vlaakith's Champion</t>
  </si>
  <si>
    <t>White Plume Adventurer</t>
  </si>
  <si>
    <t>https://starcitygames.com/white-plume-adventurer-sgl-mtg-clb-049-enn/?sku=SGL-MTG-CLB-049-ENN1</t>
  </si>
  <si>
    <t>https://starcitygames.com/cubwarden-sgl-mtg-iko-007-enn/?sku=SGL-MTG-IKO-007-ENN1</t>
  </si>
  <si>
    <t>Palace Jailer</t>
  </si>
  <si>
    <t>https://starcitygames.com/palace-jailer-sgl-mtg-tsr2-298-enn/?sku=SGL-MTG-TSR2-298-ENN1</t>
  </si>
  <si>
    <t>Ascend from Avernus</t>
  </si>
  <si>
    <t>https://starcitygames.com/ascend-from-avernus-sgl-mtg-clb-005-enn/?sku=SGL-MTG-CLB-005-ENN1</t>
  </si>
  <si>
    <t>https://starcitygames.com/gale-waterdeep-prodigy-sgl-mtg-clb-072-enn/?sku=SGL-MTG-CLB-072-ENN1</t>
  </si>
  <si>
    <t>Gale, Waterdeep Prodigy</t>
  </si>
  <si>
    <t>Wizards of Thay</t>
  </si>
  <si>
    <t>https://starcitygames.com/wizards-of-thay-sgl-mtg-clb-105-enn/?sku=SGL-MTG-CLB-105-ENN1</t>
  </si>
  <si>
    <t>Gutterbones</t>
  </si>
  <si>
    <t>https://starcitygames.com/gutterbones-sgl-mtg-rna-76-enn/?sku=SGL-MTG-RNA-76-ENN1</t>
  </si>
  <si>
    <t>Cultist of the Absolute</t>
  </si>
  <si>
    <t>https://starcitygames.com/cultist-of-the-absolute-sgl-mtg-clb-123-enn/?sku=SGL-MTG-CLB-123-ENN1</t>
  </si>
  <si>
    <t>Altar of Bhaal</t>
  </si>
  <si>
    <t>https://starcitygames.com/altar-of-bhaal-bone-offering-sgl-mtg-clb-109-enn/?sku=SGL-MTG-CLB-109-ENN1</t>
  </si>
  <si>
    <t>Sudden Spoiling</t>
  </si>
  <si>
    <t>https://starcitygames.com/sudden-spoiling-sgl-mtg-tsr-144-enn/?sku=SGL-MTG-TSR-144-ENN1</t>
  </si>
  <si>
    <t>https://starcitygames.com/extinction-event-sgl-mtg-iko-088-enn/?sku=SGL-MTG-IKO-088-ENN1</t>
  </si>
  <si>
    <t>Extinction Event</t>
  </si>
  <si>
    <t>Shadowheart, Dark Justiciar</t>
  </si>
  <si>
    <t>https://starcitygames.com/shadowheart-dark-justicar-sgl-mtg-clb-146-enn/?sku=SGL-MTG-CLB-146-ENN1</t>
  </si>
  <si>
    <t>Intellect Devourer</t>
  </si>
  <si>
    <t>https://starcitygames.com/intellect-devourer-sgl-mtg-clb-132-enn/?sku=SGL-MTG-CLB-132-ENN1</t>
  </si>
  <si>
    <t>Ravenloft Adventurer</t>
  </si>
  <si>
    <t>https://starcitygames.com/ravenloft-adventurer-sgl-mtg-clb-142-enn/?sku=SGL-MTG-CLB-142-ENN1</t>
  </si>
  <si>
    <t>Pact Weapon</t>
  </si>
  <si>
    <t>https://starcitygames.com/pact-weapon-sgl-mtg-clb-139-enn/?sku=SGL-MTG-CLB-139-ENN1</t>
  </si>
  <si>
    <t>Call to the Void</t>
  </si>
  <si>
    <t>https://starcitygames.com/call-to-the-void-sgl-mtg-clb-118-enn/?sku=SGL-MTG-CLB-118-ENN1</t>
  </si>
  <si>
    <t>Eldritch Pact</t>
  </si>
  <si>
    <t>https://starcitygames.com/eldritch-pact-sgl-mtg-clb-126-enn/?sku=SGL-MTG-CLB-126-ENN1</t>
  </si>
  <si>
    <t>https://starcitygames.com/sedge-sliver-sgl-mtg-tsr-187-enn/?sku=SGL-MTG-TSR-187-ENN1</t>
  </si>
  <si>
    <t>Descent into Avernus</t>
  </si>
  <si>
    <t>https://starcitygames.com/descent-into-avernus-sgl-mtg-clb-169-enn/?sku=SGL-MTG-CLB-169-ENN1</t>
  </si>
  <si>
    <t>Wyll's Reversal</t>
  </si>
  <si>
    <t>https://starcitygames.com/wylls-reversal-sgl-mtg-clb-209-enn/?sku=SGL-MTG-CLB-209-ENN1</t>
  </si>
  <si>
    <t>https://starcitygames.com/mythos-of-vadrok-sgl-mtg-iko-127-enn/?sku=SGL-MTG-IKO-127-ENN1</t>
  </si>
  <si>
    <t>Mythos of Vadrok</t>
  </si>
  <si>
    <t>https://starcitygames.com/elturel-survivors-sgl-mtg-clb-172-enn/?sku=SGL-MTG-CLB-172-ENN1</t>
  </si>
  <si>
    <t>Elturel Survivors</t>
  </si>
  <si>
    <t>Wand of Wonder</t>
  </si>
  <si>
    <t>https://starcitygames.com/wand-of-wonder-sgl-mtg-clb-204-enn/?sku=SGL-MTG-CLB-204-ENN1</t>
  </si>
  <si>
    <t>https://starcitygames.com/skarrgan-hellkite-sgl-mtg-rna-114-enn/?sku=SGL-MTG-RNA-114-ENN1</t>
  </si>
  <si>
    <t>Skarrgan Hellkite</t>
  </si>
  <si>
    <t>Brash Taunter</t>
  </si>
  <si>
    <t>Time of Need</t>
  </si>
  <si>
    <t>https://starcitygames.com/time-of-need-sgl-mtg-tsr2-369-enn/?sku=SGL-MTG-TSR2-369-ENN1</t>
  </si>
  <si>
    <t>https://starcitygames.com/mythos-of-brokkos-sgl-mtg-iko-168-enn/?sku=SGL-MTG-IKO-168-ENN1</t>
  </si>
  <si>
    <t>Vivid Revival</t>
  </si>
  <si>
    <t>https://starcitygames.com/vivid-revival-sgl-mtg-grn-148-enn/?sku=SGL-MTG-GRN-148-ENN1</t>
  </si>
  <si>
    <t>https://starcitygames.com/wolfir-silverheart-sgl-mtg-pwsb-avr_206-enn/?sku=SGL-MTG-PWSB-AVR_206-ENN1</t>
  </si>
  <si>
    <t>Traverse the Outlands</t>
  </si>
  <si>
    <t>https://starcitygames.com/traverse-the-outlands-sgl-mtg-clb-258-enn/?sku=SGL-MTG-CLB-258-ENN1</t>
  </si>
  <si>
    <t>Raised by Giants</t>
  </si>
  <si>
    <t>https://starcitygames.com/raised-by-giants-sgl-mtg-clb-250-enn/?sku=SGL-MTG-CLB-250-ENN1</t>
  </si>
  <si>
    <t>Earthquake Dragon</t>
  </si>
  <si>
    <t>https://starcitygames.com/earthquake-dragon-sgl-mtg-clb-228-enn/?sku=SGL-MTG-CLB-228-ENN1</t>
  </si>
  <si>
    <t>https://starcitygames.com/bane-lord-of-darkness-sgl-mtg-clb-267-enn/?sku=SGL-MTG-CLB-267-ENN1</t>
  </si>
  <si>
    <t>https://starcitygames.com/seraph-of-the-scales-sgl-mtg-rna-205-enn/?sku=SGL-MTG-RNA-205-ENN1</t>
  </si>
  <si>
    <t>https://starcitygames.com/myrkul-lord-of-bones-sgl-mtg-clb-287-enn/?sku=SGL-MTG-CLB-287-ENN1</t>
  </si>
  <si>
    <t>Myrkul, Lord of Bones</t>
  </si>
  <si>
    <t>https://starcitygames.com/lazav-dimir-mastermind-sgl-mtg-gk1-16-enn/?sku=SGL-MTG-GK1-16-ENN1</t>
  </si>
  <si>
    <t>Jon Irenicus, Shattered One</t>
  </si>
  <si>
    <t>https://starcitygames.com/jon-irenicus-shattered-one-sgl-mtg-clb-278-enn/?sku=SGL-MTG-CLB-278-ENN1</t>
  </si>
  <si>
    <t>https://starcitygames.com/gyruda-doom-of-depths-sgl-mtg-iko-221-enn/?sku=SGL-MTG-IKO-221-ENN1</t>
  </si>
  <si>
    <t>Gyruda, Doom of Depths</t>
  </si>
  <si>
    <t>https://starcitygames.com/rielle-the-everwise-sgl-mtg-iko-203-enn/?sku=SGL-MTG-IKO-203-ENN1</t>
  </si>
  <si>
    <t>https://starcitygames.com/niv-mizzet-the-firemind-sgl-mtg-gpt-123-enn/?sku=SGL-MTG-GPT-123-ENN1</t>
  </si>
  <si>
    <t>Neera, the Wildmage</t>
  </si>
  <si>
    <t>https://starcitygames.com/neera-wild-mage-sgl-mtg-clb-288-enn/?sku=SGL-MTG-CLB-288-ENN1</t>
  </si>
  <si>
    <t>https://starcitygames.com/neera-wild-mage-sgl-mtg-clb2-434-enn/?sku=SGL-MTG-CLB2-434-ENN1</t>
  </si>
  <si>
    <t>Narset of the Ancient Way</t>
  </si>
  <si>
    <t>https://starcitygames.com/narset-of-the-ancient-way-sgl-mtg-iko-195-enn/?sku=SGL-MTG-IKO-195-ENN1</t>
  </si>
  <si>
    <t>https://starcitygames.com/narset-of-the-ancient-way-sgl-mtg-iko2-278-enn/?sku=SGL-MTG-IKO2-278-ENN1</t>
  </si>
  <si>
    <t>Labyrinth Raptor</t>
  </si>
  <si>
    <t>https://starcitygames.com/labyrinth-raptor-sgl-mtg-iko-193-enn/?sku=SGL-MTG-IKO-193-ENN1</t>
  </si>
  <si>
    <t>Florian, Voldaren Scion</t>
  </si>
  <si>
    <t>https://starcitygames.com/florian-voldaren-scion-sgl-mtg-mid-223-enn/?sku=SGL-MTG-MID-223-ENN1</t>
  </si>
  <si>
    <t>https://starcitygames.com/chevill-bane-of-monsters-sgl-mtg-iko-181-enn/?sku=SGL-MTG-IKO-181-ENN1</t>
  </si>
  <si>
    <t>https://starcitygames.com/nine-fingers-keene-sgl-mtg-clb-289-enn/?sku=SGL-MTG-CLB-289-ENN1</t>
  </si>
  <si>
    <t>Nine-Fingers Keene</t>
  </si>
  <si>
    <t>https://starcitygames.com/jan-jansen-chaos-crafter-sgl-mtg-clb-277-enn/?sku=SGL-MTG-CLB-277-ENN1</t>
  </si>
  <si>
    <t>Mazzy, Truesword Paladin</t>
  </si>
  <si>
    <t>https://starcitygames.com/mazzy-truesword-paladin-sgl-mtg-clb-283-enn/?sku=SGL-MTG-CLB-283-ENN1</t>
  </si>
  <si>
    <t>Drizzt Do'Urden</t>
  </si>
  <si>
    <t>https://starcitygames.com/drizzt-dourden-sgl-mtg-afr-220-enn/?sku=SGL-MTG-AFR-220-ENN1</t>
  </si>
  <si>
    <t>https://starcitygames.com/gorion-wise-mentor-sgl-mtg-clb-276-enn/?sku=SGL-MTG-CLB-276-ENN1</t>
  </si>
  <si>
    <t>Gorion, Wise Mentor</t>
  </si>
  <si>
    <t>Croaking Counterpart</t>
  </si>
  <si>
    <t>https://starcitygames.com/croaking-counterpart-sgl-mtg-mid-215-enn/?sku=SGL-MTG-MID-215-ENN1</t>
  </si>
  <si>
    <t>Basilisk Collar</t>
  </si>
  <si>
    <t>https://starcitygames.com/basilisk-collar-sgl-mtg-afc-199-enn/?sku=SGL-MTG-AFC-199-ENN1</t>
  </si>
  <si>
    <t>https://starcitygames.com/basilisk-collar-sgl-mtg-clb-300-enn/?sku=SGL-MTG-CLB-300-ENN1</t>
  </si>
  <si>
    <t>Coalition Relic</t>
  </si>
  <si>
    <t>https://starcitygames.com/coalition-relic-sgl-mtg-tsr-266-enn/?sku=SGL-MTG-TSR-266-ENN1</t>
  </si>
  <si>
    <t>https://starcitygames.com/nevinyrrals-disk-sgl-mtg-mh2-298-enn/?sku=SGL-MTG-MH2-298-ENN1</t>
  </si>
  <si>
    <t>Mirror of Life Tapping</t>
  </si>
  <si>
    <t>https://starcitygames.com/mirror-of-life-trapping-sgl-mtg-clb2-599-enn/?sku=SGL-MTG-CLB2-599-ENN1</t>
  </si>
  <si>
    <t>https://starcitygames.com/fraying-line-sgl-mtg-clb-314-enn/?sku=SGL-MTG-CLB-314-ENN1</t>
  </si>
  <si>
    <t>Fraying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</si>
</sst>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164" formatCode="_-&quot;CLP&quot;* #,##0_-;\-&quot;CLP&quot;* #,##0_-;_-&quot;CLP&quot;* &quot;-&quot;_-;_-@_-"/>
    <numFmt numFmtId="165" formatCode="_-[$$-409]* #,##0_ ;_-[$$-409]* \-#,##0\ ;_-[$$-409]* &quot;-&quot;_ ;_-@_ "/>
    <numFmt numFmtId="166" formatCode="_-[$$-409]* #,##0.00_ ;_-[$$-409]* \-#,##0.00\ ;_-[$$-409]* &quot;-&quot;??_ ;_-@_ "/>
    <numFmt numFmtId="167" formatCode="_-[$$-409]* #,##0.00_ ;_-[$$-409]* \-#,##0.00\ ;_-[$$-409]* &quot;-&quot;_ ;_-@_ "/>
    <numFmt numFmtId="168" formatCode="_([$$-409]* #,##0.00_);_([$$-409]* \(#,##0.00\);_([$$-409]* &quot;-&quot;??_);_(@_)"/>
    <numFmt numFmtId="169" formatCode="0.0"/>
    <numFmt numFmtId="170" formatCode="_(&quot;$&quot;* #,##0_);_(&quot;$&quot;* \(#,##0\);_(&quot;$&quot;* &quot;-&quot;??_);_(@_)"/>
  </numFmts>
  <fonts count="1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00CC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3333CC"/>
      <name val="Calibri"/>
      <family val="2"/>
      <scheme val="minor"/>
    </font>
    <font>
      <b/>
      <sz val="12"/>
      <color rgb="FFCC9900"/>
      <name val="Calibri"/>
      <family val="2"/>
      <scheme val="minor"/>
    </font>
    <font>
      <b/>
      <sz val="12"/>
      <color theme="8" tint="0.39997558519241921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6600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rgb="FFCC66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663300"/>
      <name val="Calibri"/>
      <family val="2"/>
      <scheme val="minor"/>
    </font>
    <font>
      <b/>
      <sz val="12"/>
      <color rgb="FFB1403D"/>
      <name val="Calibri"/>
      <family val="2"/>
      <scheme val="minor"/>
    </font>
    <font>
      <b/>
      <sz val="12"/>
      <color rgb="FF996633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b/>
      <sz val="12"/>
      <color rgb="FFB400DE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2"/>
      <color theme="4" tint="0.59999389629810485"/>
      <name val="Calibri"/>
      <family val="2"/>
      <scheme val="minor"/>
    </font>
    <font>
      <b/>
      <sz val="12"/>
      <color theme="3" tint="0.59999389629810485"/>
      <name val="Calibri"/>
      <family val="2"/>
      <scheme val="minor"/>
    </font>
    <font>
      <b/>
      <sz val="12"/>
      <color rgb="FF60008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  <font>
      <b/>
      <sz val="12"/>
      <color rgb="FFFFFF99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3D007A"/>
      <name val="Calibri"/>
      <family val="2"/>
      <scheme val="minor"/>
    </font>
    <font>
      <b/>
      <sz val="12"/>
      <color rgb="FF00480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2"/>
      <color rgb="FF993300"/>
      <name val="Calibri"/>
      <family val="2"/>
      <scheme val="minor"/>
    </font>
    <font>
      <b/>
      <sz val="12"/>
      <color theme="7" tint="0.3999755851924192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FFCC"/>
      <name val="Calibri"/>
      <family val="2"/>
      <scheme val="minor"/>
    </font>
    <font>
      <b/>
      <sz val="12"/>
      <color theme="6" tint="0.39997558519241921"/>
      <name val="Calibri"/>
      <family val="2"/>
      <scheme val="minor"/>
    </font>
    <font>
      <b/>
      <sz val="12"/>
      <color rgb="FFEA7500"/>
      <name val="Calibri"/>
      <family val="2"/>
      <scheme val="minor"/>
    </font>
    <font>
      <b/>
      <sz val="12"/>
      <color theme="9" tint="0.59999389629810485"/>
      <name val="Calibri"/>
      <family val="2"/>
      <scheme val="minor"/>
    </font>
    <font>
      <b/>
      <sz val="12"/>
      <color rgb="FFFFDAA3"/>
      <name val="Calibri"/>
      <family val="2"/>
      <scheme val="minor"/>
    </font>
    <font>
      <b/>
      <sz val="12"/>
      <color rgb="FFC46200"/>
      <name val="Calibri"/>
      <family val="2"/>
      <scheme val="minor"/>
    </font>
    <font>
      <b/>
      <sz val="12"/>
      <color rgb="FF538CFF"/>
      <name val="Calibri"/>
      <family val="2"/>
      <scheme val="minor"/>
    </font>
    <font>
      <b/>
      <sz val="12"/>
      <color rgb="FF009600"/>
      <name val="Calibri"/>
      <family val="2"/>
      <scheme val="minor"/>
    </font>
    <font>
      <b/>
      <sz val="12"/>
      <color rgb="FF00FF00"/>
      <name val="Calibri"/>
      <family val="2"/>
      <scheme val="minor"/>
    </font>
    <font>
      <b/>
      <sz val="12"/>
      <color rgb="FFDA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DE53"/>
      <name val="Calibri"/>
      <family val="2"/>
      <scheme val="minor"/>
    </font>
    <font>
      <b/>
      <sz val="12"/>
      <color rgb="FFFD7B0F"/>
      <name val="Calibri"/>
      <family val="2"/>
      <scheme val="minor"/>
    </font>
    <font>
      <b/>
      <sz val="12"/>
      <color rgb="FF497DBB"/>
      <name val="Calibri"/>
      <family val="2"/>
      <scheme val="minor"/>
    </font>
    <font>
      <b/>
      <sz val="12"/>
      <color rgb="FF501B9D"/>
      <name val="Calibri"/>
      <family val="2"/>
      <scheme val="minor"/>
    </font>
    <font>
      <b/>
      <sz val="12"/>
      <color rgb="FF4918A0"/>
      <name val="Calibri"/>
      <family val="2"/>
      <scheme val="minor"/>
    </font>
    <font>
      <b/>
      <sz val="12"/>
      <color rgb="FF922300"/>
      <name val="Calibri"/>
      <family val="2"/>
      <scheme val="minor"/>
    </font>
    <font>
      <b/>
      <sz val="12"/>
      <color rgb="FFFF9900"/>
      <name val="Calibri"/>
      <family val="2"/>
      <scheme val="minor"/>
    </font>
    <font>
      <b/>
      <sz val="12"/>
      <color rgb="FF339933"/>
      <name val="Calibri"/>
      <family val="2"/>
      <scheme val="minor"/>
    </font>
    <font>
      <b/>
      <sz val="12"/>
      <color rgb="FFFFD711"/>
      <name val="Calibri"/>
      <family val="2"/>
      <scheme val="minor"/>
    </font>
    <font>
      <b/>
      <sz val="12"/>
      <color rgb="FF6DB6FF"/>
      <name val="Calibri"/>
      <family val="2"/>
      <scheme val="minor"/>
    </font>
    <font>
      <b/>
      <sz val="12"/>
      <color rgb="FFE60000"/>
      <name val="Calibri"/>
      <family val="2"/>
      <scheme val="minor"/>
    </font>
    <font>
      <b/>
      <sz val="12"/>
      <color rgb="FF97CBFF"/>
      <name val="Calibri"/>
      <family val="2"/>
      <scheme val="minor"/>
    </font>
    <font>
      <b/>
      <sz val="12"/>
      <color rgb="FF31BD15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rgb="FF118961"/>
      <name val="Calibri"/>
      <family val="2"/>
      <scheme val="minor"/>
    </font>
    <font>
      <b/>
      <sz val="12"/>
      <color rgb="FF08402D"/>
      <name val="Calibri"/>
      <family val="2"/>
      <scheme val="minor"/>
    </font>
    <font>
      <b/>
      <sz val="12"/>
      <color rgb="FF80809E"/>
      <name val="Calibri"/>
      <family val="2"/>
      <scheme val="minor"/>
    </font>
    <font>
      <b/>
      <sz val="12"/>
      <color rgb="FFCF660F"/>
      <name val="Calibri"/>
      <family val="2"/>
      <scheme val="minor"/>
    </font>
    <font>
      <b/>
      <sz val="12"/>
      <color rgb="FFFF8409"/>
      <name val="Calibri"/>
      <family val="2"/>
      <scheme val="minor"/>
    </font>
    <font>
      <b/>
      <sz val="12"/>
      <color rgb="FFFFC625"/>
      <name val="Calibri"/>
      <family val="2"/>
      <scheme val="minor"/>
    </font>
    <font>
      <b/>
      <sz val="12"/>
      <color rgb="FFDE6F00"/>
      <name val="Calibri"/>
      <family val="2"/>
      <scheme val="minor"/>
    </font>
    <font>
      <b/>
      <sz val="12"/>
      <color rgb="FF1B4373"/>
      <name val="Calibri"/>
      <family val="2"/>
      <scheme val="minor"/>
    </font>
    <font>
      <b/>
      <sz val="12"/>
      <color rgb="FF6EA0DC"/>
      <name val="Calibri"/>
      <family val="2"/>
      <scheme val="minor"/>
    </font>
    <font>
      <b/>
      <sz val="12"/>
      <color rgb="FFC78E55"/>
      <name val="Calibri"/>
      <family val="2"/>
      <scheme val="minor"/>
    </font>
    <font>
      <b/>
      <sz val="12"/>
      <color rgb="FF027456"/>
      <name val="Calibri"/>
      <family val="2"/>
      <scheme val="minor"/>
    </font>
    <font>
      <b/>
      <sz val="12"/>
      <color rgb="FFFFE45D"/>
      <name val="Calibri"/>
      <family val="2"/>
      <scheme val="minor"/>
    </font>
    <font>
      <b/>
      <sz val="12"/>
      <color rgb="FFFC8C04"/>
      <name val="Calibri"/>
      <family val="2"/>
      <scheme val="minor"/>
    </font>
    <font>
      <b/>
      <sz val="12"/>
      <color theme="6" tint="0.79998168889431442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2"/>
      <color rgb="FFE89206"/>
      <name val="Calibri"/>
      <family val="2"/>
      <scheme val="minor"/>
    </font>
    <font>
      <b/>
      <sz val="12"/>
      <color rgb="FF04A00F"/>
      <name val="Calibri"/>
      <family val="2"/>
      <scheme val="minor"/>
    </font>
    <font>
      <b/>
      <sz val="12"/>
      <color rgb="FF915337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rgb="FFFED402"/>
      <name val="Calibri"/>
      <family val="2"/>
      <scheme val="minor"/>
    </font>
    <font>
      <b/>
      <sz val="12"/>
      <color rgb="FFE25B00"/>
      <name val="Calibri"/>
      <family val="2"/>
      <scheme val="minor"/>
    </font>
    <font>
      <b/>
      <sz val="12"/>
      <color rgb="FF9B4109"/>
      <name val="Calibri"/>
      <family val="2"/>
      <scheme val="minor"/>
    </font>
    <font>
      <b/>
      <sz val="12"/>
      <color rgb="FF47008E"/>
      <name val="Calibri"/>
      <family val="2"/>
      <scheme val="minor"/>
    </font>
    <font>
      <b/>
      <sz val="12"/>
      <color rgb="FF1903BD"/>
      <name val="Calibri"/>
      <family val="2"/>
      <scheme val="minor"/>
    </font>
    <font>
      <b/>
      <sz val="12"/>
      <color rgb="FFD43706"/>
      <name val="Calibri"/>
      <family val="2"/>
      <scheme val="minor"/>
    </font>
    <font>
      <b/>
      <sz val="12"/>
      <color rgb="FFFED050"/>
      <name val="Calibri"/>
      <family val="2"/>
      <scheme val="minor"/>
    </font>
    <font>
      <b/>
      <sz val="12"/>
      <color rgb="FFFF7111"/>
      <name val="Calibri"/>
      <family val="2"/>
      <scheme val="minor"/>
    </font>
    <font>
      <b/>
      <sz val="12"/>
      <color rgb="FF40368E"/>
      <name val="Calibri"/>
      <family val="2"/>
      <scheme val="minor"/>
    </font>
    <font>
      <b/>
      <sz val="12"/>
      <color rgb="FF194B38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FDC21B"/>
      <name val="Calibri"/>
      <family val="2"/>
      <scheme val="minor"/>
    </font>
    <font>
      <b/>
      <sz val="12"/>
      <color rgb="FF00CC5C"/>
      <name val="Calibri"/>
      <family val="2"/>
      <scheme val="minor"/>
    </font>
    <font>
      <b/>
      <sz val="12"/>
      <color theme="3" tint="0.79998168889431442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2"/>
      <color rgb="FF1E5C44"/>
      <name val="Calibri"/>
      <family val="2"/>
      <scheme val="minor"/>
    </font>
    <font>
      <b/>
      <sz val="12"/>
      <color rgb="FFA13B03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246E52"/>
      <name val="Calibri"/>
      <family val="2"/>
      <scheme val="minor"/>
    </font>
    <font>
      <b/>
      <sz val="12"/>
      <color rgb="FF55C79C"/>
      <name val="Calibri"/>
      <family val="2"/>
      <scheme val="minor"/>
    </font>
    <font>
      <b/>
      <sz val="12"/>
      <color rgb="FF956E01"/>
      <name val="Calibri"/>
      <family val="2"/>
      <scheme val="minor"/>
    </font>
    <font>
      <b/>
      <sz val="12"/>
      <color rgb="FFFED76A"/>
      <name val="Calibri"/>
      <family val="2"/>
      <scheme val="minor"/>
    </font>
    <font>
      <b/>
      <sz val="12"/>
      <color rgb="FFFD9E03"/>
      <name val="Calibri"/>
      <family val="2"/>
      <scheme val="minor"/>
    </font>
    <font>
      <b/>
      <sz val="12"/>
      <color rgb="FFFEE294"/>
      <name val="Calibri"/>
      <family val="2"/>
      <scheme val="minor"/>
    </font>
    <font>
      <b/>
      <sz val="12"/>
      <color rgb="FFDC8902"/>
      <name val="Calibri"/>
      <family val="2"/>
      <scheme val="minor"/>
    </font>
    <font>
      <b/>
      <sz val="12"/>
      <color rgb="FFFDAF31"/>
      <name val="Calibri"/>
      <family val="2"/>
      <scheme val="minor"/>
    </font>
    <font>
      <b/>
      <sz val="12"/>
      <color rgb="FF4D2403"/>
      <name val="Calibri"/>
      <family val="2"/>
      <scheme val="minor"/>
    </font>
    <font>
      <b/>
      <sz val="12"/>
      <color rgb="FF512CA4"/>
      <name val="Calibri"/>
      <family val="2"/>
      <scheme val="minor"/>
    </font>
    <font>
      <b/>
      <sz val="12"/>
      <color rgb="FF139D93"/>
      <name val="Calibri"/>
      <family val="2"/>
      <scheme val="minor"/>
    </font>
    <font>
      <b/>
      <sz val="12"/>
      <color rgb="FF99FF33"/>
      <name val="Calibri"/>
      <family val="2"/>
      <scheme val="minor"/>
    </font>
    <font>
      <b/>
      <sz val="12"/>
      <color rgb="FFD3E2F5"/>
      <name val="Calibri"/>
      <family val="2"/>
      <scheme val="minor"/>
    </font>
    <font>
      <b/>
      <sz val="12"/>
      <color rgb="FFA7E7CA"/>
      <name val="Calibri"/>
      <family val="2"/>
      <scheme val="minor"/>
    </font>
    <font>
      <b/>
      <sz val="12"/>
      <color rgb="FF492894"/>
      <name val="Calibri"/>
      <family val="2"/>
      <scheme val="minor"/>
    </font>
    <font>
      <sz val="9"/>
      <color rgb="FF050505"/>
      <name val="Segoe UI Historic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name val="Calibri"/>
      <family val="2"/>
    </font>
    <font>
      <b/>
      <sz val="12"/>
      <color rgb="FFFF9933"/>
      <name val="Calibri"/>
      <family val="2"/>
      <scheme val="minor"/>
    </font>
    <font>
      <b/>
      <sz val="12"/>
      <color rgb="FF6600CC"/>
      <name val="Calibri"/>
      <family val="2"/>
      <scheme val="minor"/>
    </font>
    <font>
      <b/>
      <sz val="12"/>
      <color rgb="FF20124D"/>
      <name val="Calibri"/>
      <family val="2"/>
      <scheme val="minor"/>
    </font>
    <font>
      <b/>
      <sz val="12"/>
      <color rgb="FF3C78D8"/>
      <name val="Calibri"/>
      <family val="2"/>
      <scheme val="minor"/>
    </font>
    <font>
      <b/>
      <sz val="12"/>
      <color rgb="FFDF68C4"/>
      <name val="Calibri"/>
      <family val="2"/>
      <scheme val="minor"/>
    </font>
    <font>
      <b/>
      <sz val="12"/>
      <color rgb="FF0066CC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rgb="FF9966FF"/>
      <name val="Calibri"/>
      <family val="2"/>
      <scheme val="minor"/>
    </font>
    <font>
      <b/>
      <sz val="12"/>
      <color rgb="FFFF33CC"/>
      <name val="Calibri"/>
      <family val="2"/>
      <scheme val="minor"/>
    </font>
    <font>
      <b/>
      <sz val="12"/>
      <color rgb="FF0066FF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theme="6" tint="0.59999389629810485"/>
      <name val="Calibri"/>
      <family val="2"/>
      <scheme val="minor"/>
    </font>
  </fonts>
  <fills count="9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B400D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0008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D007A"/>
        <bgColor indexed="64"/>
      </patternFill>
    </fill>
    <fill>
      <patternFill patternType="solid">
        <fgColor rgb="FF0048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46200"/>
        <bgColor indexed="64"/>
      </patternFill>
    </fill>
    <fill>
      <patternFill patternType="solid">
        <fgColor rgb="FF538CFF"/>
        <bgColor indexed="64"/>
      </patternFill>
    </fill>
    <fill>
      <patternFill patternType="solid">
        <fgColor rgb="FF009600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rgb="FFFD7B0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4918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01B9D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6DB6FF"/>
        <bgColor indexed="64"/>
      </patternFill>
    </fill>
    <fill>
      <patternFill patternType="solid">
        <fgColor rgb="FF97CB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1896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9E"/>
        <bgColor indexed="64"/>
      </patternFill>
    </fill>
    <fill>
      <patternFill patternType="solid">
        <fgColor rgb="FFCF660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62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1B4373"/>
        <bgColor indexed="64"/>
      </patternFill>
    </fill>
    <fill>
      <patternFill patternType="solid">
        <fgColor rgb="FFC78E55"/>
        <bgColor indexed="64"/>
      </patternFill>
    </fill>
    <fill>
      <patternFill patternType="solid">
        <fgColor rgb="FF02745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15337"/>
        <bgColor indexed="64"/>
      </patternFill>
    </fill>
    <fill>
      <patternFill patternType="solid">
        <fgColor rgb="FFE25B00"/>
        <bgColor indexed="64"/>
      </patternFill>
    </fill>
    <fill>
      <patternFill patternType="solid">
        <fgColor rgb="FF9B4109"/>
        <bgColor indexed="64"/>
      </patternFill>
    </fill>
    <fill>
      <patternFill patternType="solid">
        <fgColor rgb="FF47008E"/>
        <bgColor indexed="64"/>
      </patternFill>
    </fill>
    <fill>
      <patternFill patternType="solid">
        <fgColor rgb="FF1903BD"/>
        <bgColor indexed="64"/>
      </patternFill>
    </fill>
    <fill>
      <patternFill patternType="solid">
        <fgColor rgb="FFD4370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0368E"/>
        <bgColor indexed="64"/>
      </patternFill>
    </fill>
    <fill>
      <patternFill patternType="solid">
        <fgColor rgb="FF194B3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CC5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1E5C44"/>
        <bgColor indexed="64"/>
      </patternFill>
    </fill>
    <fill>
      <patternFill patternType="solid">
        <fgColor rgb="FFA13B03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246E5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56E0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D9E03"/>
        <bgColor indexed="64"/>
      </patternFill>
    </fill>
    <fill>
      <patternFill patternType="solid">
        <fgColor rgb="FFDC8902"/>
        <bgColor indexed="64"/>
      </patternFill>
    </fill>
    <fill>
      <patternFill patternType="solid">
        <fgColor rgb="FF4D2403"/>
        <bgColor indexed="64"/>
      </patternFill>
    </fill>
    <fill>
      <patternFill patternType="solid">
        <fgColor rgb="FF512CA4"/>
        <bgColor indexed="64"/>
      </patternFill>
    </fill>
    <fill>
      <patternFill patternType="solid">
        <fgColor rgb="FF139D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928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66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0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5" fontId="0" fillId="0" borderId="1" xfId="0" applyNumberFormat="1" applyBorder="1"/>
    <xf numFmtId="0" fontId="3" fillId="0" borderId="1" xfId="0" applyFont="1" applyBorder="1"/>
    <xf numFmtId="0" fontId="7" fillId="0" borderId="1" xfId="0" applyFont="1" applyBorder="1"/>
    <xf numFmtId="0" fontId="12" fillId="0" borderId="1" xfId="0" applyFont="1" applyBorder="1"/>
    <xf numFmtId="0" fontId="11" fillId="0" borderId="1" xfId="0" applyFont="1" applyBorder="1"/>
    <xf numFmtId="0" fontId="13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8" fillId="0" borderId="1" xfId="0" applyFont="1" applyBorder="1"/>
    <xf numFmtId="0" fontId="6" fillId="0" borderId="1" xfId="0" applyFont="1" applyBorder="1"/>
    <xf numFmtId="165" fontId="0" fillId="0" borderId="1" xfId="810" applyNumberFormat="1" applyFont="1" applyBorder="1"/>
    <xf numFmtId="166" fontId="0" fillId="0" borderId="1" xfId="810" applyNumberFormat="1" applyFont="1" applyBorder="1"/>
    <xf numFmtId="44" fontId="0" fillId="0" borderId="1" xfId="0" applyNumberFormat="1" applyBorder="1"/>
    <xf numFmtId="0" fontId="14" fillId="0" borderId="1" xfId="0" applyFont="1" applyBorder="1"/>
    <xf numFmtId="0" fontId="15" fillId="0" borderId="1" xfId="0" applyFont="1" applyBorder="1"/>
    <xf numFmtId="0" fontId="17" fillId="0" borderId="1" xfId="0" applyFont="1" applyBorder="1"/>
    <xf numFmtId="0" fontId="3" fillId="0" borderId="1" xfId="0" applyFont="1" applyFill="1" applyBorder="1"/>
    <xf numFmtId="0" fontId="16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3" fillId="0" borderId="1" xfId="0" applyFont="1" applyBorder="1"/>
    <xf numFmtId="0" fontId="3" fillId="0" borderId="1" xfId="0" applyFont="1" applyBorder="1" applyAlignment="1">
      <alignment wrapText="1"/>
    </xf>
    <xf numFmtId="0" fontId="24" fillId="0" borderId="0" xfId="0" applyFont="1"/>
    <xf numFmtId="0" fontId="25" fillId="0" borderId="1" xfId="0" applyFont="1" applyBorder="1"/>
    <xf numFmtId="0" fontId="17" fillId="0" borderId="1" xfId="0" applyFont="1" applyFill="1" applyBorder="1"/>
    <xf numFmtId="0" fontId="6" fillId="0" borderId="1" xfId="0" applyFont="1" applyBorder="1" applyAlignment="1">
      <alignment wrapText="1"/>
    </xf>
    <xf numFmtId="165" fontId="1" fillId="0" borderId="1" xfId="810" applyNumberFormat="1" applyFont="1" applyBorder="1"/>
    <xf numFmtId="0" fontId="0" fillId="0" borderId="1" xfId="0" applyFont="1" applyBorder="1"/>
    <xf numFmtId="166" fontId="1" fillId="0" borderId="1" xfId="810" applyNumberFormat="1" applyFont="1" applyBorder="1"/>
    <xf numFmtId="0" fontId="17" fillId="0" borderId="1" xfId="0" applyFont="1" applyBorder="1" applyAlignment="1">
      <alignment wrapText="1"/>
    </xf>
    <xf numFmtId="0" fontId="27" fillId="0" borderId="1" xfId="0" applyFont="1" applyBorder="1"/>
    <xf numFmtId="167" fontId="0" fillId="0" borderId="1" xfId="0" applyNumberFormat="1" applyBorder="1"/>
    <xf numFmtId="168" fontId="28" fillId="0" borderId="0" xfId="0" applyNumberFormat="1" applyFont="1"/>
    <xf numFmtId="165" fontId="4" fillId="0" borderId="1" xfId="2311" applyNumberFormat="1" applyBorder="1"/>
    <xf numFmtId="165" fontId="4" fillId="0" borderId="1" xfId="2311" applyNumberFormat="1" applyFont="1" applyBorder="1"/>
    <xf numFmtId="0" fontId="29" fillId="0" borderId="1" xfId="0" applyFont="1" applyBorder="1"/>
    <xf numFmtId="0" fontId="30" fillId="0" borderId="1" xfId="0" applyFont="1" applyBorder="1"/>
    <xf numFmtId="0" fontId="0" fillId="0" borderId="0" xfId="0" applyFont="1"/>
    <xf numFmtId="168" fontId="0" fillId="0" borderId="0" xfId="0" applyNumberFormat="1"/>
    <xf numFmtId="0" fontId="31" fillId="0" borderId="1" xfId="0" applyFont="1" applyBorder="1"/>
    <xf numFmtId="0" fontId="9" fillId="0" borderId="1" xfId="0" applyFont="1" applyBorder="1" applyAlignment="1"/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8" fillId="0" borderId="0" xfId="0" applyFont="1"/>
    <xf numFmtId="0" fontId="3" fillId="0" borderId="0" xfId="0" applyFont="1"/>
    <xf numFmtId="44" fontId="0" fillId="0" borderId="0" xfId="0" applyNumberFormat="1"/>
    <xf numFmtId="165" fontId="0" fillId="0" borderId="0" xfId="0" applyNumberFormat="1"/>
    <xf numFmtId="0" fontId="0" fillId="6" borderId="0" xfId="0" applyFill="1"/>
    <xf numFmtId="0" fontId="0" fillId="6" borderId="0" xfId="0" applyFont="1" applyFill="1" applyBorder="1"/>
    <xf numFmtId="6" fontId="0" fillId="0" borderId="0" xfId="0" applyNumberFormat="1"/>
    <xf numFmtId="20" fontId="0" fillId="0" borderId="0" xfId="0" applyNumberFormat="1"/>
    <xf numFmtId="0" fontId="16" fillId="7" borderId="1" xfId="0" applyFont="1" applyFill="1" applyBorder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16" fillId="12" borderId="1" xfId="0" applyFont="1" applyFill="1" applyBorder="1"/>
    <xf numFmtId="0" fontId="16" fillId="13" borderId="1" xfId="0" applyFont="1" applyFill="1" applyBorder="1"/>
    <xf numFmtId="0" fontId="16" fillId="14" borderId="1" xfId="0" applyFont="1" applyFill="1" applyBorder="1"/>
    <xf numFmtId="0" fontId="16" fillId="15" borderId="1" xfId="0" applyFont="1" applyFill="1" applyBorder="1"/>
    <xf numFmtId="0" fontId="16" fillId="16" borderId="1" xfId="0" applyFont="1" applyFill="1" applyBorder="1"/>
    <xf numFmtId="0" fontId="16" fillId="17" borderId="1" xfId="0" applyFont="1" applyFill="1" applyBorder="1"/>
    <xf numFmtId="0" fontId="16" fillId="18" borderId="1" xfId="0" applyFont="1" applyFill="1" applyBorder="1"/>
    <xf numFmtId="0" fontId="16" fillId="19" borderId="1" xfId="0" applyFont="1" applyFill="1" applyBorder="1"/>
    <xf numFmtId="0" fontId="16" fillId="20" borderId="1" xfId="0" applyFont="1" applyFill="1" applyBorder="1"/>
    <xf numFmtId="0" fontId="16" fillId="21" borderId="1" xfId="0" applyFont="1" applyFill="1" applyBorder="1"/>
    <xf numFmtId="0" fontId="16" fillId="22" borderId="1" xfId="0" applyFont="1" applyFill="1" applyBorder="1"/>
    <xf numFmtId="0" fontId="51" fillId="20" borderId="1" xfId="0" applyFont="1" applyFill="1" applyBorder="1"/>
    <xf numFmtId="0" fontId="16" fillId="23" borderId="1" xfId="0" applyFont="1" applyFill="1" applyBorder="1"/>
    <xf numFmtId="0" fontId="16" fillId="24" borderId="1" xfId="0" applyFont="1" applyFill="1" applyBorder="1"/>
    <xf numFmtId="0" fontId="16" fillId="25" borderId="1" xfId="0" applyFont="1" applyFill="1" applyBorder="1"/>
    <xf numFmtId="0" fontId="16" fillId="26" borderId="1" xfId="0" applyFont="1" applyFill="1" applyBorder="1"/>
    <xf numFmtId="0" fontId="16" fillId="27" borderId="1" xfId="0" applyFont="1" applyFill="1" applyBorder="1"/>
    <xf numFmtId="0" fontId="16" fillId="28" borderId="1" xfId="0" applyFont="1" applyFill="1" applyBorder="1"/>
    <xf numFmtId="0" fontId="16" fillId="29" borderId="1" xfId="0" applyFont="1" applyFill="1" applyBorder="1"/>
    <xf numFmtId="0" fontId="16" fillId="30" borderId="1" xfId="0" applyFont="1" applyFill="1" applyBorder="1"/>
    <xf numFmtId="0" fontId="16" fillId="31" borderId="1" xfId="0" applyFont="1" applyFill="1" applyBorder="1"/>
    <xf numFmtId="0" fontId="16" fillId="32" borderId="1" xfId="0" applyFont="1" applyFill="1" applyBorder="1"/>
    <xf numFmtId="0" fontId="16" fillId="33" borderId="1" xfId="0" applyFont="1" applyFill="1" applyBorder="1"/>
    <xf numFmtId="0" fontId="16" fillId="34" borderId="1" xfId="0" applyFont="1" applyFill="1" applyBorder="1"/>
    <xf numFmtId="0" fontId="16" fillId="35" borderId="1" xfId="0" applyFont="1" applyFill="1" applyBorder="1"/>
    <xf numFmtId="0" fontId="16" fillId="36" borderId="1" xfId="0" applyFont="1" applyFill="1" applyBorder="1"/>
    <xf numFmtId="0" fontId="16" fillId="37" borderId="1" xfId="0" applyFont="1" applyFill="1" applyBorder="1"/>
    <xf numFmtId="0" fontId="14" fillId="38" borderId="1" xfId="0" applyFont="1" applyFill="1" applyBorder="1"/>
    <xf numFmtId="0" fontId="16" fillId="39" borderId="1" xfId="0" applyFont="1" applyFill="1" applyBorder="1"/>
    <xf numFmtId="0" fontId="16" fillId="5" borderId="1" xfId="0" applyFont="1" applyFill="1" applyBorder="1"/>
    <xf numFmtId="0" fontId="16" fillId="40" borderId="1" xfId="0" applyFont="1" applyFill="1" applyBorder="1"/>
    <xf numFmtId="0" fontId="16" fillId="41" borderId="1" xfId="0" applyFont="1" applyFill="1" applyBorder="1"/>
    <xf numFmtId="0" fontId="16" fillId="42" borderId="1" xfId="0" applyFont="1" applyFill="1" applyBorder="1"/>
    <xf numFmtId="0" fontId="16" fillId="43" borderId="1" xfId="0" applyFont="1" applyFill="1" applyBorder="1"/>
    <xf numFmtId="0" fontId="16" fillId="44" borderId="1" xfId="0" applyFont="1" applyFill="1" applyBorder="1"/>
    <xf numFmtId="0" fontId="16" fillId="45" borderId="1" xfId="0" applyFont="1" applyFill="1" applyBorder="1"/>
    <xf numFmtId="0" fontId="16" fillId="46" borderId="1" xfId="0" applyFont="1" applyFill="1" applyBorder="1"/>
    <xf numFmtId="0" fontId="16" fillId="47" borderId="1" xfId="0" applyFont="1" applyFill="1" applyBorder="1"/>
    <xf numFmtId="0" fontId="16" fillId="48" borderId="1" xfId="0" applyFont="1" applyFill="1" applyBorder="1"/>
    <xf numFmtId="0" fontId="16" fillId="49" borderId="1" xfId="0" applyFont="1" applyFill="1" applyBorder="1"/>
    <xf numFmtId="0" fontId="16" fillId="50" borderId="1" xfId="0" applyFont="1" applyFill="1" applyBorder="1"/>
    <xf numFmtId="0" fontId="16" fillId="51" borderId="1" xfId="0" applyFont="1" applyFill="1" applyBorder="1"/>
    <xf numFmtId="0" fontId="16" fillId="52" borderId="1" xfId="0" applyFont="1" applyFill="1" applyBorder="1"/>
    <xf numFmtId="0" fontId="16" fillId="53" borderId="1" xfId="0" applyFont="1" applyFill="1" applyBorder="1"/>
    <xf numFmtId="0" fontId="14" fillId="54" borderId="1" xfId="0" applyFont="1" applyFill="1" applyBorder="1"/>
    <xf numFmtId="0" fontId="16" fillId="55" borderId="1" xfId="0" applyFont="1" applyFill="1" applyBorder="1"/>
    <xf numFmtId="0" fontId="16" fillId="56" borderId="1" xfId="0" applyFont="1" applyFill="1" applyBorder="1"/>
    <xf numFmtId="0" fontId="92" fillId="4" borderId="1" xfId="0" applyFont="1" applyFill="1" applyBorder="1"/>
    <xf numFmtId="0" fontId="16" fillId="57" borderId="1" xfId="0" applyFont="1" applyFill="1" applyBorder="1"/>
    <xf numFmtId="0" fontId="16" fillId="58" borderId="1" xfId="0" applyFont="1" applyFill="1" applyBorder="1"/>
    <xf numFmtId="0" fontId="16" fillId="59" borderId="1" xfId="0" applyFont="1" applyFill="1" applyBorder="1"/>
    <xf numFmtId="0" fontId="16" fillId="60" borderId="1" xfId="0" applyFont="1" applyFill="1" applyBorder="1"/>
    <xf numFmtId="0" fontId="16" fillId="61" borderId="1" xfId="0" applyFont="1" applyFill="1" applyBorder="1"/>
    <xf numFmtId="0" fontId="16" fillId="62" borderId="1" xfId="0" applyFont="1" applyFill="1" applyBorder="1"/>
    <xf numFmtId="0" fontId="16" fillId="63" borderId="1" xfId="0" applyFont="1" applyFill="1" applyBorder="1"/>
    <xf numFmtId="0" fontId="16" fillId="64" borderId="1" xfId="0" applyFont="1" applyFill="1" applyBorder="1"/>
    <xf numFmtId="0" fontId="16" fillId="65" borderId="1" xfId="0" applyFont="1" applyFill="1" applyBorder="1"/>
    <xf numFmtId="0" fontId="16" fillId="66" borderId="1" xfId="0" applyFont="1" applyFill="1" applyBorder="1"/>
    <xf numFmtId="0" fontId="16" fillId="67" borderId="1" xfId="0" applyFont="1" applyFill="1" applyBorder="1"/>
    <xf numFmtId="0" fontId="16" fillId="68" borderId="1" xfId="0" applyFont="1" applyFill="1" applyBorder="1"/>
    <xf numFmtId="0" fontId="16" fillId="69" borderId="1" xfId="0" applyFont="1" applyFill="1" applyBorder="1"/>
    <xf numFmtId="0" fontId="16" fillId="70" borderId="1" xfId="0" applyFont="1" applyFill="1" applyBorder="1"/>
    <xf numFmtId="0" fontId="16" fillId="71" borderId="1" xfId="0" applyFont="1" applyFill="1" applyBorder="1"/>
    <xf numFmtId="0" fontId="16" fillId="2" borderId="1" xfId="0" applyFont="1" applyFill="1" applyBorder="1"/>
    <xf numFmtId="0" fontId="16" fillId="72" borderId="1" xfId="0" applyFont="1" applyFill="1" applyBorder="1"/>
    <xf numFmtId="0" fontId="2" fillId="72" borderId="1" xfId="0" applyFont="1" applyFill="1" applyBorder="1"/>
    <xf numFmtId="0" fontId="16" fillId="73" borderId="1" xfId="0" applyFont="1" applyFill="1" applyBorder="1"/>
    <xf numFmtId="0" fontId="16" fillId="74" borderId="1" xfId="0" applyFont="1" applyFill="1" applyBorder="1"/>
    <xf numFmtId="0" fontId="16" fillId="75" borderId="1" xfId="0" applyFont="1" applyFill="1" applyBorder="1"/>
    <xf numFmtId="0" fontId="124" fillId="34" borderId="1" xfId="0" applyFont="1" applyFill="1" applyBorder="1"/>
    <xf numFmtId="0" fontId="27" fillId="34" borderId="1" xfId="0" applyFont="1" applyFill="1" applyBorder="1"/>
    <xf numFmtId="0" fontId="16" fillId="76" borderId="1" xfId="0" applyFont="1" applyFill="1" applyBorder="1"/>
    <xf numFmtId="0" fontId="16" fillId="77" borderId="1" xfId="0" applyFont="1" applyFill="1" applyBorder="1"/>
    <xf numFmtId="0" fontId="49" fillId="65" borderId="1" xfId="0" applyFont="1" applyFill="1" applyBorder="1"/>
    <xf numFmtId="0" fontId="29" fillId="12" borderId="1" xfId="0" applyFont="1" applyFill="1" applyBorder="1"/>
    <xf numFmtId="0" fontId="20" fillId="79" borderId="1" xfId="0" applyFont="1" applyFill="1" applyBorder="1"/>
    <xf numFmtId="0" fontId="31" fillId="71" borderId="1" xfId="0" applyFont="1" applyFill="1" applyBorder="1"/>
    <xf numFmtId="0" fontId="137" fillId="78" borderId="1" xfId="0" applyFont="1" applyFill="1" applyBorder="1"/>
    <xf numFmtId="0" fontId="138" fillId="80" borderId="1" xfId="0" applyFont="1" applyFill="1" applyBorder="1"/>
    <xf numFmtId="0" fontId="25" fillId="81" borderId="1" xfId="0" applyFont="1" applyFill="1" applyBorder="1"/>
    <xf numFmtId="0" fontId="54" fillId="33" borderId="1" xfId="0" applyFont="1" applyFill="1" applyBorder="1"/>
    <xf numFmtId="0" fontId="16" fillId="82" borderId="1" xfId="0" applyFont="1" applyFill="1" applyBorder="1"/>
    <xf numFmtId="0" fontId="68" fillId="39" borderId="1" xfId="0" applyFont="1" applyFill="1" applyBorder="1"/>
    <xf numFmtId="0" fontId="140" fillId="83" borderId="1" xfId="0" applyFont="1" applyFill="1" applyBorder="1"/>
    <xf numFmtId="0" fontId="45" fillId="82" borderId="1" xfId="0" applyFont="1" applyFill="1" applyBorder="1"/>
    <xf numFmtId="0" fontId="133" fillId="75" borderId="1" xfId="0" applyFont="1" applyFill="1" applyBorder="1"/>
    <xf numFmtId="0" fontId="140" fillId="84" borderId="1" xfId="0" applyFont="1" applyFill="1" applyBorder="1"/>
    <xf numFmtId="0" fontId="143" fillId="84" borderId="1" xfId="0" applyFont="1" applyFill="1" applyBorder="1"/>
    <xf numFmtId="0" fontId="139" fillId="85" borderId="1" xfId="0" applyFont="1" applyFill="1" applyBorder="1"/>
    <xf numFmtId="0" fontId="42" fillId="40" borderId="1" xfId="0" applyFont="1" applyFill="1" applyBorder="1"/>
    <xf numFmtId="0" fontId="20" fillId="86" borderId="1" xfId="0" applyFont="1" applyFill="1" applyBorder="1"/>
    <xf numFmtId="0" fontId="71" fillId="87" borderId="1" xfId="0" applyFont="1" applyFill="1" applyBorder="1"/>
    <xf numFmtId="0" fontId="3" fillId="2" borderId="1" xfId="0" applyFont="1" applyFill="1" applyBorder="1"/>
    <xf numFmtId="0" fontId="131" fillId="68" borderId="1" xfId="0" applyFont="1" applyFill="1" applyBorder="1"/>
    <xf numFmtId="0" fontId="31" fillId="53" borderId="1" xfId="0" applyFont="1" applyFill="1" applyBorder="1"/>
    <xf numFmtId="0" fontId="14" fillId="40" borderId="1" xfId="0" applyFont="1" applyFill="1" applyBorder="1"/>
    <xf numFmtId="0" fontId="42" fillId="39" borderId="1" xfId="0" applyFont="1" applyFill="1" applyBorder="1"/>
    <xf numFmtId="0" fontId="14" fillId="67" borderId="1" xfId="0" applyFont="1" applyFill="1" applyBorder="1"/>
    <xf numFmtId="0" fontId="149" fillId="88" borderId="1" xfId="0" applyFont="1" applyFill="1" applyBorder="1"/>
    <xf numFmtId="0" fontId="150" fillId="89" borderId="1" xfId="0" applyFont="1" applyFill="1" applyBorder="1"/>
    <xf numFmtId="0" fontId="9" fillId="30" borderId="1" xfId="0" applyFont="1" applyFill="1" applyBorder="1"/>
    <xf numFmtId="0" fontId="4" fillId="0" borderId="1" xfId="2311" applyBorder="1"/>
    <xf numFmtId="0" fontId="4" fillId="0" borderId="1" xfId="2311" applyBorder="1" applyAlignment="1"/>
    <xf numFmtId="0" fontId="3" fillId="0" borderId="1" xfId="0" applyFont="1" applyFill="1" applyBorder="1" applyAlignment="1">
      <alignment wrapText="1"/>
    </xf>
    <xf numFmtId="0" fontId="151" fillId="0" borderId="0" xfId="0" applyFont="1"/>
    <xf numFmtId="44" fontId="28" fillId="0" borderId="0" xfId="0" applyNumberFormat="1" applyFont="1"/>
    <xf numFmtId="0" fontId="7" fillId="90" borderId="1" xfId="0" applyFont="1" applyFill="1" applyBorder="1"/>
    <xf numFmtId="0" fontId="6" fillId="0" borderId="0" xfId="0" applyFont="1" applyFill="1" applyBorder="1"/>
    <xf numFmtId="0" fontId="0" fillId="6" borderId="0" xfId="0" applyFont="1" applyFill="1"/>
    <xf numFmtId="165" fontId="0" fillId="0" borderId="0" xfId="0" applyNumberFormat="1" applyBorder="1"/>
    <xf numFmtId="0" fontId="15" fillId="0" borderId="1" xfId="0" applyFont="1" applyBorder="1" applyAlignment="1">
      <alignment wrapText="1"/>
    </xf>
    <xf numFmtId="0" fontId="0" fillId="0" borderId="0" xfId="0" applyBorder="1"/>
    <xf numFmtId="1" fontId="0" fillId="0" borderId="1" xfId="810" applyNumberFormat="1" applyFont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1" xfId="810" applyNumberFormat="1" applyFont="1" applyBorder="1" applyAlignment="1">
      <alignment horizontal="right"/>
    </xf>
    <xf numFmtId="44" fontId="0" fillId="0" borderId="1" xfId="0" applyNumberFormat="1" applyFont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45" fillId="91" borderId="1" xfId="0" applyFont="1" applyFill="1" applyBorder="1"/>
    <xf numFmtId="0" fontId="45" fillId="88" borderId="1" xfId="0" applyFont="1" applyFill="1" applyBorder="1"/>
    <xf numFmtId="0" fontId="13" fillId="92" borderId="1" xfId="0" applyFont="1" applyFill="1" applyBorder="1" applyAlignment="1">
      <alignment horizontal="center"/>
    </xf>
    <xf numFmtId="0" fontId="16" fillId="67" borderId="1" xfId="0" applyFont="1" applyFill="1" applyBorder="1" applyAlignment="1">
      <alignment horizontal="center"/>
    </xf>
    <xf numFmtId="0" fontId="16" fillId="68" borderId="1" xfId="0" applyFont="1" applyFill="1" applyBorder="1" applyAlignment="1">
      <alignment horizontal="center"/>
    </xf>
    <xf numFmtId="0" fontId="2" fillId="68" borderId="1" xfId="0" applyFont="1" applyFill="1" applyBorder="1" applyAlignment="1">
      <alignment horizontal="center"/>
    </xf>
    <xf numFmtId="0" fontId="14" fillId="90" borderId="1" xfId="0" applyFont="1" applyFill="1" applyBorder="1" applyAlignment="1">
      <alignment horizontal="center"/>
    </xf>
    <xf numFmtId="0" fontId="10" fillId="90" borderId="1" xfId="0" applyFont="1" applyFill="1" applyBorder="1" applyAlignment="1">
      <alignment horizontal="center"/>
    </xf>
    <xf numFmtId="0" fontId="13" fillId="67" borderId="1" xfId="0" applyFont="1" applyFill="1" applyBorder="1" applyAlignment="1">
      <alignment horizontal="center"/>
    </xf>
    <xf numFmtId="0" fontId="14" fillId="92" borderId="1" xfId="0" applyFont="1" applyFill="1" applyBorder="1" applyAlignment="1">
      <alignment horizontal="center"/>
    </xf>
    <xf numFmtId="0" fontId="4" fillId="0" borderId="1" xfId="2311" applyFont="1" applyBorder="1" applyAlignment="1"/>
    <xf numFmtId="0" fontId="152" fillId="0" borderId="1" xfId="0" applyFont="1" applyBorder="1" applyAlignment="1">
      <alignment wrapText="1"/>
    </xf>
    <xf numFmtId="0" fontId="15" fillId="0" borderId="1" xfId="0" applyFont="1" applyFill="1" applyBorder="1"/>
    <xf numFmtId="0" fontId="16" fillId="93" borderId="1" xfId="0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0" fontId="3" fillId="6" borderId="0" xfId="0" applyFont="1" applyFill="1"/>
    <xf numFmtId="0" fontId="8" fillId="0" borderId="0" xfId="0" applyFont="1" applyFill="1" applyBorder="1"/>
    <xf numFmtId="0" fontId="157" fillId="2" borderId="0" xfId="0" applyFont="1" applyFill="1"/>
    <xf numFmtId="0" fontId="157" fillId="2" borderId="1" xfId="0" applyFont="1" applyFill="1" applyBorder="1"/>
    <xf numFmtId="169" fontId="0" fillId="0" borderId="0" xfId="0" applyNumberFormat="1"/>
    <xf numFmtId="0" fontId="8" fillId="2" borderId="1" xfId="0" applyFont="1" applyFill="1" applyBorder="1" applyAlignment="1">
      <alignment horizontal="center"/>
    </xf>
    <xf numFmtId="0" fontId="16" fillId="93" borderId="0" xfId="0" applyFont="1" applyFill="1" applyBorder="1"/>
    <xf numFmtId="0" fontId="45" fillId="88" borderId="0" xfId="0" applyFont="1" applyFill="1" applyBorder="1"/>
    <xf numFmtId="0" fontId="157" fillId="2" borderId="0" xfId="0" applyFont="1" applyFill="1" applyBorder="1"/>
    <xf numFmtId="0" fontId="71" fillId="87" borderId="0" xfId="0" applyFont="1" applyFill="1" applyBorder="1"/>
    <xf numFmtId="0" fontId="14" fillId="67" borderId="0" xfId="0" applyFont="1" applyFill="1" applyBorder="1"/>
    <xf numFmtId="0" fontId="4" fillId="0" borderId="5" xfId="2311" applyBorder="1" applyAlignment="1"/>
    <xf numFmtId="0" fontId="12" fillId="0" borderId="0" xfId="0" applyFont="1" applyFill="1" applyBorder="1"/>
    <xf numFmtId="18" fontId="0" fillId="0" borderId="0" xfId="0" applyNumberFormat="1"/>
    <xf numFmtId="16" fontId="0" fillId="0" borderId="0" xfId="0" applyNumberFormat="1"/>
    <xf numFmtId="0" fontId="16" fillId="0" borderId="0" xfId="0" applyFont="1" applyFill="1" applyBorder="1"/>
    <xf numFmtId="170" fontId="0" fillId="0" borderId="0" xfId="2312" applyNumberFormat="1" applyFont="1"/>
    <xf numFmtId="0" fontId="13" fillId="0" borderId="5" xfId="0" applyFont="1" applyBorder="1"/>
    <xf numFmtId="0" fontId="16" fillId="41" borderId="0" xfId="0" applyFont="1" applyFill="1" applyBorder="1"/>
    <xf numFmtId="0" fontId="17" fillId="0" borderId="1" xfId="0" applyFont="1" applyFill="1" applyBorder="1" applyAlignment="1">
      <alignment wrapText="1"/>
    </xf>
    <xf numFmtId="0" fontId="4" fillId="0" borderId="0" xfId="2311" applyBorder="1" applyAlignment="1"/>
    <xf numFmtId="44" fontId="0" fillId="0" borderId="5" xfId="0" applyNumberFormat="1" applyBorder="1"/>
    <xf numFmtId="0" fontId="0" fillId="0" borderId="5" xfId="0" applyBorder="1"/>
    <xf numFmtId="165" fontId="0" fillId="0" borderId="5" xfId="810" applyNumberFormat="1" applyFont="1" applyBorder="1"/>
    <xf numFmtId="0" fontId="31" fillId="39" borderId="1" xfId="0" applyFont="1" applyFill="1" applyBorder="1" applyAlignment="1">
      <alignment horizontal="center"/>
    </xf>
    <xf numFmtId="0" fontId="147" fillId="87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1" fillId="83" borderId="1" xfId="0" applyFont="1" applyFill="1" applyBorder="1" applyAlignment="1">
      <alignment horizontal="center"/>
    </xf>
    <xf numFmtId="0" fontId="53" fillId="34" borderId="1" xfId="0" applyFont="1" applyFill="1" applyBorder="1" applyAlignment="1">
      <alignment horizontal="center"/>
    </xf>
    <xf numFmtId="0" fontId="140" fillId="84" borderId="0" xfId="0" applyFont="1" applyFill="1" applyBorder="1"/>
    <xf numFmtId="0" fontId="16" fillId="0" borderId="0" xfId="0" applyFont="1" applyBorder="1"/>
    <xf numFmtId="0" fontId="3" fillId="0" borderId="5" xfId="0" applyFont="1" applyBorder="1" applyAlignment="1">
      <alignment wrapText="1"/>
    </xf>
    <xf numFmtId="0" fontId="131" fillId="68" borderId="5" xfId="0" applyFont="1" applyFill="1" applyBorder="1"/>
    <xf numFmtId="0" fontId="10" fillId="0" borderId="5" xfId="0" applyFont="1" applyBorder="1"/>
    <xf numFmtId="0" fontId="0" fillId="0" borderId="0" xfId="0" applyAlignment="1">
      <alignment wrapText="1"/>
    </xf>
    <xf numFmtId="0" fontId="33" fillId="2" borderId="0" xfId="0" applyFont="1" applyFill="1"/>
    <xf numFmtId="0" fontId="33" fillId="2" borderId="1" xfId="0" applyFont="1" applyFill="1" applyBorder="1"/>
    <xf numFmtId="0" fontId="27" fillId="34" borderId="0" xfId="0" applyFont="1" applyFill="1" applyBorder="1"/>
    <xf numFmtId="0" fontId="33" fillId="2" borderId="0" xfId="0" applyFont="1" applyFill="1" applyBorder="1"/>
    <xf numFmtId="0" fontId="31" fillId="53" borderId="0" xfId="0" applyFont="1" applyFill="1" applyBorder="1"/>
    <xf numFmtId="0" fontId="133" fillId="75" borderId="0" xfId="0" applyFont="1" applyFill="1" applyBorder="1"/>
    <xf numFmtId="0" fontId="13" fillId="94" borderId="1" xfId="0" applyFont="1" applyFill="1" applyBorder="1"/>
    <xf numFmtId="0" fontId="161" fillId="0" borderId="1" xfId="0" applyFont="1" applyBorder="1"/>
    <xf numFmtId="0" fontId="2" fillId="95" borderId="1" xfId="0" applyFont="1" applyFill="1" applyBorder="1"/>
    <xf numFmtId="0" fontId="33" fillId="2" borderId="5" xfId="0" applyFont="1" applyFill="1" applyBorder="1"/>
    <xf numFmtId="1" fontId="1" fillId="0" borderId="1" xfId="810" applyNumberFormat="1" applyFont="1" applyBorder="1"/>
    <xf numFmtId="0" fontId="2" fillId="2" borderId="1" xfId="0" applyFont="1" applyFill="1" applyBorder="1" applyAlignment="1">
      <alignment horizontal="right"/>
    </xf>
    <xf numFmtId="0" fontId="163" fillId="96" borderId="1" xfId="0" applyFont="1" applyFill="1" applyBorder="1"/>
    <xf numFmtId="0" fontId="4" fillId="0" borderId="1" xfId="2311" applyBorder="1" applyAlignment="1">
      <alignment horizontal="left"/>
    </xf>
    <xf numFmtId="165" fontId="4" fillId="0" borderId="1" xfId="2311" applyNumberFormat="1" applyBorder="1" applyAlignment="1">
      <alignment horizontal="left"/>
    </xf>
    <xf numFmtId="165" fontId="2" fillId="96" borderId="1" xfId="810" applyNumberFormat="1" applyFont="1" applyFill="1" applyBorder="1" applyAlignment="1">
      <alignment horizontal="center"/>
    </xf>
    <xf numFmtId="165" fontId="2" fillId="67" borderId="1" xfId="810" applyNumberFormat="1" applyFont="1" applyFill="1" applyBorder="1" applyAlignment="1">
      <alignment horizontal="center"/>
    </xf>
    <xf numFmtId="0" fontId="0" fillId="0" borderId="1" xfId="0" applyFill="1" applyBorder="1"/>
    <xf numFmtId="0" fontId="42" fillId="40" borderId="5" xfId="0" applyFont="1" applyFill="1" applyBorder="1"/>
    <xf numFmtId="0" fontId="163" fillId="96" borderId="0" xfId="0" applyFont="1" applyFill="1" applyBorder="1"/>
    <xf numFmtId="44" fontId="0" fillId="0" borderId="0" xfId="0" applyNumberFormat="1" applyBorder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4" fontId="0" fillId="0" borderId="1" xfId="2312" applyFont="1" applyBorder="1"/>
    <xf numFmtId="0" fontId="2" fillId="2" borderId="0" xfId="0" applyFont="1" applyFill="1" applyAlignment="1">
      <alignment horizontal="left"/>
    </xf>
    <xf numFmtId="167" fontId="0" fillId="0" borderId="0" xfId="0" applyNumberFormat="1" applyBorder="1"/>
    <xf numFmtId="0" fontId="16" fillId="14" borderId="0" xfId="0" applyFont="1" applyFill="1" applyBorder="1"/>
    <xf numFmtId="0" fontId="16" fillId="37" borderId="0" xfId="0" applyFont="1" applyFill="1" applyBorder="1"/>
    <xf numFmtId="168" fontId="0" fillId="0" borderId="1" xfId="0" applyNumberFormat="1" applyBorder="1"/>
    <xf numFmtId="0" fontId="163" fillId="31" borderId="1" xfId="0" applyFont="1" applyFill="1" applyBorder="1"/>
    <xf numFmtId="0" fontId="2" fillId="4" borderId="6" xfId="0" applyFont="1" applyFill="1" applyBorder="1"/>
    <xf numFmtId="0" fontId="2" fillId="2" borderId="6" xfId="0" applyFont="1" applyFill="1" applyBorder="1"/>
    <xf numFmtId="0" fontId="2" fillId="3" borderId="6" xfId="0" applyFont="1" applyFill="1" applyBorder="1"/>
    <xf numFmtId="0" fontId="2" fillId="5" borderId="6" xfId="0" applyFont="1" applyFill="1" applyBorder="1"/>
    <xf numFmtId="165" fontId="0" fillId="0" borderId="7" xfId="810" applyNumberFormat="1" applyFont="1" applyBorder="1"/>
    <xf numFmtId="0" fontId="2" fillId="2" borderId="5" xfId="0" applyFont="1" applyFill="1" applyBorder="1" applyAlignment="1">
      <alignment horizontal="center"/>
    </xf>
    <xf numFmtId="0" fontId="15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15" fontId="4" fillId="0" borderId="1" xfId="2311" applyNumberFormat="1" applyBorder="1" applyAlignment="1">
      <alignment horizontal="left"/>
    </xf>
    <xf numFmtId="0" fontId="16" fillId="52" borderId="0" xfId="0" applyFont="1" applyFill="1" applyBorder="1"/>
    <xf numFmtId="0" fontId="163" fillId="31" borderId="0" xfId="0" applyFont="1" applyFill="1" applyBorder="1"/>
    <xf numFmtId="0" fontId="157" fillId="88" borderId="1" xfId="0" applyFont="1" applyFill="1" applyBorder="1"/>
    <xf numFmtId="0" fontId="2" fillId="95" borderId="6" xfId="0" applyFont="1" applyFill="1" applyBorder="1"/>
    <xf numFmtId="0" fontId="157" fillId="88" borderId="0" xfId="0" applyFont="1" applyFill="1" applyBorder="1"/>
    <xf numFmtId="0" fontId="13" fillId="94" borderId="0" xfId="0" applyFont="1" applyFill="1" applyBorder="1"/>
    <xf numFmtId="0" fontId="16" fillId="53" borderId="0" xfId="0" applyFont="1" applyFill="1" applyBorder="1"/>
    <xf numFmtId="0" fontId="20" fillId="86" borderId="0" xfId="0" applyFont="1" applyFill="1" applyBorder="1"/>
    <xf numFmtId="0" fontId="16" fillId="21" borderId="0" xfId="0" applyFont="1" applyFill="1" applyBorder="1"/>
    <xf numFmtId="0" fontId="16" fillId="47" borderId="0" xfId="0" applyFont="1" applyFill="1" applyBorder="1"/>
    <xf numFmtId="0" fontId="16" fillId="12" borderId="0" xfId="0" applyFont="1" applyFill="1" applyBorder="1"/>
    <xf numFmtId="0" fontId="16" fillId="46" borderId="0" xfId="0" applyFont="1" applyFill="1" applyBorder="1"/>
    <xf numFmtId="0" fontId="16" fillId="15" borderId="0" xfId="0" applyFont="1" applyFill="1" applyBorder="1"/>
    <xf numFmtId="0" fontId="16" fillId="30" borderId="0" xfId="0" applyFont="1" applyFill="1" applyBorder="1"/>
    <xf numFmtId="0" fontId="16" fillId="51" borderId="0" xfId="0" applyFont="1" applyFill="1" applyBorder="1"/>
    <xf numFmtId="0" fontId="29" fillId="12" borderId="0" xfId="0" applyFont="1" applyFill="1" applyBorder="1"/>
    <xf numFmtId="0" fontId="131" fillId="68" borderId="0" xfId="0" applyFont="1" applyFill="1" applyBorder="1"/>
    <xf numFmtId="0" fontId="16" fillId="82" borderId="0" xfId="0" applyFont="1" applyFill="1" applyBorder="1"/>
    <xf numFmtId="0" fontId="16" fillId="64" borderId="0" xfId="0" applyFont="1" applyFill="1" applyBorder="1"/>
  </cellXfs>
  <cellStyles count="23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2" builtinId="8" hidden="1"/>
    <cellStyle name="Hipervínculo" xfId="744" builtinId="8" hidden="1"/>
    <cellStyle name="Hipervínculo" xfId="746" builtinId="8" hidden="1"/>
    <cellStyle name="Hipervínculo" xfId="748" builtinId="8" hidden="1"/>
    <cellStyle name="Hipervínculo" xfId="750" builtinId="8" hidden="1"/>
    <cellStyle name="Hipervínculo" xfId="752" builtinId="8" hidden="1"/>
    <cellStyle name="Hipervínculo" xfId="754" builtinId="8" hidden="1"/>
    <cellStyle name="Hipervínculo" xfId="756" builtinId="8" hidden="1"/>
    <cellStyle name="Hipervínculo" xfId="758" builtinId="8" hidden="1"/>
    <cellStyle name="Hipervínculo" xfId="760" builtinId="8" hidden="1"/>
    <cellStyle name="Hipervínculo" xfId="762" builtinId="8" hidden="1"/>
    <cellStyle name="Hipervínculo" xfId="764" builtinId="8" hidden="1"/>
    <cellStyle name="Hipervínculo" xfId="766" builtinId="8" hidden="1"/>
    <cellStyle name="Hipervínculo" xfId="768" builtinId="8" hidden="1"/>
    <cellStyle name="Hipervínculo" xfId="770" builtinId="8" hidden="1"/>
    <cellStyle name="Hipervínculo" xfId="772" builtinId="8" hidden="1"/>
    <cellStyle name="Hipervínculo" xfId="774" builtinId="8" hidden="1"/>
    <cellStyle name="Hipervínculo" xfId="776" builtinId="8" hidden="1"/>
    <cellStyle name="Hipervínculo" xfId="778" builtinId="8" hidden="1"/>
    <cellStyle name="Hipervínculo" xfId="780" builtinId="8" hidden="1"/>
    <cellStyle name="Hipervínculo" xfId="782" builtinId="8" hidden="1"/>
    <cellStyle name="Hipervínculo" xfId="784" builtinId="8" hidden="1"/>
    <cellStyle name="Hipervínculo" xfId="786" builtinId="8" hidden="1"/>
    <cellStyle name="Hipervínculo" xfId="788" builtinId="8" hidden="1"/>
    <cellStyle name="Hipervínculo" xfId="790" builtinId="8" hidden="1"/>
    <cellStyle name="Hipervínculo" xfId="792" builtinId="8" hidden="1"/>
    <cellStyle name="Hipervínculo" xfId="794" builtinId="8" hidden="1"/>
    <cellStyle name="Hipervínculo" xfId="796" builtinId="8" hidden="1"/>
    <cellStyle name="Hipervínculo" xfId="798" builtinId="8" hidden="1"/>
    <cellStyle name="Hipervínculo" xfId="800" builtinId="8" hidden="1"/>
    <cellStyle name="Hipervínculo" xfId="802" builtinId="8" hidden="1"/>
    <cellStyle name="Hipervínculo" xfId="804" builtinId="8" hidden="1"/>
    <cellStyle name="Hipervínculo" xfId="806" builtinId="8" hidden="1"/>
    <cellStyle name="Hipervínculo" xfId="808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3" builtinId="9" hidden="1"/>
    <cellStyle name="Hipervínculo visitado" xfId="745" builtinId="9" hidden="1"/>
    <cellStyle name="Hipervínculo visitado" xfId="747" builtinId="9" hidden="1"/>
    <cellStyle name="Hipervínculo visitado" xfId="749" builtinId="9" hidden="1"/>
    <cellStyle name="Hipervínculo visitado" xfId="751" builtinId="9" hidden="1"/>
    <cellStyle name="Hipervínculo visitado" xfId="753" builtinId="9" hidden="1"/>
    <cellStyle name="Hipervínculo visitado" xfId="755" builtinId="9" hidden="1"/>
    <cellStyle name="Hipervínculo visitado" xfId="757" builtinId="9" hidden="1"/>
    <cellStyle name="Hipervínculo visitado" xfId="759" builtinId="9" hidden="1"/>
    <cellStyle name="Hipervínculo visitado" xfId="761" builtinId="9" hidden="1"/>
    <cellStyle name="Hipervínculo visitado" xfId="763" builtinId="9" hidden="1"/>
    <cellStyle name="Hipervínculo visitado" xfId="765" builtinId="9" hidden="1"/>
    <cellStyle name="Hipervínculo visitado" xfId="767" builtinId="9" hidden="1"/>
    <cellStyle name="Hipervínculo visitado" xfId="769" builtinId="9" hidden="1"/>
    <cellStyle name="Hipervínculo visitado" xfId="771" builtinId="9" hidden="1"/>
    <cellStyle name="Hipervínculo visitado" xfId="773" builtinId="9" hidden="1"/>
    <cellStyle name="Hipervínculo visitado" xfId="775" builtinId="9" hidden="1"/>
    <cellStyle name="Hipervínculo visitado" xfId="777" builtinId="9" hidden="1"/>
    <cellStyle name="Hipervínculo visitado" xfId="779" builtinId="9" hidden="1"/>
    <cellStyle name="Hipervínculo visitado" xfId="781" builtinId="9" hidden="1"/>
    <cellStyle name="Hipervínculo visitado" xfId="783" builtinId="9" hidden="1"/>
    <cellStyle name="Hipervínculo visitado" xfId="785" builtinId="9" hidden="1"/>
    <cellStyle name="Hipervínculo visitado" xfId="787" builtinId="9" hidden="1"/>
    <cellStyle name="Hipervínculo visitado" xfId="789" builtinId="9" hidden="1"/>
    <cellStyle name="Hipervínculo visitado" xfId="791" builtinId="9" hidden="1"/>
    <cellStyle name="Hipervínculo visitado" xfId="793" builtinId="9" hidden="1"/>
    <cellStyle name="Hipervínculo visitado" xfId="795" builtinId="9" hidden="1"/>
    <cellStyle name="Hipervínculo visitado" xfId="797" builtinId="9" hidden="1"/>
    <cellStyle name="Hipervínculo visitado" xfId="799" builtinId="9" hidden="1"/>
    <cellStyle name="Hipervínculo visitado" xfId="801" builtinId="9" hidden="1"/>
    <cellStyle name="Hipervínculo visitado" xfId="803" builtinId="9" hidden="1"/>
    <cellStyle name="Hipervínculo visitado" xfId="805" builtinId="9" hidden="1"/>
    <cellStyle name="Hipervínculo visitado" xfId="807" builtinId="9" hidden="1"/>
    <cellStyle name="Hipervínculo visitado" xfId="809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1" builtinId="9" hidden="1"/>
    <cellStyle name="Hipervínculo visitado" xfId="1372" builtinId="9" hidden="1"/>
    <cellStyle name="Hipervínculo visitado" xfId="1373" builtinId="9" hidden="1"/>
    <cellStyle name="Hipervínculo visitado" xfId="1374" builtinId="9" hidden="1"/>
    <cellStyle name="Hipervínculo visitado" xfId="1375" builtinId="9" hidden="1"/>
    <cellStyle name="Hipervínculo visitado" xfId="1376" builtinId="9" hidden="1"/>
    <cellStyle name="Hipervínculo visitado" xfId="1377" builtinId="9" hidden="1"/>
    <cellStyle name="Hipervínculo visitado" xfId="1378" builtinId="9" hidden="1"/>
    <cellStyle name="Hipervínculo visitado" xfId="1379" builtinId="9" hidden="1"/>
    <cellStyle name="Hipervínculo visitado" xfId="1380" builtinId="9" hidden="1"/>
    <cellStyle name="Hipervínculo visitado" xfId="1381" builtinId="9" hidden="1"/>
    <cellStyle name="Hipervínculo visitado" xfId="1382" builtinId="9" hidden="1"/>
    <cellStyle name="Hipervínculo visitado" xfId="1383" builtinId="9" hidden="1"/>
    <cellStyle name="Hipervínculo visitado" xfId="1384" builtinId="9" hidden="1"/>
    <cellStyle name="Hipervínculo visitado" xfId="1385" builtinId="9" hidden="1"/>
    <cellStyle name="Hipervínculo visitado" xfId="1386" builtinId="9" hidden="1"/>
    <cellStyle name="Hipervínculo visitado" xfId="1387" builtinId="9" hidden="1"/>
    <cellStyle name="Hipervínculo visitado" xfId="1388" builtinId="9" hidden="1"/>
    <cellStyle name="Hipervínculo visitado" xfId="1389" builtinId="9" hidden="1"/>
    <cellStyle name="Hipervínculo visitado" xfId="1390" builtinId="9" hidden="1"/>
    <cellStyle name="Hipervínculo visitado" xfId="1391" builtinId="9" hidden="1"/>
    <cellStyle name="Hipervínculo visitado" xfId="1392" builtinId="9" hidden="1"/>
    <cellStyle name="Hipervínculo visitado" xfId="1393" builtinId="9" hidden="1"/>
    <cellStyle name="Hipervínculo visitado" xfId="1394" builtinId="9" hidden="1"/>
    <cellStyle name="Hipervínculo visitado" xfId="1395" builtinId="9" hidden="1"/>
    <cellStyle name="Hipervínculo visitado" xfId="1396" builtinId="9" hidden="1"/>
    <cellStyle name="Hipervínculo visitado" xfId="1397" builtinId="9" hidden="1"/>
    <cellStyle name="Hipervínculo visitado" xfId="1398" builtinId="9" hidden="1"/>
    <cellStyle name="Hipervínculo visitado" xfId="1399" builtinId="9" hidden="1"/>
    <cellStyle name="Hipervínculo visitado" xfId="1400" builtinId="9" hidden="1"/>
    <cellStyle name="Hipervínculo visitado" xfId="1401" builtinId="9" hidden="1"/>
    <cellStyle name="Hipervínculo visitado" xfId="1402" builtinId="9" hidden="1"/>
    <cellStyle name="Hipervínculo visitado" xfId="1403" builtinId="9" hidden="1"/>
    <cellStyle name="Hipervínculo visitado" xfId="1404" builtinId="9" hidden="1"/>
    <cellStyle name="Hipervínculo visitado" xfId="1405" builtinId="9" hidden="1"/>
    <cellStyle name="Hipervínculo visitado" xfId="1406" builtinId="9" hidden="1"/>
    <cellStyle name="Hipervínculo visitado" xfId="1407" builtinId="9" hidden="1"/>
    <cellStyle name="Hipervínculo visitado" xfId="1408" builtinId="9" hidden="1"/>
    <cellStyle name="Hipervínculo visitado" xfId="1409" builtinId="9" hidden="1"/>
    <cellStyle name="Hipervínculo visitado" xfId="1410" builtinId="9" hidden="1"/>
    <cellStyle name="Hipervínculo visitado" xfId="1411" builtinId="9" hidden="1"/>
    <cellStyle name="Hipervínculo visitado" xfId="1412" builtinId="9" hidden="1"/>
    <cellStyle name="Hipervínculo visitado" xfId="1413" builtinId="9" hidden="1"/>
    <cellStyle name="Hipervínculo visitado" xfId="1414" builtinId="9" hidden="1"/>
    <cellStyle name="Hipervínculo visitado" xfId="1415" builtinId="9" hidden="1"/>
    <cellStyle name="Hipervínculo visitado" xfId="1416" builtinId="9" hidden="1"/>
    <cellStyle name="Hipervínculo visitado" xfId="1417" builtinId="9" hidden="1"/>
    <cellStyle name="Hipervínculo visitado" xfId="1418" builtinId="9" hidden="1"/>
    <cellStyle name="Hipervínculo visitado" xfId="1419" builtinId="9" hidden="1"/>
    <cellStyle name="Hipervínculo visitado" xfId="1420" builtinId="9" hidden="1"/>
    <cellStyle name="Hipervínculo visitado" xfId="1421" builtinId="9" hidden="1"/>
    <cellStyle name="Hipervínculo visitado" xfId="1422" builtinId="9" hidden="1"/>
    <cellStyle name="Hipervínculo visitado" xfId="1423" builtinId="9" hidden="1"/>
    <cellStyle name="Hipervínculo visitado" xfId="1424" builtinId="9" hidden="1"/>
    <cellStyle name="Hipervínculo visitado" xfId="1425" builtinId="9" hidden="1"/>
    <cellStyle name="Hipervínculo visitado" xfId="1426" builtinId="9" hidden="1"/>
    <cellStyle name="Hipervínculo visitado" xfId="1427" builtinId="9" hidden="1"/>
    <cellStyle name="Hipervínculo visitado" xfId="1428" builtinId="9" hidden="1"/>
    <cellStyle name="Hipervínculo visitado" xfId="1429" builtinId="9" hidden="1"/>
    <cellStyle name="Hipervínculo visitado" xfId="1430" builtinId="9" hidden="1"/>
    <cellStyle name="Hipervínculo visitado" xfId="1431" builtinId="9" hidden="1"/>
    <cellStyle name="Hipervínculo visitado" xfId="1432" builtinId="9" hidden="1"/>
    <cellStyle name="Hipervínculo visitado" xfId="1433" builtinId="9" hidden="1"/>
    <cellStyle name="Hipervínculo visitado" xfId="1434" builtinId="9" hidden="1"/>
    <cellStyle name="Hipervínculo visitado" xfId="1435" builtinId="9" hidden="1"/>
    <cellStyle name="Hipervínculo visitado" xfId="1436" builtinId="9" hidden="1"/>
    <cellStyle name="Hipervínculo visitado" xfId="1437" builtinId="9" hidden="1"/>
    <cellStyle name="Hipervínculo visitado" xfId="1438" builtinId="9" hidden="1"/>
    <cellStyle name="Hipervínculo visitado" xfId="1439" builtinId="9" hidden="1"/>
    <cellStyle name="Hipervínculo visitado" xfId="1440" builtinId="9" hidden="1"/>
    <cellStyle name="Hipervínculo visitado" xfId="1441" builtinId="9" hidden="1"/>
    <cellStyle name="Hipervínculo visitado" xfId="1442" builtinId="9" hidden="1"/>
    <cellStyle name="Hipervínculo visitado" xfId="1443" builtinId="9" hidden="1"/>
    <cellStyle name="Hipervínculo visitado" xfId="1444" builtinId="9" hidden="1"/>
    <cellStyle name="Hipervínculo visitado" xfId="1445" builtinId="9" hidden="1"/>
    <cellStyle name="Hipervínculo visitado" xfId="1446" builtinId="9" hidden="1"/>
    <cellStyle name="Hipervínculo visitado" xfId="1447" builtinId="9" hidden="1"/>
    <cellStyle name="Hipervínculo visitado" xfId="1448" builtinId="9" hidden="1"/>
    <cellStyle name="Hipervínculo visitado" xfId="1449" builtinId="9" hidden="1"/>
    <cellStyle name="Hipervínculo visitado" xfId="1450" builtinId="9" hidden="1"/>
    <cellStyle name="Hipervínculo visitado" xfId="1451" builtinId="9" hidden="1"/>
    <cellStyle name="Hipervínculo visitado" xfId="1452" builtinId="9" hidden="1"/>
    <cellStyle name="Hipervínculo visitado" xfId="1453" builtinId="9" hidden="1"/>
    <cellStyle name="Hipervínculo visitado" xfId="1454" builtinId="9" hidden="1"/>
    <cellStyle name="Hipervínculo visitado" xfId="1455" builtinId="9" hidden="1"/>
    <cellStyle name="Hipervínculo visitado" xfId="1456" builtinId="9" hidden="1"/>
    <cellStyle name="Hipervínculo visitado" xfId="1457" builtinId="9" hidden="1"/>
    <cellStyle name="Hipervínculo visitado" xfId="1458" builtinId="9" hidden="1"/>
    <cellStyle name="Hipervínculo visitado" xfId="1459" builtinId="9" hidden="1"/>
    <cellStyle name="Hipervínculo visitado" xfId="1460" builtinId="9" hidden="1"/>
    <cellStyle name="Hipervínculo visitado" xfId="1461" builtinId="9" hidden="1"/>
    <cellStyle name="Hipervínculo visitado" xfId="1462" builtinId="9" hidden="1"/>
    <cellStyle name="Hipervínculo visitado" xfId="1463" builtinId="9" hidden="1"/>
    <cellStyle name="Hipervínculo visitado" xfId="1464" builtinId="9" hidden="1"/>
    <cellStyle name="Hipervínculo visitado" xfId="1465" builtinId="9" hidden="1"/>
    <cellStyle name="Hipervínculo visitado" xfId="1466" builtinId="9" hidden="1"/>
    <cellStyle name="Hipervínculo visitado" xfId="1467" builtinId="9" hidden="1"/>
    <cellStyle name="Hipervínculo visitado" xfId="1468" builtinId="9" hidden="1"/>
    <cellStyle name="Hipervínculo visitado" xfId="1469" builtinId="9" hidden="1"/>
    <cellStyle name="Hipervínculo visitado" xfId="1470" builtinId="9" hidden="1"/>
    <cellStyle name="Hipervínculo visitado" xfId="1471" builtinId="9" hidden="1"/>
    <cellStyle name="Hipervínculo visitado" xfId="1472" builtinId="9" hidden="1"/>
    <cellStyle name="Hipervínculo visitado" xfId="1473" builtinId="9" hidden="1"/>
    <cellStyle name="Hipervínculo visitado" xfId="1474" builtinId="9" hidden="1"/>
    <cellStyle name="Hipervínculo visitado" xfId="1475" builtinId="9" hidden="1"/>
    <cellStyle name="Hipervínculo visitado" xfId="1476" builtinId="9" hidden="1"/>
    <cellStyle name="Hipervínculo visitado" xfId="1477" builtinId="9" hidden="1"/>
    <cellStyle name="Hipervínculo visitado" xfId="1478" builtinId="9" hidden="1"/>
    <cellStyle name="Hipervínculo visitado" xfId="1479" builtinId="9" hidden="1"/>
    <cellStyle name="Hipervínculo visitado" xfId="1480" builtinId="9" hidden="1"/>
    <cellStyle name="Hipervínculo visitado" xfId="1481" builtinId="9" hidden="1"/>
    <cellStyle name="Hipervínculo visitado" xfId="1482" builtinId="9" hidden="1"/>
    <cellStyle name="Hipervínculo visitado" xfId="1483" builtinId="9" hidden="1"/>
    <cellStyle name="Hipervínculo visitado" xfId="1484" builtinId="9" hidden="1"/>
    <cellStyle name="Hipervínculo visitado" xfId="1485" builtinId="9" hidden="1"/>
    <cellStyle name="Hipervínculo visitado" xfId="1486" builtinId="9" hidden="1"/>
    <cellStyle name="Hipervínculo visitado" xfId="1487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Moneda" xfId="2312" builtinId="4"/>
    <cellStyle name="Moneda [0]" xfId="810" builtinId="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00FF"/>
      <color rgb="FF0066CC"/>
      <color rgb="FF0066FF"/>
      <color rgb="FFFF33CC"/>
      <color rgb="FF9966FF"/>
      <color rgb="FF9933FF"/>
      <color rgb="FF666699"/>
      <color rgb="FFFF6E25"/>
      <color rgb="FFFF6600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citygames.com/agent-of-treachery-sgl-mtg-m20-43-enn/?sku=SGL-MTG-M20-43-ENN1" TargetMode="External"/><Relationship Id="rId13" Type="http://schemas.openxmlformats.org/officeDocument/2006/relationships/hyperlink" Target="https://starcitygames.com/mystic-forge-sgl-mtg-m20-233-enn/?sku=SGL-MTG-M20-233-ENN1" TargetMode="External"/><Relationship Id="rId18" Type="http://schemas.openxmlformats.org/officeDocument/2006/relationships/hyperlink" Target="https://starcitygames.com/lotus-field-sgl-mtg-m20-249-enn/?sku=SGL-MTG-M20-249-ENN1" TargetMode="External"/><Relationship Id="rId26" Type="http://schemas.openxmlformats.org/officeDocument/2006/relationships/hyperlink" Target="https://starcitygames.com/kaalia-zenith-seeker-sgl-mtg-m20-210-enn/?sku=SGL-MTG-M20-210-ENN1" TargetMode="External"/><Relationship Id="rId39" Type="http://schemas.openxmlformats.org/officeDocument/2006/relationships/hyperlink" Target="https://starcitygames.com/vampire-of-the-dire-moon-sgl-mtg-m20-120-enn/?sku=SGL-MTG-M20-120-ENN1" TargetMode="External"/><Relationship Id="rId3" Type="http://schemas.openxmlformats.org/officeDocument/2006/relationships/hyperlink" Target="https://starcitygames.com/cavalier-of-thorns-sgl-mtg-m20-167-enn/?sku=SGL-MTG-M20-167-ENN1" TargetMode="External"/><Relationship Id="rId21" Type="http://schemas.openxmlformats.org/officeDocument/2006/relationships/hyperlink" Target="https://starcitygames.com/bishop-of-wings-sgl-mtg-m20-8-enn/?sku=SGL-MTG-M20-8-ENN1" TargetMode="External"/><Relationship Id="rId34" Type="http://schemas.openxmlformats.org/officeDocument/2006/relationships/hyperlink" Target="https://starcitygames.com/kethis-the-hidden-hand-sgl-mtg-m20-211-enn/?sku=SGL-MTG-M20-211-ENN1" TargetMode="External"/><Relationship Id="rId42" Type="http://schemas.openxmlformats.org/officeDocument/2006/relationships/hyperlink" Target="https://starcitygames.com/risen-reef-sgl-mtg-m20-217-enn/?sku=SGL-MTG-M20-217-ENN1" TargetMode="External"/><Relationship Id="rId7" Type="http://schemas.openxmlformats.org/officeDocument/2006/relationships/hyperlink" Target="https://starcitygames.com/elvish-reclaimer-sgl-mtg-m20-169-enn/?sku=SGL-MTG-M20-169-ENN1" TargetMode="External"/><Relationship Id="rId12" Type="http://schemas.openxmlformats.org/officeDocument/2006/relationships/hyperlink" Target="https://starcitygames.com/omnath-locus-of-the-roil-sgl-mtg-m20-216-enn/?sku=SGL-MTG-M20-216-ENN1" TargetMode="External"/><Relationship Id="rId17" Type="http://schemas.openxmlformats.org/officeDocument/2006/relationships/hyperlink" Target="https://starcitygames.com/vilis-broker-of-blood-sgl-mtg-m20-122-enn/?sku=SGL-MTG-M20-122-ENN1" TargetMode="External"/><Relationship Id="rId25" Type="http://schemas.openxmlformats.org/officeDocument/2006/relationships/hyperlink" Target="https://starcitygames.com/cavalier-of-dawn-sgl-mtg-m20-10-enn/?sku=SGL-MTG-M20-10-ENN1" TargetMode="External"/><Relationship Id="rId33" Type="http://schemas.openxmlformats.org/officeDocument/2006/relationships/hyperlink" Target="https://starcitygames.com/vivien-arkbow-ranger-sgl-mtg-m20-199-enn/?sku=SGL-MTG-M20-199-ENN1" TargetMode="External"/><Relationship Id="rId38" Type="http://schemas.openxmlformats.org/officeDocument/2006/relationships/hyperlink" Target="https://starcitygames.com/knight-of-the-ebon-legion-sgl-mtg-m20-105-enn/?sku=SGL-MTG-M20-105-ENN1" TargetMode="External"/><Relationship Id="rId2" Type="http://schemas.openxmlformats.org/officeDocument/2006/relationships/hyperlink" Target="https://starcitygames.com/field-of-the-dead-sgl-mtg-m20-247-enn/?sku=SGL-MTG-M20-247-ENN1" TargetMode="External"/><Relationship Id="rId16" Type="http://schemas.openxmlformats.org/officeDocument/2006/relationships/hyperlink" Target="https://starcitygames.com/scheming-symmetry-sgl-mtg-m20-113-enn/?sku=SGL-MTG-M20-113-ENN1" TargetMode="External"/><Relationship Id="rId20" Type="http://schemas.openxmlformats.org/officeDocument/2006/relationships/hyperlink" Target="https://starcitygames.com/drakuseth-maw-of-flames-sgl-mtg-m20-136-enn/?sku=SGL-MTG-M20-136-ENN1" TargetMode="External"/><Relationship Id="rId29" Type="http://schemas.openxmlformats.org/officeDocument/2006/relationships/hyperlink" Target="https://starcitygames.com/brought-back-sgl-mtg-m20-9-enn/?sku=SGL-MTG-M20-9-ENN1" TargetMode="External"/><Relationship Id="rId41" Type="http://schemas.openxmlformats.org/officeDocument/2006/relationships/hyperlink" Target="https://starcitygames.com/dread-presence-sgl-mtg-m20-96-enn/?sku=SGL-MTG-M20-96-ENN1" TargetMode="External"/><Relationship Id="rId1" Type="http://schemas.openxmlformats.org/officeDocument/2006/relationships/hyperlink" Target="https://starcitygames.com/sorin-imperious-bloodlord-sgl-mtg-m20-115-enn/?sku=SGL-MTG-M20-115-ENN1" TargetMode="External"/><Relationship Id="rId6" Type="http://schemas.openxmlformats.org/officeDocument/2006/relationships/hyperlink" Target="https://starcitygames.com/chandra-awakened-inferno-sgl-mtg-m20-127-enn/?sku=SGL-MTG-M20-127-ENN1" TargetMode="External"/><Relationship Id="rId11" Type="http://schemas.openxmlformats.org/officeDocument/2006/relationships/hyperlink" Target="https://starcitygames.com/kykar-winds-fury-sgl-mtg-m20-212-enn/?sku=SGL-MTG-M20-212-ENN1" TargetMode="External"/><Relationship Id="rId24" Type="http://schemas.openxmlformats.org/officeDocument/2006/relationships/hyperlink" Target="https://starcitygames.com/icon-of-ancestry-sgl-mtg-m20-229-enn/?sku=SGL-MTG-M20-229-ENN1" TargetMode="External"/><Relationship Id="rId32" Type="http://schemas.openxmlformats.org/officeDocument/2006/relationships/hyperlink" Target="https://starcitygames.com/colossus-hammer-sgl-mtg-m20-223-enn/?sku=SGL-MTG-M20-223-ENN1" TargetMode="External"/><Relationship Id="rId37" Type="http://schemas.openxmlformats.org/officeDocument/2006/relationships/hyperlink" Target="https://starcitygames.com/voracious-hydra-sgl-mtg-m20-200-enn/?sku=SGL-MTG-M20-200-ENN1" TargetMode="External"/><Relationship Id="rId40" Type="http://schemas.openxmlformats.org/officeDocument/2006/relationships/hyperlink" Target="https://starcitygames.com/rotting-regisaur-sgl-mtg-m20-111-enn/?sku=SGL-MTG-M20-111-ENN1" TargetMode="External"/><Relationship Id="rId5" Type="http://schemas.openxmlformats.org/officeDocument/2006/relationships/hyperlink" Target="https://starcitygames.com/ajani-strength-of-the-pride-sgl-mtg-m20-2-enn/?sku=SGL-MTG-M20-2-ENN1" TargetMode="External"/><Relationship Id="rId15" Type="http://schemas.openxmlformats.org/officeDocument/2006/relationships/hyperlink" Target="https://starcitygames.com/leyline-of-the-void-sgl-mtg-m20-107-enn/?sku=SGL-MTG-M20-107-ENN1" TargetMode="External"/><Relationship Id="rId23" Type="http://schemas.openxmlformats.org/officeDocument/2006/relationships/hyperlink" Target="https://starcitygames.com/cavalier-of-flame-sgl-mtg-m20-125-enn/?sku=SGL-MTG-M20-125-ENN1" TargetMode="External"/><Relationship Id="rId28" Type="http://schemas.openxmlformats.org/officeDocument/2006/relationships/hyperlink" Target="https://starcitygames.com/grafdiggers-cage-sgl-mtg-m20-227-enn/?sku=SGL-MTG-M20-227-ENN1" TargetMode="External"/><Relationship Id="rId36" Type="http://schemas.openxmlformats.org/officeDocument/2006/relationships/hyperlink" Target="https://starcitygames.com/mu-yanling-sky-dancer-sgl-mtg-m20-68-enn/?sku=SGL-MTG-M20-68-ENN1" TargetMode="External"/><Relationship Id="rId10" Type="http://schemas.openxmlformats.org/officeDocument/2006/relationships/hyperlink" Target="https://starcitygames.com/veil-of-summer-sgl-mtg-m20-198-enn/?sku=SGL-MTG-M20-198-ENN1" TargetMode="External"/><Relationship Id="rId19" Type="http://schemas.openxmlformats.org/officeDocument/2006/relationships/hyperlink" Target="https://starcitygames.com/leyline-of-sanctity-sgl-mtg-m20-26-enn/?sku=SGL-MTG-M20-26-ENN1" TargetMode="External"/><Relationship Id="rId31" Type="http://schemas.openxmlformats.org/officeDocument/2006/relationships/hyperlink" Target="https://starcitygames.com/cavalier-of-gales-sgl-mtg-m20-52-enn/?sku=SGL-MTG-M20-52-ENN1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starcitygames.com/yarok-the-desecrated-sgl-mtg-m20-220-enn/?sku=SGL-MTG-M20-220-ENN1" TargetMode="External"/><Relationship Id="rId9" Type="http://schemas.openxmlformats.org/officeDocument/2006/relationships/hyperlink" Target="https://starcitygames.com/golos-tireless-pilgrim-sgl-mtg-m20-226-enn/?sku=SGL-MTG-M20-226-ENN1" TargetMode="External"/><Relationship Id="rId14" Type="http://schemas.openxmlformats.org/officeDocument/2006/relationships/hyperlink" Target="https://starcitygames.com/leyline-of-anticipation-sgl-mtg-m20-64-enn/?sku=SGL-MTG-M20-64-ENN1" TargetMode="External"/><Relationship Id="rId22" Type="http://schemas.openxmlformats.org/officeDocument/2006/relationships/hyperlink" Target="https://starcitygames.com/starfield-mystic-sgl-mtg-m20-039-enn/?sku=SGL-MTG-M20-039-ENN1" TargetMode="External"/><Relationship Id="rId27" Type="http://schemas.openxmlformats.org/officeDocument/2006/relationships/hyperlink" Target="https://starcitygames.com/cavalier-of-night-sgl-mtg-m20-94-enn/?sku=SGL-MTG-M20-94-ENN1" TargetMode="External"/><Relationship Id="rId30" Type="http://schemas.openxmlformats.org/officeDocument/2006/relationships/hyperlink" Target="https://starcitygames.com/shared-summons-sgl-mtg-m20-193-enn/?sku=SGL-MTG-M20-193-ENN1" TargetMode="External"/><Relationship Id="rId35" Type="http://schemas.openxmlformats.org/officeDocument/2006/relationships/hyperlink" Target="https://starcitygames.com/sephara-skys-blade-sgl-mtg-m20-036-enn/?sku=SGL-MTG-M20-036-ENN1" TargetMode="External"/><Relationship Id="rId43" Type="http://schemas.openxmlformats.org/officeDocument/2006/relationships/hyperlink" Target="https://starcitygames.com/angel-of-vitality-sgl-mtg-m20-4-enn/?sku=SGL-MTG-M20-4-ENN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rcitygames.com/memory-jar-sgl-mtg-ulg-129-enn/?sku=SGL-MTG-ULG-129-ENN1" TargetMode="External"/><Relationship Id="rId18" Type="http://schemas.openxmlformats.org/officeDocument/2006/relationships/hyperlink" Target="https://starcitygames.com/second-chance-sgl-mtg-ulg-41-enn/?sku=SGL-MTG-ULG-41-ENN1" TargetMode="External"/><Relationship Id="rId26" Type="http://schemas.openxmlformats.org/officeDocument/2006/relationships/hyperlink" Target="https://starcitygames.com/barrin-master-wizard-sgl-mtg-usg-63-enn/?sku=SGL-MTG-USG-63-ENN1" TargetMode="External"/><Relationship Id="rId39" Type="http://schemas.openxmlformats.org/officeDocument/2006/relationships/hyperlink" Target="https://starcitygames.com/corpse-dance-sgl-mtg-tmp-116-enn/?sku=SGL-MTG-TMP-116-ENN1" TargetMode="External"/><Relationship Id="rId21" Type="http://schemas.openxmlformats.org/officeDocument/2006/relationships/hyperlink" Target="https://starcitygames.com/morphling-sgl-mtg-usg-85-enn/?sku=SGL-MTG-USG-85-ENN1" TargetMode="External"/><Relationship Id="rId34" Type="http://schemas.openxmlformats.org/officeDocument/2006/relationships/hyperlink" Target="https://starcitygames.com/silver-wyvern-sgl-mtg-sth-43-enn/?sku=SGL-MTG-STH-43-ENN1" TargetMode="External"/><Relationship Id="rId42" Type="http://schemas.openxmlformats.org/officeDocument/2006/relationships/hyperlink" Target="https://starcitygames.com/humility-sgl-mtg-tmp-24-enn/?sku=SGL-MTG-TMP-24-ENN1" TargetMode="External"/><Relationship Id="rId47" Type="http://schemas.openxmlformats.org/officeDocument/2006/relationships/hyperlink" Target="https://starcitygames.com/dwarven-thaumaturgist-sgl-mtg-wth-98-enn/?sku=SGL-MTG-WTH-98-ENN1" TargetMode="External"/><Relationship Id="rId50" Type="http://schemas.openxmlformats.org/officeDocument/2006/relationships/hyperlink" Target="https://starcitygames.com/maraxus-of-keld-sgl-mtg-wth-111-enn/?sku=SGL-MTG-WTH-111-ENN1" TargetMode="External"/><Relationship Id="rId55" Type="http://schemas.openxmlformats.org/officeDocument/2006/relationships/hyperlink" Target="https://starcitygames.com/winding-canyons-sgl-mtg-wth-167-enn/?sku=SGL-MTG-WTH-167-ENN1" TargetMode="External"/><Relationship Id="rId63" Type="http://schemas.openxmlformats.org/officeDocument/2006/relationships/hyperlink" Target="https://starcitygames.com/femeref-enchantress-sgl-mtg-vis-129-enn/?sku=SGL-MTG-VIS-129-ENN1" TargetMode="External"/><Relationship Id="rId68" Type="http://schemas.openxmlformats.org/officeDocument/2006/relationships/hyperlink" Target="https://starcitygames.com/teferis-realm-sgl-mtg-vis-44-enn/?sku=SGL-MTG-VIS-44-ENN1" TargetMode="External"/><Relationship Id="rId7" Type="http://schemas.openxmlformats.org/officeDocument/2006/relationships/hyperlink" Target="https://starcitygames.com/phyrexian-negator-sgl-mtg-uds-65-enn/?sku=SGL-MTG-UDS-65-ENN1" TargetMode="External"/><Relationship Id="rId71" Type="http://schemas.openxmlformats.org/officeDocument/2006/relationships/printerSettings" Target="../printerSettings/printerSettings11.bin"/><Relationship Id="rId2" Type="http://schemas.openxmlformats.org/officeDocument/2006/relationships/hyperlink" Target="https://starcitygames.com/mana-web-sgl-mtg-wth-152-enn/?sku=SGL-MTG-WTH-152-ENN1" TargetMode="External"/><Relationship Id="rId16" Type="http://schemas.openxmlformats.org/officeDocument/2006/relationships/hyperlink" Target="https://starcitygames.com/radiant-archangel-sgl-mtg-ulg-20-enn/?sku=SGL-MTG-ULG-20-ENN1" TargetMode="External"/><Relationship Id="rId29" Type="http://schemas.openxmlformats.org/officeDocument/2006/relationships/hyperlink" Target="https://starcitygames.com/ertai-wizard-adept-sgl-mtg-exo-33-enn/?sku=SGL-MTG-EXO-33-ENN1" TargetMode="External"/><Relationship Id="rId1" Type="http://schemas.openxmlformats.org/officeDocument/2006/relationships/hyperlink" Target="https://starcitygames.com/reverse-damage-sgl-mtg-leb-36-enn/?sku=SGL-MTG-LEB-36-ENN1" TargetMode="External"/><Relationship Id="rId6" Type="http://schemas.openxmlformats.org/officeDocument/2006/relationships/hyperlink" Target="https://starcitygames.com/donate-sgl-mtg-uds-31-enn/?sku=SGL-MTG-UDS-31-ENN1" TargetMode="External"/><Relationship Id="rId11" Type="http://schemas.openxmlformats.org/officeDocument/2006/relationships/hyperlink" Target="https://starcitygames.com/rofellos-llanowar-emissary-sgl-mtg-uds-118-enn/?sku=SGL-MTG-UDS-118-ENN1" TargetMode="External"/><Relationship Id="rId24" Type="http://schemas.openxmlformats.org/officeDocument/2006/relationships/hyperlink" Target="https://starcitygames.com/great-whale-sgl-mtg-usg-77-enn/?sku=SGL-MTG-USG-77-ENN1" TargetMode="External"/><Relationship Id="rId32" Type="http://schemas.openxmlformats.org/officeDocument/2006/relationships/hyperlink" Target="https://starcitygames.com/oath-of-ghouls-sgl-mtg-exo-69-enn/?sku=SGL-MTG-EXO-69-ENN1" TargetMode="External"/><Relationship Id="rId37" Type="http://schemas.openxmlformats.org/officeDocument/2006/relationships/hyperlink" Target="https://starcitygames.com/apocalypse-sgl-mtg-tmp-162-enn/?sku=SGL-MTG-TMP-162-ENN1" TargetMode="External"/><Relationship Id="rId40" Type="http://schemas.openxmlformats.org/officeDocument/2006/relationships/hyperlink" Target="https://starcitygames.com/cursed-scroll-sgl-mtg-tmp-281-enn/?sku=SGL-MTG-TMP-281-ENN1" TargetMode="External"/><Relationship Id="rId45" Type="http://schemas.openxmlformats.org/officeDocument/2006/relationships/hyperlink" Target="https://starcitygames.com/selenia-dark-angel-sgl-mtg-tmp-270-enn/?sku=SGL-MTG-TMP-270-ENN1" TargetMode="External"/><Relationship Id="rId53" Type="http://schemas.openxmlformats.org/officeDocument/2006/relationships/hyperlink" Target="https://starcitygames.com/scorched-ruins-sgl-mtg-wth-166-enn/?sku=SGL-MTG-WTH-166-ENN1" TargetMode="External"/><Relationship Id="rId58" Type="http://schemas.openxmlformats.org/officeDocument/2006/relationships/hyperlink" Target="https://starcitygames.com/three-wishes-sgl-mtg-vis-45-enn/?sku=SGL-MTG-VIS-45-ENN1" TargetMode="External"/><Relationship Id="rId66" Type="http://schemas.openxmlformats.org/officeDocument/2006/relationships/hyperlink" Target="https://starcitygames.com/pygmy-hippo-sgl-mtg-vis-133-enn/?sku=SGL-MTG-VIS-133-ENN1" TargetMode="External"/><Relationship Id="rId5" Type="http://schemas.openxmlformats.org/officeDocument/2006/relationships/hyperlink" Target="https://starcitygames.com/covetous-dragon-sgl-mtg-uds-80-enn/?sku=SGL-MTG-UDS-80-ENN1" TargetMode="External"/><Relationship Id="rId15" Type="http://schemas.openxmlformats.org/officeDocument/2006/relationships/hyperlink" Target="https://starcitygames.com/palinchron-sgl-mtg-ulg-38-enn/?sku=SGL-MTG-ULG-38-ENN1" TargetMode="External"/><Relationship Id="rId23" Type="http://schemas.openxmlformats.org/officeDocument/2006/relationships/hyperlink" Target="https://starcitygames.com/herald-of-serra-sgl-mtg-usg-17-enn/?sku=SGL-MTG-USG-17-ENN1" TargetMode="External"/><Relationship Id="rId28" Type="http://schemas.openxmlformats.org/officeDocument/2006/relationships/hyperlink" Target="https://starcitygames.com/dominating-licid-sgl-mtg-exo-30-enn/?sku=SGL-MTG-EXO-30-ENN1" TargetMode="External"/><Relationship Id="rId36" Type="http://schemas.openxmlformats.org/officeDocument/2006/relationships/hyperlink" Target="https://starcitygames.com/crovax-the-cursed-sgl-mtg-sth-55-enn/?sku=SGL-MTG-STH-55-ENN1" TargetMode="External"/><Relationship Id="rId49" Type="http://schemas.openxmlformats.org/officeDocument/2006/relationships/hyperlink" Target="https://starcitygames.com/inner-sanctum-sgl-mtg-wth-18-enn/?sku=SGL-MTG-WTH-18-ENN1" TargetMode="External"/><Relationship Id="rId57" Type="http://schemas.openxmlformats.org/officeDocument/2006/relationships/hyperlink" Target="https://starcitygames.com/viashivan-dragon-sgl-mtg-vis-140-enn/?sku=SGL-MTG-VIS-140-ENN1" TargetMode="External"/><Relationship Id="rId61" Type="http://schemas.openxmlformats.org/officeDocument/2006/relationships/hyperlink" Target="https://starcitygames.com/diamond-kaleidoscope-sgl-mtg-vis-143-enn/?sku=SGL-MTG-VIS-143-ENN1" TargetMode="External"/><Relationship Id="rId10" Type="http://schemas.openxmlformats.org/officeDocument/2006/relationships/hyperlink" Target="https://starcitygames.com/treachery-sgl-mtg-uds-50-enn/?sku=SGL-MTG-UDS-50-ENN1" TargetMode="External"/><Relationship Id="rId19" Type="http://schemas.openxmlformats.org/officeDocument/2006/relationships/hyperlink" Target="https://starcitygames.com/weatherseed-treefolk-sgl-mtg-ulg-116-enn/?sku=SGL-MTG-ULG-116-ENN1" TargetMode="External"/><Relationship Id="rId31" Type="http://schemas.openxmlformats.org/officeDocument/2006/relationships/hyperlink" Target="https://starcitygames.com/mind-over-matter-sgl-mtg-exo-40-enn/?sku=SGL-MTG-EXO-40-ENN1" TargetMode="External"/><Relationship Id="rId44" Type="http://schemas.openxmlformats.org/officeDocument/2006/relationships/hyperlink" Target="https://starcitygames.com/sarcomancy-sgl-mtg-tmp-154-enn/?sku=SGL-MTG-TMP-154-ENN1" TargetMode="External"/><Relationship Id="rId52" Type="http://schemas.openxmlformats.org/officeDocument/2006/relationships/hyperlink" Target="https://starcitygames.com/psychic-vortex-sgl-mtg-wth-50-enn/?sku=SGL-MTG-WTH-50-ENN1" TargetMode="External"/><Relationship Id="rId60" Type="http://schemas.openxmlformats.org/officeDocument/2006/relationships/hyperlink" Target="https://starcitygames.com/chronatog-sgl-mtg-vis-28-enn/?sku=SGL-MTG-VIS-28-ENN1" TargetMode="External"/><Relationship Id="rId65" Type="http://schemas.openxmlformats.org/officeDocument/2006/relationships/hyperlink" Target="https://starcitygames.com/kookus-sgl-mtg-vis-86-enn/?sku=SGL-MTG-VIS-86-ENN1" TargetMode="External"/><Relationship Id="rId4" Type="http://schemas.openxmlformats.org/officeDocument/2006/relationships/hyperlink" Target="https://starcitygames.com/carnival-of-souls-sgl-mtg-uds-55-enn/?sku=SGL-MTG-UDS-55-ENN1" TargetMode="External"/><Relationship Id="rId9" Type="http://schemas.openxmlformats.org/officeDocument/2006/relationships/hyperlink" Target="https://starcitygames.com/yawgmoths-bargain-sgl-mtg-uds-75-enn/?sku=SGL-MTG-UDS-75-ENN1" TargetMode="External"/><Relationship Id="rId14" Type="http://schemas.openxmlformats.org/officeDocument/2006/relationships/hyperlink" Target="https://starcitygames.com/multani-maro-sorcerer-sgl-mtg-ulg-107-enn/?sku=SGL-MTG-ULG-107-ENN1" TargetMode="External"/><Relationship Id="rId22" Type="http://schemas.openxmlformats.org/officeDocument/2006/relationships/hyperlink" Target="https://starcitygames.com/lifeline-sgl-mtg-usg-299-enn/?sku=SGL-MTG-USG-299-ENN1" TargetMode="External"/><Relationship Id="rId27" Type="http://schemas.openxmlformats.org/officeDocument/2006/relationships/hyperlink" Target="https://starcitygames.com/zephid-sgl-mtg-usg-113-enn/?sku=SGL-MTG-USG-113-ENN1" TargetMode="External"/><Relationship Id="rId30" Type="http://schemas.openxmlformats.org/officeDocument/2006/relationships/hyperlink" Target="https://starcitygames.com/hatred-sgl-mtg-exo-64-enn/?sku=SGL-MTG-EXO-64-ENN1" TargetMode="External"/><Relationship Id="rId35" Type="http://schemas.openxmlformats.org/officeDocument/2006/relationships/hyperlink" Target="https://starcitygames.com/dream-halls-sgl-mtg-sth-28-enn/?sku=SGL-MTG-STH-28-ENN1" TargetMode="External"/><Relationship Id="rId43" Type="http://schemas.openxmlformats.org/officeDocument/2006/relationships/hyperlink" Target="https://starcitygames.com/orim-samite-healer-sgl-mtg-tmp-33-enn/?sku=SGL-MTG-TMP-33-ENN1" TargetMode="External"/><Relationship Id="rId48" Type="http://schemas.openxmlformats.org/officeDocument/2006/relationships/hyperlink" Target="https://starcitygames.com/ertais-familiar-sgl-mtg-wth-38-enn/?sku=SGL-MTG-WTH-38-ENN1" TargetMode="External"/><Relationship Id="rId56" Type="http://schemas.openxmlformats.org/officeDocument/2006/relationships/hyperlink" Target="https://starcitygames.com/undiscovered-paradise-sgl-mtg-vis-167-enn/?sku=SGL-MTG-VIS-167-ENN1" TargetMode="External"/><Relationship Id="rId64" Type="http://schemas.openxmlformats.org/officeDocument/2006/relationships/hyperlink" Target="https://starcitygames.com/griffin-canyon-sgl-mtg-vis-163-enn/?sku=SGL-MTG-VIS-163-ENN1" TargetMode="External"/><Relationship Id="rId69" Type="http://schemas.openxmlformats.org/officeDocument/2006/relationships/hyperlink" Target="https://starcitygames.com/aku-djinn-sgl-mtg-vis-51-enn/?sku=SGL-MTG-VIS-51-ENN1" TargetMode="External"/><Relationship Id="rId8" Type="http://schemas.openxmlformats.org/officeDocument/2006/relationships/hyperlink" Target="https://starcitygames.com/powder-keg-sgl-mtg-uds-136-enn/?sku=SGL-MTG-UDS-136-ENN1" TargetMode="External"/><Relationship Id="rId51" Type="http://schemas.openxmlformats.org/officeDocument/2006/relationships/hyperlink" Target="https://starcitygames.com/paradigm-shift-sgl-mtg-wth-46-enn/?sku=SGL-MTG-WTH-46-ENN1" TargetMode="External"/><Relationship Id="rId3" Type="http://schemas.openxmlformats.org/officeDocument/2006/relationships/hyperlink" Target="https://starcitygames.com/lotus-petal-sgl-mtg-tmp-294-enn/?sku=SGL-MTG-TMP-294-ENN1" TargetMode="External"/><Relationship Id="rId12" Type="http://schemas.openxmlformats.org/officeDocument/2006/relationships/hyperlink" Target="https://starcitygames.com/deranged-hermit-sgl-mtg-ulg-101-enn/?sku=SGL-MTG-ULG-101-ENN1" TargetMode="External"/><Relationship Id="rId17" Type="http://schemas.openxmlformats.org/officeDocument/2006/relationships/hyperlink" Target="https://starcitygames.com/ring-of-gix-sgl-mtg-ulg-131-enn/?sku=SGL-MTG-ULG-131-ENN1" TargetMode="External"/><Relationship Id="rId25" Type="http://schemas.openxmlformats.org/officeDocument/2006/relationships/hyperlink" Target="https://starcitygames.com/citanul-centaurs-sgl-mtg-usg-243-enn/?sku=SGL-MTG-USG-243-ENN1" TargetMode="External"/><Relationship Id="rId33" Type="http://schemas.openxmlformats.org/officeDocument/2006/relationships/hyperlink" Target="https://starcitygames.com/volraths-shapeshifter-sgl-mtg-sth-48-enn/?sku=SGL-MTG-STH-48-ENN1" TargetMode="External"/><Relationship Id="rId38" Type="http://schemas.openxmlformats.org/officeDocument/2006/relationships/hyperlink" Target="https://starcitygames.com/avenging-angel-sgl-mtg-tmp-7-enn/?sku=SGL-MTG-TMP-7-ENN1" TargetMode="External"/><Relationship Id="rId46" Type="http://schemas.openxmlformats.org/officeDocument/2006/relationships/hyperlink" Target="https://starcitygames.com/ancestral-knowledge-sgl-mtg-wth-32-enn/?sku=SGL-MTG-WTH-32-ENN1" TargetMode="External"/><Relationship Id="rId59" Type="http://schemas.openxmlformats.org/officeDocument/2006/relationships/hyperlink" Target="https://starcitygames.com/bogardan-phoenix-sgl-mtg-vis-76-enn/?sku=SGL-MTG-VIS-76-ENN1" TargetMode="External"/><Relationship Id="rId67" Type="http://schemas.openxmlformats.org/officeDocument/2006/relationships/hyperlink" Target="https://starcitygames.com/squandered-resources-sgl-mtg-vis-137-enn/?sku=SGL-MTG-VIS-137-ENN1" TargetMode="External"/><Relationship Id="rId20" Type="http://schemas.openxmlformats.org/officeDocument/2006/relationships/hyperlink" Target="https://starcitygames.com/opal-archangel-sgl-mtg-usg-23-enn/?sku=SGL-MTG-USG-23-ENN1" TargetMode="External"/><Relationship Id="rId41" Type="http://schemas.openxmlformats.org/officeDocument/2006/relationships/hyperlink" Target="https://starcitygames.com/eladamri-lord-of-leaves-sgl-mtg-tmp-224-enn/?sku=SGL-MTG-TMP-224-ENN1" TargetMode="External"/><Relationship Id="rId54" Type="http://schemas.openxmlformats.org/officeDocument/2006/relationships/hyperlink" Target="https://starcitygames.com/well-of-knowledge-sgl-mtg-wth-162-enn/?sku=SGL-MTG-WTH-162-ENN1" TargetMode="External"/><Relationship Id="rId62" Type="http://schemas.openxmlformats.org/officeDocument/2006/relationships/hyperlink" Target="https://starcitygames.com/eye-of-singularity-sgl-mtg-vis-4-enn/?sku=SGL-MTG-VIS-4-ENN1" TargetMode="External"/><Relationship Id="rId70" Type="http://schemas.openxmlformats.org/officeDocument/2006/relationships/hyperlink" Target="https://starcitygames.com/tithe-sgl-mtg-vis-23-enn/?sku=SGL-MTG-VIS-23-ENN1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https://starcitygames.com/mountain-sgl-mtg-thb-253-enn/?sku=SGL-MTG-THB-253-ENN1" TargetMode="External"/><Relationship Id="rId7" Type="http://schemas.openxmlformats.org/officeDocument/2006/relationships/hyperlink" Target="https://starcitygames.com/island-sgl-mtg-gk2-132-enn/?sku=SGL-MTG-GK2-132-ENN1" TargetMode="External"/><Relationship Id="rId2" Type="http://schemas.openxmlformats.org/officeDocument/2006/relationships/hyperlink" Target="https://starcitygames.com/swamp-sgl-mtg-thb-252-enn/?sku=SGL-MTG-THB-252-ENN1" TargetMode="External"/><Relationship Id="rId1" Type="http://schemas.openxmlformats.org/officeDocument/2006/relationships/hyperlink" Target="https://starcitygames.com/island-sgl-mtg-thb-251-enn/?sku=SGL-MTG-THB-251-ENN1" TargetMode="External"/><Relationship Id="rId6" Type="http://schemas.openxmlformats.org/officeDocument/2006/relationships/hyperlink" Target="https://starcitygames.com/plains-sgl-mtg-m212-309-enn/?sku=SGL-MTG-M212-309-ENN1" TargetMode="External"/><Relationship Id="rId5" Type="http://schemas.openxmlformats.org/officeDocument/2006/relationships/hyperlink" Target="https://starcitygames.com/plains-sgl-mtg-thb-250-enn/?sku=SGL-MTG-THB-250-ENN1" TargetMode="External"/><Relationship Id="rId4" Type="http://schemas.openxmlformats.org/officeDocument/2006/relationships/hyperlink" Target="https://starcitygames.com/forest-sgl-mtg-thb-254-enn/?sku=SGL-MTG-THB-254-ENN1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rcitygames.com/cat-token-human-soldier-token-04-sgl-mtg-iko-t01t04-enf/?sku=SGL-MTG-IKO-T01T04-ENF1" TargetMode="External"/><Relationship Id="rId18" Type="http://schemas.openxmlformats.org/officeDocument/2006/relationships/hyperlink" Target="https://starcitygames.com/diminish-sgl-mtg-ima-50-enf/?sku=SGL-MTG-IMA-50-ENF1" TargetMode="External"/><Relationship Id="rId26" Type="http://schemas.openxmlformats.org/officeDocument/2006/relationships/hyperlink" Target="https://starcitygames.com/harmless-offering-sgl-mtg-emn-131-enn/?sku=SGL-MTG-EMN-131-ENN1" TargetMode="External"/><Relationship Id="rId39" Type="http://schemas.openxmlformats.org/officeDocument/2006/relationships/hyperlink" Target="https://starcitygames.com/cant-stay-away-sgl-mtg-mid-213-enn/?sku=SGL-MTG-MID-213-ENN1" TargetMode="External"/><Relationship Id="rId21" Type="http://schemas.openxmlformats.org/officeDocument/2006/relationships/hyperlink" Target="https://starcitygames.com/contagion-sgl-mtg-all-45-enn/?sku=SGL-MTG-ALL-45-ENN1" TargetMode="External"/><Relationship Id="rId34" Type="http://schemas.openxmlformats.org/officeDocument/2006/relationships/hyperlink" Target="https://starcitygames.com/guenhwyvar-token-sgl-mtg-afr-t13-enn/?sku=SGL-MTG-AFR-T13-ENN1" TargetMode="External"/><Relationship Id="rId42" Type="http://schemas.openxmlformats.org/officeDocument/2006/relationships/hyperlink" Target="https://starcitygames.com/black-market-tycoon-sgl-mtg-snc-167-enn/?sku=SGL-MTG-SNC-167-ENN1" TargetMode="External"/><Relationship Id="rId47" Type="http://schemas.openxmlformats.org/officeDocument/2006/relationships/hyperlink" Target="https://starcitygames.com/frontier-explorer-sgl-mtg-mb13-006-enn/?sku=SGL-MTG-MB13-006-ENN1" TargetMode="External"/><Relationship Id="rId50" Type="http://schemas.openxmlformats.org/officeDocument/2006/relationships/hyperlink" Target="https://starcitygames.com/diminish-sgl-mtg-m11-52-enf/?sku=SGL-MTG-M11-52-ENF1" TargetMode="External"/><Relationship Id="rId55" Type="http://schemas.openxmlformats.org/officeDocument/2006/relationships/hyperlink" Target="https://starcitygames.com/enlarge-sgl-mtg-m14-170-enf/?sku=SGL-MTG-M14-170-ENF1" TargetMode="External"/><Relationship Id="rId7" Type="http://schemas.openxmlformats.org/officeDocument/2006/relationships/hyperlink" Target="https://starcitygames.com/sacred-cat-sgl-mtg-akh-27-enf/?sku=SGL-MTG-AKH-27-ENF1" TargetMode="External"/><Relationship Id="rId12" Type="http://schemas.openxmlformats.org/officeDocument/2006/relationships/hyperlink" Target="https://starcitygames.com/lucky-offering-sgl-mtg-neo-027-enn/?sku=SGL-MTG-NEO-027-ENN1" TargetMode="External"/><Relationship Id="rId17" Type="http://schemas.openxmlformats.org/officeDocument/2006/relationships/hyperlink" Target="https://starcitygames.com/graceful-cat-sgl-mtg-akh-273-enn/?sku=SGL-MTG-AKH-273-ENN1" TargetMode="External"/><Relationship Id="rId25" Type="http://schemas.openxmlformats.org/officeDocument/2006/relationships/hyperlink" Target="https://starcitygames.com/sabertooth-alley-cat-sgl-mtg-rav-140-enf/?sku=SGL-MTG-RAV-140-ENF1" TargetMode="External"/><Relationship Id="rId33" Type="http://schemas.openxmlformats.org/officeDocument/2006/relationships/hyperlink" Target="https://starcitygames.com/cat-token-sgl-mtg-m21-t11-enn/?sku=SGL-MTG-M21-T11-ENN1" TargetMode="External"/><Relationship Id="rId38" Type="http://schemas.openxmlformats.org/officeDocument/2006/relationships/hyperlink" Target="https://starcitygames.com/rin-and-seri-inseparable-sgl-mtg-prm-bab_m212_278-enf/?sku=SGL-MTG-PRM-BAB_M212_278-ENF1" TargetMode="External"/><Relationship Id="rId46" Type="http://schemas.openxmlformats.org/officeDocument/2006/relationships/hyperlink" Target="https://starcitygames.com/displacer-kitten-sgl-mtg-clb-063-enn/?sku=SGL-MTG-CLB-063-ENN1" TargetMode="External"/><Relationship Id="rId59" Type="http://schemas.openxmlformats.org/officeDocument/2006/relationships/hyperlink" Target="https://starcitygames.com/cat-dragon-token-gold-token-sgl-mtg-c17-t9t10-enn/?sku=SGL-MTG-C17-T9T10-ENN1" TargetMode="External"/><Relationship Id="rId2" Type="http://schemas.openxmlformats.org/officeDocument/2006/relationships/hyperlink" Target="https://starcitygames.com/cat-token-027-cat-token-028-sgl-mtg-prm-secret-sld-027028-enn/?sku=SGL-MTG-PRM-SECRET_SLD_027028-ENN1" TargetMode="External"/><Relationship Id="rId16" Type="http://schemas.openxmlformats.org/officeDocument/2006/relationships/hyperlink" Target="https://starcitygames.com/cat-bird-token-human-soldier-token-04-sgl-mtg-iko-t02t04-enf/?sku=SGL-MTG-IKO-T02T04-ENF1" TargetMode="External"/><Relationship Id="rId20" Type="http://schemas.openxmlformats.org/officeDocument/2006/relationships/hyperlink" Target="https://starcitygames.com/arcane-flight-sgl-mtg-dom-43-enf/?sku=SGL-MTG-DOM-43-ENF1" TargetMode="External"/><Relationship Id="rId29" Type="http://schemas.openxmlformats.org/officeDocument/2006/relationships/hyperlink" Target="https://starcitygames.com/feline-sovereign-sgl-mtg-m21-180-enf/?sku=SGL-MTG-M21-180-ENF1" TargetMode="External"/><Relationship Id="rId41" Type="http://schemas.openxmlformats.org/officeDocument/2006/relationships/hyperlink" Target="https://starcitygames.com/kitt-kanto-mayhem-diva-sgl-mtg-ncc-004-enn/?sku=SGL-MTG-NCC-004-ENN1" TargetMode="External"/><Relationship Id="rId54" Type="http://schemas.openxmlformats.org/officeDocument/2006/relationships/hyperlink" Target="https://starcitygames.com/monstrous-growth-sgl-mtg-por-173a-enn/?sku=SGL-MTG-POR-173a-ENN1" TargetMode="External"/><Relationship Id="rId1" Type="http://schemas.openxmlformats.org/officeDocument/2006/relationships/hyperlink" Target="https://starcitygames.com/soulmates-sgl-mtg-mb13-084-enn/?sku=SGL-MTG-MB13-084-ENN1" TargetMode="External"/><Relationship Id="rId6" Type="http://schemas.openxmlformats.org/officeDocument/2006/relationships/hyperlink" Target="https://starcitygames.com/nine-lives-sgl-mtg-m21-028-enn/?sku=SGL-MTG-M21-028-ENN1" TargetMode="External"/><Relationship Id="rId11" Type="http://schemas.openxmlformats.org/officeDocument/2006/relationships/hyperlink" Target="https://starcitygames.com/adorable-kitten-sgl-mtg-ust-1-enn/?sku=SGL-MTG-UST-1-ENN1" TargetMode="External"/><Relationship Id="rId24" Type="http://schemas.openxmlformats.org/officeDocument/2006/relationships/hyperlink" Target="https://starcitygames.com/black-cat-sgl-mtg-jmp-203-enn/?sku=SGL-MTG-JMP-203-ENN1" TargetMode="External"/><Relationship Id="rId32" Type="http://schemas.openxmlformats.org/officeDocument/2006/relationships/hyperlink" Target="https://starcitygames.com/cat-token-human-warrior-token-sgl-mtg-khm-t14t03-enf/?sku=SGL-MTG-KHM-T14T03-ENF1" TargetMode="External"/><Relationship Id="rId37" Type="http://schemas.openxmlformats.org/officeDocument/2006/relationships/hyperlink" Target="https://starcitygames.com/cat-token-sgl-mtg-snc-t09-enn/?sku=SGL-MTG-SNC-T09-ENN1" TargetMode="External"/><Relationship Id="rId40" Type="http://schemas.openxmlformats.org/officeDocument/2006/relationships/hyperlink" Target="https://starcitygames.com/jedit-ojanen-sgl-mtg-leg-234-enn/?sku=SGL-MTG-LEG-234-ENN1" TargetMode="External"/><Relationship Id="rId45" Type="http://schemas.openxmlformats.org/officeDocument/2006/relationships/hyperlink" Target="https://starcitygames.com/adorned-pouncer-sgl-mtg-hou-2-enn/?sku=SGL-MTG-HOU-2-ENN1" TargetMode="External"/><Relationship Id="rId53" Type="http://schemas.openxmlformats.org/officeDocument/2006/relationships/hyperlink" Target="https://starcitygames.com/waiting-in-the-weeds-sgl-mtg-mir-252-enn/?sku=SGL-MTG-MIR-252-ENN1" TargetMode="External"/><Relationship Id="rId58" Type="http://schemas.openxmlformats.org/officeDocument/2006/relationships/hyperlink" Target="https://starcitygames.com/bird-token-dinosaur-cat-token-sgl-mtg-c20-t02t16-enn/?sku=SGL-MTG-C20-T02T16-ENN1" TargetMode="External"/><Relationship Id="rId5" Type="http://schemas.openxmlformats.org/officeDocument/2006/relationships/hyperlink" Target="https://starcitygames.com/regal-caracal-sgl-mtg-prm-pre-akh-024-enf/?sku=SGL-MTG-PRM-PRE_AKH_024-ENF1" TargetMode="External"/><Relationship Id="rId15" Type="http://schemas.openxmlformats.org/officeDocument/2006/relationships/hyperlink" Target="https://starcitygames.com/cat-token-copy-token-sgl-mtg-znr-t02t12-enf/?sku=SGL-MTG-ZNR-T02T12-ENF1" TargetMode="External"/><Relationship Id="rId23" Type="http://schemas.openxmlformats.org/officeDocument/2006/relationships/hyperlink" Target="https://starcitygames.com/entrails-feaster-sgl-mtg-ons-143-enn/?sku=SGL-MTG-ONS-143-ENN1" TargetMode="External"/><Relationship Id="rId28" Type="http://schemas.openxmlformats.org/officeDocument/2006/relationships/hyperlink" Target="https://starcitygames.com/keeper-of-fables-sgl-mtg-eld-163-enf/?sku=SGL-MTG-ELD-163-ENF1" TargetMode="External"/><Relationship Id="rId36" Type="http://schemas.openxmlformats.org/officeDocument/2006/relationships/hyperlink" Target="https://starcitygames.com/hungry-lynx-sgl-mtg-c17-31-enn/?sku=SGL-MTG-C17-31-ENN1" TargetMode="External"/><Relationship Id="rId49" Type="http://schemas.openxmlformats.org/officeDocument/2006/relationships/hyperlink" Target="https://starcitygames.com/nine-lives-sgl-mtg-m21-028-enf/?sku=SGL-MTG-M21-028-ENF1" TargetMode="External"/><Relationship Id="rId57" Type="http://schemas.openxmlformats.org/officeDocument/2006/relationships/hyperlink" Target="https://starcitygames.com/watchers-of-the-dead-sgl-mtg-akh-238-enf/?sku=SGL-MTG-AKH-238-ENF1" TargetMode="External"/><Relationship Id="rId10" Type="http://schemas.openxmlformats.org/officeDocument/2006/relationships/hyperlink" Target="https://starcitygames.com/sanctuary-cat-sgl-mtg-dka-19-enf/?sku=SGL-MTG-DKA-19-ENF1" TargetMode="External"/><Relationship Id="rId19" Type="http://schemas.openxmlformats.org/officeDocument/2006/relationships/hyperlink" Target="https://starcitygames.com/mischievous-catgeist-catlike-curiosity-sgl-mtg-vow-069-enn/?sku=SGL-MTG-VOW-069-ENN1" TargetMode="External"/><Relationship Id="rId31" Type="http://schemas.openxmlformats.org/officeDocument/2006/relationships/hyperlink" Target="https://starcitygames.com/monstrous-growth-sgl-mtg-por-173b-enn/?sku=SGL-MTG-POR-173b-ENN1" TargetMode="External"/><Relationship Id="rId44" Type="http://schemas.openxmlformats.org/officeDocument/2006/relationships/hyperlink" Target="https://starcitygames.com/chrome-cat-sgl-mtg-snc-236-enn/?sku=SGL-MTG-SNC-236-ENN1" TargetMode="External"/><Relationship Id="rId52" Type="http://schemas.openxmlformats.org/officeDocument/2006/relationships/hyperlink" Target="https://www.cardkingdom.com/mtg/strixhaven-mystical-archive-jpn/thrill-of-possibility-109-jpn-alternate-art-foil" TargetMode="External"/><Relationship Id="rId60" Type="http://schemas.openxmlformats.org/officeDocument/2006/relationships/printerSettings" Target="../printerSettings/printerSettings13.bin"/><Relationship Id="rId4" Type="http://schemas.openxmlformats.org/officeDocument/2006/relationships/hyperlink" Target="https://starcitygames.com/pridemalkin-sgl-mtg-m21-196-enf/?sku=SGL-MTG-M21-196-ENF1" TargetMode="External"/><Relationship Id="rId9" Type="http://schemas.openxmlformats.org/officeDocument/2006/relationships/hyperlink" Target="https://starcitygames.com/charmed-stray-sgl-mtg-war-8-enf/?sku=SGL-MTG-WAR-8-ENF1" TargetMode="External"/><Relationship Id="rId14" Type="http://schemas.openxmlformats.org/officeDocument/2006/relationships/hyperlink" Target="https://starcitygames.com/cat-token-sgl-mtg-akh-t16-enn/?sku=SGL-MTG-AKH-T16-ENN1" TargetMode="External"/><Relationship Id="rId22" Type="http://schemas.openxmlformats.org/officeDocument/2006/relationships/hyperlink" Target="https://starcitygames.com/cauldron-familiar-sgl-mtg-eld-081-enf/?sku=SGL-MTG-ELD-081-ENF1" TargetMode="External"/><Relationship Id="rId27" Type="http://schemas.openxmlformats.org/officeDocument/2006/relationships/hyperlink" Target="https://starcitygames.com/chandras-embercat-sgl-mtg-m20-129-enf/?sku=SGL-MTG-M20-129-ENF1" TargetMode="External"/><Relationship Id="rId30" Type="http://schemas.openxmlformats.org/officeDocument/2006/relationships/hyperlink" Target="https://starcitygames.com/generous-stray-sgl-mtg-grn-129-enn/?sku=SGL-MTG-GRN-129-ENN1" TargetMode="External"/><Relationship Id="rId35" Type="http://schemas.openxmlformats.org/officeDocument/2006/relationships/hyperlink" Target="https://starcitygames.com/beast-token-cat-token-20-sgl-mtg-m21-t10t20-enf/?sku=SGL-MTG-M21-T10T20-ENF1" TargetMode="External"/><Relationship Id="rId43" Type="http://schemas.openxmlformats.org/officeDocument/2006/relationships/hyperlink" Target="https://starcitygames.com/phabine-bosss-confidant-sgl-mtg-ncc-009-enn/?sku=SGL-MTG-NCC-009-ENN1" TargetMode="External"/><Relationship Id="rId48" Type="http://schemas.openxmlformats.org/officeDocument/2006/relationships/hyperlink" Target="https://starcitygames.com/half-kitten-half-sgl-mtg-ust-9-enn/?sku=SGL-MTG-UST-9-ENN1" TargetMode="External"/><Relationship Id="rId56" Type="http://schemas.openxmlformats.org/officeDocument/2006/relationships/hyperlink" Target="https://starcitygames.com/pithing-spyglass-sgl-mtg-mb12-108-enn/?sku=SGL-MTG-MB12-108-ENN1" TargetMode="External"/><Relationship Id="rId8" Type="http://schemas.openxmlformats.org/officeDocument/2006/relationships/hyperlink" Target="https://starcitygames.com/sacred-cat-token-sgl-mtg-akh-t10-enn/?sku=SGL-MTG-AKH-T10-ENN1" TargetMode="External"/><Relationship Id="rId51" Type="http://schemas.openxmlformats.org/officeDocument/2006/relationships/hyperlink" Target="https://starcitygames.com/mischievous-catgeist-catlike-curiosity-sgl-mtg-vow-069-enf/?sku=SGL-MTG-VOW-069-ENF1" TargetMode="External"/><Relationship Id="rId3" Type="http://schemas.openxmlformats.org/officeDocument/2006/relationships/hyperlink" Target="https://starcitygames.com/pet-project-sgl-mtg-ust-198-enn/?sku=SGL-MTG-UST-198-ENN1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citygames.com/abrupt-decay-sgl-mtg-gk1-57-enn/?sku=SGL-MTG-GK1-57-ENN1" TargetMode="External"/><Relationship Id="rId13" Type="http://schemas.openxmlformats.org/officeDocument/2006/relationships/hyperlink" Target="https://starcitygames.com/boros-charm-sgl-mtg-gk1-84-enn/?sku=SGL-MTG-GK1-84-ENN1" TargetMode="External"/><Relationship Id="rId3" Type="http://schemas.openxmlformats.org/officeDocument/2006/relationships/hyperlink" Target="https://starcitygames.com/shattering-spree-sgl-mtg-gk1-34-enn/?sku=SGL-MTG-GK1-34-ENN1" TargetMode="External"/><Relationship Id="rId7" Type="http://schemas.openxmlformats.org/officeDocument/2006/relationships/hyperlink" Target="https://starcitygames.com/savra-queen-of-the-golgari-sgl-mtg-gk1-69-enn/?sku=SGL-MTG-GK1-69-ENN1" TargetMode="External"/><Relationship Id="rId12" Type="http://schemas.openxmlformats.org/officeDocument/2006/relationships/hyperlink" Target="https://starcitygames.com/aurelia-the-warleader-sgl-mtg-gk1-77-enf/?sku=SGL-MTG-GK1-77-ENF1" TargetMode="External"/><Relationship Id="rId2" Type="http://schemas.openxmlformats.org/officeDocument/2006/relationships/hyperlink" Target="https://starcitygames.com/glimpse-the-unthinkable-sgl-mtg-gk1-15-enn/?sku=SGL-MTG-GK1-15-ENN1" TargetMode="External"/><Relationship Id="rId16" Type="http://schemas.openxmlformats.org/officeDocument/2006/relationships/printerSettings" Target="../printerSettings/printerSettings14.bin"/><Relationship Id="rId1" Type="http://schemas.openxmlformats.org/officeDocument/2006/relationships/hyperlink" Target="https://starcitygames.com/dimir-signet-sgl-mtg-gk1-22-enn/?sku=SGL-MTG-GK1-22-ENN1" TargetMode="External"/><Relationship Id="rId6" Type="http://schemas.openxmlformats.org/officeDocument/2006/relationships/hyperlink" Target="https://starcitygames.com/jarad-golgari-lich-lord-sgl-mtg-gk1-65-enn/?sku=SGL-MTG-GK1-65-ENN1" TargetMode="External"/><Relationship Id="rId11" Type="http://schemas.openxmlformats.org/officeDocument/2006/relationships/hyperlink" Target="https://starcitygames.com/legion-warboss-sgl-mtg-grn-109-enn/?sku=SGL-MTG-GRN-109-ENN1" TargetMode="External"/><Relationship Id="rId5" Type="http://schemas.openxmlformats.org/officeDocument/2006/relationships/hyperlink" Target="https://starcitygames.com/elves-of-deep-shadow-sgl-mtg-gk1-56-enn/?sku=SGL-MTG-GK1-56-ENN1" TargetMode="External"/><Relationship Id="rId15" Type="http://schemas.openxmlformats.org/officeDocument/2006/relationships/hyperlink" Target="https://starcitygames.com/golgari-signet-sgl-mtg-gk1-73-enn/?sku=SGL-MTG-GK1-73-ENN1" TargetMode="External"/><Relationship Id="rId10" Type="http://schemas.openxmlformats.org/officeDocument/2006/relationships/hyperlink" Target="https://starcitygames.com/legion-loyalist-sgl-mtg-gk1-82-enn/?sku=SGL-MTG-GK1-82-ENN1" TargetMode="External"/><Relationship Id="rId4" Type="http://schemas.openxmlformats.org/officeDocument/2006/relationships/hyperlink" Target="https://starcitygames.com/stitch-in-time-sgl-mtg-gk1-43-enn/?sku=SGL-MTG-GK1-43-ENN1" TargetMode="External"/><Relationship Id="rId9" Type="http://schemas.openxmlformats.org/officeDocument/2006/relationships/hyperlink" Target="https://starcitygames.com/deathrite-shaman-sgl-mtg-gk1-59-enn/?sku=SGL-MTG-GK1-59-ENN1" TargetMode="External"/><Relationship Id="rId14" Type="http://schemas.openxmlformats.org/officeDocument/2006/relationships/hyperlink" Target="https://starcitygames.com/lightning-helix-sgl-mtg-gk1-90-enn/?sku=SGL-MTG-GK1-90-ENN1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citygames.com/master-of-cruelties-sgl-mtg-gk2-66-enn/?sku=SGL-MTG-GK2-66-ENN1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https://starcitygames.com/teysa-orzhov-scion-sgl-mtg-gk2-28-enf/?sku=SGL-MTG-GK2-28-ENF1" TargetMode="External"/><Relationship Id="rId7" Type="http://schemas.openxmlformats.org/officeDocument/2006/relationships/hyperlink" Target="https://starcitygames.com/spawn-of-mayhem-sgl-mtg-rna-85-enn/?sku=SGL-MTG-RNA-85-ENN1" TargetMode="External"/><Relationship Id="rId12" Type="http://schemas.openxmlformats.org/officeDocument/2006/relationships/hyperlink" Target="https://starcitygames.com/ruric-thar-the-unbowed-sgl-mtg-gk2-80-enf/?sku=SGL-MTG-GK2-80-ENF1" TargetMode="External"/><Relationship Id="rId2" Type="http://schemas.openxmlformats.org/officeDocument/2006/relationships/hyperlink" Target="https://starcitygames.com/sphinxs-revelation-sgl-mtg-gk2-21-enn/?sku=SGL-MTG-GK2-21-ENN1" TargetMode="External"/><Relationship Id="rId1" Type="http://schemas.openxmlformats.org/officeDocument/2006/relationships/hyperlink" Target="https://starcitygames.com/pride-of-the-clouds-sgl-mtg-gk2-17-enn/?sku=SGL-MTG-GK2-17-ENN1" TargetMode="External"/><Relationship Id="rId6" Type="http://schemas.openxmlformats.org/officeDocument/2006/relationships/hyperlink" Target="https://starcitygames.com/rakdos-lord-of-riots-sgl-mtg-gk2-52-enf/?sku=SGL-MTG-GK2-52-ENF1" TargetMode="External"/><Relationship Id="rId11" Type="http://schemas.openxmlformats.org/officeDocument/2006/relationships/hyperlink" Target="https://starcitygames.com/rakdos-charm-sgl-mtg-gk2-68-enn/?sku=SGL-MTG-GK2-68-ENN1" TargetMode="External"/><Relationship Id="rId5" Type="http://schemas.openxmlformats.org/officeDocument/2006/relationships/hyperlink" Target="https://starcitygames.com/smothering-tithe-sgl-mtg-rna-22-enn/?sku=SGL-MTG-RNA-22-ENN1" TargetMode="External"/><Relationship Id="rId10" Type="http://schemas.openxmlformats.org/officeDocument/2006/relationships/hyperlink" Target="https://starcitygames.com/dreadbore-sgl-mtg-gk2-63-enn/?sku=SGL-MTG-GK2-63-ENN1" TargetMode="External"/><Relationship Id="rId4" Type="http://schemas.openxmlformats.org/officeDocument/2006/relationships/hyperlink" Target="https://starcitygames.com/teysa-karlov-sgl-mtg-rna-212-enn/?sku=SGL-MTG-RNA-212-ENN1" TargetMode="External"/><Relationship Id="rId9" Type="http://schemas.openxmlformats.org/officeDocument/2006/relationships/hyperlink" Target="https://starcitygames.com/utvara-hellkite-sgl-mtg-gk2-59-enn/?sku=SGL-MTG-GK2-59-ENN1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rcitygames.com/koma-cosmos-serpent-sgl-mtg-khm-221-enn/?sku=SGL-MTG-KHM-221-ENN1" TargetMode="External"/><Relationship Id="rId299" Type="http://schemas.openxmlformats.org/officeDocument/2006/relationships/hyperlink" Target="https://starcitygames.com/coat-of-arms-sgl-mtg-7ed-290-enn/?sku=SGL-MTG-7ED-290-ENN1" TargetMode="External"/><Relationship Id="rId303" Type="http://schemas.openxmlformats.org/officeDocument/2006/relationships/hyperlink" Target="https://starcitygames.com/resplendent-marshal-sgl-mtg-khm2-337-enf/?sku=SGL-MTG-KHM2-337-ENF1" TargetMode="External"/><Relationship Id="rId21" Type="http://schemas.openxmlformats.org/officeDocument/2006/relationships/hyperlink" Target="https://starcitygames.com/lotus-cobra-sgl-mtg-znr2-307-enf/?sku=SGL-MTG-ZNR2-307-ENF1" TargetMode="External"/><Relationship Id="rId42" Type="http://schemas.openxmlformats.org/officeDocument/2006/relationships/hyperlink" Target="https://starcitygames.com/urborg-tomb-of-yawgmoth-sgl-mtg-plc-165-enn/?sku=SGL-MTG-PLC-165-ENN1" TargetMode="External"/><Relationship Id="rId63" Type="http://schemas.openxmlformats.org/officeDocument/2006/relationships/hyperlink" Target="https://starcitygames.com/smothering-tithe-sgl-mtg-rna-22-enn/?sku=SGL-MTG-RNA-22-ENN1" TargetMode="External"/><Relationship Id="rId84" Type="http://schemas.openxmlformats.org/officeDocument/2006/relationships/hyperlink" Target="https://starcitygames.com/branchloft-pathway-boulderloft-pathway-sgl-mtg-znr2-284-enn/?sku=SGL-MTG-ZNR2-284-ENN1" TargetMode="External"/><Relationship Id="rId138" Type="http://schemas.openxmlformats.org/officeDocument/2006/relationships/hyperlink" Target="https://starcitygames.com/blatant-thievery-sgl-mtg-e02-8-enn/?sku=SGL-MTG-E02-8-ENN1" TargetMode="External"/><Relationship Id="rId159" Type="http://schemas.openxmlformats.org/officeDocument/2006/relationships/hyperlink" Target="https://starcitygames.com/lathliss-dragon-queen-sgl-mtg-gn2-41-enn/?sku=SGL-MTG-GN2-41-ENN1" TargetMode="External"/><Relationship Id="rId170" Type="http://schemas.openxmlformats.org/officeDocument/2006/relationships/hyperlink" Target="https://starcitygames.com/field-of-the-dead-sgl-mtg-m20-247-enn/?sku=SGL-MTG-M20-247-ENN1" TargetMode="External"/><Relationship Id="rId191" Type="http://schemas.openxmlformats.org/officeDocument/2006/relationships/hyperlink" Target="https://starcitygames.com/goblin-engineer-sgl-mtg-tsr2-345-enn/?sku=SGL-MTG-TSR2-345-ENN1" TargetMode="External"/><Relationship Id="rId205" Type="http://schemas.openxmlformats.org/officeDocument/2006/relationships/hyperlink" Target="https://starcitygames.com/verdant-catacombs-sgl-mtg-mh2-260-enn/?sku=SGL-MTG-MH2-260-ENN1" TargetMode="External"/><Relationship Id="rId226" Type="http://schemas.openxmlformats.org/officeDocument/2006/relationships/hyperlink" Target="https://starcitygames.com/circle-of-dreams-druid-sgl-mtg-afr-176-enf/?sku=SGL-MTG-AFR-176-ENF1" TargetMode="External"/><Relationship Id="rId247" Type="http://schemas.openxmlformats.org/officeDocument/2006/relationships/hyperlink" Target="https://starcitygames.com/minsc-beloved-ranger-sgl-mtg-afr-227-enn/?sku=SGL-MTG-AFR-227-ENN1" TargetMode="External"/><Relationship Id="rId107" Type="http://schemas.openxmlformats.org/officeDocument/2006/relationships/hyperlink" Target="https://starcitygames.com/glorious-protector-sgl-mtg-khm-012-enf/?sku=SGL-MTG-KHM-012-ENF1" TargetMode="External"/><Relationship Id="rId268" Type="http://schemas.openxmlformats.org/officeDocument/2006/relationships/hyperlink" Target="https://starcitygames.com/farseek-sgl-mtg-m13-170-enn/?sku=SGL-MTG-M13-170-ENN1" TargetMode="External"/><Relationship Id="rId289" Type="http://schemas.openxmlformats.org/officeDocument/2006/relationships/hyperlink" Target="https://starcitygames.com/thassa-deep-dwelling-sgl-mtg-prm-pp-thb-071-enn/?sku=SGL-MTG-PRM-PP_THB_071-ENN1" TargetMode="External"/><Relationship Id="rId11" Type="http://schemas.openxmlformats.org/officeDocument/2006/relationships/hyperlink" Target="https://starcitygames.com/nissa-of-shadowed-boughs-sgl-mtg-znr2-283-enn/?sku=SGL-MTG-ZNR2-283-ENN1" TargetMode="External"/><Relationship Id="rId32" Type="http://schemas.openxmlformats.org/officeDocument/2006/relationships/hyperlink" Target="https://starcitygames.com/sol-ring-sgl-mtg-cmr-472-enn/?sku=SGL-MTG-CMR-472-ENN1" TargetMode="External"/><Relationship Id="rId53" Type="http://schemas.openxmlformats.org/officeDocument/2006/relationships/hyperlink" Target="https://starcitygames.com/ugin-the-ineffable-sgl-mtg-war-2-enn/?sku=SGL-MTG-WAR-2-ENN1" TargetMode="External"/><Relationship Id="rId74" Type="http://schemas.openxmlformats.org/officeDocument/2006/relationships/hyperlink" Target="https://starcitygames.com/leyline-of-sanctity-sgl-mtg-prm-pre-m20-026-enf/?sku=SGL-MTG-PRM-PRE_M20_026-ENF1" TargetMode="External"/><Relationship Id="rId128" Type="http://schemas.openxmlformats.org/officeDocument/2006/relationships/hyperlink" Target="https://starcitygames.com/essence-sliver-sgl-mtg-tsb-8-enn/?sku=SGL-MTG-TSB-8-ENN1" TargetMode="External"/><Relationship Id="rId149" Type="http://schemas.openxmlformats.org/officeDocument/2006/relationships/hyperlink" Target="https://starcitygames.com/war-room-sgl-mtg-cmr-361-enn/?sku=SGL-MTG-CMR-361-ENN1" TargetMode="External"/><Relationship Id="rId5" Type="http://schemas.openxmlformats.org/officeDocument/2006/relationships/hyperlink" Target="https://starcitygames.com/skyclave-apparition-sgl-mtg-znr-039-enn/?sku=SGL-MTG-ZNR-039-ENN1" TargetMode="External"/><Relationship Id="rId95" Type="http://schemas.openxmlformats.org/officeDocument/2006/relationships/hyperlink" Target="https://starcitygames.com/tyvar-kell-sgl-mtg-khm-198-enn/?sku=SGL-MTG-KHM-198-ENN1" TargetMode="External"/><Relationship Id="rId160" Type="http://schemas.openxmlformats.org/officeDocument/2006/relationships/hyperlink" Target="https://starcitygames.com/misty-rainforest-sgl-mtg-mh2-250-enn/?sku=SGL-MTG-MH2-250-ENN1" TargetMode="External"/><Relationship Id="rId181" Type="http://schemas.openxmlformats.org/officeDocument/2006/relationships/hyperlink" Target="https://starcitygames.com/elenda-the-dusk-rose-sgl-mtg-rix-157-enn/?sku=SGL-MTG-RIX-157-ENN1" TargetMode="External"/><Relationship Id="rId216" Type="http://schemas.openxmlformats.org/officeDocument/2006/relationships/hyperlink" Target="https://starcitygames.com/forest-sgl-mtg-thb-254-enf/?sku=SGL-MTG-THB-254-ENF1" TargetMode="External"/><Relationship Id="rId237" Type="http://schemas.openxmlformats.org/officeDocument/2006/relationships/hyperlink" Target="https://starcitygames.com/oswald-fiddlebender-sgl-mtg-afr2-304-enn/?sku=SGL-MTG-AFR2-304-ENN1" TargetMode="External"/><Relationship Id="rId258" Type="http://schemas.openxmlformats.org/officeDocument/2006/relationships/hyperlink" Target="https://starcitygames.com/all-that-glitters-sgl-mtg-eld-002-enn/?sku=SGL-MTG-ELD-002-ENN1" TargetMode="External"/><Relationship Id="rId279" Type="http://schemas.openxmlformats.org/officeDocument/2006/relationships/hyperlink" Target="https://starcitygames.com/acererak-the-archlich-sgl-mtg-afr2-372-enn/?sku=SGL-MTG-AFR2-372-ENN1" TargetMode="External"/><Relationship Id="rId22" Type="http://schemas.openxmlformats.org/officeDocument/2006/relationships/hyperlink" Target="https://starcitygames.com/rings-of-brighthearth-sgl-mtg-cmr-335-enf/?sku=SGL-MTG-CMR-335-ENF1" TargetMode="External"/><Relationship Id="rId43" Type="http://schemas.openxmlformats.org/officeDocument/2006/relationships/hyperlink" Target="https://starcitygames.com/teferi-master-of-time-sgl-mtg-m21-276-enf/?sku=SGL-MTG-M21-276-ENF1" TargetMode="External"/><Relationship Id="rId64" Type="http://schemas.openxmlformats.org/officeDocument/2006/relationships/hyperlink" Target="https://starcitygames.com/aven-mindcensor-sgl-mtg-akh-5-enn/?sku=SGL-MTG-AKH-5-ENN1" TargetMode="External"/><Relationship Id="rId118" Type="http://schemas.openxmlformats.org/officeDocument/2006/relationships/hyperlink" Target="https://starcitygames.com/tyvar-kell-sgl-mtg-khm2-287-enn/?sku=SGL-MTG-KHM2-287-ENN1" TargetMode="External"/><Relationship Id="rId139" Type="http://schemas.openxmlformats.org/officeDocument/2006/relationships/hyperlink" Target="https://starcitygames.com/pride-of-the-clouds-sgl-mtg-gk2-17-enn/?sku=SGL-MTG-GK2-17-ENN1" TargetMode="External"/><Relationship Id="rId290" Type="http://schemas.openxmlformats.org/officeDocument/2006/relationships/hyperlink" Target="https://starcitygames.com/barkchannel-pathway-tidechannel-pathway-sgl-mtg-khm2-290-enn/?sku=SGL-MTG-KHM2-290-ENN1" TargetMode="External"/><Relationship Id="rId304" Type="http://schemas.openxmlformats.org/officeDocument/2006/relationships/hyperlink" Target="https://starcitygames.com/swords-to-plowshares-sgl-mtg-sta-010-enn/?sku=SGL-MTG-STA-010-ENN1" TargetMode="External"/><Relationship Id="rId85" Type="http://schemas.openxmlformats.org/officeDocument/2006/relationships/hyperlink" Target="https://starcitygames.com/barkchannel-pathway-tidechannel-pathway-sgl-mtg-khm2-290-enn/?sku=SGL-MTG-KHM2-290-ENN1" TargetMode="External"/><Relationship Id="rId150" Type="http://schemas.openxmlformats.org/officeDocument/2006/relationships/hyperlink" Target="https://starcitygames.com/urzas-saga-sgl-mtg-mh2-259-enn/?sku=SGL-MTG-MH2-259-ENN1" TargetMode="External"/><Relationship Id="rId171" Type="http://schemas.openxmlformats.org/officeDocument/2006/relationships/hyperlink" Target="https://starcitygames.com/dryad-of-the-ilysian-grove-sgl-mtg-thb-169-enn/?sku=SGL-MTG-THB-169-ENN1" TargetMode="External"/><Relationship Id="rId192" Type="http://schemas.openxmlformats.org/officeDocument/2006/relationships/hyperlink" Target="https://starcitygames.com/sol-ring-sgl-mtg-c21-263-enn/?sku=SGL-MTG-C21-263-ENN1" TargetMode="External"/><Relationship Id="rId206" Type="http://schemas.openxmlformats.org/officeDocument/2006/relationships/hyperlink" Target="https://starcitygames.com/prismari-command-sgl-mtg-prm-pre_stx_214-enf/?sku=SGL-MTG-PRM-PRE_STX_214-ENF1" TargetMode="External"/><Relationship Id="rId227" Type="http://schemas.openxmlformats.org/officeDocument/2006/relationships/hyperlink" Target="https://starcitygames.com/golos-tireless-pilgrim-sgl-mtg-m20-226-enn/?sku=SGL-MTG-M20-226-ENN1" TargetMode="External"/><Relationship Id="rId248" Type="http://schemas.openxmlformats.org/officeDocument/2006/relationships/hyperlink" Target="https://starcitygames.com/kasmina-enigma-sage-sgl-mtg-stx2-279-enn/?sku=SGL-MTG-STX2-279-ENN1" TargetMode="External"/><Relationship Id="rId269" Type="http://schemas.openxmlformats.org/officeDocument/2006/relationships/hyperlink" Target="https://starcitygames.com/skyshroud-claim-sgl-mtg-bbd-213-enn/?sku=SGL-MTG-BBD-213-ENN1" TargetMode="External"/><Relationship Id="rId12" Type="http://schemas.openxmlformats.org/officeDocument/2006/relationships/hyperlink" Target="https://starcitygames.com/eternal-witness-sgl-mtg-cmr-425-enn/?sku=SGL-MTG-CMR-425-ENN1" TargetMode="External"/><Relationship Id="rId33" Type="http://schemas.openxmlformats.org/officeDocument/2006/relationships/hyperlink" Target="https://starcitygames.com/land-tax-sgl-mtg-2xm-020-enn/?sku=SGL-MTG-2XM-020-ENN1" TargetMode="External"/><Relationship Id="rId108" Type="http://schemas.openxmlformats.org/officeDocument/2006/relationships/hyperlink" Target="https://starcitygames.com/jorn-god-of-winter-sgl-mtg-khm-179-enn/?sku=SGL-MTG-KHM-179-ENN1" TargetMode="External"/><Relationship Id="rId129" Type="http://schemas.openxmlformats.org/officeDocument/2006/relationships/hyperlink" Target="https://starcitygames.com/necrotic-sliver-sgl-mtg-plc-159-enn/?sku=SGL-MTG-PLC-159-ENN1" TargetMode="External"/><Relationship Id="rId280" Type="http://schemas.openxmlformats.org/officeDocument/2006/relationships/hyperlink" Target="https://starcitygames.com/skullcrack-sgl-mtg-gtc-106-enn/?sku=SGL-MTG-GTC-106-ENN1" TargetMode="External"/><Relationship Id="rId54" Type="http://schemas.openxmlformats.org/officeDocument/2006/relationships/hyperlink" Target="https://starcitygames.com/avenger-of-zendikar-sgl-mtg-cmr-422-enn/?sku=SGL-MTG-CMR-422-ENN1" TargetMode="External"/><Relationship Id="rId75" Type="http://schemas.openxmlformats.org/officeDocument/2006/relationships/hyperlink" Target="https://starcitygames.com/rishadan-port-sgl-mtg-a25-246-enn/?sku=SGL-MTG-A25-246-ENN1" TargetMode="External"/><Relationship Id="rId96" Type="http://schemas.openxmlformats.org/officeDocument/2006/relationships/hyperlink" Target="https://starcitygames.com/varragoth-bloodsky-sire-sgl-mtg-khm-115-enn/?sku=SGL-MTG-KHM-115-ENN1" TargetMode="External"/><Relationship Id="rId140" Type="http://schemas.openxmlformats.org/officeDocument/2006/relationships/hyperlink" Target="https://starcitygames.com/barkchannel-pathway-sgl-mtg-khm-251-enf/?sku=SGL-MTG-KHM-251-ENF1" TargetMode="External"/><Relationship Id="rId161" Type="http://schemas.openxmlformats.org/officeDocument/2006/relationships/hyperlink" Target="https://starcitygames.com/ragavan-nimble-pilferer-sgl-mtg-mh2-138-enn/?sku=SGL-MTG-MH2-138-ENN1" TargetMode="External"/><Relationship Id="rId182" Type="http://schemas.openxmlformats.org/officeDocument/2006/relationships/hyperlink" Target="https://starcitygames.com/trapjaw-tyrant-sgl-mtg-rix-29-enn/?sku=SGL-MTG-RIX-29-ENN1" TargetMode="External"/><Relationship Id="rId217" Type="http://schemas.openxmlformats.org/officeDocument/2006/relationships/hyperlink" Target="https://starcitygames.com/unholy-heat-sgl-mtg-mh2-145-enf/?sku=SGL-MTG-MH2-145-ENF1" TargetMode="External"/><Relationship Id="rId6" Type="http://schemas.openxmlformats.org/officeDocument/2006/relationships/hyperlink" Target="https://starcitygames.com/rejuvenating-springs-sgl-mtg-cmr-354-enn/?sku=SGL-MTG-CMR-354-ENN1" TargetMode="External"/><Relationship Id="rId238" Type="http://schemas.openxmlformats.org/officeDocument/2006/relationships/hyperlink" Target="https://starcitygames.com/dragons-rage-channeler-sgl-mtg-mh2-121-enn/?sku=SGL-MTG-MH2-121-ENN1" TargetMode="External"/><Relationship Id="rId259" Type="http://schemas.openxmlformats.org/officeDocument/2006/relationships/hyperlink" Target="https://starcitygames.com/colossus-hammer-sgl-mtg-m20-223-enn/?sku=SGL-MTG-M20-223-ENN1" TargetMode="External"/><Relationship Id="rId23" Type="http://schemas.openxmlformats.org/officeDocument/2006/relationships/hyperlink" Target="https://starcitygames.com/skyclave-apparition-sgl-mtg-znr-039-enn/?sku=SGL-MTG-ZNR-039-ENN1" TargetMode="External"/><Relationship Id="rId119" Type="http://schemas.openxmlformats.org/officeDocument/2006/relationships/hyperlink" Target="https://starcitygames.com/tyvar-kell-sgl-mtg-khm-198-enn/?sku=SGL-MTG-KHM-198-ENN1" TargetMode="External"/><Relationship Id="rId270" Type="http://schemas.openxmlformats.org/officeDocument/2006/relationships/hyperlink" Target="https://starcitygames.com/unmarked-grave-sgl-mtg-mh2-106-enn/?sku=SGL-MTG-MH2-106-ENN1" TargetMode="External"/><Relationship Id="rId291" Type="http://schemas.openxmlformats.org/officeDocument/2006/relationships/hyperlink" Target="https://starcitygames.com/agent-of-treachery-sgl-mtg-m20-43-enn/?sku=SGL-MTG-M20-43-ENN1" TargetMode="External"/><Relationship Id="rId305" Type="http://schemas.openxmlformats.org/officeDocument/2006/relationships/hyperlink" Target="https://starcitygames.com/hall-of-storm-giants-sgl-mtg-afr-257-enn/?sku=SGL-MTG-AFR-257-ENN1" TargetMode="External"/><Relationship Id="rId44" Type="http://schemas.openxmlformats.org/officeDocument/2006/relationships/hyperlink" Target="https://starcitygames.com/goblin-guide-sgl-mtg-zen-126-enn/?sku=SGL-MTG-ZEN-126-ENN1" TargetMode="External"/><Relationship Id="rId65" Type="http://schemas.openxmlformats.org/officeDocument/2006/relationships/hyperlink" Target="https://starcitygames.com/fetid-heath-sgl-mtg-a25-238-enn/?sku=SGL-MTG-A25-238-ENN1" TargetMode="External"/><Relationship Id="rId86" Type="http://schemas.openxmlformats.org/officeDocument/2006/relationships/hyperlink" Target="https://starcitygames.com/cosima-god-of-the-voyage-the-omenkeel-sgl-mtg-khm-050-enn/?sku=SGL-MTG-KHM-050-ENN1" TargetMode="External"/><Relationship Id="rId130" Type="http://schemas.openxmlformats.org/officeDocument/2006/relationships/hyperlink" Target="https://starcitygames.com/harmonic-sliver-sgl-mtg-pwsb-tsp_240-enf/?sku=SGL-MTG-PWSB-TSP_240-ENF1" TargetMode="External"/><Relationship Id="rId151" Type="http://schemas.openxmlformats.org/officeDocument/2006/relationships/hyperlink" Target="https://starcitygames.com/ignoble-hierarch-sgl-mtg-mh22-414-enn/?sku=SGL-MTG-MH22-414-ENN1" TargetMode="External"/><Relationship Id="rId172" Type="http://schemas.openxmlformats.org/officeDocument/2006/relationships/hyperlink" Target="https://starcitygames.com/urborg-tomb-of-yawgmoth-sgl-mtg-tsr-287-enn/?sku=SGL-MTG-TSR-287-ENN1" TargetMode="External"/><Relationship Id="rId193" Type="http://schemas.openxmlformats.org/officeDocument/2006/relationships/hyperlink" Target="https://starcitygames.com/colossus-hammer-sgl-mtg-m20-223-enn/?sku=SGL-MTG-M20-223-ENN1" TargetMode="External"/><Relationship Id="rId207" Type="http://schemas.openxmlformats.org/officeDocument/2006/relationships/hyperlink" Target="https://starcitygames.com/prismari-command-sgl-mtg-prm-pre_stx_214-enf/?sku=SGL-MTG-PRM-PRE_STX_214-ENF1" TargetMode="External"/><Relationship Id="rId228" Type="http://schemas.openxmlformats.org/officeDocument/2006/relationships/hyperlink" Target="https://starcitygames.com/teferis-protection-sgl-mtg-sta-011-enn/?sku=SGL-MTG-STA-011-ENN1" TargetMode="External"/><Relationship Id="rId249" Type="http://schemas.openxmlformats.org/officeDocument/2006/relationships/hyperlink" Target="https://starcitygames.com/xanathar-guild-kingpin-sgl-mtg-afr-239-enn/?sku=SGL-MTG-AFR-239-ENN1" TargetMode="External"/><Relationship Id="rId13" Type="http://schemas.openxmlformats.org/officeDocument/2006/relationships/hyperlink" Target="https://starcitygames.com/triumphant-reckoning-sgl-mtg-cmr-052-enn/?sku=SGL-MTG-CMR-052-ENN1" TargetMode="External"/><Relationship Id="rId109" Type="http://schemas.openxmlformats.org/officeDocument/2006/relationships/hyperlink" Target="https://starcitygames.com/battle-mammoth-sgl-mtg-khm2-298-enf/?sku=SGL-MTG-KHM2-298-ENF1" TargetMode="External"/><Relationship Id="rId260" Type="http://schemas.openxmlformats.org/officeDocument/2006/relationships/hyperlink" Target="https://starcitygames.com/sterling-grove-sgl-mtg-mh2-293-enn/?sku=SGL-MTG-MH2-293-ENN1" TargetMode="External"/><Relationship Id="rId281" Type="http://schemas.openxmlformats.org/officeDocument/2006/relationships/hyperlink" Target="https://starcitygames.com/boros-charm-sgl-mtg-gtc-148-enn/?sku=SGL-MTG-GTC-148-ENN1" TargetMode="External"/><Relationship Id="rId34" Type="http://schemas.openxmlformats.org/officeDocument/2006/relationships/hyperlink" Target="https://starcitygames.com/blackcleave-cliffs-sgl-mtg-zne-013-enf/?sku=SGL-MTG-ZNE-013-ENF1" TargetMode="External"/><Relationship Id="rId55" Type="http://schemas.openxmlformats.org/officeDocument/2006/relationships/hyperlink" Target="https://starcitygames.com/teferi-time-raveler-sgl-mtg-war-221-enn/?sku=SGL-MTG-WAR-221-ENN1" TargetMode="External"/><Relationship Id="rId76" Type="http://schemas.openxmlformats.org/officeDocument/2006/relationships/hyperlink" Target="https://starcitygames.com/blood-moon-sgl-mtg-a25-122-enn/?sku=SGL-MTG-A25-122-ENN1" TargetMode="External"/><Relationship Id="rId97" Type="http://schemas.openxmlformats.org/officeDocument/2006/relationships/hyperlink" Target="https://starcitygames.com/lotus-cobra-sgl-mtg-znr2-307-enn/?sku=SGL-MTG-ZNR2-307-ENN1" TargetMode="External"/><Relationship Id="rId120" Type="http://schemas.openxmlformats.org/officeDocument/2006/relationships/hyperlink" Target="https://starcitygames.com/chain-lightning-sgl-mtg-leg-137-enn/?sku=SGL-MTG-LEG-137-ENN1" TargetMode="External"/><Relationship Id="rId141" Type="http://schemas.openxmlformats.org/officeDocument/2006/relationships/hyperlink" Target="https://starcitygames.com/swiftfoot-boots-sgl-mtg-a25-234-enn/?sku=SGL-MTG-A25-234-ENN1" TargetMode="External"/><Relationship Id="rId7" Type="http://schemas.openxmlformats.org/officeDocument/2006/relationships/hyperlink" Target="https://starcitygames.com/undergrowth-stadium-sgl-mtg-cmr-359-enn/?sku=SGL-MTG-CMR-359-ENN1" TargetMode="External"/><Relationship Id="rId162" Type="http://schemas.openxmlformats.org/officeDocument/2006/relationships/hyperlink" Target="https://starcitygames.com/scalding-tarn-sgl-mtg-mh2-254-enn/?sku=SGL-MTG-MH2-254-ENN1" TargetMode="External"/><Relationship Id="rId183" Type="http://schemas.openxmlformats.org/officeDocument/2006/relationships/hyperlink" Target="https://starcitygames.com/pitiless-plunderer-sgl-mtg-rix-81-enn/?sku=SGL-MTG-RIX-81-ENN1" TargetMode="External"/><Relationship Id="rId218" Type="http://schemas.openxmlformats.org/officeDocument/2006/relationships/hyperlink" Target="https://starcitygames.com/ashaya-soul-of-the-wild-sgl-mtg-znr2-358-enn/?sku=SGL-MTG-ZNR2-358-ENN1https://starcitygames.com/ashaya-soul-of-the-wild-sgl-mtg-znr2-358-enn/?sku=SGL-MTG-ZNR2-358-ENN1" TargetMode="External"/><Relationship Id="rId239" Type="http://schemas.openxmlformats.org/officeDocument/2006/relationships/hyperlink" Target="https://starcitygames.com/archmage-emeritus-sgl-mtg-prm-pre_stx_037-enf/?sku=SGL-MTG-PRM-PRE_STX_037-ENF1" TargetMode="External"/><Relationship Id="rId250" Type="http://schemas.openxmlformats.org/officeDocument/2006/relationships/hyperlink" Target="https://starcitygames.com/luminarch-aspirant-sgl-mtg-znr-024-enn/?sku=SGL-MTG-ZNR-024-ENN1" TargetMode="External"/><Relationship Id="rId271" Type="http://schemas.openxmlformats.org/officeDocument/2006/relationships/hyperlink" Target="https://starcitygames.com/oswald-fiddlebender-sgl-mtg-afr-028-enn/?sku=SGL-MTG-AFR-028-ENN1" TargetMode="External"/><Relationship Id="rId292" Type="http://schemas.openxmlformats.org/officeDocument/2006/relationships/hyperlink" Target="https://starcitygames.com/reanimate-sgl-mtg-jmp-270-enn/?sku=SGL-MTG-JMP-270-ENN1" TargetMode="External"/><Relationship Id="rId306" Type="http://schemas.openxmlformats.org/officeDocument/2006/relationships/hyperlink" Target="https://starcitygames.com/liliana-waker-of-the-dead-sgl-mtg-m21-108-enn/?sku=SGL-MTG-M21-108-ENN1" TargetMode="External"/><Relationship Id="rId24" Type="http://schemas.openxmlformats.org/officeDocument/2006/relationships/hyperlink" Target="https://starcitygames.com/undergrowth-stadium-sgl-mtg-cmr2-714-enn/?sku=SGL-MTG-CMR2-714-ENN1" TargetMode="External"/><Relationship Id="rId45" Type="http://schemas.openxmlformats.org/officeDocument/2006/relationships/hyperlink" Target="https://starcitygames.com/dread-sgl-mtg-lrw-107-enn/?sku=SGL-MTG-LRW-107-ENN1" TargetMode="External"/><Relationship Id="rId66" Type="http://schemas.openxmlformats.org/officeDocument/2006/relationships/hyperlink" Target="https://starcitygames.com/rancor-sgl-mtg-a25-186-enn/?sku=SGL-MTG-A25-186-ENN1" TargetMode="External"/><Relationship Id="rId87" Type="http://schemas.openxmlformats.org/officeDocument/2006/relationships/hyperlink" Target="https://starcitygames.com/cosima-god-of-the-voyage-the-omenkeel-sgl-mtg-khm-050-enf/?sku=SGL-MTG-KHM-050-ENF1" TargetMode="External"/><Relationship Id="rId110" Type="http://schemas.openxmlformats.org/officeDocument/2006/relationships/hyperlink" Target="https://starcitygames.com/halvar-god-of-battle-sword-of-the-realms-sgl-mtg-khm-015-enn/?sku=SGL-MTG-KHM-015-ENN1" TargetMode="External"/><Relationship Id="rId131" Type="http://schemas.openxmlformats.org/officeDocument/2006/relationships/hyperlink" Target="https://starcitygames.com/fungus-sliver-sgl-mtg-tsp-195-enn/?sku=SGL-MTG-TSP-195-ENN1" TargetMode="External"/><Relationship Id="rId61" Type="http://schemas.openxmlformats.org/officeDocument/2006/relationships/hyperlink" Target="https://starcitygames.com/master-of-cruelties-sgl-mtg-gk2-66-enn/?sku=SGL-MTG-GK2-66-ENN1" TargetMode="External"/><Relationship Id="rId82" Type="http://schemas.openxmlformats.org/officeDocument/2006/relationships/hyperlink" Target="https://starcitygames.com/darkbore-pathway-slitherbore-pathway-sgl-mtg-khm2-292-enn/?sku=SGL-MTG-KHM2-292-ENN1" TargetMode="External"/><Relationship Id="rId152" Type="http://schemas.openxmlformats.org/officeDocument/2006/relationships/hyperlink" Target="https://starcitygames.com/doom-foretold-SGL-MTG-ELD2-378-enn/?sku=SGL-MTG-ELD2-378-ENN1" TargetMode="External"/><Relationship Id="rId173" Type="http://schemas.openxmlformats.org/officeDocument/2006/relationships/hyperlink" Target="https://starcitygames.com/uro-titan-of-natures-wrath-sgl-mtg-thb-229-enn/?sku=SGL-MTG-THB-229-ENN1" TargetMode="External"/><Relationship Id="rId194" Type="http://schemas.openxmlformats.org/officeDocument/2006/relationships/hyperlink" Target="https://starcitygames.com/nettlecyst-sgl-mtg-mh2-231-enn/?sku=SGL-MTG-MH2-231-ENN1" TargetMode="External"/><Relationship Id="rId199" Type="http://schemas.openxmlformats.org/officeDocument/2006/relationships/hyperlink" Target="https://starcitygames.com/underworld-breach-sgl-mtg-thb-161-enn/?sku=SGL-MTG-THB-161-ENN1" TargetMode="External"/><Relationship Id="rId203" Type="http://schemas.openxmlformats.org/officeDocument/2006/relationships/hyperlink" Target="https://starcitygames.com/shadowspear-sgl-mtg-thb-236-enn/?sku=SGL-MTG-THB-236-ENN1" TargetMode="External"/><Relationship Id="rId208" Type="http://schemas.openxmlformats.org/officeDocument/2006/relationships/hyperlink" Target="https://starcitygames.com/ellywick-tumblestrum-sgl-mtg-afr-181-enn/?sku=SGL-MTG-AFR-181-ENN1" TargetMode="External"/><Relationship Id="rId229" Type="http://schemas.openxmlformats.org/officeDocument/2006/relationships/hyperlink" Target="https://starcitygames.com/marsh-flats-sgl-mtg-mh2-248-enn/?sku=SGL-MTG-MH2-248-ENN1" TargetMode="External"/><Relationship Id="rId19" Type="http://schemas.openxmlformats.org/officeDocument/2006/relationships/hyperlink" Target="https://starcitygames.com/stoneforge-mystic-sgl-mtg-2xm-031-enn/?sku=SGL-MTG-2XM-031-ENN1" TargetMode="External"/><Relationship Id="rId224" Type="http://schemas.openxmlformats.org/officeDocument/2006/relationships/hyperlink" Target="https://starcitygames.com/bramble-sovereign-sgl-mtg-bbd-65-enn/?sku=SGL-MTG-BBD-65-ENN1" TargetMode="External"/><Relationship Id="rId240" Type="http://schemas.openxmlformats.org/officeDocument/2006/relationships/hyperlink" Target="https://starcitygames.com/raugrin-triome-sgl-mtg-prm-pp_iko_251-enn/?sku=SGL-MTG-PRM-PP_IKO_251-ENN1" TargetMode="External"/><Relationship Id="rId245" Type="http://schemas.openxmlformats.org/officeDocument/2006/relationships/hyperlink" Target="https://starcitygames.com/den-of-the-bugbear-sgl-mtg-afr-254-enn/?sku=SGL-MTG-AFR-254-ENN1" TargetMode="External"/><Relationship Id="rId261" Type="http://schemas.openxmlformats.org/officeDocument/2006/relationships/hyperlink" Target="https://starcitygames.com/terror-of-the-peaks-sgl-mtg-prm-pp_m21_164-enn/?sku=SGL-MTG-PRM-PP_M21_164-ENN1" TargetMode="External"/><Relationship Id="rId266" Type="http://schemas.openxmlformats.org/officeDocument/2006/relationships/hyperlink" Target="https://starcitygames.com/teleportation-circle-sgl-mtg-afr-039-enn/?sku=SGL-MTG-AFR-039-ENN1" TargetMode="External"/><Relationship Id="rId287" Type="http://schemas.openxmlformats.org/officeDocument/2006/relationships/hyperlink" Target="https://starcitygames.com/muxus-goblin-grandee-sgl-mtg-jmp-024-enn/?sku=SGL-MTG-JMP-024-ENN1" TargetMode="External"/><Relationship Id="rId14" Type="http://schemas.openxmlformats.org/officeDocument/2006/relationships/hyperlink" Target="https://starcitygames.com/felidar-retreat-sgl-mtg-znr-016-enf/?sku=SGL-MTG-ZNR-016-ENF1" TargetMode="External"/><Relationship Id="rId30" Type="http://schemas.openxmlformats.org/officeDocument/2006/relationships/hyperlink" Target="https://starcitygames.com/thought-vessel-sgl-mtg-cmr-346-enn/?sku=SGL-MTG-CMR-346-ENN1" TargetMode="External"/><Relationship Id="rId35" Type="http://schemas.openxmlformats.org/officeDocument/2006/relationships/hyperlink" Target="https://starcitygames.com/branchloft-pathway-boulderloft-pathway-sgl-mtg-znr2-284-enn/?sku=SGL-MTG-ZNR2-284-ENN1" TargetMode="External"/><Relationship Id="rId56" Type="http://schemas.openxmlformats.org/officeDocument/2006/relationships/hyperlink" Target="https://starcitygames.com/phyrexian-arena-sgl-mtg-c15-130-enn/?sku=SGL-MTG-C15-130-ENN1" TargetMode="External"/><Relationship Id="rId77" Type="http://schemas.openxmlformats.org/officeDocument/2006/relationships/hyperlink" Target="https://starcitygames.com/plains-sgl-mtg-gk2-50-enn/?sku=SGL-MTG-GK2-50-ENN1" TargetMode="External"/><Relationship Id="rId100" Type="http://schemas.openxmlformats.org/officeDocument/2006/relationships/hyperlink" Target="https://starcitygames.com/snow-covered-forest-sgl-mtg-khm-285-enf/?sku=SGL-MTG-KHM-285-ENF1" TargetMode="External"/><Relationship Id="rId105" Type="http://schemas.openxmlformats.org/officeDocument/2006/relationships/hyperlink" Target="https://starcitygames.com/lightning-bolt-sgl-mtg-a25-141-enn/?sku=SGL-MTG-A25-141-ENN1" TargetMode="External"/><Relationship Id="rId126" Type="http://schemas.openxmlformats.org/officeDocument/2006/relationships/hyperlink" Target="https://starcitygames.com/pulmonic-sliver-sgl-mtg-tsp-36-enn/?sku=SGL-MTG-TSP-36-ENN1" TargetMode="External"/><Relationship Id="rId147" Type="http://schemas.openxmlformats.org/officeDocument/2006/relationships/hyperlink" Target="https://starcitygames.com/icon-of-ancestry-sgl-mtg-m20-229-enn/?sku=SGL-MTG-M20-229-ENN1" TargetMode="External"/><Relationship Id="rId168" Type="http://schemas.openxmlformats.org/officeDocument/2006/relationships/hyperlink" Target="https://starcitygames.com/agent-of-treachery-sgl-mtg-m20-43-enn/?sku=SGL-MTG-M20-43-ENN1" TargetMode="External"/><Relationship Id="rId282" Type="http://schemas.openxmlformats.org/officeDocument/2006/relationships/hyperlink" Target="https://starcitygames.com/dreadbore-sgl-mtg-gk2-63-enn/?sku=SGL-MTG-GK2-63-ENN1" TargetMode="External"/><Relationship Id="rId312" Type="http://schemas.openxmlformats.org/officeDocument/2006/relationships/hyperlink" Target="https://starcitygames.com/grasp-of-fate-sgl-mtg-pwsb-c15_003-enn/?sku=SGL-MTG-PWSB-C15_003-ENN1" TargetMode="External"/><Relationship Id="rId8" Type="http://schemas.openxmlformats.org/officeDocument/2006/relationships/hyperlink" Target="https://starcitygames.com/training-center-sgl-mtg-cmr-358-enn/?sku=SGL-MTG-CMR-358-ENN1" TargetMode="External"/><Relationship Id="rId51" Type="http://schemas.openxmlformats.org/officeDocument/2006/relationships/hyperlink" Target="https://starcitygames.com/thieves-guild-enforcer-sgl-mtg-m21-125-enn/?sku=SGL-MTG-M21-125-ENN1" TargetMode="External"/><Relationship Id="rId72" Type="http://schemas.openxmlformats.org/officeDocument/2006/relationships/hyperlink" Target="https://starcitygames.com/utvara-hellkite-sgl-mtg-gk2-59-enn/?sku=SGL-MTG-GK2-59-ENN1" TargetMode="External"/><Relationship Id="rId93" Type="http://schemas.openxmlformats.org/officeDocument/2006/relationships/hyperlink" Target="https://starcitygames.com/in-search-of-greatness-sgl-mtg-khm-177-enn/?sku=SGL-MTG-KHM-177-ENN1" TargetMode="External"/><Relationship Id="rId98" Type="http://schemas.openxmlformats.org/officeDocument/2006/relationships/hyperlink" Target="https://starcitygames.com/needleverge-pathway-pillarverge-pathway-sgl-mtg-znr-263-enn/?sku=SGL-MTG-ZNR-263-ENN1" TargetMode="External"/><Relationship Id="rId121" Type="http://schemas.openxmlformats.org/officeDocument/2006/relationships/hyperlink" Target="https://starcitygames.com/rancor-sgl-mtg-e02-35-enn/?sku=SGL-MTG-E02-35-ENN1" TargetMode="External"/><Relationship Id="rId142" Type="http://schemas.openxmlformats.org/officeDocument/2006/relationships/hyperlink" Target="https://starcitygames.com/battle-mammoth-sgl-mtg-khm-160-enn/?sku=SGL-MTG-KHM-160-ENN1" TargetMode="External"/><Relationship Id="rId163" Type="http://schemas.openxmlformats.org/officeDocument/2006/relationships/hyperlink" Target="https://starcitygames.com/subtlety-sgl-mtg-mh2-067-enn/?sku=SGL-MTG-MH2-067-ENN1" TargetMode="External"/><Relationship Id="rId184" Type="http://schemas.openxmlformats.org/officeDocument/2006/relationships/hyperlink" Target="https://starcitygames.com/storm-the-vault-sgl-mtg-rix-173a-enn/?sku=SGL-MTG-RIX-173a-ENN1" TargetMode="External"/><Relationship Id="rId189" Type="http://schemas.openxmlformats.org/officeDocument/2006/relationships/hyperlink" Target="https://starcitygames.com/erebos-bleak-hearted-sgl-mtg-thb2-262-enn/?sku=SGL-MTG-THB2-262-ENN1" TargetMode="External"/><Relationship Id="rId219" Type="http://schemas.openxmlformats.org/officeDocument/2006/relationships/hyperlink" Target="https://starcitygames.com/leyline-of-anticipation-sgl-mtg-m20-64-enf/?sku=SGL-MTG-M20-64-ENF1" TargetMode="External"/><Relationship Id="rId3" Type="http://schemas.openxmlformats.org/officeDocument/2006/relationships/hyperlink" Target="https://starcitygames.com/nevinyrrals-disk-sgl-mtg-cmr2-696-enf/?sku=SGL-MTG-CMR2-696-ENF1" TargetMode="External"/><Relationship Id="rId214" Type="http://schemas.openxmlformats.org/officeDocument/2006/relationships/hyperlink" Target="https://starcitygames.com/esper-sentinel-sgl-mtg-mh2-012-enn/?sku=SGL-MTG-MH2-012-ENN1" TargetMode="External"/><Relationship Id="rId230" Type="http://schemas.openxmlformats.org/officeDocument/2006/relationships/hyperlink" Target="https://starcitygames.com/misty-rainforest-sgl-mtg-mh2-250-enf/?sku=SGL-MTG-MH2-250-ENF1" TargetMode="External"/><Relationship Id="rId235" Type="http://schemas.openxmlformats.org/officeDocument/2006/relationships/hyperlink" Target="https://starcitygames.com/swords-to-plowshares-sgl-mtg-sta-010-enn/?sku=SGL-MTG-STA-010-ENN1" TargetMode="External"/><Relationship Id="rId251" Type="http://schemas.openxmlformats.org/officeDocument/2006/relationships/hyperlink" Target="https://starcitygames.com/fury-sgl-mtg-mh2-126-enn/?sku=SGL-MTG-MH2-126-ENN1" TargetMode="External"/><Relationship Id="rId256" Type="http://schemas.openxmlformats.org/officeDocument/2006/relationships/hyperlink" Target="https://starcitygames.com/ruric-thar-the-unbowed-sgl-mtg-gk2-80-enf/?sku=SGL-MTG-GK2-80-ENF1" TargetMode="External"/><Relationship Id="rId277" Type="http://schemas.openxmlformats.org/officeDocument/2006/relationships/hyperlink" Target="https://starcitygames.com/mystic-reflection-sgl-mtg-prm-pp_khm_069-enn/?sku=SGL-MTG-PRM-PP_KHM_069-ENN1" TargetMode="External"/><Relationship Id="rId298" Type="http://schemas.openxmlformats.org/officeDocument/2006/relationships/hyperlink" Target="https://starcitygames.com/tovolar-dire-overlord-tovolar-the-midnight-scourge-sgl-mtg-mid-246-enn/?sku=SGL-MTG-MID-246-ENN1" TargetMode="External"/><Relationship Id="rId25" Type="http://schemas.openxmlformats.org/officeDocument/2006/relationships/hyperlink" Target="https://starcitygames.com/staff-of-domination-sgl-mtg-cmr-343-enn/?sku=SGL-MTG-CMR-343-ENN1" TargetMode="External"/><Relationship Id="rId46" Type="http://schemas.openxmlformats.org/officeDocument/2006/relationships/hyperlink" Target="https://starcitygames.com/reliquary-tower-sgl-mtg-cmr-488-enn/?sku=SGL-MTG-CMR-488-ENN1" TargetMode="External"/><Relationship Id="rId67" Type="http://schemas.openxmlformats.org/officeDocument/2006/relationships/hyperlink" Target="https://starcitygames.com/spawn-of-mayhem-sgl-mtg-rna-85-enn/?sku=SGL-MTG-RNA-85-ENN1" TargetMode="External"/><Relationship Id="rId116" Type="http://schemas.openxmlformats.org/officeDocument/2006/relationships/hyperlink" Target="https://starcitygames.com/tyvar-kell-sgl-mtg-khm2-287-enn/?sku=SGL-MTG-KHM2-287-ENN1" TargetMode="External"/><Relationship Id="rId137" Type="http://schemas.openxmlformats.org/officeDocument/2006/relationships/hyperlink" Target="https://starcitygames.com/path-to-exile-sgl-mtg-e02-3-enn/?sku=SGL-MTG-E02-3-ENN1" TargetMode="External"/><Relationship Id="rId158" Type="http://schemas.openxmlformats.org/officeDocument/2006/relationships/hyperlink" Target="https://starcitygames.com/drakuseth-maw-of-flames-sgl-mtg-m20-136-enn/?sku=SGL-MTG-M20-136-ENN1" TargetMode="External"/><Relationship Id="rId272" Type="http://schemas.openxmlformats.org/officeDocument/2006/relationships/hyperlink" Target="https://starcitygames.com/bountiful-promenade-sgl-mtg-bbd-81-enn/?sku=SGL-MTG-BBD-81-ENN1" TargetMode="External"/><Relationship Id="rId293" Type="http://schemas.openxmlformats.org/officeDocument/2006/relationships/hyperlink" Target="https://starcitygames.com/shipwreck-marsh-sgl-mtg-mid-267-enn/?sku=SGL-MTG-MID-267-ENN1" TargetMode="External"/><Relationship Id="rId302" Type="http://schemas.openxmlformats.org/officeDocument/2006/relationships/hyperlink" Target="https://starcitygames.com/ghalta-primal-hunger-sgl-mtg-jmp-399-enn/?sku=SGL-MTG-JMP-399-ENN1" TargetMode="External"/><Relationship Id="rId307" Type="http://schemas.openxmlformats.org/officeDocument/2006/relationships/hyperlink" Target="https://starcitygames.com/yavimaya-cradle-of-growth-sgl-mtg-mh22-480-enf/?sku=SGL-MTG-MH22-480-ENF1" TargetMode="External"/><Relationship Id="rId20" Type="http://schemas.openxmlformats.org/officeDocument/2006/relationships/hyperlink" Target="https://starcitygames.com/indatha-triome-sgl-mtg-iko-248-enn/?sku=SGL-MTG-IKO-248-ENN1" TargetMode="External"/><Relationship Id="rId41" Type="http://schemas.openxmlformats.org/officeDocument/2006/relationships/hyperlink" Target="https://starcitygames.com/murkfiend-liege-sgl-mtg-cmr-448-enn/?sku=SGL-MTG-CMR-448-ENN1" TargetMode="External"/><Relationship Id="rId62" Type="http://schemas.openxmlformats.org/officeDocument/2006/relationships/hyperlink" Target="https://starcitygames.com/doomsday-sgl-mtg-a25-88-enn/?sku=SGL-MTG-A25-88-ENN1" TargetMode="External"/><Relationship Id="rId83" Type="http://schemas.openxmlformats.org/officeDocument/2006/relationships/hyperlink" Target="https://starcitygames.com/canopy-tactician-sgl-mtg-khm-378-enn/?sku=SGL-MTG-KHM-378-ENN1" TargetMode="External"/><Relationship Id="rId88" Type="http://schemas.openxmlformats.org/officeDocument/2006/relationships/hyperlink" Target="https://starcitygames.com/righteous-valkyrie-sgl-mtg-khm-024-enn/?sku=SGL-MTG-KHM-024-ENN1" TargetMode="External"/><Relationship Id="rId111" Type="http://schemas.openxmlformats.org/officeDocument/2006/relationships/hyperlink" Target="https://starcitygames.com/luminarch-ascension-sgl-mtg-a25-23-enn/?sku=SGL-MTG-A25-23-ENN1" TargetMode="External"/><Relationship Id="rId132" Type="http://schemas.openxmlformats.org/officeDocument/2006/relationships/hyperlink" Target="https://starcitygames.com/muscle-sliver-SGL-MTG-H09-9-enf/?sku=SGL-MTG-H09-9-ENF1" TargetMode="External"/><Relationship Id="rId153" Type="http://schemas.openxmlformats.org/officeDocument/2006/relationships/hyperlink" Target="https://starcitygames.com/vanishing-verse-sgl-mtg-stx-244-enn/?sku=SGL-MTG-STX-244-ENN1" TargetMode="External"/><Relationship Id="rId174" Type="http://schemas.openxmlformats.org/officeDocument/2006/relationships/hyperlink" Target="https://starcitygames.com/elvish-reclaimer-sgl-mtg-m20-169-enn/?sku=SGL-MTG-M20-169-ENN1" TargetMode="External"/><Relationship Id="rId179" Type="http://schemas.openxmlformats.org/officeDocument/2006/relationships/hyperlink" Target="https://starcitygames.com/kaldra-compleat-sgl-mtg-mh2-227-enn/?sku=SGL-MTG-MH2-227-ENN1" TargetMode="External"/><Relationship Id="rId195" Type="http://schemas.openxmlformats.org/officeDocument/2006/relationships/hyperlink" Target="https://starcitygames.com/arcane-signet-sgl-mtg-c21-234-enn/?sku=SGL-MTG-C21-234-ENN1" TargetMode="External"/><Relationship Id="rId209" Type="http://schemas.openxmlformats.org/officeDocument/2006/relationships/hyperlink" Target="https://starcitygames.com/dosan-the-falling-leaf-sgl-mtg-chk-205-enn/?sku=SGL-MTG-CHK-205-ENN1" TargetMode="External"/><Relationship Id="rId190" Type="http://schemas.openxmlformats.org/officeDocument/2006/relationships/hyperlink" Target="https://starcitygames.com/thought-monitor-sgl-mtg-mh2-071-enn/?sku=SGL-MTG-MH2-071-ENN1" TargetMode="External"/><Relationship Id="rId204" Type="http://schemas.openxmlformats.org/officeDocument/2006/relationships/hyperlink" Target="https://starcitygames.com/scalding-tarn-sgl-mtg-mh2-254-enn/?sku=SGL-MTG-MH2-254-ENN1" TargetMode="External"/><Relationship Id="rId220" Type="http://schemas.openxmlformats.org/officeDocument/2006/relationships/hyperlink" Target="https://starcitygames.com/yavimaya-cradle-of-growth-sgl-mtg-mh2-261-enn/?sku=SGL-MTG-MH2-261-ENN1" TargetMode="External"/><Relationship Id="rId225" Type="http://schemas.openxmlformats.org/officeDocument/2006/relationships/hyperlink" Target="https://starcitygames.com/field-of-the-dead-sgl-mtg-m20-247-enn/?sku=SGL-MTG-M20-247-ENN1" TargetMode="External"/><Relationship Id="rId241" Type="http://schemas.openxmlformats.org/officeDocument/2006/relationships/hyperlink" Target="https://starcitygames.com/ebondeath-dracolich-sgl-mtg-afr-100-enn/?sku=SGL-MTG-AFR-100-ENN1" TargetMode="External"/><Relationship Id="rId246" Type="http://schemas.openxmlformats.org/officeDocument/2006/relationships/hyperlink" Target="https://starcitygames.com/rogue-class-sgl-mtg-afr-230-enf/?sku=SGL-MTG-AFR-230-ENF1" TargetMode="External"/><Relationship Id="rId267" Type="http://schemas.openxmlformats.org/officeDocument/2006/relationships/hyperlink" Target="https://starcitygames.com/chatterfang-squirrel-general-sgl-mtg-mh2-151-enn/?sku=SGL-MTG-MH2-151-ENN1" TargetMode="External"/><Relationship Id="rId288" Type="http://schemas.openxmlformats.org/officeDocument/2006/relationships/hyperlink" Target="https://starcitygames.com/mystic-forge-sgl-mtg-m20-233-enn/?sku=SGL-MTG-M20-233-ENN1" TargetMode="External"/><Relationship Id="rId15" Type="http://schemas.openxmlformats.org/officeDocument/2006/relationships/hyperlink" Target="https://starcitygames.com/forsaken-monument-sgl-mtg-znr-244-enf/?sku=SGL-MTG-ZNR-244-ENF1" TargetMode="External"/><Relationship Id="rId36" Type="http://schemas.openxmlformats.org/officeDocument/2006/relationships/hyperlink" Target="https://starcitygames.com/akroma-vision-of-ixidor-sgl-mtg-cmr-002-enf/?sku=SGL-MTG-CMR-002-ENF1" TargetMode="External"/><Relationship Id="rId57" Type="http://schemas.openxmlformats.org/officeDocument/2006/relationships/hyperlink" Target="https://starcitygames.com/jace-wielder-of-mysteries-sgl-mtg-war-54-enn/?sku=SGL-MTG-WAR-54-ENN1" TargetMode="External"/><Relationship Id="rId106" Type="http://schemas.openxmlformats.org/officeDocument/2006/relationships/hyperlink" Target="https://starcitygames.com/valkyrie-harbinger-sgl-mtg-khm-374-enn/?sku=SGL-MTG-KHM-374-ENN1" TargetMode="External"/><Relationship Id="rId127" Type="http://schemas.openxmlformats.org/officeDocument/2006/relationships/hyperlink" Target="https://starcitygames.com/sedge-sliver-sgl-mtg-tsp-177-enn/?sku=SGL-MTG-TSP-177-ENN1" TargetMode="External"/><Relationship Id="rId262" Type="http://schemas.openxmlformats.org/officeDocument/2006/relationships/hyperlink" Target="https://starcitygames.com/colossus-hammer-sgl-mtg-m20-223-enn/?sku=SGL-MTG-M20-223-ENN1" TargetMode="External"/><Relationship Id="rId283" Type="http://schemas.openxmlformats.org/officeDocument/2006/relationships/hyperlink" Target="https://starcitygames.com/mordenkainen-sgl-mtg-afr-064-enf/?sku=SGL-MTG-AFR-064-ENF1" TargetMode="External"/><Relationship Id="rId313" Type="http://schemas.openxmlformats.org/officeDocument/2006/relationships/printerSettings" Target="../printerSettings/printerSettings16.bin"/><Relationship Id="rId10" Type="http://schemas.openxmlformats.org/officeDocument/2006/relationships/hyperlink" Target="https://starcitygames.com/kamahl-heart-of-krosa-sgl-mtg-cmr-237-enn/?sku=SGL-MTG-CMR-237-ENN1" TargetMode="External"/><Relationship Id="rId31" Type="http://schemas.openxmlformats.org/officeDocument/2006/relationships/hyperlink" Target="https://starcitygames.com/arcane-signet-sgl-mtg-cmr-297-enn/?sku=SGL-MTG-CMR-297-ENN1" TargetMode="External"/><Relationship Id="rId52" Type="http://schemas.openxmlformats.org/officeDocument/2006/relationships/hyperlink" Target="https://starcitygames.com/oko-thief-of-crowns-sgl-mtg-eld-197-enn/?sku=SGL-MTG-ELD-197-ENN1" TargetMode="External"/><Relationship Id="rId73" Type="http://schemas.openxmlformats.org/officeDocument/2006/relationships/hyperlink" Target="https://starcitygames.com/karn-the-great-creator-sgl-mtg-war-1-enn/?sku=SGL-MTG-WAR-1-ENN1" TargetMode="External"/><Relationship Id="rId78" Type="http://schemas.openxmlformats.org/officeDocument/2006/relationships/hyperlink" Target="https://starcitygames.com/simian-spirit-guide-sgl-mtg-a25-148-enf/" TargetMode="External"/><Relationship Id="rId94" Type="http://schemas.openxmlformats.org/officeDocument/2006/relationships/hyperlink" Target="https://starcitygames.com/maskwood-nexus-sgl-mtg-khm-240-enn/?sku=SGL-MTG-KHM-240-ENN1" TargetMode="External"/><Relationship Id="rId99" Type="http://schemas.openxmlformats.org/officeDocument/2006/relationships/hyperlink" Target="https://starcitygames.com/snow-covered-forest-sgl-mtg-khm-284-enf/?sku=SGL-MTG-KHM-284-ENF1" TargetMode="External"/><Relationship Id="rId101" Type="http://schemas.openxmlformats.org/officeDocument/2006/relationships/hyperlink" Target="https://starcitygames.com/snow-covered-mountain-sgl-mtg-khm-283-enf/?sku=SGL-MTG-KHM-283-ENF1" TargetMode="External"/><Relationship Id="rId122" Type="http://schemas.openxmlformats.org/officeDocument/2006/relationships/hyperlink" Target="https://starcitygames.com/magmatic-channeler-sgl-mtg-znr2-349-enf/?sku=SGL-MTG-ZNR2-349-ENF1" TargetMode="External"/><Relationship Id="rId143" Type="http://schemas.openxmlformats.org/officeDocument/2006/relationships/hyperlink" Target="https://starcitygames.com/skyclave-apparition-sgl-mtg-znr-039-enn/?sku=SGL-MTG-ZNR-039-ENN1" TargetMode="External"/><Relationship Id="rId148" Type="http://schemas.openxmlformats.org/officeDocument/2006/relationships/hyperlink" Target="https://starcitygames.com/bishop-of-wings-sgl-mtg-m20-8-enf/?sku=SGL-MTG-M20-8-ENF1" TargetMode="External"/><Relationship Id="rId164" Type="http://schemas.openxmlformats.org/officeDocument/2006/relationships/hyperlink" Target="https://starcitygames.com/kaldra-compleat-sgl-mtg-mh2-227-enn/?sku=SGL-MTG-MH2-227-ENN1" TargetMode="External"/><Relationship Id="rId169" Type="http://schemas.openxmlformats.org/officeDocument/2006/relationships/hyperlink" Target="https://starcitygames.com/psychic-corrosion-sgl-mtg-m19-68-enn/?sku=SGL-MTG-M19-68-ENN1" TargetMode="External"/><Relationship Id="rId185" Type="http://schemas.openxmlformats.org/officeDocument/2006/relationships/hyperlink" Target="https://starcitygames.com/dragons-approach-sgl-mtg-stx-097-enn/?sku=SGL-MTG-STX-097-ENN1" TargetMode="External"/><Relationship Id="rId4" Type="http://schemas.openxmlformats.org/officeDocument/2006/relationships/hyperlink" Target="https://starcitygames.com/swiftfoot-boots-sgl-mtg-cmr-474-enn/?sku=SGL-MTG-CMR-474-ENN1" TargetMode="External"/><Relationship Id="rId9" Type="http://schemas.openxmlformats.org/officeDocument/2006/relationships/hyperlink" Target="https://starcitygames.com/maelstrom-wanderer-sgl-mtg-cmr2-526-enf/?sku=SGL-MTG-CMR2-526-ENF1" TargetMode="External"/><Relationship Id="rId180" Type="http://schemas.openxmlformats.org/officeDocument/2006/relationships/hyperlink" Target="https://starcitygames.com/garruks-uprising-sgl-mtg-m21-186-enn/?sku=SGL-MTG-M21-186-ENN1" TargetMode="External"/><Relationship Id="rId210" Type="http://schemas.openxmlformats.org/officeDocument/2006/relationships/hyperlink" Target="https://starcitygames.com/the-deck-of-many-things-sgl-mtg-afr-241-enn/?sku=SGL-MTG-AFR-241-ENN1" TargetMode="External"/><Relationship Id="rId215" Type="http://schemas.openxmlformats.org/officeDocument/2006/relationships/hyperlink" Target="https://starcitygames.com/soul-guide-lantern-sgl-mtg-thb-237-enf/?sku=SGL-MTG-THB-237-ENF1" TargetMode="External"/><Relationship Id="rId236" Type="http://schemas.openxmlformats.org/officeDocument/2006/relationships/hyperlink" Target="https://starcitygames.com/increasing-vengeance-sgl-mtg-sta-040-enn/?sku=SGL-MTG-STA-040-ENN1" TargetMode="External"/><Relationship Id="rId257" Type="http://schemas.openxmlformats.org/officeDocument/2006/relationships/hyperlink" Target="https://starcitygames.com/rhythm-of-the-wild-sgl-mtg-rna-201-enn/?sku=SGL-MTG-RNA-201-ENN1" TargetMode="External"/><Relationship Id="rId278" Type="http://schemas.openxmlformats.org/officeDocument/2006/relationships/hyperlink" Target="https://starcitygames.com/professor-onyx-sgl-mtg-stx-083-enn/?sku=SGL-MTG-STX-083-ENN1" TargetMode="External"/><Relationship Id="rId26" Type="http://schemas.openxmlformats.org/officeDocument/2006/relationships/hyperlink" Target="https://starcitygames.com/wheel-of-misfortune-sgl-mtg-cmr-211-enn/?sku=SGL-MTG-CMR-211-ENN1" TargetMode="External"/><Relationship Id="rId231" Type="http://schemas.openxmlformats.org/officeDocument/2006/relationships/hyperlink" Target="https://starcitygames.com/marsh-flats-sgl-mtg-mh22-476-enn/?sku=SGL-MTG-MH22-476-ENN1" TargetMode="External"/><Relationship Id="rId252" Type="http://schemas.openxmlformats.org/officeDocument/2006/relationships/hyperlink" Target="https://starcitygames.com/solitude-sgl-mtg-mh2-032-enn/?sku=SGL-MTG-MH2-032-ENN1" TargetMode="External"/><Relationship Id="rId273" Type="http://schemas.openxmlformats.org/officeDocument/2006/relationships/hyperlink" Target="https://starcitygames.com/extus-oriq-overlord-awaken-the-blood-avatar-sgl-mtg-stx-149-enn/?sku=SGL-MTG-STX-149-ENN1" TargetMode="External"/><Relationship Id="rId294" Type="http://schemas.openxmlformats.org/officeDocument/2006/relationships/hyperlink" Target="https://starcitygames.com/darkbore-pathway-slitherbore-pathway-sgl-mtg-khm2-292-enn/?sku=SGL-MTG-KHM2-292-ENN1" TargetMode="External"/><Relationship Id="rId308" Type="http://schemas.openxmlformats.org/officeDocument/2006/relationships/hyperlink" Target="https://starcitygames.com/thassa-deep-dwelling-sgl-mtg-prm-pp-thb-071-enn/?sku=SGL-MTG-PRM-PP_THB_071-ENN1" TargetMode="External"/><Relationship Id="rId47" Type="http://schemas.openxmlformats.org/officeDocument/2006/relationships/hyperlink" Target="https://starcitygames.com/command-tower-sgl-mtg-cmr2-705-enn/?sku=SGL-MTG-CMR2-705-ENN1" TargetMode="External"/><Relationship Id="rId68" Type="http://schemas.openxmlformats.org/officeDocument/2006/relationships/hyperlink" Target="https://starcitygames.com/canyon-slough-sgl-mtg-akh-239-enn/?sku=SGL-MTG-AKH-239-ENN1" TargetMode="External"/><Relationship Id="rId89" Type="http://schemas.openxmlformats.org/officeDocument/2006/relationships/hyperlink" Target="https://starcitygames.com/hengegate-pathway-mistgate-pathway-sgl-mtg-khm-260-enn/?sku=SGL-MTG-KHM-260-ENN1" TargetMode="External"/><Relationship Id="rId112" Type="http://schemas.openxmlformats.org/officeDocument/2006/relationships/hyperlink" Target="https://starcitygames.com/scattered-groves-sgl-mtg-akh-247-enn/?sku=SGL-MTG-AKH-247-ENN1" TargetMode="External"/><Relationship Id="rId133" Type="http://schemas.openxmlformats.org/officeDocument/2006/relationships/hyperlink" Target="https://starcitygames.com/akroma-angel-of-fury-sgl-mtg-a25-119-enn/?sku=SGL-MTG-A25-119-ENN1" TargetMode="External"/><Relationship Id="rId154" Type="http://schemas.openxmlformats.org/officeDocument/2006/relationships/hyperlink" Target="https://starcitygames.com/wrath-of-god-sgl-mtg-pwsb-por_039-enn/?sku=SGL-MTG-PWSB-POR_039-ENN1" TargetMode="External"/><Relationship Id="rId175" Type="http://schemas.openxmlformats.org/officeDocument/2006/relationships/hyperlink" Target="https://starcitygames.com/marsh-flats-sgl-mtg-mh2-248-enn/?sku=SGL-MTG-MH2-248-ENN1" TargetMode="External"/><Relationship Id="rId196" Type="http://schemas.openxmlformats.org/officeDocument/2006/relationships/hyperlink" Target="https://starcitygames.com/svyelun-of-sea-and-sky-sgl-mtg-mh2-069-enn/?sku=SGL-MTG-MH2-069-ENN1" TargetMode="External"/><Relationship Id="rId200" Type="http://schemas.openxmlformats.org/officeDocument/2006/relationships/hyperlink" Target="https://starcitygames.com/pyroblast-sgl-mtg-ss3-005-enn/?sku=SGL-MTG-SS3-005-ENN1" TargetMode="External"/><Relationship Id="rId16" Type="http://schemas.openxmlformats.org/officeDocument/2006/relationships/hyperlink" Target="https://starcitygames.com/marsh-flats-sgl-mtg-zne-006-enf/?sku=SGL-MTG-ZNE-006-ENF1" TargetMode="External"/><Relationship Id="rId221" Type="http://schemas.openxmlformats.org/officeDocument/2006/relationships/hyperlink" Target="https://starcitygames.com/past-in-flames-sgl-mtg-ss3-004-enf/?sku=SGL-MTG-SS3-004-ENF1" TargetMode="External"/><Relationship Id="rId242" Type="http://schemas.openxmlformats.org/officeDocument/2006/relationships/hyperlink" Target="https://starcitygames.com/dragons-rage-channeler-sgl-mtg-mh2-121-enn/?sku=SGL-MTG-MH2-121-ENN1" TargetMode="External"/><Relationship Id="rId263" Type="http://schemas.openxmlformats.org/officeDocument/2006/relationships/hyperlink" Target="https://starcitygames.com/imperial-recruiter-sgl-mtg-mh2-281-enn/?sku=SGL-MTG-MH2-281-ENN1" TargetMode="External"/><Relationship Id="rId284" Type="http://schemas.openxmlformats.org/officeDocument/2006/relationships/hyperlink" Target="https://starcitygames.com/teysa-orzhov-scion-sgl-mtg-gk2-28-enf/?sku=SGL-MTG-GK2-28-ENF1" TargetMode="External"/><Relationship Id="rId37" Type="http://schemas.openxmlformats.org/officeDocument/2006/relationships/hyperlink" Target="https://starcitygames.com/vigor-sgl-mtg-lrw-240-enn/?sku=SGL-MTG-LRW-240-ENN1" TargetMode="External"/><Relationship Id="rId58" Type="http://schemas.openxmlformats.org/officeDocument/2006/relationships/hyperlink" Target="https://starcitygames.com/tinybones-trinket-thief-sgl-mtg-jmp-017-enn/?sku=SGL-MTG-JMP-017-ENN1" TargetMode="External"/><Relationship Id="rId79" Type="http://schemas.openxmlformats.org/officeDocument/2006/relationships/hyperlink" Target="https://starcitygames.com/rhonas-the-indomitable-sgl-mtg-akh-182-enn/?sku=SGL-MTG-AKH-182-ENN1" TargetMode="External"/><Relationship Id="rId102" Type="http://schemas.openxmlformats.org/officeDocument/2006/relationships/hyperlink" Target="https://starcitygames.com/snow-covered-plains-sgl-mtg-khm-276-enf/?sku=SGL-MTG-KHM-276-ENF1" TargetMode="External"/><Relationship Id="rId123" Type="http://schemas.openxmlformats.org/officeDocument/2006/relationships/hyperlink" Target="https://starcitygames.com/elesh-norn-grand-cenobite-sgl-mtg-pwsb-ima_018-enn/?sku=SGL-MTG-PWSB-IMA_018-ENN1" TargetMode="External"/><Relationship Id="rId144" Type="http://schemas.openxmlformats.org/officeDocument/2006/relationships/hyperlink" Target="https://starcitygames.com/skyclave-apparition-sgl-mtg-znr-039-enf/?sku=SGL-MTG-ZNR-039-ENF1" TargetMode="External"/><Relationship Id="rId90" Type="http://schemas.openxmlformats.org/officeDocument/2006/relationships/hyperlink" Target="https://starcitygames.com/anointed-procession-sgl-mtg-akh-2-enn/?sku=SGL-MTG-AKH-2-ENN1" TargetMode="External"/><Relationship Id="rId165" Type="http://schemas.openxmlformats.org/officeDocument/2006/relationships/hyperlink" Target="https://starcitygames.com/yavimaya-cradle-of-growth-sgl-mtg-mh2-261-enf/?sku=SGL-MTG-MH2-261-ENF1" TargetMode="External"/><Relationship Id="rId186" Type="http://schemas.openxmlformats.org/officeDocument/2006/relationships/hyperlink" Target="https://starcitygames.com/kenrith-the-returned-king-sgl-mtg-prm-bab_eld_303-enn/?sku=SGL-MTG-PRM-BAB_ELD_303-ENN1" TargetMode="External"/><Relationship Id="rId211" Type="http://schemas.openxmlformats.org/officeDocument/2006/relationships/hyperlink" Target="https://starcitygames.com/expressive-iteration-sgl-mtg-stx-186-enn/?sku=SGL-MTG-STX-186-ENN1" TargetMode="External"/><Relationship Id="rId232" Type="http://schemas.openxmlformats.org/officeDocument/2006/relationships/hyperlink" Target="https://starcitygames.com/veil-of-summer-sgl-mtg-m20-198-enn/?sku=SGL-MTG-M20-198-ENN1" TargetMode="External"/><Relationship Id="rId253" Type="http://schemas.openxmlformats.org/officeDocument/2006/relationships/hyperlink" Target="https://starcitygames.com/spark-double-sgl-mtg-war-68-enn/?sku=SGL-MTG-WAR-68-ENN1" TargetMode="External"/><Relationship Id="rId274" Type="http://schemas.openxmlformats.org/officeDocument/2006/relationships/hyperlink" Target="https://starcitygames.com/angels-grace-sgl-mtg-tsr-004-enn/?sku=SGL-MTG-TSR-004-ENN1" TargetMode="External"/><Relationship Id="rId295" Type="http://schemas.openxmlformats.org/officeDocument/2006/relationships/hyperlink" Target="https://starcitygames.com/the-meathook-massacre-sgl-mtg-mid-112-enn/?sku=SGL-MTG-MID-112-ENN1" TargetMode="External"/><Relationship Id="rId309" Type="http://schemas.openxmlformats.org/officeDocument/2006/relationships/hyperlink" Target="https://starcitygames.com/bruvac-the-grandiloquent-sgl-mtg-jmp-010-enn/?sku=SGL-MTG-JMP-010-ENN1" TargetMode="External"/><Relationship Id="rId27" Type="http://schemas.openxmlformats.org/officeDocument/2006/relationships/hyperlink" Target="https://starcitygames.com/training-center-sgl-mtg-cmr-358-enf/?sku=SGL-MTG-CMR-358-ENF1" TargetMode="External"/><Relationship Id="rId48" Type="http://schemas.openxmlformats.org/officeDocument/2006/relationships/hyperlink" Target="https://starcitygames.com/drana-the-last-bloodchief-sgl-mtg-znr-098-enn/?sku=SGL-MTG-ZNR-098-ENN1" TargetMode="External"/><Relationship Id="rId69" Type="http://schemas.openxmlformats.org/officeDocument/2006/relationships/hyperlink" Target="https://starcitygames.com/eidolon-of-the-great-revel-sgl-mtg-a25-128-enn/?sku=SGL-MTG-A25-128-ENN1" TargetMode="External"/><Relationship Id="rId113" Type="http://schemas.openxmlformats.org/officeDocument/2006/relationships/hyperlink" Target="https://starcitygames.com/varragoth-bloodsky-sire-sgl-mtg-khm2-309-enn/?sku=SGL-MTG-KHM2-309-ENN1" TargetMode="External"/><Relationship Id="rId134" Type="http://schemas.openxmlformats.org/officeDocument/2006/relationships/hyperlink" Target="https://starcitygames.com/mechanized-production-sgl-mtg-aer-38-enn/?sku=SGL-MTG-AER-38-ENN1" TargetMode="External"/><Relationship Id="rId80" Type="http://schemas.openxmlformats.org/officeDocument/2006/relationships/hyperlink" Target="https://starcitygames.com/the-world-tree-sgl-mtg-khm-275-enn/?sku=SGL-MTG-KHM-275-ENN1" TargetMode="External"/><Relationship Id="rId155" Type="http://schemas.openxmlformats.org/officeDocument/2006/relationships/hyperlink" Target="https://starcitygames.com/grafdiggers-cage-sgl-mtg-m20-227-enn/?sku=SGL-MTG-M20-227-ENN1" TargetMode="External"/><Relationship Id="rId176" Type="http://schemas.openxmlformats.org/officeDocument/2006/relationships/hyperlink" Target="https://starcitygames.com/imperial-recruiter-sgl-mtg-mh2-281-enn/?sku=SGL-MTG-MH2-281-ENN1" TargetMode="External"/><Relationship Id="rId197" Type="http://schemas.openxmlformats.org/officeDocument/2006/relationships/hyperlink" Target="https://starcitygames.com/chaos-warp-sgl-mtg-sta2-036-enf/?sku=SGL-MTG-STA2-036-ENF1" TargetMode="External"/><Relationship Id="rId201" Type="http://schemas.openxmlformats.org/officeDocument/2006/relationships/hyperlink" Target="https://starcitygames.com/academy-manufactor-sgl-mtg-mh2-219-enn/?sku=SGL-MTG-MH2-219-ENN1" TargetMode="External"/><Relationship Id="rId222" Type="http://schemas.openxmlformats.org/officeDocument/2006/relationships/hyperlink" Target="https://starcitygames.com/frostboil-snarl-sgl-mtg-stx-265-enn/?sku=SGL-MTG-STX-265-ENN1" TargetMode="External"/><Relationship Id="rId243" Type="http://schemas.openxmlformats.org/officeDocument/2006/relationships/hyperlink" Target="https://starcitygames.com/expressive-iteration-sgl-mtg-prm-pp_stx_379-enn/?sku=SGL-MTG-PRM-PP_STX_379-ENN1" TargetMode="External"/><Relationship Id="rId264" Type="http://schemas.openxmlformats.org/officeDocument/2006/relationships/hyperlink" Target="https://starcitygames.com/treasure-vault-sgl-mtg-afr-261-enn/?sku=SGL-MTG-AFR-261-ENN1" TargetMode="External"/><Relationship Id="rId285" Type="http://schemas.openxmlformats.org/officeDocument/2006/relationships/hyperlink" Target="https://starcitygames.com/angels-grace-sgl-mtg-tsr-004-enn/?sku=SGL-MTG-TSR-004-ENN1" TargetMode="External"/><Relationship Id="rId17" Type="http://schemas.openxmlformats.org/officeDocument/2006/relationships/hyperlink" Target="https://starcitygames.com/three-visits-sgl-mtg-cmr-261-enn/?sku=SGL-MTG-CMR-261-ENN1" TargetMode="External"/><Relationship Id="rId38" Type="http://schemas.openxmlformats.org/officeDocument/2006/relationships/hyperlink" Target="https://starcitygames.com/silas-renn-seeker-adept-sgl-mtg-cmr2-536-enf/?sku=SGL-MTG-CMR2-536-ENF1" TargetMode="External"/><Relationship Id="rId59" Type="http://schemas.openxmlformats.org/officeDocument/2006/relationships/hyperlink" Target="https://starcitygames.com/pact-of-negation-sgl-mtg-a25-68-enn/?sku=SGL-MTG-A25-68-ENN1" TargetMode="External"/><Relationship Id="rId103" Type="http://schemas.openxmlformats.org/officeDocument/2006/relationships/hyperlink" Target="https://starcitygames.com/snow-covered-swamp-sgl-mtg-khm-280-enf/?sku=SGL-MTG-KHM-280-ENF1" TargetMode="External"/><Relationship Id="rId124" Type="http://schemas.openxmlformats.org/officeDocument/2006/relationships/hyperlink" Target="https://starcitygames.com/sliver-hivelord-sgl-mtg-pwsb-m15_211-enn/?sku=SGL-MTG-PWSB-M15_211-ENN1" TargetMode="External"/><Relationship Id="rId310" Type="http://schemas.openxmlformats.org/officeDocument/2006/relationships/hyperlink" Target="https://starcitygames.com/skyclave-apparition-sgl-mtg-znr-039-enn/?sku=SGL-MTG-ZNR-039-ENN1" TargetMode="External"/><Relationship Id="rId70" Type="http://schemas.openxmlformats.org/officeDocument/2006/relationships/hyperlink" Target="https://starcitygames.com/birds-of-paradise-sgl-mtg-gk2-82-enn/?sku=SGL-MTG-GK2-82-ENN1" TargetMode="External"/><Relationship Id="rId91" Type="http://schemas.openxmlformats.org/officeDocument/2006/relationships/hyperlink" Target="https://starcitygames.com/esika-god-of-the-tree-the-prismatic-bridge-sgl-mtg-khm2-314-enn/?sku=SGL-MTG-KHM2-314-ENN1" TargetMode="External"/><Relationship Id="rId145" Type="http://schemas.openxmlformats.org/officeDocument/2006/relationships/hyperlink" Target="https://starcitygames.com/adaptive-automaton-sgl-mtg-e02-42-enn/?sku=SGL-MTG-E02-42-ENN1" TargetMode="External"/><Relationship Id="rId166" Type="http://schemas.openxmlformats.org/officeDocument/2006/relationships/hyperlink" Target="https://starcitygames.com/esper-sentinel-sgl-mtg-mh2-012-enn/?sku=SGL-MTG-MH2-012-ENN1" TargetMode="External"/><Relationship Id="rId187" Type="http://schemas.openxmlformats.org/officeDocument/2006/relationships/hyperlink" Target="https://starcitygames.com/vindicate-sgl-mtg-mh2-294-enn/?sku=SGL-MTG-MH2-294-ENN1" TargetMode="External"/><Relationship Id="rId1" Type="http://schemas.openxmlformats.org/officeDocument/2006/relationships/hyperlink" Target="https://starcitygames.com/rejuvenating-springs-sgl-mtg-cmr-354-enn/?sku=SGL-MTG-CMR-354-ENN1" TargetMode="External"/><Relationship Id="rId212" Type="http://schemas.openxmlformats.org/officeDocument/2006/relationships/hyperlink" Target="https://starcitygames.com/veil-of-summer-sgl-mtg-m20-198-enn/?sku=SGL-MTG-M20-198-ENN1" TargetMode="External"/><Relationship Id="rId233" Type="http://schemas.openxmlformats.org/officeDocument/2006/relationships/hyperlink" Target="https://starcitygames.com/ephemerate-sgl-mtg-sta2-005-enf/?sku=SGL-MTG-STA2-005-ENF1" TargetMode="External"/><Relationship Id="rId254" Type="http://schemas.openxmlformats.org/officeDocument/2006/relationships/hyperlink" Target="https://starcitygames.com/aggravated-assault-sgl-mtg-e02-25-enn/?sku=SGL-MTG-E02-25-ENN1" TargetMode="External"/><Relationship Id="rId28" Type="http://schemas.openxmlformats.org/officeDocument/2006/relationships/hyperlink" Target="https://starcitygames.com/thieves-guild-enforcer-sgl-mtg-m21-125-enn/?sku=SGL-MTG-M21-125-ENN1" TargetMode="External"/><Relationship Id="rId49" Type="http://schemas.openxmlformats.org/officeDocument/2006/relationships/hyperlink" Target="https://starcitygames.com/port-razer-sgl-mtg-cmr-193-enn/?sku=SGL-MTG-CMR-193-ENN1" TargetMode="External"/><Relationship Id="rId114" Type="http://schemas.openxmlformats.org/officeDocument/2006/relationships/hyperlink" Target="https://starcitygames.com/spellseeker-sgl-mtg-bbd-41-enn/?sku=SGL-MTG-BBD-41-ENN1" TargetMode="External"/><Relationship Id="rId275" Type="http://schemas.openxmlformats.org/officeDocument/2006/relationships/hyperlink" Target="https://starcitygames.com/vanishing-verse-sgl-mtg-stx-244-enn/?sku=SGL-MTG-STX-244-ENN1" TargetMode="External"/><Relationship Id="rId296" Type="http://schemas.openxmlformats.org/officeDocument/2006/relationships/hyperlink" Target="https://starcitygames.com/champion-of-the-perished-sgl-mtg-mid-091-enn/?sku=SGL-MTG-MID-091-ENN1" TargetMode="External"/><Relationship Id="rId300" Type="http://schemas.openxmlformats.org/officeDocument/2006/relationships/hyperlink" Target="https://starcitygames.com/velomachus-lorehold-sgl-mtg-stx-245-enn/?sku=SGL-MTG-STX-245-ENN1" TargetMode="External"/><Relationship Id="rId60" Type="http://schemas.openxmlformats.org/officeDocument/2006/relationships/hyperlink" Target="https://starcitygames.com/teferi-time-raveler-sgl-mtg-war-221-enn/?sku=SGL-MTG-WAR-221-ENN1" TargetMode="External"/><Relationship Id="rId81" Type="http://schemas.openxmlformats.org/officeDocument/2006/relationships/hyperlink" Target="https://starcitygames.com/barkchannel-pathway-tidechannel-pathway-sgl-mtg-khm2-290-enn/?sku=SGL-MTG-KHM2-290-ENN1" TargetMode="External"/><Relationship Id="rId135" Type="http://schemas.openxmlformats.org/officeDocument/2006/relationships/hyperlink" Target="https://starcitygames.com/karns-bastion-sgl-mtg-war-248-enn/?sku=SGL-MTG-WAR-248-ENN1" TargetMode="External"/><Relationship Id="rId156" Type="http://schemas.openxmlformats.org/officeDocument/2006/relationships/hyperlink" Target="https://starcitygames.com/zacama-primal-calamity-sgl-mtg-rix-174-enn/?sku=SGL-MTG-RIX-174-ENN1" TargetMode="External"/><Relationship Id="rId177" Type="http://schemas.openxmlformats.org/officeDocument/2006/relationships/hyperlink" Target="https://starcitygames.com/ignoble-hierarch-sgl-mtg-mh2-166-enn/?sku=SGL-MTG-MH2-166-ENN1" TargetMode="External"/><Relationship Id="rId198" Type="http://schemas.openxmlformats.org/officeDocument/2006/relationships/hyperlink" Target="https://starcitygames.com/expressive-iteration-sgl-mtg-stx-186-enf/?sku=SGL-MTG-STX-186-ENF1" TargetMode="External"/><Relationship Id="rId202" Type="http://schemas.openxmlformats.org/officeDocument/2006/relationships/hyperlink" Target="https://starcitygames.com/argothian-enchantress-sgl-mtg-ema-158-enn/?sku=SGL-MTG-EMA-158-ENN1" TargetMode="External"/><Relationship Id="rId223" Type="http://schemas.openxmlformats.org/officeDocument/2006/relationships/hyperlink" Target="https://starcitygames.com/yarok-the-desecrated-sgl-mtg-m20-220-enn/?sku=SGL-MTG-M20-220-ENN1" TargetMode="External"/><Relationship Id="rId244" Type="http://schemas.openxmlformats.org/officeDocument/2006/relationships/hyperlink" Target="https://starcitygames.com/lightning-bolt-sgl-mtg-sta-042-enn/?sku=SGL-MTG-STA-042-ENN1" TargetMode="External"/><Relationship Id="rId18" Type="http://schemas.openxmlformats.org/officeDocument/2006/relationships/hyperlink" Target="https://starcitygames.com/xenagos-god-of-revels-sgl-mtg-cmr2-541-enf/?sku=SGL-MTG-CMR2-541-ENF1" TargetMode="External"/><Relationship Id="rId39" Type="http://schemas.openxmlformats.org/officeDocument/2006/relationships/hyperlink" Target="https://starcitygames.com/ramunap-excavator-sgl-mtg-cmr-433-enn/?sku=SGL-MTG-CMR-433-ENN1" TargetMode="External"/><Relationship Id="rId265" Type="http://schemas.openxmlformats.org/officeDocument/2006/relationships/hyperlink" Target="https://starcitygames.com/hobgoblin-bandit-lord-sgl-mtg-afr2-379-enf/?sku=SGL-MTG-AFR2-379-ENF1" TargetMode="External"/><Relationship Id="rId286" Type="http://schemas.openxmlformats.org/officeDocument/2006/relationships/hyperlink" Target="https://starcitygames.com/vanishing-verse-sgl-mtg-stx-244-enn/?sku=SGL-MTG-STX-244-ENN1" TargetMode="External"/><Relationship Id="rId50" Type="http://schemas.openxmlformats.org/officeDocument/2006/relationships/hyperlink" Target="https://starcitygames.com/jace-mirror-mage-sgl-mtg-znr2-281-enn/?sku=SGL-MTG-ZNR2-281-ENN1" TargetMode="External"/><Relationship Id="rId104" Type="http://schemas.openxmlformats.org/officeDocument/2006/relationships/hyperlink" Target="https://starcitygames.com/sarulf-realm-eater-sgl-mtg-khm2-330-enn/?sku=SGL-MTG-KHM2-330-ENN1" TargetMode="External"/><Relationship Id="rId125" Type="http://schemas.openxmlformats.org/officeDocument/2006/relationships/hyperlink" Target="https://starcitygames.com/galerider-sliver-sgl-mtg-m14-57-enn/?sku=SGL-MTG-M14-57-ENN1" TargetMode="External"/><Relationship Id="rId146" Type="http://schemas.openxmlformats.org/officeDocument/2006/relationships/hyperlink" Target="https://starcitygames.com/solemn-simulacrum-sgl-mtg-m21-239-enn/?sku=SGL-MTG-M21-239-ENN1" TargetMode="External"/><Relationship Id="rId167" Type="http://schemas.openxmlformats.org/officeDocument/2006/relationships/hyperlink" Target="https://starcitygames.com/dauthi-voidwalker-sgl-mtg-mh2-081-enn/?sku=SGL-MTG-MH2-081-ENN1" TargetMode="External"/><Relationship Id="rId188" Type="http://schemas.openxmlformats.org/officeDocument/2006/relationships/hyperlink" Target="https://starcitygames.com/fabled-passage-sgl-mtg-eld-244-enn/?sku=SGL-MTG-ELD-244-ENN1" TargetMode="External"/><Relationship Id="rId311" Type="http://schemas.openxmlformats.org/officeDocument/2006/relationships/hyperlink" Target="https://starcitygames.com/smothering-tithe-sgl-mtg-rna-22-enn/?sku=SGL-MTG-RNA-22-ENN1" TargetMode="External"/><Relationship Id="rId71" Type="http://schemas.openxmlformats.org/officeDocument/2006/relationships/hyperlink" Target="https://starcitygames.com/rhythm-of-the-wild-sgl-mtg-rna-201-enn/?sku=SGL-MTG-RNA-201-ENN1" TargetMode="External"/><Relationship Id="rId92" Type="http://schemas.openxmlformats.org/officeDocument/2006/relationships/hyperlink" Target="https://starcitygames.com/koma-cosmos-serpent-sgl-mtg-khm2-326-enn/?sku=SGL-MTG-KHM2-326-ENN1" TargetMode="External"/><Relationship Id="rId213" Type="http://schemas.openxmlformats.org/officeDocument/2006/relationships/hyperlink" Target="https://starcitygames.com/counterspell-sgl-mtg-mh22-308-enf/?sku=SGL-MTG-MH22-308-ENF1" TargetMode="External"/><Relationship Id="rId234" Type="http://schemas.openxmlformats.org/officeDocument/2006/relationships/hyperlink" Target="https://starcitygames.com/inquisition-of-kozilek-sgl-mtg-sta-031-enn/?sku=SGL-MTG-STA-031-ENN1" TargetMode="External"/><Relationship Id="rId2" Type="http://schemas.openxmlformats.org/officeDocument/2006/relationships/hyperlink" Target="https://starcitygames.com/hullbreacher-sgl-mtg-cmr-074-enn/?sku=SGL-MTG-CMR-074-ENN1" TargetMode="External"/><Relationship Id="rId29" Type="http://schemas.openxmlformats.org/officeDocument/2006/relationships/hyperlink" Target="https://starcitygames.com/lotus-cobra-sgl-mtg-znr-193-enn/?sku=SGL-MTG-ZNR-193-ENN1" TargetMode="External"/><Relationship Id="rId255" Type="http://schemas.openxmlformats.org/officeDocument/2006/relationships/hyperlink" Target="https://starcitygames.com/shared-animosity-sgl-mtg-e02-29-enn/?sku=SGL-MTG-E02-29-ENN1" TargetMode="External"/><Relationship Id="rId276" Type="http://schemas.openxmlformats.org/officeDocument/2006/relationships/hyperlink" Target="https://starcitygames.com/baleful-mastery-sgl-mtg-stx-064-enn/?sku=SGL-MTG-STX-064-ENN1" TargetMode="External"/><Relationship Id="rId297" Type="http://schemas.openxmlformats.org/officeDocument/2006/relationships/hyperlink" Target="https://starcitygames.com/champion-of-the-perished-sgl-mtg-mid-091-enn/?sku=SGL-MTG-MID-091-ENN1" TargetMode="External"/><Relationship Id="rId40" Type="http://schemas.openxmlformats.org/officeDocument/2006/relationships/hyperlink" Target="https://starcitygames.com/kodamas-reach-sgl-mtg-cmr-429-enn/?sku=SGL-MTG-CMR-429-ENN1" TargetMode="External"/><Relationship Id="rId115" Type="http://schemas.openxmlformats.org/officeDocument/2006/relationships/hyperlink" Target="https://starcitygames.com/tergrid-god-of-fright-tergrids-lantern-sgl-mtg-khm2-307-enn/?sku=SGL-MTG-KHM2-307-ENN1" TargetMode="External"/><Relationship Id="rId136" Type="http://schemas.openxmlformats.org/officeDocument/2006/relationships/hyperlink" Target="https://starcitygames.com/swords-to-plowshares-sgl-mtg-a25-35-enn/?sku=SGL-MTG-A25-35-ENN1" TargetMode="External"/><Relationship Id="rId157" Type="http://schemas.openxmlformats.org/officeDocument/2006/relationships/hyperlink" Target="https://starcitygames.com/leyline-tyrant-sgl-mtg-znr-147-enn/?sku=SGL-MTG-ZNR-147-ENN1" TargetMode="External"/><Relationship Id="rId178" Type="http://schemas.openxmlformats.org/officeDocument/2006/relationships/hyperlink" Target="https://starcitygames.com/esper-sentinel-sgl-mtg-mh2-012-enn/?sku=SGL-MTG-MH2-012-ENN1" TargetMode="External"/><Relationship Id="rId301" Type="http://schemas.openxmlformats.org/officeDocument/2006/relationships/hyperlink" Target="https://starcitygames.com/nut-collector-sgl-mtg-pwsb-ody_259-enn/?sku=SGL-MTG-PWSB-ODY_259-ENN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citygames.com/wayward-swordtooth-sgl-mtg-rix-150-enn/?sku=SGL-MTG-RIX-150-ENN1" TargetMode="External"/><Relationship Id="rId13" Type="http://schemas.openxmlformats.org/officeDocument/2006/relationships/hyperlink" Target="https://starcitygames.com/angrath-the-flame-chained-sgl-mtg-rix-152-enn/?sku=SGL-MTG-RIX-152-ENN1" TargetMode="External"/><Relationship Id="rId18" Type="http://schemas.openxmlformats.org/officeDocument/2006/relationships/hyperlink" Target="https://starcitygames.com/curious-obsession-sgl-mtg-rix-35-enn/?sku=SGL-MTG-RIX-35-ENN1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starcitygames.com/zacama-primal-calamity-sgl-mtg-rix-174-enn/?sku=SGL-MTG-RIX-174-ENN1" TargetMode="External"/><Relationship Id="rId21" Type="http://schemas.openxmlformats.org/officeDocument/2006/relationships/hyperlink" Target="https://starcitygames.com/ghalta-primal-hunger-sgl-mtg-rix-130-enn/?sku=SGL-MTG-RIX-130-ENN1" TargetMode="External"/><Relationship Id="rId7" Type="http://schemas.openxmlformats.org/officeDocument/2006/relationships/hyperlink" Target="https://starcitygames.com/tendershoot-dryad-sgl-mtg-rix-147-enn/?sku=SGL-MTG-RIX-147-ENN1" TargetMode="External"/><Relationship Id="rId12" Type="http://schemas.openxmlformats.org/officeDocument/2006/relationships/hyperlink" Target="https://starcitygames.com/journey-to-eternity-sgl-mtg-rix-160a-enn/?sku=SGL-MTG-RIX-160a-ENN1" TargetMode="External"/><Relationship Id="rId17" Type="http://schemas.openxmlformats.org/officeDocument/2006/relationships/hyperlink" Target="https://starcitygames.com/azors-gateway-sgl-mtg-rix-176a-enn/?sku=SGL-MTG-RIX-176a-ENN1" TargetMode="External"/><Relationship Id="rId25" Type="http://schemas.openxmlformats.org/officeDocument/2006/relationships/hyperlink" Target="https://starcitygames.com/legion-lieutenant-sgl-mtg-rix-163-enn/?sku=SGL-MTG-RIX-163-ENN1" TargetMode="External"/><Relationship Id="rId2" Type="http://schemas.openxmlformats.org/officeDocument/2006/relationships/hyperlink" Target="https://starcitygames.com/twilight-prophet-sgl-mtg-rix-88-enn/?sku=SGL-MTG-RIX-88-ENN1" TargetMode="External"/><Relationship Id="rId16" Type="http://schemas.openxmlformats.org/officeDocument/2006/relationships/hyperlink" Target="https://starcitygames.com/reckless-rage-sgl-mtg-rix-110-enn/?sku=SGL-MTG-RIX-110-ENN1" TargetMode="External"/><Relationship Id="rId20" Type="http://schemas.openxmlformats.org/officeDocument/2006/relationships/hyperlink" Target="https://starcitygames.com/world-shaper-sgl-mtg-rix-151-enn/?sku=SGL-MTG-RIX-151-ENN1" TargetMode="External"/><Relationship Id="rId1" Type="http://schemas.openxmlformats.org/officeDocument/2006/relationships/hyperlink" Target="https://starcitygames.com/the-immortal-sun-sgl-mtg-rix-180-enn/?sku=SGL-MTG-RIX-180-ENN1" TargetMode="External"/><Relationship Id="rId6" Type="http://schemas.openxmlformats.org/officeDocument/2006/relationships/hyperlink" Target="https://starcitygames.com/pitiless-plunderer-sgl-mtg-rix-81-enn/?sku=SGL-MTG-RIX-81-ENN1" TargetMode="External"/><Relationship Id="rId11" Type="http://schemas.openxmlformats.org/officeDocument/2006/relationships/hyperlink" Target="https://starcitygames.com/timestream-navigator-sgl-mtg-rix-59-enn/?sku=SGL-MTG-RIX-59-ENN1" TargetMode="External"/><Relationship Id="rId24" Type="http://schemas.openxmlformats.org/officeDocument/2006/relationships/hyperlink" Target="https://starcitygames.com/azor-the-lawbringer-sgl-mtg-rix-154-enn/?sku=SGL-MTG-RIX-154-ENN1" TargetMode="External"/><Relationship Id="rId5" Type="http://schemas.openxmlformats.org/officeDocument/2006/relationships/hyperlink" Target="https://starcitygames.com/polyraptor-sgl-mtg-rix-144-enn/?sku=SGL-MTG-RIX-144-ENN1" TargetMode="External"/><Relationship Id="rId15" Type="http://schemas.openxmlformats.org/officeDocument/2006/relationships/hyperlink" Target="https://starcitygames.com/storm-the-vault-sgl-mtg-rix-173a-enn/?sku=SGL-MTG-RIX-173a-ENN1" TargetMode="External"/><Relationship Id="rId23" Type="http://schemas.openxmlformats.org/officeDocument/2006/relationships/hyperlink" Target="https://starcitygames.com/nezahal-primal-tide-sgl-mtg-rix-45-enn/?sku=SGL-MTG-RIX-45-ENN1" TargetMode="External"/><Relationship Id="rId10" Type="http://schemas.openxmlformats.org/officeDocument/2006/relationships/hyperlink" Target="https://starcitygames.com/trapjaw-tyrant-sgl-mtg-rix-29-enn/?sku=SGL-MTG-RIX-29-ENN1" TargetMode="External"/><Relationship Id="rId19" Type="http://schemas.openxmlformats.org/officeDocument/2006/relationships/hyperlink" Target="https://starcitygames.com/hadanas-climb-sgl-mtg-rix-158a-enn/?sku=SGL-MTG-RIX-158a-ENN1" TargetMode="External"/><Relationship Id="rId4" Type="http://schemas.openxmlformats.org/officeDocument/2006/relationships/hyperlink" Target="https://starcitygames.com/elenda-the-dusk-rose-sgl-mtg-rix-157-enn/?sku=SGL-MTG-RIX-157-ENN1" TargetMode="External"/><Relationship Id="rId9" Type="http://schemas.openxmlformats.org/officeDocument/2006/relationships/hyperlink" Target="https://starcitygames.com/huatli-radiant-champion-sgl-mtg-rix-159-enn/?sku=SGL-MTG-RIX-159-ENN1" TargetMode="External"/><Relationship Id="rId14" Type="http://schemas.openxmlformats.org/officeDocument/2006/relationships/hyperlink" Target="https://starcitygames.com/kumena-tyrant-of-orazca-sgl-mtg-rix-162-enn/?sku=SGL-MTG-RIX-162-ENN1" TargetMode="External"/><Relationship Id="rId22" Type="http://schemas.openxmlformats.org/officeDocument/2006/relationships/hyperlink" Target="https://starcitygames.com/silverclad-ferocidons-sgl-mtg-rix-115-enn/?sku=SGL-MTG-RIX-115-ENN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rcitygames.com/smoldering-egg-ashmouth-dragon-sgl-mtg-prm-pre_mid_159-enf/?sku=SGL-MTG-PRM-PRE_MID_159-ENF1" TargetMode="External"/><Relationship Id="rId21" Type="http://schemas.openxmlformats.org/officeDocument/2006/relationships/hyperlink" Target="https://starcitygames.com/raffines-tower-sgl-mtg-snc-254-enn/?sku=SGL-MTG-SNC-254-ENN1" TargetMode="External"/><Relationship Id="rId42" Type="http://schemas.openxmlformats.org/officeDocument/2006/relationships/hyperlink" Target="https://starcitygames.com/unexpected-results-sgl-mtg-gtc-203-enf/?sku=SGL-MTG-GTC-203-ENF1" TargetMode="External"/><Relationship Id="rId47" Type="http://schemas.openxmlformats.org/officeDocument/2006/relationships/hyperlink" Target="https://starcitygames.com/endurance-sgl-mtg-mh2-157-enn/?sku=SGL-MTG-MH2-157-ENN1" TargetMode="External"/><Relationship Id="rId63" Type="http://schemas.openxmlformats.org/officeDocument/2006/relationships/hyperlink" Target="https://starcitygames.com/search-for-azcanta-azcanta-the-sunken-ruin-sgl-mtg-prm-pre-xln-074-enf/?sku=SGL-MTG-PRM-PRE_XLN_074-ENF1" TargetMode="External"/><Relationship Id="rId68" Type="http://schemas.openxmlformats.org/officeDocument/2006/relationships/hyperlink" Target="https://starcitygames.com/plains-full-art-sgl-mtg-ust-212-enn/?sku=SGL-MTG-UST-212-ENN1" TargetMode="External"/><Relationship Id="rId84" Type="http://schemas.openxmlformats.org/officeDocument/2006/relationships/hyperlink" Target="https://starcitygames.com/crop-rotation-sgl-mtg-2xm-161-enn/?sku=SGL-MTG-2XM-161-ENN1" TargetMode="External"/><Relationship Id="rId89" Type="http://schemas.openxmlformats.org/officeDocument/2006/relationships/hyperlink" Target="https://starcitygames.com/ingenious-smith-sgl-mtg-afr-021-enf/?sku=SGL-MTG-AFR-021-ENF1" TargetMode="External"/><Relationship Id="rId112" Type="http://schemas.openxmlformats.org/officeDocument/2006/relationships/hyperlink" Target="https://starcitygames.com/welcoming-vampire-sgl-mtg-vow-046-enn/?sku=SGL-MTG-VOW-046-ENN1" TargetMode="External"/><Relationship Id="rId133" Type="http://schemas.openxmlformats.org/officeDocument/2006/relationships/hyperlink" Target="https://starcitygames.com/inferno-of-the-star-mounts-sgl-mtg-afr-151-enn/?sku=SGL-MTG-AFR-151-ENN1" TargetMode="External"/><Relationship Id="rId138" Type="http://schemas.openxmlformats.org/officeDocument/2006/relationships/hyperlink" Target="https://starcitygames.com/natures-lore-sgl-mtg-clb-244-enn/?sku=SGL-MTG-CLB-244-ENN1" TargetMode="External"/><Relationship Id="rId154" Type="http://schemas.openxmlformats.org/officeDocument/2006/relationships/hyperlink" Target="https://starcitygames.com/black-market-connections-sgl-mtg-clb-669-enn/?sku=SGL-MTG-CLB-669-ENN1" TargetMode="External"/><Relationship Id="rId159" Type="http://schemas.openxmlformats.org/officeDocument/2006/relationships/hyperlink" Target="https://starcitygames.com/damnation-sgl-mtg-tsr-106-enn/?sku=SGL-MTG-TSR-106-ENN1" TargetMode="External"/><Relationship Id="rId175" Type="http://schemas.openxmlformats.org/officeDocument/2006/relationships/hyperlink" Target="https://starcitygames.com/chromatic-lantern-sgl-mtg-grn-233-enn/?sku=SGL-MTG-GRN-233-ENN1" TargetMode="External"/><Relationship Id="rId170" Type="http://schemas.openxmlformats.org/officeDocument/2006/relationships/hyperlink" Target="https://starcitygames.com/snow-covered-island-sgl-mtg-mh1-251-enn/?sku=SGL-MTG-MH1-251-ENN1" TargetMode="External"/><Relationship Id="rId191" Type="http://schemas.openxmlformats.org/officeDocument/2006/relationships/hyperlink" Target="https://starcitygames.com/rielle-the-everwise-sgl-mtg-prm-pre_iko_203-enf/?sku=SGL-MTG-PRM-PRE_IKO_203-ENF1" TargetMode="External"/><Relationship Id="rId196" Type="http://schemas.openxmlformats.org/officeDocument/2006/relationships/hyperlink" Target="https://starcitygames.com/forsaken-monument-sgl-mtg-znr-244-enn/?sku=SGL-MTG-ZNR-244-ENN1" TargetMode="External"/><Relationship Id="rId16" Type="http://schemas.openxmlformats.org/officeDocument/2006/relationships/hyperlink" Target="https://starcitygames.com/luxior-giadas-gift-sgl-mtg-snc-240-enn/?sku=SGL-MTG-SNC-240-ENN1" TargetMode="External"/><Relationship Id="rId107" Type="http://schemas.openxmlformats.org/officeDocument/2006/relationships/hyperlink" Target="https://starcitygames.com/snow-covered-island-sgl-mtg-csp-152-enn/?sku=SGL-MTG-CSP-152-ENN1" TargetMode="External"/><Relationship Id="rId11" Type="http://schemas.openxmlformats.org/officeDocument/2006/relationships/hyperlink" Target="https://starcitygames.com/ob-nixilis-the-adversary-sgl-mtg-snc-206-enn/?sku=SGL-MTG-SNC-206-ENN1" TargetMode="External"/><Relationship Id="rId32" Type="http://schemas.openxmlformats.org/officeDocument/2006/relationships/hyperlink" Target="https://starcitygames.com/fetid-heath-sgl-mtg-ncc-401-enn/?sku=SGL-MTG-NCC-401-ENN1" TargetMode="External"/><Relationship Id="rId37" Type="http://schemas.openxmlformats.org/officeDocument/2006/relationships/hyperlink" Target="https://starcitygames.com/life-insurance-sgl-mtg-ncc-074-enn/?sku=SGL-MTG-NCC-074-ENN1" TargetMode="External"/><Relationship Id="rId53" Type="http://schemas.openxmlformats.org/officeDocument/2006/relationships/hyperlink" Target="https://starcitygames.com/vanquishers-banner-sgl-mtg-xln-251-enn/?sku=SGL-MTG-XLN-251-ENN1" TargetMode="External"/><Relationship Id="rId58" Type="http://schemas.openxmlformats.org/officeDocument/2006/relationships/hyperlink" Target="https://starcitygames.com/sunpetal-grove-sgl-mtg-xln-257-enn/?sku=SGL-MTG-XLN-257-ENN1" TargetMode="External"/><Relationship Id="rId74" Type="http://schemas.openxmlformats.org/officeDocument/2006/relationships/hyperlink" Target="https://starcitygames.com/lonis-cryptozoologist-sgl-mtg-mh2-204-enf/?sku=SGL-MTG-MH2-204-ENF1" TargetMode="External"/><Relationship Id="rId79" Type="http://schemas.openxmlformats.org/officeDocument/2006/relationships/hyperlink" Target="https://starcitygames.com/deafening-silence-sgl-mtg-eld-010-enn/?sku=SGL-MTG-ELD-010-ENN1" TargetMode="External"/><Relationship Id="rId102" Type="http://schemas.openxmlformats.org/officeDocument/2006/relationships/hyperlink" Target="https://starcitygames.com/plains-sgl-mtg-jmp-045-enn/?sku=SGL-MTG-JMP-045-ENN1" TargetMode="External"/><Relationship Id="rId123" Type="http://schemas.openxmlformats.org/officeDocument/2006/relationships/hyperlink" Target="https://starcitygames.com/ethereal-absolution-sgl-mtg-prm-pre-rna-170-enf/?sku=SGL-MTG-PRM-PRE_RNA_170-ENF1" TargetMode="External"/><Relationship Id="rId128" Type="http://schemas.openxmlformats.org/officeDocument/2006/relationships/hyperlink" Target="https://starcitygames.com/dress-down-sgl-mtg-mh2-039-enn/?sku=SGL-MTG-MH2-039-ENN1" TargetMode="External"/><Relationship Id="rId144" Type="http://schemas.openxmlformats.org/officeDocument/2006/relationships/hyperlink" Target="https://starcitygames.com/ancient-bronze-dragon-sgl-mtg-clb-214-enn/?sku=SGL-MTG-CLB-214-ENN1" TargetMode="External"/><Relationship Id="rId149" Type="http://schemas.openxmlformats.org/officeDocument/2006/relationships/hyperlink" Target="https://starcitygames.com/skullclamp-sgl-mtg-clb-870-enn/?sku=SGL-MTG-CLB-870-ENN1" TargetMode="External"/><Relationship Id="rId5" Type="http://schemas.openxmlformats.org/officeDocument/2006/relationships/hyperlink" Target="https://starcitygames.com/ragavan-nimble-pilferer-sgl-mtg-mh2-138-enn/?sku=SGL-MTG-MH2-138-ENN1" TargetMode="External"/><Relationship Id="rId90" Type="http://schemas.openxmlformats.org/officeDocument/2006/relationships/hyperlink" Target="https://starcitygames.com/skirk-prospector-sgl-mtg-dom-144-enf/?sku=SGL-MTG-DOM-144-ENF1" TargetMode="External"/><Relationship Id="rId95" Type="http://schemas.openxmlformats.org/officeDocument/2006/relationships/hyperlink" Target="https://starcitygames.com/adeline-resplendent-cathar-sgl-mtg-mid-001-enn/?sku=SGL-MTG-MID-001-ENN1" TargetMode="External"/><Relationship Id="rId160" Type="http://schemas.openxmlformats.org/officeDocument/2006/relationships/hyperlink" Target="https://starcitygames.com/ketria-triome-sgl-mtg-iko-250-enn/?sku=SGL-MTG-IKO-250-ENN1" TargetMode="External"/><Relationship Id="rId165" Type="http://schemas.openxmlformats.org/officeDocument/2006/relationships/hyperlink" Target="https://starcitygames.com/legion-warboss-sgl-mtg-grn-109-enn/?sku=SGL-MTG-GRN-109-ENN1" TargetMode="External"/><Relationship Id="rId181" Type="http://schemas.openxmlformats.org/officeDocument/2006/relationships/hyperlink" Target="https://starcitygames.com/the-ozolith-sgl-mtg-iko-237-enn/?sku=SGL-MTG-IKO-237-ENN1" TargetMode="External"/><Relationship Id="rId186" Type="http://schemas.openxmlformats.org/officeDocument/2006/relationships/hyperlink" Target="https://starcitygames.com/yorion-sky-nomad-sgl-mtg-iko-232-enn/?sku=SGL-MTG-IKO-232-ENN1" TargetMode="External"/><Relationship Id="rId22" Type="http://schemas.openxmlformats.org/officeDocument/2006/relationships/hyperlink" Target="https://starcitygames.com/cleric-class-sgl-mtg-afr-006-enf/?sku=SGL-MTG-AFR-006-ENF1" TargetMode="External"/><Relationship Id="rId27" Type="http://schemas.openxmlformats.org/officeDocument/2006/relationships/hyperlink" Target="https://starcitygames.com/jetmirs-garden-sgl-mtg-snc2-291-enn/?sku=SGL-MTG-SNC2-291-ENN1" TargetMode="External"/><Relationship Id="rId43" Type="http://schemas.openxmlformats.org/officeDocument/2006/relationships/hyperlink" Target="https://starcitygames.com/godless-shrine-sgl-mtg-gtc-242-enn/?sku=SGL-MTG-GTC-242-ENN1" TargetMode="External"/><Relationship Id="rId48" Type="http://schemas.openxmlformats.org/officeDocument/2006/relationships/hyperlink" Target="https://starcitygames.com/stitchers-supplier-sgl-mtg-pwsb-m19_121-enn/?sku=SGL-MTG-PWSB-M19_121-ENN1" TargetMode="External"/><Relationship Id="rId64" Type="http://schemas.openxmlformats.org/officeDocument/2006/relationships/hyperlink" Target="https://starcitygames.com/sanctum-seeker-sgl-mtg-xln-120-enf/?sku=SGL-MTG-XLN-120-ENF1" TargetMode="External"/><Relationship Id="rId69" Type="http://schemas.openxmlformats.org/officeDocument/2006/relationships/hyperlink" Target="https://starcitygames.com/kroxa-titan-of-deaths-hunger-sgl-mtg-thb-221-enn/?sku=SGL-MTG-THB-221-ENN1" TargetMode="External"/><Relationship Id="rId113" Type="http://schemas.openxmlformats.org/officeDocument/2006/relationships/hyperlink" Target="https://starcitygames.com/sundown-pass-sgl-mtg-vow2-285-enn/?sku=SGL-MTG-VOW2-285-ENN1" TargetMode="External"/><Relationship Id="rId118" Type="http://schemas.openxmlformats.org/officeDocument/2006/relationships/hyperlink" Target="https://starcitygames.com/calculating-lich-sgl-mtg-gn2-003-enf/?sku=SGL-MTG-GN2-003-ENF1" TargetMode="External"/><Relationship Id="rId134" Type="http://schemas.openxmlformats.org/officeDocument/2006/relationships/hyperlink" Target="https://starcitygames.com/den-of-the-bugbear-sgl-mtg-afr-254-enn/?sku=SGL-MTG-AFR-254-ENN1" TargetMode="External"/><Relationship Id="rId139" Type="http://schemas.openxmlformats.org/officeDocument/2006/relationships/hyperlink" Target="https://starcitygames.com/blade-of-selves-sgl-mtg-clb-301-enn/?sku=SGL-MTG-CLB-301-ENN1" TargetMode="External"/><Relationship Id="rId80" Type="http://schemas.openxmlformats.org/officeDocument/2006/relationships/hyperlink" Target="https://starcitygames.com/darksteel-mutation-sgl-mtg-c21-087-enn/?sku=SGL-MTG-C21-087-ENN1" TargetMode="External"/><Relationship Id="rId85" Type="http://schemas.openxmlformats.org/officeDocument/2006/relationships/hyperlink" Target="https://starcitygames.com/conclave-mentor-sgl-mtg-m21-216-enn/?sku=SGL-MTG-M21-216-ENN1" TargetMode="External"/><Relationship Id="rId150" Type="http://schemas.openxmlformats.org/officeDocument/2006/relationships/hyperlink" Target="https://starcitygames.com/sevinnes-reclamation-sgl-mtg-clb-707-enn/?sku=SGL-MTG-CLB-707-ENN1" TargetMode="External"/><Relationship Id="rId155" Type="http://schemas.openxmlformats.org/officeDocument/2006/relationships/hyperlink" Target="https://starcitygames.com/wedding-ring-sgl-mtg-voc-032-enn/?sku=SGL-MTG-VOC-032-ENN1" TargetMode="External"/><Relationship Id="rId171" Type="http://schemas.openxmlformats.org/officeDocument/2006/relationships/hyperlink" Target="https://starcitygames.com/arcane-denial-sgl-mtg-a25-41-enn/?sku=SGL-MTG-A25-41-ENN1" TargetMode="External"/><Relationship Id="rId176" Type="http://schemas.openxmlformats.org/officeDocument/2006/relationships/hyperlink" Target="https://starcitygames.com/assassins-trophy-sgl-mtg-grn-152-enn/?sku=SGL-MTG-GRN-152-ENN1" TargetMode="External"/><Relationship Id="rId192" Type="http://schemas.openxmlformats.org/officeDocument/2006/relationships/hyperlink" Target="https://starcitygames.com/lair-of-the-hydra-sgl-mtg-afr2-356-enn/?sku=SGL-MTG-AFR2-356-ENN1" TargetMode="External"/><Relationship Id="rId197" Type="http://schemas.openxmlformats.org/officeDocument/2006/relationships/printerSettings" Target="../printerSettings/printerSettings3.bin"/><Relationship Id="rId12" Type="http://schemas.openxmlformats.org/officeDocument/2006/relationships/hyperlink" Target="https://starcitygames.com/jetmirs-garden-sgl-mtg-snc2-351-enn/?sku=SGL-MTG-SNC2-351-ENN1" TargetMode="External"/><Relationship Id="rId17" Type="http://schemas.openxmlformats.org/officeDocument/2006/relationships/hyperlink" Target="https://starcitygames.com/luxior-giadas-gift-sgl-mtg-snc-240-enf/?sku=SGL-MTG-SNC-240-ENF1" TargetMode="External"/><Relationship Id="rId33" Type="http://schemas.openxmlformats.org/officeDocument/2006/relationships/hyperlink" Target="https://starcitygames.com/arcane-signet-sgl-mtg-ncc-360-enn/?sku=SGL-MTG-NCC-360-ENN1" TargetMode="External"/><Relationship Id="rId38" Type="http://schemas.openxmlformats.org/officeDocument/2006/relationships/hyperlink" Target="https://starcitygames.com/silent-blade-shinobi-sgl-mtg-ncc-352-enn/?sku=SGL-MTG-NCC-352-ENN1" TargetMode="External"/><Relationship Id="rId59" Type="http://schemas.openxmlformats.org/officeDocument/2006/relationships/hyperlink" Target="https://starcitygames.com/rootbound-crag-sgl-mtg-xln-256-enn/?sku=SGL-MTG-XLN-256-ENN1" TargetMode="External"/><Relationship Id="rId103" Type="http://schemas.openxmlformats.org/officeDocument/2006/relationships/hyperlink" Target="https://starcitygames.com/lightning-bolt-sgl-mtg-jmp-342-enn/?sku=SGL-MTG-JMP-342-ENN1" TargetMode="External"/><Relationship Id="rId108" Type="http://schemas.openxmlformats.org/officeDocument/2006/relationships/hyperlink" Target="https://starcitygames.com/snow-covered-mountain-sgl-mtg-csp-154-enn/?sku=SGL-MTG-CSP-154-ENN1" TargetMode="External"/><Relationship Id="rId124" Type="http://schemas.openxmlformats.org/officeDocument/2006/relationships/hyperlink" Target="https://starcitygames.com/indulging-patrician-sgl-mtg-m21-219-enf/?sku=SGL-MTG-M21-219-ENF1" TargetMode="External"/><Relationship Id="rId129" Type="http://schemas.openxmlformats.org/officeDocument/2006/relationships/hyperlink" Target="https://starcitygames.com/monastery-swiftspear-sgl-mtg-tsr2-349-enn/?sku=SGL-MTG-TSR2-349-ENN1" TargetMode="External"/><Relationship Id="rId54" Type="http://schemas.openxmlformats.org/officeDocument/2006/relationships/hyperlink" Target="https://starcitygames.com/revel-in-riches-sgl-mtg-xln-117-enn/?sku=SGL-MTG-XLN-117-ENN1" TargetMode="External"/><Relationship Id="rId70" Type="http://schemas.openxmlformats.org/officeDocument/2006/relationships/hyperlink" Target="https://starcitygames.com/nyxbloom-ancient-sgl-mtg-thb-190-enn/?sku=SGL-MTG-THB-190-ENN1" TargetMode="External"/><Relationship Id="rId75" Type="http://schemas.openxmlformats.org/officeDocument/2006/relationships/hyperlink" Target="https://starcitygames.com/elder-deep-fiend-sgl-mtg-prm-pre-emn-005-enf/?sku=SGL-MTG-PRM-PRE_EMN_005-ENF1" TargetMode="External"/><Relationship Id="rId91" Type="http://schemas.openxmlformats.org/officeDocument/2006/relationships/hyperlink" Target="https://starcitygames.com/prosperous-innkeeper-sgl-mtg-afr-200-enf/?sku=SGL-MTG-AFR-200-ENF1" TargetMode="External"/><Relationship Id="rId96" Type="http://schemas.openxmlformats.org/officeDocument/2006/relationships/hyperlink" Target="https://starcitygames.com/terror-of-the-peaks-sgl-mtg-m21-164-enn/?sku=SGL-MTG-M21-164-ENN1" TargetMode="External"/><Relationship Id="rId140" Type="http://schemas.openxmlformats.org/officeDocument/2006/relationships/hyperlink" Target="https://starcitygames.com/kindred-discovery-sgl-mtg-clb-081-enn/?sku=SGL-MTG-CLB-081-ENN1" TargetMode="External"/><Relationship Id="rId145" Type="http://schemas.openxmlformats.org/officeDocument/2006/relationships/hyperlink" Target="https://starcitygames.com/battle-angels-of-tyr-sgl-mtg-clb-009-enn/?sku=SGL-MTG-CLB-009-ENN1" TargetMode="External"/><Relationship Id="rId161" Type="http://schemas.openxmlformats.org/officeDocument/2006/relationships/hyperlink" Target="https://starcitygames.com/dimir-signet-sgl-mtg-gk1-22-enn/?sku=SGL-MTG-GK1-22-ENN1" TargetMode="External"/><Relationship Id="rId166" Type="http://schemas.openxmlformats.org/officeDocument/2006/relationships/hyperlink" Target="https://starcitygames.com/goldspan-dragon-sgl-mtg-pwsb-khm_139-enn/?sku=SGL-MTG-PWSB-KHM_139-ENN1" TargetMode="External"/><Relationship Id="rId182" Type="http://schemas.openxmlformats.org/officeDocument/2006/relationships/hyperlink" Target="https://starcitygames.com/raugrin-triome-sgl-mtg-iko-251-enn/?sku=SGL-MTG-IKO-251-ENN1" TargetMode="External"/><Relationship Id="rId187" Type="http://schemas.openxmlformats.org/officeDocument/2006/relationships/hyperlink" Target="https://starcitygames.com/indatha-triome-sgl-mtg-iko2-309-enf/?sku=SGL-MTG-IKO2-309-ENF1" TargetMode="External"/><Relationship Id="rId1" Type="http://schemas.openxmlformats.org/officeDocument/2006/relationships/hyperlink" Target="https://starcitygames.com/polluted-delta-sgl-mtg-zne-002-enn/?sku=SGL-MTG-ZNE-002-ENN1" TargetMode="External"/><Relationship Id="rId6" Type="http://schemas.openxmlformats.org/officeDocument/2006/relationships/hyperlink" Target="https://starcitygames.com/jeweled-lotus-sgl-mtg-cmr-319-enn/?sku=SGL-MTG-CMR-319-ENN1" TargetMode="External"/><Relationship Id="rId23" Type="http://schemas.openxmlformats.org/officeDocument/2006/relationships/hyperlink" Target="https://starcitygames.com/ob-nixilis-the-adversary-sgl-mtg-snc-206-enn/?sku=SGL-MTG-SNC-206-ENN1" TargetMode="External"/><Relationship Id="rId28" Type="http://schemas.openxmlformats.org/officeDocument/2006/relationships/hyperlink" Target="https://starcitygames.com/jetmirs-garden-sgl-mtg-snc-250-enn/?sku=SGL-MTG-SNC-250-ENN1" TargetMode="External"/><Relationship Id="rId49" Type="http://schemas.openxmlformats.org/officeDocument/2006/relationships/hyperlink" Target="https://starcitygames.com/shared-summons-sgl-mtg-m20-193-enf/?sku=SGL-MTG-M20-193-ENF1" TargetMode="External"/><Relationship Id="rId114" Type="http://schemas.openxmlformats.org/officeDocument/2006/relationships/hyperlink" Target="https://starcitygames.com/twilight-prophet-sgl-mtg-pwsb-rix_088-enn/?sku=SGL-MTG-PWSB-RIX_088-ENN1" TargetMode="External"/><Relationship Id="rId119" Type="http://schemas.openxmlformats.org/officeDocument/2006/relationships/hyperlink" Target="https://starcitygames.com/erebos-bleak-hearted-sgl-mtg-thb-093-enn/?sku=SGL-MTG-THB-093-ENN1" TargetMode="External"/><Relationship Id="rId44" Type="http://schemas.openxmlformats.org/officeDocument/2006/relationships/hyperlink" Target="https://starcitygames.com/aurelias-fury-sgl-mtg-gtc-144-enn/?sku=SGL-MTG-GTC-144-ENN1" TargetMode="External"/><Relationship Id="rId60" Type="http://schemas.openxmlformats.org/officeDocument/2006/relationships/hyperlink" Target="https://starcitygames.com/legions-landing-sgl-mtg-xln-22a-enn/?sku=SGL-MTG-XLN-22a-ENN1" TargetMode="External"/><Relationship Id="rId65" Type="http://schemas.openxmlformats.org/officeDocument/2006/relationships/hyperlink" Target="https://starcitygames.com/spell-swindle-sgl-mtg-prm-pre-xln-082-enf/?sku=SGL-MTG-PRM-PRE_XLN_082-ENF1" TargetMode="External"/><Relationship Id="rId81" Type="http://schemas.openxmlformats.org/officeDocument/2006/relationships/hyperlink" Target="https://starcitygames.com/mystical-dispute-sgl-mtg-eld-058-enn/?sku=SGL-MTG-ELD-058-ENN1" TargetMode="External"/><Relationship Id="rId86" Type="http://schemas.openxmlformats.org/officeDocument/2006/relationships/hyperlink" Target="https://starcitygames.com/oketras-monument-sgl-mtg-akh-233-enn/?sku=SGL-MTG-AKH-233-ENN1" TargetMode="External"/><Relationship Id="rId130" Type="http://schemas.openxmlformats.org/officeDocument/2006/relationships/hyperlink" Target="https://starcitygames.com/demilich-sgl-mtg-afr-053-enn/?sku=SGL-MTG-AFR-053-ENN1" TargetMode="External"/><Relationship Id="rId135" Type="http://schemas.openxmlformats.org/officeDocument/2006/relationships/hyperlink" Target="https://starcitygames.com/graveyard-trespasser-graveyard-glutton-sgl-mtg-mid-104-enn/?sku=SGL-MTG-MID-104-ENN1" TargetMode="External"/><Relationship Id="rId151" Type="http://schemas.openxmlformats.org/officeDocument/2006/relationships/hyperlink" Target="https://starcitygames.com/mother-of-runes-sgl-mtg-clb-702-enn/?sku=SGL-MTG-CLB-702-ENN1" TargetMode="External"/><Relationship Id="rId156" Type="http://schemas.openxmlformats.org/officeDocument/2006/relationships/hyperlink" Target="https://starcitygames.com/arcades-the-strategist-sgl-mtg-m19-212-enn/?sku=SGL-MTG-M19-212-ENN1" TargetMode="External"/><Relationship Id="rId177" Type="http://schemas.openxmlformats.org/officeDocument/2006/relationships/hyperlink" Target="https://starcitygames.com/watery-grave-sgl-mtg-grn-259-enn/?sku=SGL-MTG-GRN-259-ENN1" TargetMode="External"/><Relationship Id="rId172" Type="http://schemas.openxmlformats.org/officeDocument/2006/relationships/hyperlink" Target="https://starcitygames.com/ponder-sgl-mtg-m12-73-enn/?sku=SGL-MTG-M12-73-ENN1" TargetMode="External"/><Relationship Id="rId193" Type="http://schemas.openxmlformats.org/officeDocument/2006/relationships/hyperlink" Target="https://starcitygames.com/profane-tutor-sgl-mtg-mh22-452-enn/?sku=SGL-MTG-MH22-452-ENN1" TargetMode="External"/><Relationship Id="rId13" Type="http://schemas.openxmlformats.org/officeDocument/2006/relationships/hyperlink" Target="https://starcitygames.com/giada-font-of-hope-sgl-mtg-snc2-342-enf/?sku=SGL-MTG-SNC2-342-ENF1" TargetMode="External"/><Relationship Id="rId18" Type="http://schemas.openxmlformats.org/officeDocument/2006/relationships/hyperlink" Target="https://starcitygames.com/jetmirs-garden-sgl-mtg-snc-250-enn/?sku=SGL-MTG-SNC-250-ENN1" TargetMode="External"/><Relationship Id="rId39" Type="http://schemas.openxmlformats.org/officeDocument/2006/relationships/hyperlink" Target="https://starcitygames.com/lethal-scheme-sgl-mtg-ncc-036-enn/?sku=SGL-MTG-NCC-036-ENN1" TargetMode="External"/><Relationship Id="rId109" Type="http://schemas.openxmlformats.org/officeDocument/2006/relationships/hyperlink" Target="https://starcitygames.com/fiery-emancipation-sgl-mtg-m21-143-enf/?sku=SGL-MTG-M21-143-ENF1" TargetMode="External"/><Relationship Id="rId34" Type="http://schemas.openxmlformats.org/officeDocument/2006/relationships/hyperlink" Target="https://starcitygames.com/sol-ring-sgl-mtg-ncc-379-enn/?sku=SGL-MTG-NCC-379-ENN1" TargetMode="External"/><Relationship Id="rId50" Type="http://schemas.openxmlformats.org/officeDocument/2006/relationships/hyperlink" Target="https://starcitygames.com/thought-monitor-sgl-mtg-mh2-071-enn/?sku=SGL-MTG-MH2-071-ENN1" TargetMode="External"/><Relationship Id="rId55" Type="http://schemas.openxmlformats.org/officeDocument/2006/relationships/hyperlink" Target="https://starcitygames.com/primal-amulet-sgl-mtg-xln-243a-enn/?sku=SGL-MTG-XLN-243a-ENN1" TargetMode="External"/><Relationship Id="rId76" Type="http://schemas.openxmlformats.org/officeDocument/2006/relationships/hyperlink" Target="https://starcitygames.com/sanctum-of-fruitful-harvest-sgl-mtg-m21-203-enf/?sku=SGL-MTG-M21-203-ENF1" TargetMode="External"/><Relationship Id="rId97" Type="http://schemas.openxmlformats.org/officeDocument/2006/relationships/hyperlink" Target="https://starcitygames.com/exquisite-blood-sgl-mtg-jmp-231-enn/?sku=SGL-MTG-JMP-231-ENN1" TargetMode="External"/><Relationship Id="rId104" Type="http://schemas.openxmlformats.org/officeDocument/2006/relationships/hyperlink" Target="https://starcitygames.com/golgari-signet-sgl-mtg-gk1-73-enn/?sku=SGL-MTG-GK1-73-ENN1" TargetMode="External"/><Relationship Id="rId120" Type="http://schemas.openxmlformats.org/officeDocument/2006/relationships/hyperlink" Target="https://starcitygames.com/dryad-of-the-ilysian-grove-sgl-mtg-thb-169-enn/?sku=SGL-MTG-THB-169-ENN1" TargetMode="External"/><Relationship Id="rId125" Type="http://schemas.openxmlformats.org/officeDocument/2006/relationships/hyperlink" Target="https://starcitygames.com/fracture-sgl-mtg-prm-pp_stx_378-enf/?sku=SGL-MTG-PRM-PP_STX_378-ENF1" TargetMode="External"/><Relationship Id="rId141" Type="http://schemas.openxmlformats.org/officeDocument/2006/relationships/hyperlink" Target="https://starcitygames.com/elminster-sgl-mtg-clb-274-enf/?sku=SGL-MTG-CLB-274-ENF1" TargetMode="External"/><Relationship Id="rId146" Type="http://schemas.openxmlformats.org/officeDocument/2006/relationships/hyperlink" Target="https://starcitygames.com/ancient-copper-dragon-sgl-mtg-clb-161-enn/?sku=SGL-MTG-CLB-161-ENN1" TargetMode="External"/><Relationship Id="rId167" Type="http://schemas.openxmlformats.org/officeDocument/2006/relationships/hyperlink" Target="https://starcitygames.com/neheb-the-eternal-sgl-mtg-hou-104-enn/?sku=SGL-MTG-HOU-104-ENN1" TargetMode="External"/><Relationship Id="rId188" Type="http://schemas.openxmlformats.org/officeDocument/2006/relationships/hyperlink" Target="https://starcitygames.com/vivien-monsters-advocate-sgl-mtg-iko2-277-enn/?sku=SGL-MTG-IKO2-277-ENN1" TargetMode="External"/><Relationship Id="rId7" Type="http://schemas.openxmlformats.org/officeDocument/2006/relationships/hyperlink" Target="https://starcitygames.com/rhystic-study-sgl-mtg-pwsb-pcy_045-enn/?sku=SGL-MTG-PWSB-PCY_045-ENN1" TargetMode="External"/><Relationship Id="rId71" Type="http://schemas.openxmlformats.org/officeDocument/2006/relationships/hyperlink" Target="https://starcitygames.com/archon-of-emeria-sgl-mtg-znr-004-enf/?sku=SGL-MTG-ZNR-004-ENF1" TargetMode="External"/><Relationship Id="rId92" Type="http://schemas.openxmlformats.org/officeDocument/2006/relationships/hyperlink" Target="https://starcitygames.com/abrupt-decay-sgl-mtg-pwsb-gk1_057-enn/?sku=SGL-MTG-PWSB-GK1_057-ENN1" TargetMode="External"/><Relationship Id="rId162" Type="http://schemas.openxmlformats.org/officeDocument/2006/relationships/hyperlink" Target="https://starcitygames.com/glimpse-the-unthinkable-sgl-mtg-gk1-15-enn/?sku=SGL-MTG-GK1-15-ENN1" TargetMode="External"/><Relationship Id="rId183" Type="http://schemas.openxmlformats.org/officeDocument/2006/relationships/hyperlink" Target="https://starcitygames.com/fiend-artisan-sgl-mtg-iko-220-enn/?sku=SGL-MTG-IKO-220-ENN1" TargetMode="External"/><Relationship Id="rId2" Type="http://schemas.openxmlformats.org/officeDocument/2006/relationships/hyperlink" Target="https://starcitygames.com/urzas-saga-sgl-mtg-mh2-259-enn/?sku=SGL-MTG-MH2-259-ENN1" TargetMode="External"/><Relationship Id="rId29" Type="http://schemas.openxmlformats.org/officeDocument/2006/relationships/hyperlink" Target="https://www.cardkingdom.com/mtg/strixhaven-mystical-archive-jpn/lightning-bolt-105-jpn-alternate-art" TargetMode="External"/><Relationship Id="rId24" Type="http://schemas.openxmlformats.org/officeDocument/2006/relationships/hyperlink" Target="https://starcitygames.com/jetmirs-garden-sgl-mtg-snc2-351-enn/?sku=SGL-MTG-SNC2-351-ENN1" TargetMode="External"/><Relationship Id="rId40" Type="http://schemas.openxmlformats.org/officeDocument/2006/relationships/hyperlink" Target="https://starcitygames.com/bennie-bracks-zoologist-sgl-mtg-ncc2-094-enn/?sku=SGL-MTG-NCC2-094-ENN1" TargetMode="External"/><Relationship Id="rId45" Type="http://schemas.openxmlformats.org/officeDocument/2006/relationships/hyperlink" Target="https://starcitygames.com/kaalia-zenith-seeker-sgl-mtg-m20-210-enn/?sku=SGL-MTG-M20-210-ENN1" TargetMode="External"/><Relationship Id="rId66" Type="http://schemas.openxmlformats.org/officeDocument/2006/relationships/hyperlink" Target="https://www.cardkingdom.com/mtg/strixhaven-mystical-archive-jpn/lightning-bolt-105-jpn-alternate-art" TargetMode="External"/><Relationship Id="rId87" Type="http://schemas.openxmlformats.org/officeDocument/2006/relationships/hyperlink" Target="https://starcitygames.com/simic-growth-chamber-sgl-mtg-ima-249-enf/?sku=SGL-MTG-IMA-249-ENF1" TargetMode="External"/><Relationship Id="rId110" Type="http://schemas.openxmlformats.org/officeDocument/2006/relationships/hyperlink" Target="https://starcitygames.com/henrika-domnathi-henrika-infernal-seer-sgl-mtg-vow2-335-enn/?sku=SGL-MTG-VOW2-335-ENN1" TargetMode="External"/><Relationship Id="rId115" Type="http://schemas.openxmlformats.org/officeDocument/2006/relationships/hyperlink" Target="https://starcitygames.com/chandra-dressed-to-kill-sgl-mtg-vow-149-enn/?sku=SGL-MTG-VOW-149-ENN1" TargetMode="External"/><Relationship Id="rId131" Type="http://schemas.openxmlformats.org/officeDocument/2006/relationships/hyperlink" Target="https://starcitygames.com/portable-hole-sgl-mtg-afr-033-enn/?sku=SGL-MTG-AFR-033-ENN1" TargetMode="External"/><Relationship Id="rId136" Type="http://schemas.openxmlformats.org/officeDocument/2006/relationships/hyperlink" Target="https://starcitygames.com/graveyard-trespasser-graveyard-glutton-sgl-mtg-mid-104-enn/?sku=SGL-MTG-MID-104-ENN1" TargetMode="External"/><Relationship Id="rId157" Type="http://schemas.openxmlformats.org/officeDocument/2006/relationships/hyperlink" Target="https://starcitygames.com/zilortha-strength-incarnate-sgl-mtg-prm-bab_iko2_275-enf/?sku=SGL-MTG-PRM-BAB_IKO2_275-ENF1" TargetMode="External"/><Relationship Id="rId178" Type="http://schemas.openxmlformats.org/officeDocument/2006/relationships/hyperlink" Target="https://starcitygames.com/teferi-time-raveler-sgl-mtg-war-221-enn/?sku=SGL-MTG-WAR-221-ENN1" TargetMode="External"/><Relationship Id="rId61" Type="http://schemas.openxmlformats.org/officeDocument/2006/relationships/hyperlink" Target="https://starcitygames.com/settle-the-wreckage-sgl-mtg-xln-34-enn/?sku=SGL-MTG-XLN-34-ENN1" TargetMode="External"/><Relationship Id="rId82" Type="http://schemas.openxmlformats.org/officeDocument/2006/relationships/hyperlink" Target="https://starcitygames.com/garruks-uprising-sgl-mtg-m21-186-enn/?sku=SGL-MTG-M21-186-ENN1" TargetMode="External"/><Relationship Id="rId152" Type="http://schemas.openxmlformats.org/officeDocument/2006/relationships/hyperlink" Target="https://starcitygames.com/deep-gnome-terramancer-sgl-mtg-clb-658-enn/?sku=SGL-MTG-CLB-658-ENN1" TargetMode="External"/><Relationship Id="rId173" Type="http://schemas.openxmlformats.org/officeDocument/2006/relationships/hyperlink" Target="https://starcitygames.com/counterspell-sgl-mtg-tmp-57-enn/?sku=SGL-MTG-TMP-57-ENN1" TargetMode="External"/><Relationship Id="rId194" Type="http://schemas.openxmlformats.org/officeDocument/2006/relationships/hyperlink" Target="https://starcitygames.com/leveler-sgl-mtg-tsr2-397-enn/?sku=SGL-MTG-TSR2-397-ENN1" TargetMode="External"/><Relationship Id="rId19" Type="http://schemas.openxmlformats.org/officeDocument/2006/relationships/hyperlink" Target="https://starcitygames.com/fury-sgl-mtg-mh22-313-enn/?sku=SGL-MTG-MH22-313-ENN1" TargetMode="External"/><Relationship Id="rId14" Type="http://schemas.openxmlformats.org/officeDocument/2006/relationships/hyperlink" Target="https://starcitygames.com/vivien-on-the-hunt-sgl-mtg-snc-162-enf/?sku=SGL-MTG-SNC-162-ENF1" TargetMode="External"/><Relationship Id="rId30" Type="http://schemas.openxmlformats.org/officeDocument/2006/relationships/hyperlink" Target="https://starcitygames.com/raffines-tower-sgl-mtg-snc2-353-enn/?sku=SGL-MTG-SNC2-353-ENN1" TargetMode="External"/><Relationship Id="rId35" Type="http://schemas.openxmlformats.org/officeDocument/2006/relationships/hyperlink" Target="https://starcitygames.com/currency-converter-sgl-mtg-ncc-081-enn/?sku=SGL-MTG-NCC-081-ENN1" TargetMode="External"/><Relationship Id="rId56" Type="http://schemas.openxmlformats.org/officeDocument/2006/relationships/hyperlink" Target="https://starcitygames.com/rampaging-ferocidon-sgl-mtg-xln-154-enn/?sku=SGL-MTG-XLN-154-ENN1" TargetMode="External"/><Relationship Id="rId77" Type="http://schemas.openxmlformats.org/officeDocument/2006/relationships/hyperlink" Target="https://starcitygames.com/arcane-denial-sgl-mtg-cmr-393-enn/?sku=SGL-MTG-CMR-393-ENN1" TargetMode="External"/><Relationship Id="rId100" Type="http://schemas.openxmlformats.org/officeDocument/2006/relationships/hyperlink" Target="https://starcitygames.com/ghalta-primal-hunger-sgl-mtg-jmp-399-enn/?sku=SGL-MTG-JMP-399-ENN1" TargetMode="External"/><Relationship Id="rId105" Type="http://schemas.openxmlformats.org/officeDocument/2006/relationships/hyperlink" Target="https://starcitygames.com/rebuff-the-wicked-sgl-mtg-tsr-035-enn/?sku=SGL-MTG-TSR-035-ENN1" TargetMode="External"/><Relationship Id="rId126" Type="http://schemas.openxmlformats.org/officeDocument/2006/relationships/hyperlink" Target="https://starcitygames.com/prosperous-innkeeper-sgl-mtg-afr-200-enn/?sku=SGL-MTG-AFR-200-ENN1" TargetMode="External"/><Relationship Id="rId147" Type="http://schemas.openxmlformats.org/officeDocument/2006/relationships/hyperlink" Target="https://starcitygames.com/archivist-of-oghma-sgl-mtg-clb-004-enn/?sku=SGL-MTG-CLB-004-ENN1" TargetMode="External"/><Relationship Id="rId168" Type="http://schemas.openxmlformats.org/officeDocument/2006/relationships/hyperlink" Target="https://starcitygames.com/bennie-bracks-zoologist-sgl-mtg-ncc-086-enn/?sku=SGL-MTG-NCC-086-ENN1" TargetMode="External"/><Relationship Id="rId8" Type="http://schemas.openxmlformats.org/officeDocument/2006/relationships/hyperlink" Target="https://starcitygames.com/fury-sgl-mtg-mh22-313-enn/?sku=SGL-MTG-MH22-313-ENN1" TargetMode="External"/><Relationship Id="rId51" Type="http://schemas.openxmlformats.org/officeDocument/2006/relationships/hyperlink" Target="https://starcitygames.com/vona-butcher-of-magan-sgl-mtg-xln-231-enn/?sku=SGL-MTG-XLN-231-ENN1" TargetMode="External"/><Relationship Id="rId72" Type="http://schemas.openxmlformats.org/officeDocument/2006/relationships/hyperlink" Target="https://starcitygames.com/sanctum-of-stone-fangs-sgl-mtg-m21-120-enf/?sku=SGL-MTG-M21-120-ENF1" TargetMode="External"/><Relationship Id="rId93" Type="http://schemas.openxmlformats.org/officeDocument/2006/relationships/hyperlink" Target="https://starcitygames.com/eiganjo-seat-of-the-empire-sgl-mtg-neo2-413-enn/?sku=SGL-MTG-NEO2-413-ENN1" TargetMode="External"/><Relationship Id="rId98" Type="http://schemas.openxmlformats.org/officeDocument/2006/relationships/hyperlink" Target="https://starcitygames.com/path-to-exile-sgl-mtg-jmp-127-enn/?sku=SGL-MTG-JMP-127-ENN1" TargetMode="External"/><Relationship Id="rId121" Type="http://schemas.openxmlformats.org/officeDocument/2006/relationships/hyperlink" Target="https://starcitygames.com/destiny-spinner-sgl-mtg-thb-168-enn/?sku=SGL-MTG-THB-168-ENN1" TargetMode="External"/><Relationship Id="rId142" Type="http://schemas.openxmlformats.org/officeDocument/2006/relationships/hyperlink" Target="https://starcitygames.com/vexing-puzzlebox-sgl-mtg-clb-343-enn/?sku=SGL-MTG-CLB-343-ENN1" TargetMode="External"/><Relationship Id="rId163" Type="http://schemas.openxmlformats.org/officeDocument/2006/relationships/hyperlink" Target="https://starcitygames.com/shattering-spree-sgl-mtg-gk1-34-enn/?sku=SGL-MTG-GK1-34-ENN1" TargetMode="External"/><Relationship Id="rId184" Type="http://schemas.openxmlformats.org/officeDocument/2006/relationships/hyperlink" Target="https://starcitygames.com/kinnan-bonder-prodigy-sgl-mtg-iko-192-enn/?sku=SGL-MTG-IKO-192-ENN1" TargetMode="External"/><Relationship Id="rId189" Type="http://schemas.openxmlformats.org/officeDocument/2006/relationships/hyperlink" Target="https://starcitygames.com/luminous-broodmoth-sgl-mtg-prm-pre_iko_021-enf/?sku=SGL-MTG-PRM-PRE_IKO_021-ENF1" TargetMode="External"/><Relationship Id="rId3" Type="http://schemas.openxmlformats.org/officeDocument/2006/relationships/hyperlink" Target="https://starcitygames.com/abrupt-decay-sgl-mtg-prm-wmcq-2016-001-enf/?sku=SGL-MTG-PRM-WMCQ_2016_001-ENF1" TargetMode="External"/><Relationship Id="rId25" Type="http://schemas.openxmlformats.org/officeDocument/2006/relationships/hyperlink" Target="https://starcitygames.com/giada-font-of-hope-sgl-mtg-snc2-342-enf/?sku=SGL-MTG-SNC2-342-ENF1" TargetMode="External"/><Relationship Id="rId46" Type="http://schemas.openxmlformats.org/officeDocument/2006/relationships/hyperlink" Target="https://starcitygames.com/aether-gust-sgl-mtg-m20-42-enf/?sku=SGL-MTG-M20-42-ENF1" TargetMode="External"/><Relationship Id="rId67" Type="http://schemas.openxmlformats.org/officeDocument/2006/relationships/hyperlink" Target="https://starcitygames.com/ugin-the-spirit-dragon-sgl-mtg-m21-001-enn/?sku=SGL-MTG-M21-001-ENN1" TargetMode="External"/><Relationship Id="rId116" Type="http://schemas.openxmlformats.org/officeDocument/2006/relationships/hyperlink" Target="https://starcitygames.com/swiftfoot-boots-sgl-mtg-afc-217-enn/?sku=SGL-MTG-AFC-217-ENN1" TargetMode="External"/><Relationship Id="rId137" Type="http://schemas.openxmlformats.org/officeDocument/2006/relationships/hyperlink" Target="https://starcitygames.com/deadly-dispute-sgl-mtg-clb-124-enn/?sku=SGL-MTG-CLB-124-ENN1" TargetMode="External"/><Relationship Id="rId158" Type="http://schemas.openxmlformats.org/officeDocument/2006/relationships/hyperlink" Target="https://starcitygames.com/lotus-bloom-sgl-mtg-tsr-270-enn/?sku=SGL-MTG-TSR-270-ENN1" TargetMode="External"/><Relationship Id="rId20" Type="http://schemas.openxmlformats.org/officeDocument/2006/relationships/hyperlink" Target="https://starcitygames.com/heroic-intervention-sgl-mtg-afc-161-enn/?sku=SGL-MTG-AFC-161-ENN1" TargetMode="External"/><Relationship Id="rId41" Type="http://schemas.openxmlformats.org/officeDocument/2006/relationships/hyperlink" Target="https://starcitygames.com/smugglers-share-sgl-mtg-ncc-021-enn/?sku=SGL-MTG-NCC-021-ENN1" TargetMode="External"/><Relationship Id="rId62" Type="http://schemas.openxmlformats.org/officeDocument/2006/relationships/hyperlink" Target="https://starcitygames.com/arcane-adaptation-sgl-mtg-xln-46-enn/?sku=SGL-MTG-XLN-46-ENN1" TargetMode="External"/><Relationship Id="rId83" Type="http://schemas.openxmlformats.org/officeDocument/2006/relationships/hyperlink" Target="https://starcitygames.com/garruks-uprising-sgl-mtg-m212-308-enn/?sku=SGL-MTG-M212-308-ENN1" TargetMode="External"/><Relationship Id="rId88" Type="http://schemas.openxmlformats.org/officeDocument/2006/relationships/hyperlink" Target="https://starcitygames.com/deadly-dispute-sgl-mtg-afr-094-enf/?sku=SGL-MTG-AFR-094-ENF1" TargetMode="External"/><Relationship Id="rId111" Type="http://schemas.openxmlformats.org/officeDocument/2006/relationships/hyperlink" Target="https://starcitygames.com/hullbreaker-horror-sgl-mtg-vow2-359-enn/?sku=SGL-MTG-VOW2-359-ENN1" TargetMode="External"/><Relationship Id="rId132" Type="http://schemas.openxmlformats.org/officeDocument/2006/relationships/hyperlink" Target="https://starcitygames.com/oswald-fiddlebender-sgl-mtg-afr-028-enf/?sku=SGL-MTG-AFR-028-ENF1" TargetMode="External"/><Relationship Id="rId153" Type="http://schemas.openxmlformats.org/officeDocument/2006/relationships/hyperlink" Target="https://starcitygames.com/grim-hireling-sgl-mtg-clb-755-enn/?sku=SGL-MTG-CLB-755-ENN1" TargetMode="External"/><Relationship Id="rId174" Type="http://schemas.openxmlformats.org/officeDocument/2006/relationships/hyperlink" Target="https://starcitygames.com/careful-study-sgl-mtg-ody-70-enn/?sku=SGL-MTG-ODY-70-ENN1" TargetMode="External"/><Relationship Id="rId179" Type="http://schemas.openxmlformats.org/officeDocument/2006/relationships/hyperlink" Target="https://starcitygames.com/flooded-strand-sgl-mtg-ktk-233-enn/?sku=SGL-MTG-KTK-233-ENN1" TargetMode="External"/><Relationship Id="rId195" Type="http://schemas.openxmlformats.org/officeDocument/2006/relationships/hyperlink" Target="https://starcitygames.com/forsaken-monument-sgl-mtg-znr2-374-enn/?sku=SGL-MTG-ZNR2-374-ENN1" TargetMode="External"/><Relationship Id="rId190" Type="http://schemas.openxmlformats.org/officeDocument/2006/relationships/hyperlink" Target="https://starcitygames.com/raugrin-triome-sgl-mtg-iko2-311-enn/?sku=SGL-MTG-IKO2-311-ENN1" TargetMode="External"/><Relationship Id="rId15" Type="http://schemas.openxmlformats.org/officeDocument/2006/relationships/hyperlink" Target="https://starcitygames.com/jetmirs-garden-sgl-mtg-snc2-291-enn/?sku=SGL-MTG-SNC2-291-ENN1" TargetMode="External"/><Relationship Id="rId36" Type="http://schemas.openxmlformats.org/officeDocument/2006/relationships/hyperlink" Target="https://starcitygames.com/strionic-resonator-sgl-mtg-ncc-381-enn/?sku=SGL-MTG-NCC-381-ENN1" TargetMode="External"/><Relationship Id="rId57" Type="http://schemas.openxmlformats.org/officeDocument/2006/relationships/hyperlink" Target="https://starcitygames.com/dragonskull-summit-sgl-mtg-xln-252-enn/?sku=SGL-MTG-XLN-252-ENN1" TargetMode="External"/><Relationship Id="rId106" Type="http://schemas.openxmlformats.org/officeDocument/2006/relationships/hyperlink" Target="https://starcitygames.com/snow-covered-island-sgl-mtg-khm-278-enf/?sku=SGL-MTG-KHM-278-ENF1" TargetMode="External"/><Relationship Id="rId127" Type="http://schemas.openxmlformats.org/officeDocument/2006/relationships/hyperlink" Target="https://starcitygames.com/cauldron-familiar-sgl-mtg-jmp-216-enn/?sku=SGL-MTG-JMP-216-ENN1" TargetMode="External"/><Relationship Id="rId10" Type="http://schemas.openxmlformats.org/officeDocument/2006/relationships/hyperlink" Target="https://starcitygames.com/bootleggers-stash-sgl-mtg-snc-134-enn/?sku=SGL-MTG-SNC-134-ENN1" TargetMode="External"/><Relationship Id="rId31" Type="http://schemas.openxmlformats.org/officeDocument/2006/relationships/hyperlink" Target="https://starcitygames.com/dimir-signet-sgl-mtg-ncc-365-enn/?sku=SGL-MTG-NCC-365-ENN1" TargetMode="External"/><Relationship Id="rId52" Type="http://schemas.openxmlformats.org/officeDocument/2006/relationships/hyperlink" Target="https://starcitygames.com/growing-rites-of-itlimoc-sgl-mtg-xln-191a-enn/?sku=SGL-MTG-XLN-191a-ENN1" TargetMode="External"/><Relationship Id="rId73" Type="http://schemas.openxmlformats.org/officeDocument/2006/relationships/hyperlink" Target="https://starcitygames.com/witherbloom-command-sgl-mtg-stx-248-enf/?sku=SGL-MTG-STX-248-ENF1" TargetMode="External"/><Relationship Id="rId78" Type="http://schemas.openxmlformats.org/officeDocument/2006/relationships/hyperlink" Target="https://starcitygames.com/bojuka-bog-sgl-mtg-mic-167-enn/?sku=SGL-MTG-MIC-167-ENN1" TargetMode="External"/><Relationship Id="rId94" Type="http://schemas.openxmlformats.org/officeDocument/2006/relationships/hyperlink" Target="https://starcitygames.com/honden-of-infinite-rage-sgl-mtg-pwsb-ema_134-enn/?sku=SGL-MTG-PWSB-EMA_134-ENN1" TargetMode="External"/><Relationship Id="rId99" Type="http://schemas.openxmlformats.org/officeDocument/2006/relationships/hyperlink" Target="https://starcitygames.com/goblin-chieftain-sgl-mtg-jmp-324-enn/?sku=SGL-MTG-JMP-324-ENN1" TargetMode="External"/><Relationship Id="rId101" Type="http://schemas.openxmlformats.org/officeDocument/2006/relationships/hyperlink" Target="https://starcitygames.com/vedalken-archmage-sgl-mtg-jmp-187-enn/?sku=SGL-MTG-JMP-187-ENN1" TargetMode="External"/><Relationship Id="rId122" Type="http://schemas.openxmlformats.org/officeDocument/2006/relationships/hyperlink" Target="https://starcitygames.com/sevinnes-reclamation-sgl-mtg-c19-5-enn/?sku=SGL-MTG-C19-5-ENN1" TargetMode="External"/><Relationship Id="rId143" Type="http://schemas.openxmlformats.org/officeDocument/2006/relationships/hyperlink" Target="https://starcitygames.com/elminster-sgl-mtg-clb-274-enn/?sku=SGL-MTG-CLB-274-ENN1" TargetMode="External"/><Relationship Id="rId148" Type="http://schemas.openxmlformats.org/officeDocument/2006/relationships/hyperlink" Target="https://starcitygames.com/elminsters-simulacrum-sgl-mtg-clb-068-enn/?sku=SGL-MTG-CLB-068-ENN1" TargetMode="External"/><Relationship Id="rId164" Type="http://schemas.openxmlformats.org/officeDocument/2006/relationships/hyperlink" Target="https://starcitygames.com/stitch-in-time-sgl-mtg-gk1-43-enn/?sku=SGL-MTG-GK1-43-ENN1" TargetMode="External"/><Relationship Id="rId169" Type="http://schemas.openxmlformats.org/officeDocument/2006/relationships/hyperlink" Target="https://starcitygames.com/balor-sgl-mtg-clb-162-enf/?sku=SGL-MTG-CLB-162-ENF1" TargetMode="External"/><Relationship Id="rId185" Type="http://schemas.openxmlformats.org/officeDocument/2006/relationships/hyperlink" Target="https://starcitygames.com/ruinous-ultimatum-sgl-mtg-iko-204-enn/?sku=SGL-MTG-IKO-204-ENN1" TargetMode="External"/><Relationship Id="rId4" Type="http://schemas.openxmlformats.org/officeDocument/2006/relationships/hyperlink" Target="https://starcitygames.com/teferis-protection-sgl-mtg-sta-011-enn/?sku=SGL-MTG-STA-011-ENN1" TargetMode="External"/><Relationship Id="rId9" Type="http://schemas.openxmlformats.org/officeDocument/2006/relationships/hyperlink" Target="https://starcitygames.com/heroic-intervention-sgl-mtg-afc-161-enn/?sku=SGL-MTG-AFC-161-ENN1" TargetMode="External"/><Relationship Id="rId180" Type="http://schemas.openxmlformats.org/officeDocument/2006/relationships/hyperlink" Target="https://starcitygames.com/supreme-verdict-sgl-mtg-rtr-201-enf/?sku=SGL-MTG-RTR-201-ENF1" TargetMode="External"/><Relationship Id="rId26" Type="http://schemas.openxmlformats.org/officeDocument/2006/relationships/hyperlink" Target="https://starcitygames.com/reliquary-tower-sgl-mtg-m19-254-enn/?sku=SGL-MTG-M19-254-ENN1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rcitygames.com/branchloft-pathway-boulderloft-pathway-sgl-mtg-znr2-284-enn/?sku=SGL-MTG-ZNR2-284-ENN1" TargetMode="External"/><Relationship Id="rId18" Type="http://schemas.openxmlformats.org/officeDocument/2006/relationships/hyperlink" Target="https://starcitygames.com/glacial-fortress-sgl-mtg-m13-225-enn/?sku=SGL-MTG-M13-225-ENN1" TargetMode="External"/><Relationship Id="rId26" Type="http://schemas.openxmlformats.org/officeDocument/2006/relationships/hyperlink" Target="https://starcitygames.com/seachrome-coast-sgl-mtg-zne-011-enn/?sku=SGL-MTG-ZNE-011-ENN1" TargetMode="External"/><Relationship Id="rId39" Type="http://schemas.openxmlformats.org/officeDocument/2006/relationships/hyperlink" Target="https://starcitygames.com/temple-of-mystery-sgl-mtg-m21-254-enf/?sku=SGL-MTG-M21-254-ENF1" TargetMode="External"/><Relationship Id="rId21" Type="http://schemas.openxmlformats.org/officeDocument/2006/relationships/hyperlink" Target="https://starcitygames.com/privileged-position-sgl-mtg-gk1-116-enn/?sku=SGL-MTG-GK1-116-ENN1" TargetMode="External"/><Relationship Id="rId34" Type="http://schemas.openxmlformats.org/officeDocument/2006/relationships/hyperlink" Target="https://starcitygames.com/brushland-sgl-mtg-6ed-320-enn/?sku=SGL-MTG-6ED-320-ENN1" TargetMode="External"/><Relationship Id="rId42" Type="http://schemas.openxmlformats.org/officeDocument/2006/relationships/hyperlink" Target="https://starcitygames.com/plains-373-full-art-sgl-mtg-2xm-373-enn/?sku=SGL-MTG-2XM-373-ENN1" TargetMode="External"/><Relationship Id="rId47" Type="http://schemas.openxmlformats.org/officeDocument/2006/relationships/hyperlink" Target="https://starcitygames.com/soulsworn-jury-sgl-mtg-dis-17-enn/?sku=SGL-MTG-DIS-17-ENN1" TargetMode="External"/><Relationship Id="rId50" Type="http://schemas.openxmlformats.org/officeDocument/2006/relationships/hyperlink" Target="https://starcitygames.com/jungle-barrier-sgl-mtg-apc-106-enn/?sku=SGL-MTG-APC-106-ENN1" TargetMode="External"/><Relationship Id="rId55" Type="http://schemas.openxmlformats.org/officeDocument/2006/relationships/hyperlink" Target="https://starcitygames.com/teyo-the-shieldmage-sgl-mtg-war-32-enn/?sku=SGL-MTG-WAR-32-ENN1" TargetMode="External"/><Relationship Id="rId63" Type="http://schemas.openxmlformats.org/officeDocument/2006/relationships/hyperlink" Target="https://starcitygames.com/wall-of-blossoms-sgl-mtg-sth-125-enn/?sku=SGL-MTG-STH-125-ENN1" TargetMode="External"/><Relationship Id="rId68" Type="http://schemas.openxmlformats.org/officeDocument/2006/relationships/hyperlink" Target="https://starcitygames.com/marble-titan-sgl-mtg-tmp-28-enn/?sku=SGL-MTG-TMP-28-ENN1" TargetMode="External"/><Relationship Id="rId76" Type="http://schemas.openxmlformats.org/officeDocument/2006/relationships/hyperlink" Target="https://starcitygames.com/exotic-orchard-sgl-mtg-c19-242-enn/?sku=SGL-MTG-C19-242-ENN1" TargetMode="External"/><Relationship Id="rId84" Type="http://schemas.openxmlformats.org/officeDocument/2006/relationships/hyperlink" Target="https://starcitygames.com/three-visits-sgl-mtg-cmr-261-enn/?sku=SGL-MTG-CMR-261-ENN1" TargetMode="External"/><Relationship Id="rId89" Type="http://schemas.openxmlformats.org/officeDocument/2006/relationships/hyperlink" Target="https://starcitygames.com/wall-of-roots-sgl-mtg-mir-253-enn/?sku=SGL-MTG-MIR-253-ENN1" TargetMode="External"/><Relationship Id="rId7" Type="http://schemas.openxmlformats.org/officeDocument/2006/relationships/hyperlink" Target="https://starcitygames.com/counterspell-sgl-mtg-ss1-4-enn/?sku=SGL-MTG-SS1-4-ENN1" TargetMode="External"/><Relationship Id="rId71" Type="http://schemas.openxmlformats.org/officeDocument/2006/relationships/hyperlink" Target="https://starcitygames.com/cyclonic-rift-sgl-mtg-rtr-35-enn/?sku=SGL-MTG-RTR-35-ENN1" TargetMode="External"/><Relationship Id="rId92" Type="http://schemas.openxmlformats.org/officeDocument/2006/relationships/hyperlink" Target="https://starcitygames.com/wall-of-omens-sgl-mtg-roe-53-enn/?sku=SGL-MTG-ROE-53-ENN1" TargetMode="External"/><Relationship Id="rId2" Type="http://schemas.openxmlformats.org/officeDocument/2006/relationships/hyperlink" Target="https://starcitygames.com/mangara-the-diplomat-sgl-mtg-m21-027-enn/?sku=SGL-MTG-M21-027-ENN1" TargetMode="External"/><Relationship Id="rId16" Type="http://schemas.openxmlformats.org/officeDocument/2006/relationships/hyperlink" Target="https://starcitygames.com/hinterland-harbor-sgl-mtg-isd-241-enn/?sku=SGL-MTG-ISD-241-ENN1" TargetMode="External"/><Relationship Id="rId29" Type="http://schemas.openxmlformats.org/officeDocument/2006/relationships/hyperlink" Target="https://starcitygames.com/temple-garden-sgl-mtg-grn-258-enn/?sku=SGL-MTG-GRN-258-ENN1" TargetMode="External"/><Relationship Id="rId11" Type="http://schemas.openxmlformats.org/officeDocument/2006/relationships/hyperlink" Target="https://starcitygames.com/miraris-wake-sgl-mtg-jud-139-enn/?sku=SGL-MTG-JUD-139-ENN1" TargetMode="External"/><Relationship Id="rId24" Type="http://schemas.openxmlformats.org/officeDocument/2006/relationships/hyperlink" Target="https://starcitygames.com/bountiful-promenade-sgl-mtg-zne-020-enn/?sku=SGL-MTG-ZNE-020-ENN1" TargetMode="External"/><Relationship Id="rId32" Type="http://schemas.openxmlformats.org/officeDocument/2006/relationships/hyperlink" Target="https://starcitygames.com/hallowed-fountain-sgl-mtg-rtr-241-enn/?sku=SGL-MTG-RTR-241-ENN1" TargetMode="External"/><Relationship Id="rId37" Type="http://schemas.openxmlformats.org/officeDocument/2006/relationships/hyperlink" Target="https://starcitygames.com/wall-of-stolen-identity-sgl-mtg-c19-13-enn/?sku=SGL-MTG-C19-13-ENN1" TargetMode="External"/><Relationship Id="rId40" Type="http://schemas.openxmlformats.org/officeDocument/2006/relationships/hyperlink" Target="https://starcitygames.com/island-376-sgl-mtg-2xm-376-enf/?sku=SGL-MTG-2XM-376-ENF1" TargetMode="External"/><Relationship Id="rId45" Type="http://schemas.openxmlformats.org/officeDocument/2006/relationships/hyperlink" Target="https://starcitygames.com/hornet-nest-sgl-mtg-m15-177-enn/?sku=SGL-MTG-M15-177-ENN1" TargetMode="External"/><Relationship Id="rId53" Type="http://schemas.openxmlformats.org/officeDocument/2006/relationships/hyperlink" Target="https://starcitygames.com/psychic-membrane-sgl-mtg-mrd-46-enn/?sku=SGL-MTG-MRD-46-ENN1" TargetMode="External"/><Relationship Id="rId58" Type="http://schemas.openxmlformats.org/officeDocument/2006/relationships/hyperlink" Target="https://starcitygames.com/abzan-beastmaster-sgl-mtg-prm-fnm-2015-005-enf/?sku=SGL-MTG-PRM-FNM_2015_005-ENF1" TargetMode="External"/><Relationship Id="rId66" Type="http://schemas.openxmlformats.org/officeDocument/2006/relationships/hyperlink" Target="https://starcitygames.com/colfenors-urn-sgl-mtg-lrw-254-enn/?sku=SGL-MTG-LRW-254-ENN1" TargetMode="External"/><Relationship Id="rId74" Type="http://schemas.openxmlformats.org/officeDocument/2006/relationships/hyperlink" Target="https://starcitygames.com/bala-ged-recovery-bala-ged-sanctuary-sgl-mtg-znr-180-enf/?sku=SGL-MTG-ZNR-180-ENF1" TargetMode="External"/><Relationship Id="rId79" Type="http://schemas.openxmlformats.org/officeDocument/2006/relationships/hyperlink" Target="https://starcitygames.com/rhystic-study-sgl-mtg-pcy-45-enn/?sku=SGL-MTG-PCY-45-ENN1" TargetMode="External"/><Relationship Id="rId87" Type="http://schemas.openxmlformats.org/officeDocument/2006/relationships/hyperlink" Target="https://starcitygames.com/sol-ring-sgl-mtg-3ed-274-enn/?sku=SGL-MTG-3ED-274-ENN1" TargetMode="External"/><Relationship Id="rId5" Type="http://schemas.openxmlformats.org/officeDocument/2006/relationships/hyperlink" Target="https://starcitygames.com/supreme-verdict-sgl-mtg-pwsb-ima_210-enn/?sku=SGL-MTG-PWSB-IMA_210-ENN1" TargetMode="External"/><Relationship Id="rId61" Type="http://schemas.openxmlformats.org/officeDocument/2006/relationships/hyperlink" Target="https://starcitygames.com/assault-formation-sgl-mtg-dtk-173-enn/?sku=SGL-MTG-DTK-173-ENN1" TargetMode="External"/><Relationship Id="rId82" Type="http://schemas.openxmlformats.org/officeDocument/2006/relationships/hyperlink" Target="https://starcitygames.com/barkchannel-pathway-sgl-mtg-khm2-290-enf/?sku=SGL-MTG-KHM2-290-ENF1" TargetMode="External"/><Relationship Id="rId90" Type="http://schemas.openxmlformats.org/officeDocument/2006/relationships/hyperlink" Target="https://starcitygames.com/wall-of-denial-sgl-mtg-arb-16-enf/?sku=SGL-MTG-ARB-16-ENF1" TargetMode="External"/><Relationship Id="rId95" Type="http://schemas.openxmlformats.org/officeDocument/2006/relationships/printerSettings" Target="../printerSettings/printerSettings4.bin"/><Relationship Id="rId19" Type="http://schemas.openxmlformats.org/officeDocument/2006/relationships/hyperlink" Target="https://starcitygames.com/sea-of-clouds-sgl-mtg-zne-016-enn/?sku=SGL-MTG-ZNE-016-ENN1" TargetMode="External"/><Relationship Id="rId14" Type="http://schemas.openxmlformats.org/officeDocument/2006/relationships/hyperlink" Target="https://starcitygames.com/teferi-master-of-time-sgl-mtg-m212-292-enn/?sku=SGL-MTG-M212-292-ENN1https://starcitygames.com/teferi-master-of-time-sgl-mtg-m212-292-enn/?sku=SGL-MTG-M212-292-ENN1" TargetMode="External"/><Relationship Id="rId22" Type="http://schemas.openxmlformats.org/officeDocument/2006/relationships/hyperlink" Target="https://starcitygames.com/wall-of-reverence-sgl-mtg-uma-41-enf/?sku=SGL-MTG-UMA-41-ENF1" TargetMode="External"/><Relationship Id="rId27" Type="http://schemas.openxmlformats.org/officeDocument/2006/relationships/hyperlink" Target="https://starcitygames.com/heroic-intervention-sgl-mtg-aer-109-enn/?sku=SGL-MTG-AER-109-ENN1" TargetMode="External"/><Relationship Id="rId30" Type="http://schemas.openxmlformats.org/officeDocument/2006/relationships/hyperlink" Target="https://starcitygames.com/wall-of-nets-sgl-mtg-exo-24-enn/?sku=SGL-MTG-EXO-24-ENN1" TargetMode="External"/><Relationship Id="rId35" Type="http://schemas.openxmlformats.org/officeDocument/2006/relationships/hyperlink" Target="https://starcitygames.com/hengegate-pathway-sgl-mtg-khm2-293-enf/?sku=SGL-MTG-KHM2-293-ENF1" TargetMode="External"/><Relationship Id="rId43" Type="http://schemas.openxmlformats.org/officeDocument/2006/relationships/hyperlink" Target="https://starcitygames.com/axebane-guardian-sgl-mtg-rtr-115-enn/?sku=SGL-MTG-RTR-115-ENN1" TargetMode="External"/><Relationship Id="rId48" Type="http://schemas.openxmlformats.org/officeDocument/2006/relationships/hyperlink" Target="https://starcitygames.com/mnemonic-wall-sgl-mtg-roe-78-enn/?sku=SGL-MTG-ROE-78-ENN1" TargetMode="External"/><Relationship Id="rId56" Type="http://schemas.openxmlformats.org/officeDocument/2006/relationships/hyperlink" Target="https://starcitygames.com/overgrown-battlement-sgl-mtg-roe-203-enn/?sku=SGL-MTG-ROE-203-ENN1" TargetMode="External"/><Relationship Id="rId64" Type="http://schemas.openxmlformats.org/officeDocument/2006/relationships/hyperlink" Target="https://starcitygames.com/wall-of-tears-sgl-mtg-sth-50-enn/?sku=SGL-MTG-STH-50-ENN1" TargetMode="External"/><Relationship Id="rId69" Type="http://schemas.openxmlformats.org/officeDocument/2006/relationships/hyperlink" Target="https://starcitygames.com/wave-of-reckoning-sgl-mtg-c16-79-enn/?sku=SGL-MTG-C16-79-ENN1" TargetMode="External"/><Relationship Id="rId77" Type="http://schemas.openxmlformats.org/officeDocument/2006/relationships/hyperlink" Target="https://starcitygames.com/temple-of-enlightenment-sgl-mtg-bng-163-enf/?sku=SGL-MTG-BNG-163-ENF1" TargetMode="External"/><Relationship Id="rId8" Type="http://schemas.openxmlformats.org/officeDocument/2006/relationships/hyperlink" Target="https://starcitygames.com/opal-eye-kondas-yojimbo-sgl-mtg-bok-17-enn/?sku=SGL-MTG-BOK-17-ENN1" TargetMode="External"/><Relationship Id="rId51" Type="http://schemas.openxmlformats.org/officeDocument/2006/relationships/hyperlink" Target="https://starcitygames.com/vine-trellis-sgl-mtg-mmq-285-enn/?sku=SGL-MTG-MMQ-285-ENN1" TargetMode="External"/><Relationship Id="rId72" Type="http://schemas.openxmlformats.org/officeDocument/2006/relationships/hyperlink" Target="https://starcitygames.com/eladamris-call-sgl-mtg-mh1-197-enn/?sku=SGL-MTG-MH1-197-ENN1" TargetMode="External"/><Relationship Id="rId80" Type="http://schemas.openxmlformats.org/officeDocument/2006/relationships/hyperlink" Target="https://starcitygames.com/yavimaya-cradle-of-growth-sgl-mtg-mh22-441-enn/?sku=SGL-MTG-MH22-441-ENN1" TargetMode="External"/><Relationship Id="rId85" Type="http://schemas.openxmlformats.org/officeDocument/2006/relationships/hyperlink" Target="https://starcitygames.com/sparas-headquarters-sgl-mtg-snc-257-enn/?sku=SGL-MTG-SNC-257-ENN1" TargetMode="External"/><Relationship Id="rId93" Type="http://schemas.openxmlformats.org/officeDocument/2006/relationships/hyperlink" Target="https://starcitygames.com/wall-of-frost-sgl-mtg-m10-80-enn/?sku=SGL-MTG-M10-80-ENN1" TargetMode="External"/><Relationship Id="rId3" Type="http://schemas.openxmlformats.org/officeDocument/2006/relationships/hyperlink" Target="https://starcitygames.com/sylvan-caryatid-sgl-mtg-ths-180-enn/?sku=SGL-MTG-THS-180-ENN1" TargetMode="External"/><Relationship Id="rId12" Type="http://schemas.openxmlformats.org/officeDocument/2006/relationships/hyperlink" Target="https://starcitygames.com/wall-of-kelp-sgl-mtg-hml-40-enn/?sku=SGL-MTG-HML-40-ENN1" TargetMode="External"/><Relationship Id="rId17" Type="http://schemas.openxmlformats.org/officeDocument/2006/relationships/hyperlink" Target="https://starcitygames.com/sunpetal-grove-sgl-mtg-xln-257-enn/?sku=SGL-MTG-XLN-257-ENN1" TargetMode="External"/><Relationship Id="rId25" Type="http://schemas.openxmlformats.org/officeDocument/2006/relationships/hyperlink" Target="https://starcitygames.com/adarkar-wastes-sgl-mtg-ice-351-enn/?sku=SGL-MTG-ICE-351-ENN1" TargetMode="External"/><Relationship Id="rId33" Type="http://schemas.openxmlformats.org/officeDocument/2006/relationships/hyperlink" Target="https://starcitygames.com/arcane-signet-sgl-mtg-cmr2-689-enn/?sku=SGL-MTG-CMR2-689-ENN1" TargetMode="External"/><Relationship Id="rId38" Type="http://schemas.openxmlformats.org/officeDocument/2006/relationships/hyperlink" Target="https://starcitygames.com/geist-of-the-archives-sgl-mtg-emn-62-enn/?sku=SGL-MTG-EMN-62-ENN1" TargetMode="External"/><Relationship Id="rId46" Type="http://schemas.openxmlformats.org/officeDocument/2006/relationships/hyperlink" Target="https://starcitygames.com/charix-the-raging-isle-sgl-mtg-prm-bun_znr_386-enf/?sku=SGL-MTG-PRM-BUN_ZNR_386-ENF1" TargetMode="External"/><Relationship Id="rId59" Type="http://schemas.openxmlformats.org/officeDocument/2006/relationships/hyperlink" Target="https://starcitygames.com/stalwart-shield-bearers-sgl-mtg-roe-46-enn/?sku=SGL-MTG-ROE-46-ENN1" TargetMode="External"/><Relationship Id="rId67" Type="http://schemas.openxmlformats.org/officeDocument/2006/relationships/hyperlink" Target="https://starcitygames.com/leyline-of-vitality-sgl-mtg-m11-183-enn/?sku=SGL-MTG-M11-183-ENN1" TargetMode="External"/><Relationship Id="rId20" Type="http://schemas.openxmlformats.org/officeDocument/2006/relationships/hyperlink" Target="https://starcitygames.com/forest-full-art-sgl-mtg-ust-216-enn/?sku=SGL-MTG-UST-216-ENN1" TargetMode="External"/><Relationship Id="rId41" Type="http://schemas.openxmlformats.org/officeDocument/2006/relationships/hyperlink" Target="https://starcitygames.com/island-sgl-mtg-znr-271-enf/?sku=SGL-MTG-ZNR-271-ENF1" TargetMode="External"/><Relationship Id="rId54" Type="http://schemas.openxmlformats.org/officeDocument/2006/relationships/hyperlink" Target="https://starcitygames.com/high-alert-sgl-mtg-rna-182-enn/?sku=SGL-MTG-RNA-182-ENN1" TargetMode="External"/><Relationship Id="rId62" Type="http://schemas.openxmlformats.org/officeDocument/2006/relationships/hyperlink" Target="https://starcitygames.com/perimeter-captain-sgl-mtg-wwk-16-enn/?sku=SGL-MTG-WWK-16-ENN1" TargetMode="External"/><Relationship Id="rId70" Type="http://schemas.openxmlformats.org/officeDocument/2006/relationships/hyperlink" Target="https://starcitygames.com/misty-rainforest-sgl-mtg-mh22-438-enn/?sku=SGL-MTG-MH22-438-ENN1" TargetMode="External"/><Relationship Id="rId75" Type="http://schemas.openxmlformats.org/officeDocument/2006/relationships/hyperlink" Target="https://starcitygames.com/alchemists-refuge-sgl-mtg-avr-225-enf/?sku=SGL-MTG-AVR-225-ENF1" TargetMode="External"/><Relationship Id="rId83" Type="http://schemas.openxmlformats.org/officeDocument/2006/relationships/hyperlink" Target="https://starcitygames.com/commanders-plate-sgl-mtg-cmr-305-enn/?sku=SGL-MTG-CMR-305-ENN1" TargetMode="External"/><Relationship Id="rId88" Type="http://schemas.openxmlformats.org/officeDocument/2006/relationships/hyperlink" Target="https://starcitygames.com/beast-within-sgl-mtg-nph-103-enn/?sku=SGL-MTG-NPH-103-ENN1" TargetMode="External"/><Relationship Id="rId91" Type="http://schemas.openxmlformats.org/officeDocument/2006/relationships/hyperlink" Target="https://starcitygames.com/seaside-citadel-sgl-mtg-ala-229-enn/?sku=SGL-MTG-ALA-229-ENN1" TargetMode="External"/><Relationship Id="rId1" Type="http://schemas.openxmlformats.org/officeDocument/2006/relationships/hyperlink" Target="https://starcitygames.com/minamo-school-at-waters-edge-sgl-mtg-pwsb-chk_279-enf/?sku=SGL-MTG-PWSB-CHK_279-ENF1" TargetMode="External"/><Relationship Id="rId6" Type="http://schemas.openxmlformats.org/officeDocument/2006/relationships/hyperlink" Target="https://starcitygames.com/ancient-ziggurat-sgl-mtg-pwsb-con_141-enn/?sku=SGL-MTG-PWSB-CON_141-ENN1" TargetMode="External"/><Relationship Id="rId15" Type="http://schemas.openxmlformats.org/officeDocument/2006/relationships/hyperlink" Target="https://starcitygames.com/towering-titan-sgl-mtg-jmp-031-enn/?sku=SGL-MTG-JMP-031-ENN1" TargetMode="External"/><Relationship Id="rId23" Type="http://schemas.openxmlformats.org/officeDocument/2006/relationships/hyperlink" Target="https://starcitygames.com/meekstone-sgl-mtg-7ed-307-enn/?sku=SGL-MTG-7ED-307-ENN1" TargetMode="External"/><Relationship Id="rId28" Type="http://schemas.openxmlformats.org/officeDocument/2006/relationships/hyperlink" Target="https://starcitygames.com/chromatic-lantern-sgl-mtg-rtr-226-enn/?sku=SGL-MTG-RTR-226-ENN1" TargetMode="External"/><Relationship Id="rId36" Type="http://schemas.openxmlformats.org/officeDocument/2006/relationships/hyperlink" Target="https://starcitygames.com/swords-to-plowshares-sgl-mtg-ima-36-enf/?sku=SGL-MTG-IMA-36-ENF1" TargetMode="External"/><Relationship Id="rId49" Type="http://schemas.openxmlformats.org/officeDocument/2006/relationships/hyperlink" Target="https://starcitygames.com/tetsuko-umezawa-fugitive-sgl-mtg-dom-69-enn/?sku=SGL-MTG-DOM-69-ENN1" TargetMode="External"/><Relationship Id="rId57" Type="http://schemas.openxmlformats.org/officeDocument/2006/relationships/hyperlink" Target="https://starcitygames.com/carven-caryatid-sgl-mtg-rav-155-enn/?sku=SGL-MTG-RAV-155-ENN1" TargetMode="External"/><Relationship Id="rId10" Type="http://schemas.openxmlformats.org/officeDocument/2006/relationships/hyperlink" Target="https://starcitygames.com/fell-the-mighty-sgl-mtg-c14-7-enn/?sku=SGL-MTG-C14-7-ENN1" TargetMode="External"/><Relationship Id="rId31" Type="http://schemas.openxmlformats.org/officeDocument/2006/relationships/hyperlink" Target="https://starcitygames.com/breeding-pool-sgl-mtg-gtc-240-enn/?sku=SGL-MTG-GTC-240-ENN1" TargetMode="External"/><Relationship Id="rId44" Type="http://schemas.openxmlformats.org/officeDocument/2006/relationships/hyperlink" Target="https://starcitygames.com/temple-of-plenty-sgl-mtg-bng-165-enn/?sku=SGL-MTG-BNG-165-ENN1" TargetMode="External"/><Relationship Id="rId52" Type="http://schemas.openxmlformats.org/officeDocument/2006/relationships/hyperlink" Target="https://starcitygames.com/sunscape-familiar-sgl-mtg-pls-17-enn/?sku=SGL-MTG-PLS-17-ENN1" TargetMode="External"/><Relationship Id="rId60" Type="http://schemas.openxmlformats.org/officeDocument/2006/relationships/hyperlink" Target="https://starcitygames.com/dusk-sgl-mtg-akh-210a-enn/?sku=SGL-MTG-AKH-210a-ENN1" TargetMode="External"/><Relationship Id="rId65" Type="http://schemas.openxmlformats.org/officeDocument/2006/relationships/hyperlink" Target="https://starcitygames.com/command-tower-sgl-mtg-c18-240-enn/?sku=SGL-MTG-C18-240-ENN1" TargetMode="External"/><Relationship Id="rId73" Type="http://schemas.openxmlformats.org/officeDocument/2006/relationships/hyperlink" Target="https://starcitygames.com/lightning-greaves-sgl-mtg-c19-217-enn/?sku=SGL-MTG-C19-217-ENN1" TargetMode="External"/><Relationship Id="rId78" Type="http://schemas.openxmlformats.org/officeDocument/2006/relationships/hyperlink" Target="https://starcitygames.com/plains-sgl-mtg-m212-309-enf/?sku=SGL-MTG-M212-309-ENF1" TargetMode="External"/><Relationship Id="rId81" Type="http://schemas.openxmlformats.org/officeDocument/2006/relationships/hyperlink" Target="https://starcitygames.com/flooded-strand-sgl-mtg-ktk-233-enn/?sku=SGL-MTG-KTK-233-ENN1" TargetMode="External"/><Relationship Id="rId86" Type="http://schemas.openxmlformats.org/officeDocument/2006/relationships/hyperlink" Target="https://starcitygames.com/arcades-the-strategist-sgl-mtg-tsr2-371-enn/?sku=SGL-MTG-TSR2-371-ENN1" TargetMode="External"/><Relationship Id="rId94" Type="http://schemas.openxmlformats.org/officeDocument/2006/relationships/hyperlink" Target="https://starcitygames.com/weathered-sentinels-sgl-mtg-ncc-085-enn/?sku=SGL-MTG-NCC-085-ENN1" TargetMode="External"/><Relationship Id="rId4" Type="http://schemas.openxmlformats.org/officeDocument/2006/relationships/hyperlink" Target="https://starcitygames.com/botanical-sanctum-sgl-mtg-kld-244-enn/?sku=SGL-MTG-KLD-244-ENN1" TargetMode="External"/><Relationship Id="rId9" Type="http://schemas.openxmlformats.org/officeDocument/2006/relationships/hyperlink" Target="https://starcitygames.com/tree-of-redemption-sgl-mtg-a25-191-enn/?sku=SGL-MTG-A25-191-ENN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citygames.com/spectral-adversary-sgl-mtg-mid-077-enf/?sku=SGL-MTG-MID-077-ENF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starcitygames.com/tempest-djinn-sgl-mtg-dom-68-enn/?sku=SGL-MTG-DOM-68-ENN1" TargetMode="External"/><Relationship Id="rId1" Type="http://schemas.openxmlformats.org/officeDocument/2006/relationships/hyperlink" Target="https://starcitygames.com/tempest-djinn-sgl-mtg-dom-68-enf/?sku=SGL-MTG-DOM-68-ENF1" TargetMode="External"/><Relationship Id="rId6" Type="http://schemas.openxmlformats.org/officeDocument/2006/relationships/hyperlink" Target="https://starcitygames.com/otawara-soaring-city-sgl-mtg-neo-271-enn/?sku=SGL-MTG-NEO-271-ENN1" TargetMode="External"/><Relationship Id="rId5" Type="http://schemas.openxmlformats.org/officeDocument/2006/relationships/hyperlink" Target="https://starcitygames.com/brazen-borrower-SGL-MTG-ELD2-281-enn/?sku=SGL-MTG-ELD2-281-ENN1" TargetMode="External"/><Relationship Id="rId4" Type="http://schemas.openxmlformats.org/officeDocument/2006/relationships/hyperlink" Target="https://starcitygames.com/spectral-adversary-sgl-mtg-mid2-341-enf/?sku=SGL-MTG-MID2-341-ENF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citygames.com/hells-caretaker-sgl-mtg-leg-104-enn/?sku=SGL-MTG-LEG-104-ENN1" TargetMode="External"/><Relationship Id="rId13" Type="http://schemas.openxmlformats.org/officeDocument/2006/relationships/hyperlink" Target="https://starcitygames.com/retribution-of-the-meek-sgl-mtg-vis-19-enn/?sku=SGL-MTG-VIS-19-ENN1" TargetMode="External"/><Relationship Id="rId18" Type="http://schemas.openxmlformats.org/officeDocument/2006/relationships/hyperlink" Target="https://starcitygames.com/keldon-warlord-sgl-mtg-leb-161-enn/?sku=SGL-MTG-LEB-161-ENN1" TargetMode="External"/><Relationship Id="rId26" Type="http://schemas.openxmlformats.org/officeDocument/2006/relationships/hyperlink" Target="https://starcitygames.com/ertai-the-corrupted-sgl-mtg-pls-107-enn/?sku=SGL-MTG-PLS-107-ENN1" TargetMode="External"/><Relationship Id="rId3" Type="http://schemas.openxmlformats.org/officeDocument/2006/relationships/hyperlink" Target="https://starcitygames.com/hells-caretaker-sgl-mtg-leg-104-enn/?sku=SGL-MTG-LEG-104-ENN1" TargetMode="External"/><Relationship Id="rId21" Type="http://schemas.openxmlformats.org/officeDocument/2006/relationships/hyperlink" Target="https://starcitygames.com/ascendant-evincar-sgl-mtg-nem-51-enn/?sku=SGL-MTG-NEM-51-ENN1" TargetMode="External"/><Relationship Id="rId34" Type="http://schemas.openxmlformats.org/officeDocument/2006/relationships/hyperlink" Target="https://starcitygames.com/tempest-efreet-sgl-mtg-leg-166-enn/?sku=SGL-MTG-LEG-166-ENN1" TargetMode="External"/><Relationship Id="rId7" Type="http://schemas.openxmlformats.org/officeDocument/2006/relationships/hyperlink" Target="https://starcitygames.com/emrakul-the-aeons-torn-sgl-mtg-prm-pre-roe-004-enf/?sku=SGL-MTG-PRM-PRE_ROE_004-ENF1" TargetMode="External"/><Relationship Id="rId12" Type="http://schemas.openxmlformats.org/officeDocument/2006/relationships/hyperlink" Target="https://starcitygames.com/opalescence-sgl-mtg-uds-13-enn/?sku=SGL-MTG-UDS-13-ENN1" TargetMode="External"/><Relationship Id="rId17" Type="http://schemas.openxmlformats.org/officeDocument/2006/relationships/hyperlink" Target="https://starcitygames.com/mirror-mirror-sgl-mtg-ugl-77-enn/?sku=SGL-MTG-UGL-77-ENN1" TargetMode="External"/><Relationship Id="rId25" Type="http://schemas.openxmlformats.org/officeDocument/2006/relationships/hyperlink" Target="https://starcitygames.com/ertai-wizard-adept-sgl-mtg-exo-33-enn/?sku=SGL-MTG-EXO-33-ENN1" TargetMode="External"/><Relationship Id="rId33" Type="http://schemas.openxmlformats.org/officeDocument/2006/relationships/hyperlink" Target="https://starcitygames.com/old-fogey-sgl-mtg-unh-106-enn/?sku=SGL-MTG-UNH-106-ENN1" TargetMode="External"/><Relationship Id="rId2" Type="http://schemas.openxmlformats.org/officeDocument/2006/relationships/hyperlink" Target="https://starcitygames.com/swamp-sgl-mtg-lea-290-enn/?sku=SGL-MTG-LEA-290-ENN1" TargetMode="External"/><Relationship Id="rId16" Type="http://schemas.openxmlformats.org/officeDocument/2006/relationships/hyperlink" Target="https://starcitygames.com/damping-field-sgl-mtg-atq-5-enn/?sku=SGL-MTG-ATQ-5-ENN1" TargetMode="External"/><Relationship Id="rId20" Type="http://schemas.openxmlformats.org/officeDocument/2006/relationships/hyperlink" Target="https://starcitygames.com/crovax-the-cursed-sgl-mtg-sth-55-enn/?sku=SGL-MTG-STH-55-ENN1" TargetMode="External"/><Relationship Id="rId29" Type="http://schemas.openxmlformats.org/officeDocument/2006/relationships/hyperlink" Target="https://starcitygames.com/paper-tiger-sgl-mtg-ugl-78-enn/?sku=SGL-MTG-UGL-78-ENN1" TargetMode="External"/><Relationship Id="rId1" Type="http://schemas.openxmlformats.org/officeDocument/2006/relationships/hyperlink" Target="https://starcitygames.com/wood-elemental-sgl-mtg-leg-215-enn/?sku=SGL-MTG-LEG-215-ENN1" TargetMode="External"/><Relationship Id="rId6" Type="http://schemas.openxmlformats.org/officeDocument/2006/relationships/hyperlink" Target="https://starcitygames.com/arcades-sabboth-sgl-mtg-leg-218-enn/?sku=SGL-MTG-LEG-218-ENN1" TargetMode="External"/><Relationship Id="rId11" Type="http://schemas.openxmlformats.org/officeDocument/2006/relationships/hyperlink" Target="https://starcitygames.com/glory-sgl-mtg-prm-pre-jud-011-enf/?sku=SGL-MTG-PRM-PRE_JUD_011-ENF1" TargetMode="External"/><Relationship Id="rId24" Type="http://schemas.openxmlformats.org/officeDocument/2006/relationships/hyperlink" Target="https://starcitygames.com/mana-web-sgl-mtg-wth-152-enn/?sku=SGL-MTG-WTH-152-ENN1" TargetMode="External"/><Relationship Id="rId32" Type="http://schemas.openxmlformats.org/officeDocument/2006/relationships/hyperlink" Target="https://starcitygames.com/chaos-confetti-sgl-mtg-ugl-72-enn/?sku=SGL-MTG-UGL-72-ENN1" TargetMode="External"/><Relationship Id="rId37" Type="http://schemas.openxmlformats.org/officeDocument/2006/relationships/printerSettings" Target="../printerSettings/printerSettings6.bin"/><Relationship Id="rId5" Type="http://schemas.openxmlformats.org/officeDocument/2006/relationships/hyperlink" Target="https://starcitygames.com/gerrard-capashen-sgl-mtg-apc-11-enf/?sku=SGL-MTG-APC-11-ENF1" TargetMode="External"/><Relationship Id="rId15" Type="http://schemas.openxmlformats.org/officeDocument/2006/relationships/hyperlink" Target="https://starcitygames.com/illusions-of-grandeur-sgl-mtg-ice-79-enn/?sku=SGL-MTG-ICE-79-ENN1" TargetMode="External"/><Relationship Id="rId23" Type="http://schemas.openxmlformats.org/officeDocument/2006/relationships/hyperlink" Target="https://starcitygames.com/ghazban-ogress-sgl-mtg-ugl-60-enn/?sku=SGL-MTG-UGL-60-ENN1" TargetMode="External"/><Relationship Id="rId28" Type="http://schemas.openxmlformats.org/officeDocument/2006/relationships/hyperlink" Target="https://starcitygames.com/rock-lobster-sgl-mtg-ugl-79-enn/?sku=SGL-MTG-UGL-79-ENN1" TargetMode="External"/><Relationship Id="rId36" Type="http://schemas.openxmlformats.org/officeDocument/2006/relationships/hyperlink" Target="https://starcitygames.com/bronze-tablet-sgl-mtg-atq-42-enn/?sku=SGL-MTG-ATQ-42-ENN1" TargetMode="External"/><Relationship Id="rId10" Type="http://schemas.openxmlformats.org/officeDocument/2006/relationships/hyperlink" Target="https://starcitygames.com/gerrard-capashen-sgl-mtg-apc-11-enf/?sku=SGL-MTG-APC-11-ENF1" TargetMode="External"/><Relationship Id="rId19" Type="http://schemas.openxmlformats.org/officeDocument/2006/relationships/hyperlink" Target="https://starcitygames.com/crovax-ascendant-hero-sgl-mtg-plc-3-enn/?sku=SGL-MTG-PLC-3-ENN1" TargetMode="External"/><Relationship Id="rId31" Type="http://schemas.openxmlformats.org/officeDocument/2006/relationships/hyperlink" Target="https://starcitygames.com/the-ultimate-nightmare-of-wizards-of-the-coast-customer-service-sgl-mtg-ugl-53-enn/?sku=SGL-MTG-UGL-53-ENN1" TargetMode="External"/><Relationship Id="rId4" Type="http://schemas.openxmlformats.org/officeDocument/2006/relationships/hyperlink" Target="https://starcitygames.com/jandors-ring-sgl-mtg-arn-64-enn/?sku=SGL-MTG-ARN-64-ENN1" TargetMode="External"/><Relationship Id="rId9" Type="http://schemas.openxmlformats.org/officeDocument/2006/relationships/hyperlink" Target="https://starcitygames.com/jandors-ring-sgl-mtg-arn-64-enn/?sku=SGL-MTG-ARN-64-ENN1" TargetMode="External"/><Relationship Id="rId14" Type="http://schemas.openxmlformats.org/officeDocument/2006/relationships/hyperlink" Target="https://starcitygames.com/righteous-war-sgl-mtg-vis-134-enn/?sku=SGL-MTG-VIS-134-ENN1" TargetMode="External"/><Relationship Id="rId22" Type="http://schemas.openxmlformats.org/officeDocument/2006/relationships/hyperlink" Target="https://starcitygames.com/hasran-ogress-sgl-mtg-arn-27b-enn/?sku=SGL-MTG-ARN-27b-ENN1" TargetMode="External"/><Relationship Id="rId27" Type="http://schemas.openxmlformats.org/officeDocument/2006/relationships/hyperlink" Target="https://starcitygames.com/apocalypse-sgl-mtg-tmp-162-enn/?sku=SGL-MTG-TMP-162-ENN1" TargetMode="External"/><Relationship Id="rId30" Type="http://schemas.openxmlformats.org/officeDocument/2006/relationships/hyperlink" Target="https://starcitygames.com/scissors-lizard-sgl-mtg-ugl-80-enn/?sku=SGL-MTG-UGL-80-ENN1" TargetMode="External"/><Relationship Id="rId35" Type="http://schemas.openxmlformats.org/officeDocument/2006/relationships/hyperlink" Target="https://starcitygames.com/pygmy-hippo-sgl-mtg-vis-133-enn/?sku=SGL-MTG-VIS-133-ENN1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rcitygames.com/verdant-mastery-sgl-mtg-stx-146-enn/?sku=SGL-MTG-STX-146-ENN1" TargetMode="External"/><Relationship Id="rId299" Type="http://schemas.openxmlformats.org/officeDocument/2006/relationships/hyperlink" Target="https://starcitygames.com/maestros-ascendancy-sgl-mtg-snc-198-enn/?sku=SGL-MTG-SNC-198-ENN1" TargetMode="External"/><Relationship Id="rId21" Type="http://schemas.openxmlformats.org/officeDocument/2006/relationships/hyperlink" Target="https://starcitygames.com/svyelun-of-sea-and-sky-sgl-mtg-mh2-069-enn/?sku=SGL-MTG-MH2-069-ENN1" TargetMode="External"/><Relationship Id="rId63" Type="http://schemas.openxmlformats.org/officeDocument/2006/relationships/hyperlink" Target="https://starcitygames.com/greater-gargadon-sgl-mtg-tsr-167-enn/?sku=SGL-MTG-TSR-167-ENN1" TargetMode="External"/><Relationship Id="rId159" Type="http://schemas.openxmlformats.org/officeDocument/2006/relationships/hyperlink" Target="https://starcitygames.com/winged-boots-sgl-mtg-afc-020-enn/?sku=SGL-MTG-AFC-020-ENN1" TargetMode="External"/><Relationship Id="rId324" Type="http://schemas.openxmlformats.org/officeDocument/2006/relationships/hyperlink" Target="https://starcitygames.com/oviya-pashiri-sage-lifecrafter-sgl-mtg-kld-165-enn/?sku=SGL-MTG-KLD-165-ENN1" TargetMode="External"/><Relationship Id="rId366" Type="http://schemas.openxmlformats.org/officeDocument/2006/relationships/hyperlink" Target="https://starcitygames.com/intellect-devourer-sgl-mtg-clb-132-enn/?sku=SGL-MTG-CLB-132-ENN1" TargetMode="External"/><Relationship Id="rId170" Type="http://schemas.openxmlformats.org/officeDocument/2006/relationships/hyperlink" Target="https://starcitygames.com/chasm-skulker-sgl-mtg-ncc-214-enn/?sku=SGL-MTG-NCC-214-ENN1" TargetMode="External"/><Relationship Id="rId226" Type="http://schemas.openxmlformats.org/officeDocument/2006/relationships/hyperlink" Target="https://starcitygames.com/shadow-of-mortality-sgl-mtg-snc-094-enn/?sku=SGL-MTG-SNC-094-ENN1" TargetMode="External"/><Relationship Id="rId268" Type="http://schemas.openxmlformats.org/officeDocument/2006/relationships/hyperlink" Target="https://starcitygames.com/spring-leaf-avenger-sgl-mtg-neo-208-enn/?sku=SGL-MTG-NEO-208-ENN1" TargetMode="External"/><Relationship Id="rId32" Type="http://schemas.openxmlformats.org/officeDocument/2006/relationships/hyperlink" Target="https://starcitygames.com/tribute-to-horobi-echo-of-deaths-wait-sgl-mtg-neo-124-enn/?sku=SGL-MTG-NEO-124-ENN1" TargetMode="External"/><Relationship Id="rId74" Type="http://schemas.openxmlformats.org/officeDocument/2006/relationships/hyperlink" Target="https://starcitygames.com/weaver-of-harmony-sgl-mtg-neo2-395-enn/?sku=SGL-MTG-NEO2-395-ENN1" TargetMode="External"/><Relationship Id="rId128" Type="http://schemas.openxmlformats.org/officeDocument/2006/relationships/hyperlink" Target="https://starcitygames.com/hopeful-initiate-sgl-mtg-vow-020-enn/?sku=SGL-MTG-VOW-020-ENN1" TargetMode="External"/><Relationship Id="rId335" Type="http://schemas.openxmlformats.org/officeDocument/2006/relationships/hyperlink" Target="https://starcitygames.com/approach-of-the-second-sun-sgl-mtg-prm-cd_q06_001-enn/?sku=SGL-MTG-PRM-CD_Q06_001-ENN1" TargetMode="External"/><Relationship Id="rId377" Type="http://schemas.openxmlformats.org/officeDocument/2006/relationships/hyperlink" Target="https://starcitygames.com/skarrgan-hellkite-sgl-mtg-rna-114-enn/?sku=SGL-MTG-RNA-114-ENN1" TargetMode="External"/><Relationship Id="rId5" Type="http://schemas.openxmlformats.org/officeDocument/2006/relationships/hyperlink" Target="https://starcitygames.com/sram-senior-edificer-sgl-mtg-tsr2-303-enn/?sku=SGL-MTG-TSR2-303-ENN1" TargetMode="External"/><Relationship Id="rId95" Type="http://schemas.openxmlformats.org/officeDocument/2006/relationships/hyperlink" Target="https://starcitygames.com/declaration-in-stone-sgl-mtg-soi-12-enn/?sku=SGL-MTG-SOI-12-ENN1" TargetMode="External"/><Relationship Id="rId160" Type="http://schemas.openxmlformats.org/officeDocument/2006/relationships/hyperlink" Target="https://starcitygames.com/ghostly-pilferer-sgl-mtg-ncc-223-enn/?sku=SGL-MTG-NCC-223-ENN1" TargetMode="External"/><Relationship Id="rId181" Type="http://schemas.openxmlformats.org/officeDocument/2006/relationships/hyperlink" Target="https://starcitygames.com/all-seeing-arbiter-sgl-mtg-snc-034-enn/?sku=SGL-MTG-SNC-034-ENN1" TargetMode="External"/><Relationship Id="rId216" Type="http://schemas.openxmlformats.org/officeDocument/2006/relationships/hyperlink" Target="https://starcitygames.com/dire-fleet-ravager-sgl-mtg-xln-104-enn/?sku=SGL-MTG-XLN-104-ENN1" TargetMode="External"/><Relationship Id="rId237" Type="http://schemas.openxmlformats.org/officeDocument/2006/relationships/hyperlink" Target="https://starcitygames.com/calibrated-blast-sgl-mtg-mh2-118-enn/?sku=SGL-MTG-MH2-118-ENN1" TargetMode="External"/><Relationship Id="rId402" Type="http://schemas.openxmlformats.org/officeDocument/2006/relationships/hyperlink" Target="https://starcitygames.com/jan-jansen-chaos-crafter-sgl-mtg-clb-277-enn/?sku=SGL-MTG-CLB-277-ENN1" TargetMode="External"/><Relationship Id="rId258" Type="http://schemas.openxmlformats.org/officeDocument/2006/relationships/hyperlink" Target="https://starcitygames.com/boxing-ring-sgl-mtg-ncc-091-enn/?sku=SGL-MTG-NCC-091-ENN1" TargetMode="External"/><Relationship Id="rId279" Type="http://schemas.openxmlformats.org/officeDocument/2006/relationships/hyperlink" Target="https://starcitygames.com/toluz-clever-conductor-sgl-mtg-snc2-336-enn/?sku=SGL-MTG-SNC2-336-ENN1" TargetMode="External"/><Relationship Id="rId22" Type="http://schemas.openxmlformats.org/officeDocument/2006/relationships/hyperlink" Target="https://starcitygames.com/mindlink-mech-sgl-mtg-neo-062-enn/?sku=SGL-MTG-NEO-062-ENN1" TargetMode="External"/><Relationship Id="rId43" Type="http://schemas.openxmlformats.org/officeDocument/2006/relationships/hyperlink" Target="https://starcitygames.com/ogre-slumlord-sgl-mtg-gtc-74-enn/?sku=SGL-MTG-GTC-74-ENN1" TargetMode="External"/><Relationship Id="rId64" Type="http://schemas.openxmlformats.org/officeDocument/2006/relationships/hyperlink" Target="https://starcitygames.com/banefire-sgl-mtg-m19-130-enn/?sku=SGL-MTG-M19-130-ENN1" TargetMode="External"/><Relationship Id="rId118" Type="http://schemas.openxmlformats.org/officeDocument/2006/relationships/hyperlink" Target="https://starcitygames.com/tovolars-huntmaster-tovolars-packleader-sgl-mtg-mid-204-enn/?sku=SGL-MTG-MID-204-ENN1" TargetMode="External"/><Relationship Id="rId139" Type="http://schemas.openxmlformats.org/officeDocument/2006/relationships/hyperlink" Target="https://starcitygames.com/angel-of-finality-sgl-mtg-afc-063-enn/?sku=SGL-MTG-AFC-063-ENN1" TargetMode="External"/><Relationship Id="rId290" Type="http://schemas.openxmlformats.org/officeDocument/2006/relationships/hyperlink" Target="https://starcitygames.com/colfenor-the-last-yew-sgl-mtg-cmr-274-enn/?sku=SGL-MTG-CMR-274-ENN1" TargetMode="External"/><Relationship Id="rId304" Type="http://schemas.openxmlformats.org/officeDocument/2006/relationships/hyperlink" Target="https://starcitygames.com/evelyn-the-covetous-sgl-mtg-snc-184-enn/?sku=SGL-MTG-SNC-184-ENN1" TargetMode="External"/><Relationship Id="rId325" Type="http://schemas.openxmlformats.org/officeDocument/2006/relationships/hyperlink" Target="https://starcitygames.com/silverfur-partisan-sgl-mtg-soi-228-enn/?sku=SGL-MTG-SOI-228-ENN1" TargetMode="External"/><Relationship Id="rId346" Type="http://schemas.openxmlformats.org/officeDocument/2006/relationships/hyperlink" Target="https://starcitygames.com/archon-of-coronation-sgl-mtg-ncc-192-enn/?sku=SGL-MTG-NCC-192-ENN1" TargetMode="External"/><Relationship Id="rId367" Type="http://schemas.openxmlformats.org/officeDocument/2006/relationships/hyperlink" Target="https://starcitygames.com/ravenloft-adventurer-sgl-mtg-clb-142-enn/?sku=SGL-MTG-CLB-142-ENN1" TargetMode="External"/><Relationship Id="rId388" Type="http://schemas.openxmlformats.org/officeDocument/2006/relationships/hyperlink" Target="https://starcitygames.com/myrkul-lord-of-bones-sgl-mtg-clb-287-enn/?sku=SGL-MTG-CLB-287-ENN1" TargetMode="External"/><Relationship Id="rId85" Type="http://schemas.openxmlformats.org/officeDocument/2006/relationships/hyperlink" Target="https://starcitygames.com/hallowed-respite-sgl-mtg-mid-227-enn/?sku=SGL-MTG-MID-227-ENN1" TargetMode="External"/><Relationship Id="rId150" Type="http://schemas.openxmlformats.org/officeDocument/2006/relationships/hyperlink" Target="https://starcitygames.com/archon-of-coronation-sgl-mtg-ncc-192-enn/?sku=SGL-MTG-NCC-192-ENN1" TargetMode="External"/><Relationship Id="rId171" Type="http://schemas.openxmlformats.org/officeDocument/2006/relationships/hyperlink" Target="https://starcitygames.com/champion-of-wits-sgl-mtg-ncc-213-enn/?sku=SGL-MTG-NCC-213-ENN1" TargetMode="External"/><Relationship Id="rId192" Type="http://schemas.openxmlformats.org/officeDocument/2006/relationships/hyperlink" Target="https://starcitygames.com/diregraf-colossus-sgl-mtg-soi-107-enn/?sku=SGL-MTG-SOI-107-ENN1" TargetMode="External"/><Relationship Id="rId206" Type="http://schemas.openxmlformats.org/officeDocument/2006/relationships/hyperlink" Target="https://starcitygames.com/graveblade-marauder-sgl-mtg-ncc-251-enn/?sku=SGL-MTG-NCC-251-ENN1" TargetMode="External"/><Relationship Id="rId227" Type="http://schemas.openxmlformats.org/officeDocument/2006/relationships/hyperlink" Target="https://starcitygames.com/shadow-of-mortality-sgl-mtg-snc2-287-enn/?sku=SGL-MTG-SNC2-287-ENN1" TargetMode="External"/><Relationship Id="rId413" Type="http://schemas.openxmlformats.org/officeDocument/2006/relationships/printerSettings" Target="../printerSettings/printerSettings7.bin"/><Relationship Id="rId248" Type="http://schemas.openxmlformats.org/officeDocument/2006/relationships/hyperlink" Target="https://starcitygames.com/structural-assault-sgl-mtg-snc2-427-enn/?sku=SGL-MTG-SNC2-427-ENN1" TargetMode="External"/><Relationship Id="rId269" Type="http://schemas.openxmlformats.org/officeDocument/2006/relationships/hyperlink" Target="https://starcitygames.com/spring-leaf-avenger-sgl-mtg-neo2-349-enn/?sku=SGL-MTG-NEO2-349-ENN1" TargetMode="External"/><Relationship Id="rId12" Type="http://schemas.openxmlformats.org/officeDocument/2006/relationships/hyperlink" Target="https://starcitygames.com/indestructibility-sgl-mtg-m14-23-enn/?sku=SGL-MTG-M14-23-ENN1" TargetMode="External"/><Relationship Id="rId33" Type="http://schemas.openxmlformats.org/officeDocument/2006/relationships/hyperlink" Target="https://starcitygames.com/underworld-connections-sgl-mtg-rtr-83-enn/?sku=SGL-MTG-RTR-83-ENN1" TargetMode="External"/><Relationship Id="rId108" Type="http://schemas.openxmlformats.org/officeDocument/2006/relationships/hyperlink" Target="https://starcitygames.com/burn-down-the-house-sgl-mtg-mid-131-enn/?sku=SGL-MTG-MID-131-ENN1" TargetMode="External"/><Relationship Id="rId129" Type="http://schemas.openxmlformats.org/officeDocument/2006/relationships/hyperlink" Target="https://starcitygames.com/rolling-stones-sgl-mtg-8ed-38-enn/?sku=SGL-MTG-8ED-38-ENN1" TargetMode="External"/><Relationship Id="rId280" Type="http://schemas.openxmlformats.org/officeDocument/2006/relationships/hyperlink" Target="https://starcitygames.com/obscura-ascendancy-sgl-mtg-snc-207-enn/?sku=SGL-MTG-SNC-207-ENN1" TargetMode="External"/><Relationship Id="rId315" Type="http://schemas.openxmlformats.org/officeDocument/2006/relationships/hyperlink" Target="https://starcitygames.com/shadowborn-demon-sgl-mtg-m14-115-enn/?sku=SGL-MTG-M14-115-ENN1" TargetMode="External"/><Relationship Id="rId336" Type="http://schemas.openxmlformats.org/officeDocument/2006/relationships/hyperlink" Target="https://starcitygames.com/errant-street-artist-sgl-mtg-snc-041-enn/?sku=SGL-MTG-SNC-041-ENN1" TargetMode="External"/><Relationship Id="rId357" Type="http://schemas.openxmlformats.org/officeDocument/2006/relationships/hyperlink" Target="https://starcitygames.com/mission-briefing-sgl-mtg-grn-44-enn/?sku=SGL-MTG-GRN-44-ENN1" TargetMode="External"/><Relationship Id="rId54" Type="http://schemas.openxmlformats.org/officeDocument/2006/relationships/hyperlink" Target="https://starcitygames.com/grapeshot-sgl-mtg-sta-039-enn/?sku=SGL-MTG-STA-039-ENN1" TargetMode="External"/><Relationship Id="rId75" Type="http://schemas.openxmlformats.org/officeDocument/2006/relationships/hyperlink" Target="https://starcitygames.com/gaeas-anthem-sgl-mtg-pwsb-plc_147-enn/?sku=SGL-MTG-PWSB-PLC_147-ENN1" TargetMode="External"/><Relationship Id="rId96" Type="http://schemas.openxmlformats.org/officeDocument/2006/relationships/hyperlink" Target="https://starcitygames.com/hanweir-militia-captain-sgl-mtg-soi-21a-enn/?sku=SGL-MTG-SOI-21a-ENN1" TargetMode="External"/><Relationship Id="rId140" Type="http://schemas.openxmlformats.org/officeDocument/2006/relationships/hyperlink" Target="https://starcitygames.com/cemetery-protector-sgl-mtg-vow-006-enn/?sku=SGL-MTG-VOW-006-ENN1" TargetMode="External"/><Relationship Id="rId161" Type="http://schemas.openxmlformats.org/officeDocument/2006/relationships/hyperlink" Target="https://starcitygames.com/in-too-deep-sgl-mtg-ncc-027-enn/?sku=SGL-MTG-NCC-027-ENN1" TargetMode="External"/><Relationship Id="rId182" Type="http://schemas.openxmlformats.org/officeDocument/2006/relationships/hyperlink" Target="https://starcitygames.com/stolen-identity-sgl-mtg-ncc-233-enn/?sku=SGL-MTG-NCC-233-ENN1" TargetMode="External"/><Relationship Id="rId217" Type="http://schemas.openxmlformats.org/officeDocument/2006/relationships/hyperlink" Target="https://starcitygames.com/ogre-slumlord-sgl-mtg-jmp-260-enn/?sku=SGL-MTG-JMP-260-ENN1" TargetMode="External"/><Relationship Id="rId378" Type="http://schemas.openxmlformats.org/officeDocument/2006/relationships/hyperlink" Target="https://starcitygames.com/brash-taunter-sgl-mtg-m21-133-enn/?sku=SGL-MTG-M21-133-ENN1" TargetMode="External"/><Relationship Id="rId399" Type="http://schemas.openxmlformats.org/officeDocument/2006/relationships/hyperlink" Target="https://starcitygames.com/florian-voldaren-scion-sgl-mtg-mid-223-enn/?sku=SGL-MTG-MID-223-ENN1" TargetMode="External"/><Relationship Id="rId403" Type="http://schemas.openxmlformats.org/officeDocument/2006/relationships/hyperlink" Target="https://starcitygames.com/mazzy-truesword-paladin-sgl-mtg-clb-283-enn/?sku=SGL-MTG-CLB-283-ENN1" TargetMode="External"/><Relationship Id="rId6" Type="http://schemas.openxmlformats.org/officeDocument/2006/relationships/hyperlink" Target="https://starcitygames.com/gift-of-estates-sgl-mtg-sta-006-enn/?sku=SGL-MTG-STA-006-ENN1" TargetMode="External"/><Relationship Id="rId238" Type="http://schemas.openxmlformats.org/officeDocument/2006/relationships/hyperlink" Target="https://starcitygames.com/reckless-stormseeker-storm-charged-slasher-sgl-mtg-mid-157-enn/?sku=SGL-MTG-MID-157-ENN1" TargetMode="External"/><Relationship Id="rId259" Type="http://schemas.openxmlformats.org/officeDocument/2006/relationships/hyperlink" Target="https://starcitygames.com/enchantresss-presence-sgl-mtg-mh2-283-enn/?sku=SGL-MTG-MH2-283-ENN1" TargetMode="External"/><Relationship Id="rId23" Type="http://schemas.openxmlformats.org/officeDocument/2006/relationships/hyperlink" Target="https://starcitygames.com/gifts-ungiven-sgl-mtg-ss1-5-enn/?sku=SGL-MTG-SS1-5-ENN1" TargetMode="External"/><Relationship Id="rId119" Type="http://schemas.openxmlformats.org/officeDocument/2006/relationships/hyperlink" Target="https://starcitygames.com/storm-the-festival-sgl-mtg-mid-200-enn/?sku=SGL-MTG-MID-200-ENN1" TargetMode="External"/><Relationship Id="rId270" Type="http://schemas.openxmlformats.org/officeDocument/2006/relationships/hyperlink" Target="https://starcitygames.com/workshop-warchief-sgl-mtg-snc-165-enn/?sku=SGL-MTG-SNC-165-ENN1" TargetMode="External"/><Relationship Id="rId291" Type="http://schemas.openxmlformats.org/officeDocument/2006/relationships/hyperlink" Target="https://starcitygames.com/siphon-insight-sgl-mtg-mid-241-enn/?sku=SGL-MTG-MID-241-ENN1" TargetMode="External"/><Relationship Id="rId305" Type="http://schemas.openxmlformats.org/officeDocument/2006/relationships/hyperlink" Target="https://starcitygames.com/bjorna-nightfall-alchemist-sgl-mtg-prm-secret_slx_002-enn/?sku=SGL-MTG-PRM-SECRET_SLX_002-ENN1" TargetMode="External"/><Relationship Id="rId326" Type="http://schemas.openxmlformats.org/officeDocument/2006/relationships/hyperlink" Target="https://starcitygames.com/briarbridge-tracker-sgl-mtg-mid-172-enn/?sku=SGL-MTG-MID-172-ENN1" TargetMode="External"/><Relationship Id="rId347" Type="http://schemas.openxmlformats.org/officeDocument/2006/relationships/hyperlink" Target="https://starcitygames.com/loyal-warhound-sgl-mtg-afr-023-enn/?sku=SGL-MTG-AFR-023-ENN1" TargetMode="External"/><Relationship Id="rId44" Type="http://schemas.openxmlformats.org/officeDocument/2006/relationships/hyperlink" Target="https://starcitygames.com/sanguine-bond-sgl-mtg-m14-112-enn/?sku=SGL-MTG-M14-112-ENN1" TargetMode="External"/><Relationship Id="rId65" Type="http://schemas.openxmlformats.org/officeDocument/2006/relationships/hyperlink" Target="https://starcitygames.com/electrodominance-sgl-mtg-rna-99-enn/?sku=SGL-MTG-RNA-99-ENN1" TargetMode="External"/><Relationship Id="rId86" Type="http://schemas.openxmlformats.org/officeDocument/2006/relationships/hyperlink" Target="https://starcitygames.com/kotori-pilot-prodigy-sgl-mtg-nec-002-enn/?sku=SGL-MTG-NEC-002-ENN1" TargetMode="External"/><Relationship Id="rId130" Type="http://schemas.openxmlformats.org/officeDocument/2006/relationships/hyperlink" Target="https://starcitygames.com/ashes-of-the-abhorrent-sgl-mtg-xln-2-enn/?sku=SGL-MTG-XLN-2-ENN1" TargetMode="External"/><Relationship Id="rId151" Type="http://schemas.openxmlformats.org/officeDocument/2006/relationships/hyperlink" Target="https://starcitygames.com/sun-titan-sgl-mtg-ncc-210-enn/?sku=SGL-MTG-NCC-210-ENN1" TargetMode="External"/><Relationship Id="rId368" Type="http://schemas.openxmlformats.org/officeDocument/2006/relationships/hyperlink" Target="https://starcitygames.com/pact-weapon-sgl-mtg-clb-139-enn/?sku=SGL-MTG-CLB-139-ENN1" TargetMode="External"/><Relationship Id="rId389" Type="http://schemas.openxmlformats.org/officeDocument/2006/relationships/hyperlink" Target="https://starcitygames.com/lazav-dimir-mastermind-sgl-mtg-gk1-16-enn/?sku=SGL-MTG-GK1-16-ENN1" TargetMode="External"/><Relationship Id="rId172" Type="http://schemas.openxmlformats.org/officeDocument/2006/relationships/hyperlink" Target="https://starcitygames.com/nadir-kraken-sgl-mtg-ncc-228-enn/?sku=SGL-MTG-NCC-228-ENN1" TargetMode="External"/><Relationship Id="rId193" Type="http://schemas.openxmlformats.org/officeDocument/2006/relationships/hyperlink" Target="https://starcitygames.com/embodiment-of-agonies-sgl-mtg-m20-98-enn/?sku=SGL-MTG-M20-98-ENN1" TargetMode="External"/><Relationship Id="rId207" Type="http://schemas.openxmlformats.org/officeDocument/2006/relationships/hyperlink" Target="https://starcitygames.com/drana-liberator-of-malakir-sgl-mtg-ncc-248-enn/?sku=SGL-MTG-NCC-248-ENN1" TargetMode="External"/><Relationship Id="rId228" Type="http://schemas.openxmlformats.org/officeDocument/2006/relationships/hyperlink" Target="https://starcitygames.com/confront-the-past-sgl-mtg-pwsb-stx_067-enn/?sku=SGL-MTG-PWSB-STX_067-ENN1" TargetMode="External"/><Relationship Id="rId249" Type="http://schemas.openxmlformats.org/officeDocument/2006/relationships/hyperlink" Target="https://starcitygames.com/ruin-grinder-sgl-mtg-c21-057-enn/?sku=SGL-MTG-C21-057-ENN1" TargetMode="External"/><Relationship Id="rId13" Type="http://schemas.openxmlformats.org/officeDocument/2006/relationships/hyperlink" Target="https://starcitygames.com/gideons-intervention-sgl-mtg-akh-15-enn/?sku=SGL-MTG-AKH-15-ENN1" TargetMode="External"/><Relationship Id="rId109" Type="http://schemas.openxmlformats.org/officeDocument/2006/relationships/hyperlink" Target="https://starcitygames.com/flameblade-angel-sgl-mtg-soi-157-enn/?sku=SGL-MTG-SOI-157-ENN1" TargetMode="External"/><Relationship Id="rId260" Type="http://schemas.openxmlformats.org/officeDocument/2006/relationships/hyperlink" Target="https://starcitygames.com/evolving-door-sgl-mtg-snc-144-enn/?sku=SGL-MTG-SNC-144-ENN1" TargetMode="External"/><Relationship Id="rId281" Type="http://schemas.openxmlformats.org/officeDocument/2006/relationships/hyperlink" Target="https://starcitygames.com/obscura-confluence-sgl-mtg-ncc-076-enn/?sku=SGL-MTG-NCC-076-ENN1" TargetMode="External"/><Relationship Id="rId316" Type="http://schemas.openxmlformats.org/officeDocument/2006/relationships/hyperlink" Target="https://starcitygames.com/undercity-plague-sgl-mtg-gtc-83-enn/?sku=SGL-MTG-GTC-83-ENN1" TargetMode="External"/><Relationship Id="rId337" Type="http://schemas.openxmlformats.org/officeDocument/2006/relationships/hyperlink" Target="https://starcitygames.com/errant-street-artist-sgl-mtg-snc2-344-enn/?sku=SGL-MTG-SNC2-344-ENN1" TargetMode="External"/><Relationship Id="rId34" Type="http://schemas.openxmlformats.org/officeDocument/2006/relationships/hyperlink" Target="https://starcitygames.com/soul-shatter-sgl-mtg-znr-127-enn/?sku=SGL-MTG-ZNR-127-ENN1" TargetMode="External"/><Relationship Id="rId55" Type="http://schemas.openxmlformats.org/officeDocument/2006/relationships/hyperlink" Target="https://starcitygames.com/ogre-head-helm-sgl-mtg-neo-155-enn/?sku=SGL-MTG-NEO-155-ENN1" TargetMode="External"/><Relationship Id="rId76" Type="http://schemas.openxmlformats.org/officeDocument/2006/relationships/hyperlink" Target="https://starcitygames.com/krosan-grip-sgl-mtg-sta-053-enn/?sku=SGL-MTG-STA-053-ENN1" TargetMode="External"/><Relationship Id="rId97" Type="http://schemas.openxmlformats.org/officeDocument/2006/relationships/hyperlink" Target="https://starcitygames.com/luminarch-aspirant-sgl-mtg-znr-024-enn/?sku=SGL-MTG-ZNR-024-ENN1" TargetMode="External"/><Relationship Id="rId120" Type="http://schemas.openxmlformats.org/officeDocument/2006/relationships/hyperlink" Target="https://starcitygames.com/invocation-of-saint-traft-sgl-mtg-soi-246-enn/?sku=SGL-MTG-SOI-246-ENN1" TargetMode="External"/><Relationship Id="rId141" Type="http://schemas.openxmlformats.org/officeDocument/2006/relationships/hyperlink" Target="https://starcitygames.com/sudden-salvation-sgl-mtg-voc2-048-enn/?sku=SGL-MTG-VOC2-048-ENN1" TargetMode="External"/><Relationship Id="rId358" Type="http://schemas.openxmlformats.org/officeDocument/2006/relationships/hyperlink" Target="https://starcitygames.com/gale-waterdeep-prodigy-sgl-mtg-clb-072-enn/?sku=SGL-MTG-CLB-072-ENN1" TargetMode="External"/><Relationship Id="rId379" Type="http://schemas.openxmlformats.org/officeDocument/2006/relationships/hyperlink" Target="https://starcitygames.com/time-of-need-sgl-mtg-tsr2-369-enn/?sku=SGL-MTG-TSR2-369-ENN1" TargetMode="External"/><Relationship Id="rId7" Type="http://schemas.openxmlformats.org/officeDocument/2006/relationships/hyperlink" Target="https://starcitygames.com/light-paws-emperors-voice-sgl-mtg-neo-025-enn/?sku=SGL-MTG-NEO-025-ENN1" TargetMode="External"/><Relationship Id="rId162" Type="http://schemas.openxmlformats.org/officeDocument/2006/relationships/hyperlink" Target="https://starcitygames.com/wavebreak-hippocamp-sgl-mtg-thb-080-enn/?sku=SGL-MTG-THB-080-ENN1" TargetMode="External"/><Relationship Id="rId183" Type="http://schemas.openxmlformats.org/officeDocument/2006/relationships/hyperlink" Target="https://starcitygames.com/overflowing-insight-sgl-mtg-xln-66-enn/?sku=SGL-MTG-XLN-66-ENN1" TargetMode="External"/><Relationship Id="rId218" Type="http://schemas.openxmlformats.org/officeDocument/2006/relationships/hyperlink" Target="https://starcitygames.com/liliana-deaths-majesty-sgl-mtg-mic-121-enn/?sku=SGL-MTG-MIC-121-ENN1" TargetMode="External"/><Relationship Id="rId239" Type="http://schemas.openxmlformats.org/officeDocument/2006/relationships/hyperlink" Target="https://starcitygames.com/devilish-valet-sgl-mtg-snc-105-enn/?sku=SGL-MTG-SNC-105-ENN1" TargetMode="External"/><Relationship Id="rId390" Type="http://schemas.openxmlformats.org/officeDocument/2006/relationships/hyperlink" Target="https://starcitygames.com/jon-irenicus-shattered-one-sgl-mtg-clb-278-enn/?sku=SGL-MTG-CLB-278-ENN1" TargetMode="External"/><Relationship Id="rId404" Type="http://schemas.openxmlformats.org/officeDocument/2006/relationships/hyperlink" Target="https://starcitygames.com/drizzt-dourden-sgl-mtg-afr-220-enn/?sku=SGL-MTG-AFR-220-ENN1" TargetMode="External"/><Relationship Id="rId250" Type="http://schemas.openxmlformats.org/officeDocument/2006/relationships/hyperlink" Target="https://starcitygames.com/angraths-marauders-sgl-mtg-xln-132-enn/?sku=SGL-MTG-XLN-132-ENN1" TargetMode="External"/><Relationship Id="rId271" Type="http://schemas.openxmlformats.org/officeDocument/2006/relationships/hyperlink" Target="https://starcitygames.com/gargos-vicious-watcher-sgl-mtg-m20-172-enn/?sku=SGL-MTG-M20-172-ENN1" TargetMode="External"/><Relationship Id="rId292" Type="http://schemas.openxmlformats.org/officeDocument/2006/relationships/hyperlink" Target="https://starcitygames.com/aven-heartstabber-sgl-mtg-snc-166-enn/?sku=SGL-MTG-SNC-166-ENN1" TargetMode="External"/><Relationship Id="rId306" Type="http://schemas.openxmlformats.org/officeDocument/2006/relationships/hyperlink" Target="https://starcitygames.com/dalakos-crafter-of-wonders-sgl-mtg-thb-212-enn/?sku=SGL-MTG-THB-212-ENN1" TargetMode="External"/><Relationship Id="rId24" Type="http://schemas.openxmlformats.org/officeDocument/2006/relationships/hyperlink" Target="https://starcitygames.com/tezzerets-gambit-sgl-mtg-sta2-084-jaf/?sku=SGL-MTG-STA2-084-JAF1" TargetMode="External"/><Relationship Id="rId45" Type="http://schemas.openxmlformats.org/officeDocument/2006/relationships/hyperlink" Target="https://starcitygames.com/bone-dragon-sgl-mtg-m19-88-enn/?sku=SGL-MTG-M19-88-ENN1" TargetMode="External"/><Relationship Id="rId66" Type="http://schemas.openxmlformats.org/officeDocument/2006/relationships/hyperlink" Target="https://starcitygames.com/march-of-reckless-joy-sgl-mtg-neo2-469-enn/?sku=SGL-MTG-NEO2-469-ENN1" TargetMode="External"/><Relationship Id="rId87" Type="http://schemas.openxmlformats.org/officeDocument/2006/relationships/hyperlink" Target="https://starcitygames.com/shaile-dean-of-radiance-embrose-dean-of-shadow-sgl-mtg-stx-158-enn/?sku=SGL-MTG-STX-158-ENN1" TargetMode="External"/><Relationship Id="rId110" Type="http://schemas.openxmlformats.org/officeDocument/2006/relationships/hyperlink" Target="https://starcitygames.com/light-up-the-night-sgl-mtg-mid-146-enn/?sku=SGL-MTG-MID-146-ENN1" TargetMode="External"/><Relationship Id="rId131" Type="http://schemas.openxmlformats.org/officeDocument/2006/relationships/hyperlink" Target="https://starcitygames.com/seraphic-greatsword-sgl-mtg-cmr-045-enn/?sku=SGL-MTG-CMR-045-ENN1" TargetMode="External"/><Relationship Id="rId327" Type="http://schemas.openxmlformats.org/officeDocument/2006/relationships/hyperlink" Target="https://starcitygames.com/primal-adversary-sgl-mtg-mid-194-enn/?sku=SGL-MTG-MID-194-ENN1" TargetMode="External"/><Relationship Id="rId348" Type="http://schemas.openxmlformats.org/officeDocument/2006/relationships/hyperlink" Target="https://starcitygames.com/horn-of-valhalla-ysgards-call-sgl-mtg-clb-026-enn/?sku=SGL-MTG-CLB-026-ENN1" TargetMode="External"/><Relationship Id="rId369" Type="http://schemas.openxmlformats.org/officeDocument/2006/relationships/hyperlink" Target="https://starcitygames.com/call-to-the-void-sgl-mtg-clb-118-enn/?sku=SGL-MTG-CLB-118-ENN1" TargetMode="External"/><Relationship Id="rId152" Type="http://schemas.openxmlformats.org/officeDocument/2006/relationships/hyperlink" Target="https://starcitygames.com/goring-ceratops-sgl-mtg-xln-13-enn/?sku=SGL-MTG-XLN-13-ENN1" TargetMode="External"/><Relationship Id="rId173" Type="http://schemas.openxmlformats.org/officeDocument/2006/relationships/hyperlink" Target="https://starcitygames.com/amphin-mutineer-sgl-mtg-cmr-055-enn/?sku=SGL-MTG-CMR-055-ENN1" TargetMode="External"/><Relationship Id="rId194" Type="http://schemas.openxmlformats.org/officeDocument/2006/relationships/hyperlink" Target="https://starcitygames.com/necromentia-sgl-mtg-m21-116-enn/?sku=SGL-MTG-M21-116-ENN1" TargetMode="External"/><Relationship Id="rId208" Type="http://schemas.openxmlformats.org/officeDocument/2006/relationships/hyperlink" Target="https://starcitygames.com/sanctum-seeker-sgl-mtg-xln-120-enn/?sku=SGL-MTG-XLN-120-ENN1" TargetMode="External"/><Relationship Id="rId229" Type="http://schemas.openxmlformats.org/officeDocument/2006/relationships/hyperlink" Target="https://starcitygames.com/profane-command-sgl-mtg-ncc-256-enn/?sku=SGL-MTG-NCC-256-ENN1" TargetMode="External"/><Relationship Id="rId380" Type="http://schemas.openxmlformats.org/officeDocument/2006/relationships/hyperlink" Target="https://starcitygames.com/mythos-of-brokkos-sgl-mtg-iko-168-enn/?sku=SGL-MTG-IKO-168-ENN1" TargetMode="External"/><Relationship Id="rId240" Type="http://schemas.openxmlformats.org/officeDocument/2006/relationships/hyperlink" Target="https://starcitygames.com/widespread-thieving-sgl-mtg-snc-130-enn/?sku=SGL-MTG-SNC-130-ENN1" TargetMode="External"/><Relationship Id="rId261" Type="http://schemas.openxmlformats.org/officeDocument/2006/relationships/hyperlink" Target="https://starcitygames.com/topiary-stomper-sgl-mtg-snc-160-enn/?sku=SGL-MTG-SNC-160-ENN1" TargetMode="External"/><Relationship Id="rId14" Type="http://schemas.openxmlformats.org/officeDocument/2006/relationships/hyperlink" Target="https://starcitygames.com/felidar-retreat-sgl-mtg-znr2-292-enn/?sku=SGL-MTG-ZNR2-292-ENN1" TargetMode="External"/><Relationship Id="rId35" Type="http://schemas.openxmlformats.org/officeDocument/2006/relationships/hyperlink" Target="https://starcitygames.com/callous-bloodmage-sgl-mtg-stx-066-enn/?sku=SGL-MTG-STX-066-ENN1" TargetMode="External"/><Relationship Id="rId56" Type="http://schemas.openxmlformats.org/officeDocument/2006/relationships/hyperlink" Target="https://starcitygames.com/battlemages-bracers-sgl-mtg-c21-048-enn/?sku=SGL-MTG-C21-048-ENN1" TargetMode="External"/><Relationship Id="rId77" Type="http://schemas.openxmlformats.org/officeDocument/2006/relationships/hyperlink" Target="https://starcitygames.com/the-dragon-kami-reborn-dragon-kamis-egg-sgl-mtg-neo-181-enn/?sku=SGL-MTG-NEO-181-ENN1" TargetMode="External"/><Relationship Id="rId100" Type="http://schemas.openxmlformats.org/officeDocument/2006/relationships/hyperlink" Target="https://starcitygames.com/insidious-will-sgl-mtg-kld-52-enn/?sku=SGL-MTG-KLD-52-ENN1" TargetMode="External"/><Relationship Id="rId282" Type="http://schemas.openxmlformats.org/officeDocument/2006/relationships/hyperlink" Target="https://starcitygames.com/alela-artful-provocateur-sgl-mtg-ncc-325-enn/?sku=SGL-MTG-NCC-325-ENN1" TargetMode="External"/><Relationship Id="rId317" Type="http://schemas.openxmlformats.org/officeDocument/2006/relationships/hyperlink" Target="https://starcitygames.com/demon-of-dark-schemes-sgl-mtg-kld-73-enn/?sku=SGL-MTG-KLD-73-ENN1" TargetMode="External"/><Relationship Id="rId338" Type="http://schemas.openxmlformats.org/officeDocument/2006/relationships/hyperlink" Target="https://starcitygames.com/daring-saboteur-sgl-mtg-xln-49-enn/?sku=SGL-MTG-XLN-49-ENN1" TargetMode="External"/><Relationship Id="rId359" Type="http://schemas.openxmlformats.org/officeDocument/2006/relationships/hyperlink" Target="https://starcitygames.com/wizards-of-thay-sgl-mtg-clb-105-enn/?sku=SGL-MTG-CLB-105-ENN1" TargetMode="External"/><Relationship Id="rId8" Type="http://schemas.openxmlformats.org/officeDocument/2006/relationships/hyperlink" Target="https://starcitygames.com/sylvia-brightspear-sgl-mtg-bbd-010-enn/?sku=SGL-MTG-BBD-010-ENN1" TargetMode="External"/><Relationship Id="rId98" Type="http://schemas.openxmlformats.org/officeDocument/2006/relationships/hyperlink" Target="https://starcitygames.com/theoretical-duplication-sgl-mtg-c212-361-enn/?sku=SGL-MTG-C212-361-ENN1" TargetMode="External"/><Relationship Id="rId121" Type="http://schemas.openxmlformats.org/officeDocument/2006/relationships/hyperlink" Target="https://starcitygames.com/moderation-sgl-mtg-mh2-206-enn/?sku=SGL-MTG-MH2-206-ENN1" TargetMode="External"/><Relationship Id="rId142" Type="http://schemas.openxmlformats.org/officeDocument/2006/relationships/hyperlink" Target="https://starcitygames.com/depopulate-sgl-mtg-snc-010-enn/?sku=SGL-MTG-SNC-010-ENN1" TargetMode="External"/><Relationship Id="rId163" Type="http://schemas.openxmlformats.org/officeDocument/2006/relationships/hyperlink" Target="https://starcitygames.com/chasm-skulker-sgl-mtg-pwsb-m15_046-enn/?sku=SGL-MTG-PWSB-M15_046-ENN1" TargetMode="External"/><Relationship Id="rId184" Type="http://schemas.openxmlformats.org/officeDocument/2006/relationships/hyperlink" Target="https://starcitygames.com/dig-through-time-sgl-mtg-ktk-36-enn/?sku=SGL-MTG-KTK-36-ENN1" TargetMode="External"/><Relationship Id="rId219" Type="http://schemas.openxmlformats.org/officeDocument/2006/relationships/hyperlink" Target="https://starcitygames.com/writ-of-return-sgl-mtg-ncc-042-enn/?sku=SGL-MTG-NCC-042-ENN1" TargetMode="External"/><Relationship Id="rId370" Type="http://schemas.openxmlformats.org/officeDocument/2006/relationships/hyperlink" Target="https://starcitygames.com/eldritch-pact-sgl-mtg-clb-126-enn/?sku=SGL-MTG-CLB-126-ENN1" TargetMode="External"/><Relationship Id="rId391" Type="http://schemas.openxmlformats.org/officeDocument/2006/relationships/hyperlink" Target="https://starcitygames.com/gyruda-doom-of-depths-sgl-mtg-iko-221-enn/?sku=SGL-MTG-IKO-221-ENN1" TargetMode="External"/><Relationship Id="rId405" Type="http://schemas.openxmlformats.org/officeDocument/2006/relationships/hyperlink" Target="https://starcitygames.com/gorion-wise-mentor-sgl-mtg-clb-276-enn/?sku=SGL-MTG-CLB-276-ENN1" TargetMode="External"/><Relationship Id="rId230" Type="http://schemas.openxmlformats.org/officeDocument/2006/relationships/hyperlink" Target="https://starcitygames.com/cut-of-the-profits-sgl-mtg-snc-072-enn/?sku=SGL-MTG-SNC-072-ENN1" TargetMode="External"/><Relationship Id="rId251" Type="http://schemas.openxmlformats.org/officeDocument/2006/relationships/hyperlink" Target="https://starcitygames.com/gaeas-will-sgl-mtg-mh2-162-enn/?sku=SGL-MTG-MH2-162-ENN1" TargetMode="External"/><Relationship Id="rId25" Type="http://schemas.openxmlformats.org/officeDocument/2006/relationships/hyperlink" Target="https://starcitygames.com/precognitive-perception-sgl-mtg-rna-45-enn/?sku=SGL-MTG-RNA-45-ENN1" TargetMode="External"/><Relationship Id="rId46" Type="http://schemas.openxmlformats.org/officeDocument/2006/relationships/hyperlink" Target="https://starcitygames.com/invoke-despair-sgl-mtg-neo2-379-enn/?sku=SGL-MTG-NEO2-379-ENN1" TargetMode="External"/><Relationship Id="rId67" Type="http://schemas.openxmlformats.org/officeDocument/2006/relationships/hyperlink" Target="https://starcitygames.com/smoke-spirits-aid-sgl-mtg-nec2-062-enn/?sku=SGL-MTG-NEC2-062-ENN1" TargetMode="External"/><Relationship Id="rId272" Type="http://schemas.openxmlformats.org/officeDocument/2006/relationships/hyperlink" Target="https://starcitygames.com/verdant-suns-avatar-sgl-mtg-xln-213-enn/?sku=SGL-MTG-XLN-213-ENN1" TargetMode="External"/><Relationship Id="rId293" Type="http://schemas.openxmlformats.org/officeDocument/2006/relationships/hyperlink" Target="https://starcitygames.com/shadowmage-infiltrator-sgl-mtg-ncc-351-enn/?sku=SGL-MTG-NCC-351-ENN1" TargetMode="External"/><Relationship Id="rId307" Type="http://schemas.openxmlformats.org/officeDocument/2006/relationships/hyperlink" Target="https://starcitygames.com/dusk-dawn-sgl-mtg-ncc-198-enn/?sku=SGL-MTG-NCC-198-ENN1" TargetMode="External"/><Relationship Id="rId328" Type="http://schemas.openxmlformats.org/officeDocument/2006/relationships/hyperlink" Target="https://starcitygames.com/soul-swallower-sgl-mtg-soi-230-enn/?sku=SGL-MTG-SOI-230-ENN1" TargetMode="External"/><Relationship Id="rId349" Type="http://schemas.openxmlformats.org/officeDocument/2006/relationships/hyperlink" Target="https://starcitygames.com/flickerwisp-sgl-mtg-tsr2-294-enn/?sku=SGL-MTG-TSR2-294-ENN1" TargetMode="External"/><Relationship Id="rId88" Type="http://schemas.openxmlformats.org/officeDocument/2006/relationships/hyperlink" Target="https://starcitygames.com/greasefang-okiba-boss-sgl-mtg-neo-220-enn/?sku=SGL-MTG-NEO-220-ENN1" TargetMode="External"/><Relationship Id="rId111" Type="http://schemas.openxmlformats.org/officeDocument/2006/relationships/hyperlink" Target="https://starcitygames.com/oviya-pashiri-sage-lifecrafter-sgl-mtg-kld-165-enn/?sku=SGL-MTG-KLD-165-ENN1" TargetMode="External"/><Relationship Id="rId132" Type="http://schemas.openxmlformats.org/officeDocument/2006/relationships/hyperlink" Target="https://starcitygames.com/sram-senior-edificer-sgl-mtg-afc-072-enn/?sku=SGL-MTG-AFC-072-ENN1" TargetMode="External"/><Relationship Id="rId153" Type="http://schemas.openxmlformats.org/officeDocument/2006/relationships/hyperlink" Target="https://starcitygames.com/realm-cloaked-giant-sgl-mtg-afc-070-enn/?sku=SGL-MTG-AFC-070-ENN1" TargetMode="External"/><Relationship Id="rId174" Type="http://schemas.openxmlformats.org/officeDocument/2006/relationships/hyperlink" Target="https://starcitygames.com/netherese-puzzle-ward-sgl-mtg-afc-017-enn/?sku=SGL-MTG-AFC-017-ENN1" TargetMode="External"/><Relationship Id="rId195" Type="http://schemas.openxmlformats.org/officeDocument/2006/relationships/hyperlink" Target="https://starcitygames.com/callous-bloodmage-sgl-mtg-stx-066-enn/?sku=SGL-MTG-STX-066-ENN1" TargetMode="External"/><Relationship Id="rId209" Type="http://schemas.openxmlformats.org/officeDocument/2006/relationships/hyperlink" Target="https://starcitygames.com/vraskas-contempt-sgl-mtg-xln-129-enn/?sku=SGL-MTG-XLN-129-ENN1" TargetMode="External"/><Relationship Id="rId360" Type="http://schemas.openxmlformats.org/officeDocument/2006/relationships/hyperlink" Target="https://starcitygames.com/gutterbones-sgl-mtg-rna-76-enn/?sku=SGL-MTG-RNA-76-ENN1" TargetMode="External"/><Relationship Id="rId381" Type="http://schemas.openxmlformats.org/officeDocument/2006/relationships/hyperlink" Target="https://starcitygames.com/vivid-revival-sgl-mtg-grn-148-enn/?sku=SGL-MTG-GRN-148-ENN1" TargetMode="External"/><Relationship Id="rId220" Type="http://schemas.openxmlformats.org/officeDocument/2006/relationships/hyperlink" Target="https://starcitygames.com/custodi-lich-sgl-mtg-ncc-244-enn/?sku=SGL-MTG-NCC-244-ENN1" TargetMode="External"/><Relationship Id="rId241" Type="http://schemas.openxmlformats.org/officeDocument/2006/relationships/hyperlink" Target="https://starcitygames.com/vances-blasting-cannons-sgl-mtg-xln-173a-enn/?sku=SGL-MTG-XLN-173a-ENN1" TargetMode="External"/><Relationship Id="rId15" Type="http://schemas.openxmlformats.org/officeDocument/2006/relationships/hyperlink" Target="https://starcitygames.com/brilliant-restoration-sgl-mtg-neo-007-enn/?sku=SGL-MTG-NEO-007-ENN1" TargetMode="External"/><Relationship Id="rId36" Type="http://schemas.openxmlformats.org/officeDocument/2006/relationships/hyperlink" Target="https://starcitygames.com/curse-of-leeches-sgl-mtg-mid-094-enn/?sku=SGL-MTG-MID-094-ENN1" TargetMode="External"/><Relationship Id="rId57" Type="http://schemas.openxmlformats.org/officeDocument/2006/relationships/hyperlink" Target="https://starcitygames.com/scrap-welder-sgl-mtg-neo2-388-enn/?sku=SGL-MTG-NEO2-388-ENN1" TargetMode="External"/><Relationship Id="rId262" Type="http://schemas.openxmlformats.org/officeDocument/2006/relationships/hyperlink" Target="https://starcitygames.com/fight-rigging-sgl-mtg-snc-145-enn/?sku=SGL-MTG-SNC-145-ENN1" TargetMode="External"/><Relationship Id="rId283" Type="http://schemas.openxmlformats.org/officeDocument/2006/relationships/hyperlink" Target="https://starcitygames.com/conflux-sgl-mtg-a25-202-enn/?sku=SGL-MTG-A25-202-ENN1" TargetMode="External"/><Relationship Id="rId318" Type="http://schemas.openxmlformats.org/officeDocument/2006/relationships/hyperlink" Target="https://starcitygames.com/chandra-pyromaster-sgl-mtg-m14-132-enn/?sku=SGL-MTG-M14-132-ENN1" TargetMode="External"/><Relationship Id="rId339" Type="http://schemas.openxmlformats.org/officeDocument/2006/relationships/hyperlink" Target="https://starcitygames.com/tales-end-sgl-mtg-m20-077-enn/?sku=SGL-MTG-M20-077-ENN1" TargetMode="External"/><Relationship Id="rId78" Type="http://schemas.openxmlformats.org/officeDocument/2006/relationships/hyperlink" Target="https://starcitygames.com/rampage-of-the-clans-sgl-mtg-rna-134-enn/?sku=SGL-MTG-RNA-134-ENN1" TargetMode="External"/><Relationship Id="rId99" Type="http://schemas.openxmlformats.org/officeDocument/2006/relationships/hyperlink" Target="https://starcitygames.com/patrician-geist-sgl-mtg-mid-069-enn/?sku=SGL-MTG-MID-069-ENN1" TargetMode="External"/><Relationship Id="rId101" Type="http://schemas.openxmlformats.org/officeDocument/2006/relationships/hyperlink" Target="https://starcitygames.com/vonas-hunger-sgl-mtg-rix-90-enn/?sku=SGL-MTG-RIX-90-ENN1" TargetMode="External"/><Relationship Id="rId122" Type="http://schemas.openxmlformats.org/officeDocument/2006/relationships/hyperlink" Target="https://starcitygames.com/vindicate-sgl-mtg-mh2-294-enn/?sku=SGL-MTG-MH2-294-ENN1" TargetMode="External"/><Relationship Id="rId143" Type="http://schemas.openxmlformats.org/officeDocument/2006/relationships/hyperlink" Target="https://starcitygames.com/slash-the-ranks-sgl-mtg-cmr-047-enn/?sku=SGL-MTG-CMR-047-ENN1" TargetMode="External"/><Relationship Id="rId164" Type="http://schemas.openxmlformats.org/officeDocument/2006/relationships/hyperlink" Target="https://starcitygames.com/midnight-clock-sgl-mtg-pwsb-eld_054-enn/?sku=SGL-MTG-PWSB-ELD_054-ENN1" TargetMode="External"/><Relationship Id="rId185" Type="http://schemas.openxmlformats.org/officeDocument/2006/relationships/hyperlink" Target="https://starcitygames.com/commit-memory-sgl-mtg-ncc-216-enn/?sku=SGL-MTG-NCC-216-ENN1" TargetMode="External"/><Relationship Id="rId350" Type="http://schemas.openxmlformats.org/officeDocument/2006/relationships/hyperlink" Target="https://starcitygames.com/losheel-clockwork-scholar-sgl-mtg-c21-018-enn/?sku=SGL-MTG-C21-018-ENN1" TargetMode="External"/><Relationship Id="rId371" Type="http://schemas.openxmlformats.org/officeDocument/2006/relationships/hyperlink" Target="https://starcitygames.com/sedge-sliver-sgl-mtg-tsr-187-enn/?sku=SGL-MTG-TSR-187-ENN1" TargetMode="External"/><Relationship Id="rId406" Type="http://schemas.openxmlformats.org/officeDocument/2006/relationships/hyperlink" Target="https://starcitygames.com/croaking-counterpart-sgl-mtg-mid-215-enn/?sku=SGL-MTG-MID-215-ENN1" TargetMode="External"/><Relationship Id="rId9" Type="http://schemas.openxmlformats.org/officeDocument/2006/relationships/hyperlink" Target="https://starcitygames.com/elite-spellbinder-sgl-mtg-stx-017-enn/?sku=SGL-MTG-STX-017-ENN1" TargetMode="External"/><Relationship Id="rId210" Type="http://schemas.openxmlformats.org/officeDocument/2006/relationships/hyperlink" Target="https://starcitygames.com/masterminds-acquisition-sgl-mtg-rix-77-enn/?sku=SGL-MTG-RIX-77-ENN1" TargetMode="External"/><Relationship Id="rId392" Type="http://schemas.openxmlformats.org/officeDocument/2006/relationships/hyperlink" Target="https://starcitygames.com/rielle-the-everwise-sgl-mtg-iko-203-enn/?sku=SGL-MTG-IKO-203-ENN1" TargetMode="External"/><Relationship Id="rId26" Type="http://schemas.openxmlformats.org/officeDocument/2006/relationships/hyperlink" Target="https://starcitygames.com/curse-of-surveillance-sgl-mtg-mid-046-enn/?sku=SGL-MTG-MID-046-ENN1" TargetMode="External"/><Relationship Id="rId231" Type="http://schemas.openxmlformats.org/officeDocument/2006/relationships/hyperlink" Target="https://starcitygames.com/kessig-wolfrider-sgl-mtg-vow-165-enn/?sku=SGL-MTG-VOW-165-ENN1" TargetMode="External"/><Relationship Id="rId252" Type="http://schemas.openxmlformats.org/officeDocument/2006/relationships/hyperlink" Target="https://starcitygames.com/dig-up-sgl-mtg-vow-197-enn/?sku=SGL-MTG-VOW-197-ENN1" TargetMode="External"/><Relationship Id="rId273" Type="http://schemas.openxmlformats.org/officeDocument/2006/relationships/hyperlink" Target="https://starcitygames.com/dawnglade-regent-sgl-mtg-cmr-222-enn/?sku=SGL-MTG-CMR-222-ENN1" TargetMode="External"/><Relationship Id="rId294" Type="http://schemas.openxmlformats.org/officeDocument/2006/relationships/hyperlink" Target="https://starcitygames.com/thief-of-sanity-sgl-mtg-ncc-354-enn/?sku=SGL-MTG-NCC-354-ENN1" TargetMode="External"/><Relationship Id="rId308" Type="http://schemas.openxmlformats.org/officeDocument/2006/relationships/hyperlink" Target="https://starcitygames.com/declaration-in-stone-sgl-mtg-soi-12-enn/?sku=SGL-MTG-SOI-12-ENN1" TargetMode="External"/><Relationship Id="rId329" Type="http://schemas.openxmlformats.org/officeDocument/2006/relationships/hyperlink" Target="https://starcitygames.com/valiant-endeavor-sgl-mtg-afc-013-enn/?sku=SGL-MTG-AFC-013-ENN1" TargetMode="External"/><Relationship Id="rId47" Type="http://schemas.openxmlformats.org/officeDocument/2006/relationships/hyperlink" Target="https://starcitygames.com/invoke-despair-sgl-mtg-neo-101-enn/?sku=SGL-MTG-NEO-101-ENN1" TargetMode="External"/><Relationship Id="rId68" Type="http://schemas.openxmlformats.org/officeDocument/2006/relationships/hyperlink" Target="https://starcitygames.com/incubation-druid-sgl-mtg-rna-131-enn/?sku=SGL-MTG-RNA-131-ENN1" TargetMode="External"/><Relationship Id="rId89" Type="http://schemas.openxmlformats.org/officeDocument/2006/relationships/hyperlink" Target="https://starcitygames.com/kayas-wrath-sgl-mtg-rna-187-enn/?sku=SGL-MTG-RNA-187-ENN1" TargetMode="External"/><Relationship Id="rId112" Type="http://schemas.openxmlformats.org/officeDocument/2006/relationships/hyperlink" Target="https://starcitygames.com/silverfur-partisan-sgl-mtg-soi-228-enn/?sku=SGL-MTG-SOI-228-ENN1" TargetMode="External"/><Relationship Id="rId133" Type="http://schemas.openxmlformats.org/officeDocument/2006/relationships/hyperlink" Target="https://starcitygames.com/sungold-sentinel-sgl-mtg-mid-037-enn/?sku=SGL-MTG-MID-037-ENN1" TargetMode="External"/><Relationship Id="rId154" Type="http://schemas.openxmlformats.org/officeDocument/2006/relationships/hyperlink" Target="https://starcitygames.com/approach-of-the-second-sun-sgl-mtg-prm-cd_q06_001-enn/?sku=SGL-MTG-PRM-CD_Q06_001-ENN1" TargetMode="External"/><Relationship Id="rId175" Type="http://schemas.openxmlformats.org/officeDocument/2006/relationships/hyperlink" Target="https://starcitygames.com/skyway-robber-sgl-mtg-ncc-031-enn/?sku=SGL-MTG-NCC-031-ENN1" TargetMode="External"/><Relationship Id="rId340" Type="http://schemas.openxmlformats.org/officeDocument/2006/relationships/hyperlink" Target="https://starcitygames.com/winged-boots-sgl-mtg-afc-020-enn/?sku=SGL-MTG-AFC-020-ENN1" TargetMode="External"/><Relationship Id="rId361" Type="http://schemas.openxmlformats.org/officeDocument/2006/relationships/hyperlink" Target="https://starcitygames.com/cultist-of-the-absolute-sgl-mtg-clb-123-enn/?sku=SGL-MTG-CLB-123-ENN1" TargetMode="External"/><Relationship Id="rId196" Type="http://schemas.openxmlformats.org/officeDocument/2006/relationships/hyperlink" Target="https://starcitygames.com/magus-of-the-bridge-sgl-mtg-mh2-092-enn/?sku=SGL-MTG-MH2-092-ENN1" TargetMode="External"/><Relationship Id="rId200" Type="http://schemas.openxmlformats.org/officeDocument/2006/relationships/hyperlink" Target="https://starcitygames.com/diregraf-colossus-sgl-mtg-mic-112-enn/?sku=SGL-MTG-MIC-112-ENN1" TargetMode="External"/><Relationship Id="rId382" Type="http://schemas.openxmlformats.org/officeDocument/2006/relationships/hyperlink" Target="https://starcitygames.com/wolfir-silverheart-sgl-mtg-pwsb-avr_206-enn/?sku=SGL-MTG-PWSB-AVR_206-ENN1" TargetMode="External"/><Relationship Id="rId16" Type="http://schemas.openxmlformats.org/officeDocument/2006/relationships/hyperlink" Target="https://starcitygames.com/myojin-of-blooming-dawn-sgl-mtg-nec-031-enn/?sku=SGL-MTG-NEC-031-ENN1" TargetMode="External"/><Relationship Id="rId221" Type="http://schemas.openxmlformats.org/officeDocument/2006/relationships/hyperlink" Target="https://starcitygames.com/doom-weaver-sgl-mtg-voc-034-enn/?sku=SGL-MTG-VOC-034-ENN1" TargetMode="External"/><Relationship Id="rId242" Type="http://schemas.openxmlformats.org/officeDocument/2006/relationships/hyperlink" Target="https://starcitygames.com/captivating-crew-sgl-mtg-xln-137-enn/?sku=SGL-MTG-XLN-137-ENN1" TargetMode="External"/><Relationship Id="rId263" Type="http://schemas.openxmlformats.org/officeDocument/2006/relationships/hyperlink" Target="https://starcitygames.com/court-of-bounty-sgl-mtg-cmr-220-enn/?sku=SGL-MTG-CMR-220-ENN1" TargetMode="External"/><Relationship Id="rId284" Type="http://schemas.openxmlformats.org/officeDocument/2006/relationships/hyperlink" Target="https://starcitygames.com/the-kami-war-o-kagachi-made-manifest-sgl-mtg-neo-227-enn/?sku=SGL-MTG-NEO-227-ENN1" TargetMode="External"/><Relationship Id="rId319" Type="http://schemas.openxmlformats.org/officeDocument/2006/relationships/hyperlink" Target="https://starcitygames.com/sunstreak-phoenix-sgl-mtg-mid-162-enn/?sku=SGL-MTG-MID-162-ENN1" TargetMode="External"/><Relationship Id="rId37" Type="http://schemas.openxmlformats.org/officeDocument/2006/relationships/hyperlink" Target="https://starcitygames.com/soul-transfer-sgl-mtg-neo-122-enn/?sku=SGL-MTG-NEO-122-ENN1" TargetMode="External"/><Relationship Id="rId58" Type="http://schemas.openxmlformats.org/officeDocument/2006/relationships/hyperlink" Target="https://starcitygames.com/scrap-welder-sgl-mtg-neo-159-enn/?sku=SGL-MTG-NEO-159-ENN1" TargetMode="External"/><Relationship Id="rId79" Type="http://schemas.openxmlformats.org/officeDocument/2006/relationships/hyperlink" Target="https://starcitygames.com/gorm-the-great-sgl-mtg-pwsb-bbd_008-enn/?sku=SGL-MTG-PWSB-BBD_008-ENN1" TargetMode="External"/><Relationship Id="rId102" Type="http://schemas.openxmlformats.org/officeDocument/2006/relationships/hyperlink" Target="https://starcitygames.com/shadowborn-demon-sgl-mtg-m14-115-enn/?sku=SGL-MTG-M14-115-ENN1" TargetMode="External"/><Relationship Id="rId123" Type="http://schemas.openxmlformats.org/officeDocument/2006/relationships/hyperlink" Target="https://starcitygames.com/lazav-dimir-mastermind-sgl-mtg-gtc-174-enn/?sku=SGL-MTG-GTC-174-ENN1" TargetMode="External"/><Relationship Id="rId144" Type="http://schemas.openxmlformats.org/officeDocument/2006/relationships/hyperlink" Target="https://starcitygames.com/winds-of-rath-sgl-mtg-afc-078-enn/?sku=SGL-MTG-AFC-078-ENN1" TargetMode="External"/><Relationship Id="rId330" Type="http://schemas.openxmlformats.org/officeDocument/2006/relationships/hyperlink" Target="https://starcitygames.com/austere-command-sgl-mtg-ncc-193-enn/?sku=SGL-MTG-NCC-193-ENN1" TargetMode="External"/><Relationship Id="rId90" Type="http://schemas.openxmlformats.org/officeDocument/2006/relationships/hyperlink" Target="https://starcitygames.com/obzedat-ghost-council-sgl-mtg-gtc-182-enn/?sku=SGL-MTG-GTC-182-ENN1" TargetMode="External"/><Relationship Id="rId165" Type="http://schemas.openxmlformats.org/officeDocument/2006/relationships/hyperlink" Target="https://starcitygames.com/grazilaxx-illithid-scholar-sgl-mtg-afr-060-enn/?sku=SGL-MTG-AFR-060-ENN1" TargetMode="External"/><Relationship Id="rId186" Type="http://schemas.openxmlformats.org/officeDocument/2006/relationships/hyperlink" Target="https://starcitygames.com/change-of-plans-sgl-mtg-ncc-024-enn/?sku=SGL-MTG-NCC-024-ENN1" TargetMode="External"/><Relationship Id="rId351" Type="http://schemas.openxmlformats.org/officeDocument/2006/relationships/hyperlink" Target="https://starcitygames.com/laezel-vlaakiths-champion-sgl-mtg-clb2-378-enn/?sku=SGL-MTG-CLB2-378-ENN1" TargetMode="External"/><Relationship Id="rId372" Type="http://schemas.openxmlformats.org/officeDocument/2006/relationships/hyperlink" Target="https://starcitygames.com/descent-into-avernus-sgl-mtg-clb-169-enn/?sku=SGL-MTG-CLB-169-ENN1" TargetMode="External"/><Relationship Id="rId393" Type="http://schemas.openxmlformats.org/officeDocument/2006/relationships/hyperlink" Target="https://starcitygames.com/niv-mizzet-the-firemind-sgl-mtg-gpt-123-enn/?sku=SGL-MTG-GPT-123-ENN1" TargetMode="External"/><Relationship Id="rId407" Type="http://schemas.openxmlformats.org/officeDocument/2006/relationships/hyperlink" Target="https://starcitygames.com/basilisk-collar-sgl-mtg-afc-199-enn/?sku=SGL-MTG-AFC-199-ENN1" TargetMode="External"/><Relationship Id="rId211" Type="http://schemas.openxmlformats.org/officeDocument/2006/relationships/hyperlink" Target="https://starcitygames.com/nightmare-shepherd-sgl-mtg-thb-108-enn/?sku=SGL-MTG-THB-108-ENN1" TargetMode="External"/><Relationship Id="rId232" Type="http://schemas.openxmlformats.org/officeDocument/2006/relationships/hyperlink" Target="https://starcitygames.com/krark-the-thumbless-sgl-mtg-cmr-189-enn/?sku=SGL-MTG-CMR-189-ENN1" TargetMode="External"/><Relationship Id="rId253" Type="http://schemas.openxmlformats.org/officeDocument/2006/relationships/hyperlink" Target="https://starcitygames.com/scavenging-ooze-sgl-mtg-m21-204-enn/?sku=SGL-MTG-M21-204-ENN1" TargetMode="External"/><Relationship Id="rId274" Type="http://schemas.openxmlformats.org/officeDocument/2006/relationships/hyperlink" Target="https://starcitygames.com/dorothea-vengeful-victim-sgl-mtg-vow-235-enn/?sku=SGL-MTG-VOW-235-ENN1" TargetMode="External"/><Relationship Id="rId295" Type="http://schemas.openxmlformats.org/officeDocument/2006/relationships/hyperlink" Target="https://starcitygames.com/wilhelt-the-rotcleaver-sgl-mtg-mic-002-enn/?sku=SGL-MTG-MIC-002-ENN1" TargetMode="External"/><Relationship Id="rId309" Type="http://schemas.openxmlformats.org/officeDocument/2006/relationships/hyperlink" Target="https://starcitygames.com/hanweir-militia-captain-sgl-mtg-soi-21a-enn/?sku=SGL-MTG-SOI-21a-ENN1" TargetMode="External"/><Relationship Id="rId27" Type="http://schemas.openxmlformats.org/officeDocument/2006/relationships/hyperlink" Target="https://starcitygames.com/invoke-the-winds-sgl-mtg-neo-058-enn/?sku=SGL-MTG-NEO-058-ENN1" TargetMode="External"/><Relationship Id="rId48" Type="http://schemas.openxmlformats.org/officeDocument/2006/relationships/hyperlink" Target="https://starcitygames.com/harvester-of-souls-sgl-mtg-tsr2-325-enn/?sku=SGL-MTG-TSR2-325-ENN1" TargetMode="External"/><Relationship Id="rId69" Type="http://schemas.openxmlformats.org/officeDocument/2006/relationships/hyperlink" Target="https://starcitygames.com/growth-chamber-guardian-sgl-mtg-rna-128-enn/?sku=SGL-MTG-RNA-128-ENN1" TargetMode="External"/><Relationship Id="rId113" Type="http://schemas.openxmlformats.org/officeDocument/2006/relationships/hyperlink" Target="https://starcitygames.com/briarbridge-tracker-sgl-mtg-mid-172-enn/?sku=SGL-MTG-MID-172-ENN1" TargetMode="External"/><Relationship Id="rId134" Type="http://schemas.openxmlformats.org/officeDocument/2006/relationships/hyperlink" Target="https://starcitygames.com/jailbreak-sgl-mtg-ncc-017-enn/?sku=SGL-MTG-NCC-017-ENN1" TargetMode="External"/><Relationship Id="rId320" Type="http://schemas.openxmlformats.org/officeDocument/2006/relationships/hyperlink" Target="https://starcitygames.com/thorncaster-sliver-sgl-mtg-m14-158-enn/?sku=SGL-MTG-M14-158-ENN1" TargetMode="External"/><Relationship Id="rId80" Type="http://schemas.openxmlformats.org/officeDocument/2006/relationships/hyperlink" Target="https://starcitygames.com/one-with-the-kami-sgl-mtg-nec-027-enn/?sku=SGL-MTG-NEC-027-ENN1" TargetMode="External"/><Relationship Id="rId155" Type="http://schemas.openxmlformats.org/officeDocument/2006/relationships/hyperlink" Target="https://starcitygames.com/errant-street-artist-sgl-mtg-snc-041-enn/?sku=SGL-MTG-SNC-041-ENN1" TargetMode="External"/><Relationship Id="rId176" Type="http://schemas.openxmlformats.org/officeDocument/2006/relationships/hyperlink" Target="https://starcitygames.com/identity-thief-sgl-mtg-ncc-224-enn/?sku=SGL-MTG-NCC-224-ENN1" TargetMode="External"/><Relationship Id="rId197" Type="http://schemas.openxmlformats.org/officeDocument/2006/relationships/hyperlink" Target="https://starcitygames.com/crowded-crypt-sgl-mtg-mic-017-enn/?sku=SGL-MTG-MIC-017-ENN1" TargetMode="External"/><Relationship Id="rId341" Type="http://schemas.openxmlformats.org/officeDocument/2006/relationships/hyperlink" Target="https://starcitygames.com/ghostly-pilferer-sgl-mtg-ncc-223-enn/?sku=SGL-MTG-NCC-223-ENN1" TargetMode="External"/><Relationship Id="rId362" Type="http://schemas.openxmlformats.org/officeDocument/2006/relationships/hyperlink" Target="https://starcitygames.com/altar-of-bhaal-bone-offering-sgl-mtg-clb-109-enn/?sku=SGL-MTG-CLB-109-ENN1" TargetMode="External"/><Relationship Id="rId383" Type="http://schemas.openxmlformats.org/officeDocument/2006/relationships/hyperlink" Target="https://starcitygames.com/traverse-the-outlands-sgl-mtg-clb-258-enn/?sku=SGL-MTG-CLB-258-ENN1" TargetMode="External"/><Relationship Id="rId201" Type="http://schemas.openxmlformats.org/officeDocument/2006/relationships/hyperlink" Target="https://starcitygames.com/falkenrath-forebear-sgl-mtg-vow-111-enn/?sku=SGL-MTG-VOW-111-ENN1" TargetMode="External"/><Relationship Id="rId222" Type="http://schemas.openxmlformats.org/officeDocument/2006/relationships/hyperlink" Target="https://starcitygames.com/nightmare-sgl-mtg-pwsb-w17_017-enn/?sku=SGL-MTG-PWSB-W17_017-ENN1" TargetMode="External"/><Relationship Id="rId243" Type="http://schemas.openxmlformats.org/officeDocument/2006/relationships/hyperlink" Target="https://starcitygames.com/goblin-goon-sgl-mtg-jmp-326-enn/?sku=SGL-MTG-JMP-326-ENN1" TargetMode="External"/><Relationship Id="rId264" Type="http://schemas.openxmlformats.org/officeDocument/2006/relationships/hyperlink" Target="https://starcitygames.com/muraganda-petroglyphs-sgl-mtg-tsr-220-enn/?sku=SGL-MTG-TSR-220-ENN1" TargetMode="External"/><Relationship Id="rId285" Type="http://schemas.openxmlformats.org/officeDocument/2006/relationships/hyperlink" Target="https://starcitygames.com/wernog-riders-chaplain-sgl-mtg-prm-secret_slx_008-enn/?sku=SGL-MTG-PRM-SECRET_SLX_008-ENN1" TargetMode="External"/><Relationship Id="rId17" Type="http://schemas.openxmlformats.org/officeDocument/2006/relationships/hyperlink" Target="https://starcitygames.com/realmwright-sgl-mtg-gtc-45-enn/?sku=SGL-MTG-GTC-45-ENN1" TargetMode="External"/><Relationship Id="rId38" Type="http://schemas.openxmlformats.org/officeDocument/2006/relationships/hyperlink" Target="https://starcitygames.com/biting-palm-ninja-sgl-mtg-neo-088-enn/?sku=SGL-MTG-NEO-088-ENN1" TargetMode="External"/><Relationship Id="rId59" Type="http://schemas.openxmlformats.org/officeDocument/2006/relationships/hyperlink" Target="https://starcitygames.com/amplifire-sgl-mtg-rna-92-enn/?sku=SGL-MTG-RNA-92-ENN1" TargetMode="External"/><Relationship Id="rId103" Type="http://schemas.openxmlformats.org/officeDocument/2006/relationships/hyperlink" Target="https://starcitygames.com/undercity-plague-sgl-mtg-gtc-83-enn/?sku=SGL-MTG-GTC-83-ENN1" TargetMode="External"/><Relationship Id="rId124" Type="http://schemas.openxmlformats.org/officeDocument/2006/relationships/hyperlink" Target="https://www.cardkingdom.com/mtg/strixhaven-mystical-archive-jpn/gods-willing-foil-etched-070-jpn-alternate-art" TargetMode="External"/><Relationship Id="rId310" Type="http://schemas.openxmlformats.org/officeDocument/2006/relationships/hyperlink" Target="https://starcitygames.com/luminarch-aspirant-sgl-mtg-znr-024-enn/?sku=SGL-MTG-ZNR-024-ENN1" TargetMode="External"/><Relationship Id="rId70" Type="http://schemas.openxmlformats.org/officeDocument/2006/relationships/hyperlink" Target="https://starcitygames.com/regrowth-sgl-mtg-sta2-119-jaf/?sku=SGL-MTG-STA2-119-JAF1" TargetMode="External"/><Relationship Id="rId91" Type="http://schemas.openxmlformats.org/officeDocument/2006/relationships/hyperlink" Target="https://starcitygames.com/liesa-forgotten-archangel-sgl-mtg-mid2-319-enn/?sku=SGL-MTG-MID2-319-ENN1" TargetMode="External"/><Relationship Id="rId145" Type="http://schemas.openxmlformats.org/officeDocument/2006/relationships/hyperlink" Target="https://starcitygames.com/mysterious-limosine-sgl-mtg-snc-022-enn/?sku=SGL-MTG-SNC-022-ENN1" TargetMode="External"/><Relationship Id="rId166" Type="http://schemas.openxmlformats.org/officeDocument/2006/relationships/hyperlink" Target="https://starcitygames.com/imprisoned-in-the-moon-sgl-mtg-afc-085-enn/?sku=SGL-MTG-AFC-085-ENN1" TargetMode="External"/><Relationship Id="rId187" Type="http://schemas.openxmlformats.org/officeDocument/2006/relationships/hyperlink" Target="https://starcitygames.com/mindblade-render-sgl-mtg-bbd-49-enn/?sku=SGL-MTG-BBD-49-ENN1" TargetMode="External"/><Relationship Id="rId331" Type="http://schemas.openxmlformats.org/officeDocument/2006/relationships/hyperlink" Target="https://starcitygames.com/archon-of-coronation-sgl-mtg-ncc-192-enn/?sku=SGL-MTG-NCC-192-ENN1" TargetMode="External"/><Relationship Id="rId352" Type="http://schemas.openxmlformats.org/officeDocument/2006/relationships/hyperlink" Target="https://starcitygames.com/white-plume-adventurer-sgl-mtg-clb-049-enn/?sku=SGL-MTG-CLB-049-ENN1" TargetMode="External"/><Relationship Id="rId373" Type="http://schemas.openxmlformats.org/officeDocument/2006/relationships/hyperlink" Target="https://starcitygames.com/wylls-reversal-sgl-mtg-clb-209-enn/?sku=SGL-MTG-CLB-209-ENN1" TargetMode="External"/><Relationship Id="rId394" Type="http://schemas.openxmlformats.org/officeDocument/2006/relationships/hyperlink" Target="https://starcitygames.com/neera-wild-mage-sgl-mtg-clb-288-enn/?sku=SGL-MTG-CLB-288-ENN1" TargetMode="External"/><Relationship Id="rId408" Type="http://schemas.openxmlformats.org/officeDocument/2006/relationships/hyperlink" Target="https://starcitygames.com/basilisk-collar-sgl-mtg-clb-300-enn/?sku=SGL-MTG-CLB-300-ENN1" TargetMode="External"/><Relationship Id="rId1" Type="http://schemas.openxmlformats.org/officeDocument/2006/relationships/hyperlink" Target="https://starcitygames.com/resurgent-belief-sgl-mtg-mh22-385-enn/?sku=SGL-MTG-MH22-385-ENN1" TargetMode="External"/><Relationship Id="rId212" Type="http://schemas.openxmlformats.org/officeDocument/2006/relationships/hyperlink" Target="https://starcitygames.com/sangromancer-sgl-mtg-jmp-272-enn/?sku=SGL-MTG-JMP-272-ENN1" TargetMode="External"/><Relationship Id="rId233" Type="http://schemas.openxmlformats.org/officeDocument/2006/relationships/hyperlink" Target="https://starcitygames.com/lizard-blades-sgl-mtg-neo-153-enn/?sku=SGL-MTG-NEO-153-ENN1" TargetMode="External"/><Relationship Id="rId254" Type="http://schemas.openxmlformats.org/officeDocument/2006/relationships/hyperlink" Target="https://starcitygames.com/jolrael-mwonvuli-recluse-sgl-mtg-m21-191-enn/?sku=SGL-MTG-M21-191-ENN1" TargetMode="External"/><Relationship Id="rId28" Type="http://schemas.openxmlformats.org/officeDocument/2006/relationships/hyperlink" Target="https://starcitygames.com/kairi-the-swirling-sky-sgl-mtg-neo-060-enn/?sku=SGL-MTG-NEO-060-ENN1" TargetMode="External"/><Relationship Id="rId49" Type="http://schemas.openxmlformats.org/officeDocument/2006/relationships/hyperlink" Target="https://starcitygames.com/march-of-wretched-sorrow-sgl-mtg-neo-111-enn/?sku=SGL-MTG-NEO-111-ENN1" TargetMode="External"/><Relationship Id="rId114" Type="http://schemas.openxmlformats.org/officeDocument/2006/relationships/hyperlink" Target="https://starcitygames.com/primal-adversary-sgl-mtg-mid-194-enn/?sku=SGL-MTG-MID-194-ENN1" TargetMode="External"/><Relationship Id="rId275" Type="http://schemas.openxmlformats.org/officeDocument/2006/relationships/hyperlink" Target="https://starcitygames.com/daxos-of-meletis-sgl-mtg-ncc-335-enn/?sku=SGL-MTG-NCC-335-ENN1" TargetMode="External"/><Relationship Id="rId296" Type="http://schemas.openxmlformats.org/officeDocument/2006/relationships/hyperlink" Target="https://starcitygames.com/oskar-rubbish-reclaimer-sgl-mtg-ncc-077-enn/?sku=SGL-MTG-NCC-077-ENN1" TargetMode="External"/><Relationship Id="rId300" Type="http://schemas.openxmlformats.org/officeDocument/2006/relationships/hyperlink" Target="https://starcitygames.com/maestros-ascendancy-sgl-mtg-snc2-316-enn/?sku=SGL-MTG-SNC2-316-ENN1" TargetMode="External"/><Relationship Id="rId60" Type="http://schemas.openxmlformats.org/officeDocument/2006/relationships/hyperlink" Target="https://starcitygames.com/thundering-raiju-sgl-mtg-neo-166-enn/?sku=SGL-MTG-NEO-166-ENN1" TargetMode="External"/><Relationship Id="rId81" Type="http://schemas.openxmlformats.org/officeDocument/2006/relationships/hyperlink" Target="https://starcitygames.com/invoke-the-ancients-sgl-mtg-neo-193-enn/?sku=SGL-MTG-NEO-193-ENN1" TargetMode="External"/><Relationship Id="rId135" Type="http://schemas.openxmlformats.org/officeDocument/2006/relationships/hyperlink" Target="https://starcitygames.com/holy-avenger-sgl-mtg-afc-006-enn/?sku=SGL-MTG-AFC-006-ENN1" TargetMode="External"/><Relationship Id="rId156" Type="http://schemas.openxmlformats.org/officeDocument/2006/relationships/hyperlink" Target="https://starcitygames.com/errant-street-artist-sgl-mtg-snc2-344-enn/?sku=SGL-MTG-SNC2-344-ENN1" TargetMode="External"/><Relationship Id="rId177" Type="http://schemas.openxmlformats.org/officeDocument/2006/relationships/hyperlink" Target="https://starcitygames.com/prognostic-sphinx-sgl-mtg-afc-090-enn/?sku=SGL-MTG-AFC-090-ENN1" TargetMode="External"/><Relationship Id="rId198" Type="http://schemas.openxmlformats.org/officeDocument/2006/relationships/hyperlink" Target="https://starcitygames.com/death-baron-sgl-mtg-mic-111-enn/?sku=SGL-MTG-MIC-111-ENN1" TargetMode="External"/><Relationship Id="rId321" Type="http://schemas.openxmlformats.org/officeDocument/2006/relationships/hyperlink" Target="https://starcitygames.com/burn-down-the-house-sgl-mtg-mid-131-enn/?sku=SGL-MTG-MID-131-ENN1" TargetMode="External"/><Relationship Id="rId342" Type="http://schemas.openxmlformats.org/officeDocument/2006/relationships/hyperlink" Target="https://starcitygames.com/in-too-deep-sgl-mtg-ncc-027-enn/?sku=SGL-MTG-NCC-027-ENN1" TargetMode="External"/><Relationship Id="rId363" Type="http://schemas.openxmlformats.org/officeDocument/2006/relationships/hyperlink" Target="https://starcitygames.com/sudden-spoiling-sgl-mtg-tsr-144-enn/?sku=SGL-MTG-TSR-144-ENN1" TargetMode="External"/><Relationship Id="rId384" Type="http://schemas.openxmlformats.org/officeDocument/2006/relationships/hyperlink" Target="https://starcitygames.com/raised-by-giants-sgl-mtg-clb-250-enn/?sku=SGL-MTG-CLB-250-ENN1" TargetMode="External"/><Relationship Id="rId202" Type="http://schemas.openxmlformats.org/officeDocument/2006/relationships/hyperlink" Target="https://starcitygames.com/falkenrath-forebear-sgl-mtg-vow2-334-enn/?sku=SGL-MTG-VOW2-334-ENN1" TargetMode="External"/><Relationship Id="rId223" Type="http://schemas.openxmlformats.org/officeDocument/2006/relationships/hyperlink" Target="https://starcitygames.com/nightmare-unmaking-sgl-mtg-ncc-253-enn/?sku=SGL-MTG-NCC-253-ENN1" TargetMode="External"/><Relationship Id="rId244" Type="http://schemas.openxmlformats.org/officeDocument/2006/relationships/hyperlink" Target="https://starcitygames.com/stensia-uprising-sgl-mtg-vow-178-enn/?sku=SGL-MTG-VOW-178-ENN1" TargetMode="External"/><Relationship Id="rId18" Type="http://schemas.openxmlformats.org/officeDocument/2006/relationships/hyperlink" Target="https://starcitygames.com/benthic-biomancer-sgl-mtg-rna-32-enn/?sku=SGL-MTG-RNA-32-ENN1" TargetMode="External"/><Relationship Id="rId39" Type="http://schemas.openxmlformats.org/officeDocument/2006/relationships/hyperlink" Target="https://starcitygames.com/triskaidekaphobia-sgl-mtg-soi-141-enn/?sku=SGL-MTG-SOI-141-ENN1" TargetMode="External"/><Relationship Id="rId265" Type="http://schemas.openxmlformats.org/officeDocument/2006/relationships/hyperlink" Target="https://starcitygames.com/garruk-primal-hunter-sgl-mtg-c19-167-enn/?sku=SGL-MTG-C19-167-ENN1" TargetMode="External"/><Relationship Id="rId286" Type="http://schemas.openxmlformats.org/officeDocument/2006/relationships/hyperlink" Target="https://starcitygames.com/kunoros-hound-of-athreos-sgl-mtg-thb-222-enn/?sku=SGL-MTG-THB-222-ENN1" TargetMode="External"/><Relationship Id="rId50" Type="http://schemas.openxmlformats.org/officeDocument/2006/relationships/hyperlink" Target="https://starcitygames.com/wheel-of-fate-sgl-mtg-tsr-198-enn/?sku=SGL-MTG-TSR-198-ENN1" TargetMode="External"/><Relationship Id="rId104" Type="http://schemas.openxmlformats.org/officeDocument/2006/relationships/hyperlink" Target="https://starcitygames.com/demon-of-dark-schemes-sgl-mtg-kld-73-enn/?sku=SGL-MTG-KLD-73-ENN1" TargetMode="External"/><Relationship Id="rId125" Type="http://schemas.openxmlformats.org/officeDocument/2006/relationships/hyperlink" Target="https://starcitygames.com/naban-dean-of-iteration-sgl-mtg-dom-58-enn/?sku=SGL-MTG-DOM-58-ENN1" TargetMode="External"/><Relationship Id="rId146" Type="http://schemas.openxmlformats.org/officeDocument/2006/relationships/hyperlink" Target="https://starcitygames.com/rabble-rousing-sgl-mtg-snc-024-enn/?sku=SGL-MTG-SNC-024-ENN1" TargetMode="External"/><Relationship Id="rId167" Type="http://schemas.openxmlformats.org/officeDocument/2006/relationships/hyperlink" Target="https://starcitygames.com/swindlers-scheme-sgl-mtg-ncc-088-enn/?sku=SGL-MTG-NCC-088-ENN1" TargetMode="External"/><Relationship Id="rId188" Type="http://schemas.openxmlformats.org/officeDocument/2006/relationships/hyperlink" Target="https://starcitygames.com/fathom-fleet-captain-sgl-mtg-xln-106-enn/?sku=SGL-MTG-XLN-106-ENN1" TargetMode="External"/><Relationship Id="rId311" Type="http://schemas.openxmlformats.org/officeDocument/2006/relationships/hyperlink" Target="https://starcitygames.com/theoretical-duplication-sgl-mtg-c212-361-enn/?sku=SGL-MTG-C212-361-ENN1" TargetMode="External"/><Relationship Id="rId332" Type="http://schemas.openxmlformats.org/officeDocument/2006/relationships/hyperlink" Target="https://starcitygames.com/sun-titan-sgl-mtg-ncc-210-enn/?sku=SGL-MTG-NCC-210-ENN1" TargetMode="External"/><Relationship Id="rId353" Type="http://schemas.openxmlformats.org/officeDocument/2006/relationships/hyperlink" Target="https://starcitygames.com/cubwarden-sgl-mtg-iko-007-enn/?sku=SGL-MTG-IKO-007-ENN1" TargetMode="External"/><Relationship Id="rId374" Type="http://schemas.openxmlformats.org/officeDocument/2006/relationships/hyperlink" Target="https://starcitygames.com/mythos-of-vadrok-sgl-mtg-iko-127-enn/?sku=SGL-MTG-IKO-127-ENN1" TargetMode="External"/><Relationship Id="rId395" Type="http://schemas.openxmlformats.org/officeDocument/2006/relationships/hyperlink" Target="https://starcitygames.com/neera-wild-mage-sgl-mtg-clb2-434-enn/?sku=SGL-MTG-CLB2-434-ENN1" TargetMode="External"/><Relationship Id="rId409" Type="http://schemas.openxmlformats.org/officeDocument/2006/relationships/hyperlink" Target="https://starcitygames.com/coalition-relic-sgl-mtg-tsr-266-enn/?sku=SGL-MTG-TSR-266-ENN1" TargetMode="External"/><Relationship Id="rId71" Type="http://schemas.openxmlformats.org/officeDocument/2006/relationships/hyperlink" Target="https://starcitygames.com/teachings-of-the-kirin-kirin-touched-orochi-sgl-mtg-neo-212-enn/?sku=SGL-MTG-NEO-212-ENN1" TargetMode="External"/><Relationship Id="rId92" Type="http://schemas.openxmlformats.org/officeDocument/2006/relationships/hyperlink" Target="https://starcitygames.com/thief-of-sanity-sgl-mtg-grn-205-enn/?sku=SGL-MTG-GRN-205-ENN1" TargetMode="External"/><Relationship Id="rId213" Type="http://schemas.openxmlformats.org/officeDocument/2006/relationships/hyperlink" Target="https://starcitygames.com/languish-sgl-mtg-jmp-246-enn/?sku=SGL-MTG-JMP-246-ENN1" TargetMode="External"/><Relationship Id="rId234" Type="http://schemas.openxmlformats.org/officeDocument/2006/relationships/hyperlink" Target="https://starcitygames.com/sweltering-suns-sgl-mtg-akh-149-enn/?sku=SGL-MTG-AKH-149-ENN1" TargetMode="External"/><Relationship Id="rId2" Type="http://schemas.openxmlformats.org/officeDocument/2006/relationships/hyperlink" Target="https://starcitygames.com/righteousness-sgl-mtg-9ed-36-enn/?sku=SGL-MTG-9ED-36-ENN1" TargetMode="External"/><Relationship Id="rId29" Type="http://schemas.openxmlformats.org/officeDocument/2006/relationships/hyperlink" Target="https://starcitygames.com/myojin-of-cryptic-dreams-sgl-mtg-nec-033-enn/?sku=SGL-MTG-NEC-033-ENN1" TargetMode="External"/><Relationship Id="rId255" Type="http://schemas.openxmlformats.org/officeDocument/2006/relationships/hyperlink" Target="https://starcitygames.com/ranger-class-sgl-mtg-afr-202-enn/?sku=SGL-MTG-AFR-202-ENN1" TargetMode="External"/><Relationship Id="rId276" Type="http://schemas.openxmlformats.org/officeDocument/2006/relationships/hyperlink" Target="https://starcitygames.com/dragonlord-ojutai-sgl-mtg-ncc-337-enn/?sku=SGL-MTG-NCC-337-ENN1" TargetMode="External"/><Relationship Id="rId297" Type="http://schemas.openxmlformats.org/officeDocument/2006/relationships/hyperlink" Target="https://starcitygames.com/fallen-shinobi-sgl-mtg-ncc-338-enn/?sku=SGL-MTG-NCC-338-ENN1" TargetMode="External"/><Relationship Id="rId40" Type="http://schemas.openxmlformats.org/officeDocument/2006/relationships/hyperlink" Target="https://starcitygames.com/baleful-mastery-sgl-mtg-stx-064-enn/?sku=SGL-MTG-STX-064-ENN1" TargetMode="External"/><Relationship Id="rId115" Type="http://schemas.openxmlformats.org/officeDocument/2006/relationships/hyperlink" Target="https://starcitygames.com/soul-swallower-sgl-mtg-soi-230-enn/?sku=SGL-MTG-SOI-230-ENN1" TargetMode="External"/><Relationship Id="rId136" Type="http://schemas.openxmlformats.org/officeDocument/2006/relationships/hyperlink" Target="https://starcitygames.com/extraction-specialist-sgl-mtg-snc-012-enn/?sku=SGL-MTG-SNC-012-ENN1" TargetMode="External"/><Relationship Id="rId157" Type="http://schemas.openxmlformats.org/officeDocument/2006/relationships/hyperlink" Target="https://starcitygames.com/daring-saboteur-sgl-mtg-xln-49-enn/?sku=SGL-MTG-XLN-49-ENN1" TargetMode="External"/><Relationship Id="rId178" Type="http://schemas.openxmlformats.org/officeDocument/2006/relationships/hyperlink" Target="https://starcitygames.com/wiretapping-sgl-mtg-snc-065-enn/?sku=SGL-MTG-SNC-065-ENN1" TargetMode="External"/><Relationship Id="rId301" Type="http://schemas.openxmlformats.org/officeDocument/2006/relationships/hyperlink" Target="https://starcitygames.com/geyadrone-dihada-sgl-mtg-mh22-367-enn/?sku=SGL-MTG-MH22-367-ENN1" TargetMode="External"/><Relationship Id="rId322" Type="http://schemas.openxmlformats.org/officeDocument/2006/relationships/hyperlink" Target="https://starcitygames.com/flameblade-angel-sgl-mtg-soi-157-enn/?sku=SGL-MTG-SOI-157-ENN1" TargetMode="External"/><Relationship Id="rId343" Type="http://schemas.openxmlformats.org/officeDocument/2006/relationships/hyperlink" Target="https://starcitygames.com/vadrik-astral-archmage-sgl-mtg-mid2-325-enn/?sku=SGL-MTG-MID2-325-ENN1" TargetMode="External"/><Relationship Id="rId364" Type="http://schemas.openxmlformats.org/officeDocument/2006/relationships/hyperlink" Target="https://starcitygames.com/extinction-event-sgl-mtg-iko-088-enn/?sku=SGL-MTG-IKO-088-ENN1" TargetMode="External"/><Relationship Id="rId61" Type="http://schemas.openxmlformats.org/officeDocument/2006/relationships/hyperlink" Target="https://starcitygames.com/invoke-calamity-sgl-mtg-neo-147-enn/?sku=SGL-MTG-NEO-147-ENN1" TargetMode="External"/><Relationship Id="rId82" Type="http://schemas.openxmlformats.org/officeDocument/2006/relationships/hyperlink" Target="https://starcitygames.com/end-raze-forerunners-sgl-mtg-rna-124-enn/?sku=SGL-MTG-RNA-124-ENN1" TargetMode="External"/><Relationship Id="rId199" Type="http://schemas.openxmlformats.org/officeDocument/2006/relationships/hyperlink" Target="https://starcitygames.com/cemetery-reaper-sgl-mtg-mic-108-enn/?sku=SGL-MTG-MIC-108-ENN1" TargetMode="External"/><Relationship Id="rId203" Type="http://schemas.openxmlformats.org/officeDocument/2006/relationships/hyperlink" Target="https://starcitygames.com/tatsunari-toad-rider-sgl-mtg-neo2-345-enn/?sku=SGL-MTG-NEO2-345-ENN1" TargetMode="External"/><Relationship Id="rId385" Type="http://schemas.openxmlformats.org/officeDocument/2006/relationships/hyperlink" Target="https://starcitygames.com/earthquake-dragon-sgl-mtg-clb-228-enn/?sku=SGL-MTG-CLB-228-ENN1" TargetMode="External"/><Relationship Id="rId19" Type="http://schemas.openxmlformats.org/officeDocument/2006/relationships/hyperlink" Target="https://starcitygames.com/thousand-faced-shadow-sgl-mtg-neo-086-enn/?sku=SGL-MTG-NEO-086-ENN1" TargetMode="External"/><Relationship Id="rId224" Type="http://schemas.openxmlformats.org/officeDocument/2006/relationships/hyperlink" Target="https://starcitygames.com/peer-into-the-abyss-sgl-mtg-m21-117-enn/?sku=SGL-MTG-M21-117-ENN1" TargetMode="External"/><Relationship Id="rId245" Type="http://schemas.openxmlformats.org/officeDocument/2006/relationships/hyperlink" Target="https://starcitygames.com/jaxis-the-troublemaker-sgl-mtg-snc-112-enn/?sku=SGL-MTG-SNC-112-ENN1" TargetMode="External"/><Relationship Id="rId266" Type="http://schemas.openxmlformats.org/officeDocument/2006/relationships/hyperlink" Target="https://starcitygames.com/song-of-inspiration-sgl-mtg-afc-042-enn/?sku=SGL-MTG-AFC-042-ENN1" TargetMode="External"/><Relationship Id="rId287" Type="http://schemas.openxmlformats.org/officeDocument/2006/relationships/hyperlink" Target="https://starcitygames.com/edgar-charmed-groom-edgar-markovs-coffin-sgl-mtg-vow-236-enn/?sku=SGL-MTG-VOW-236-ENN1" TargetMode="External"/><Relationship Id="rId410" Type="http://schemas.openxmlformats.org/officeDocument/2006/relationships/hyperlink" Target="https://starcitygames.com/nevinyrrals-disk-sgl-mtg-mh2-298-enn/?sku=SGL-MTG-MH2-298-ENN1" TargetMode="External"/><Relationship Id="rId30" Type="http://schemas.openxmlformats.org/officeDocument/2006/relationships/hyperlink" Target="https://starcitygames.com/march-of-swirling-mist-sgl-mtg-neo-061-enn/?sku=SGL-MTG-NEO-061-ENN1" TargetMode="External"/><Relationship Id="rId105" Type="http://schemas.openxmlformats.org/officeDocument/2006/relationships/hyperlink" Target="https://starcitygames.com/chandra-pyromaster-sgl-mtg-m14-132-enn/?sku=SGL-MTG-M14-132-ENN1" TargetMode="External"/><Relationship Id="rId126" Type="http://schemas.openxmlformats.org/officeDocument/2006/relationships/hyperlink" Target="https://starcitygames.com/negate-sgl-mtg-ss1-7-enn/?sku=SGL-MTG-SS1-7-ENN1" TargetMode="External"/><Relationship Id="rId147" Type="http://schemas.openxmlformats.org/officeDocument/2006/relationships/hyperlink" Target="https://starcitygames.com/aerial-extortionist-sgl-mtg-ncc-011-enn/?sku=SGL-MTG-NCC-011-ENN1" TargetMode="External"/><Relationship Id="rId168" Type="http://schemas.openxmlformats.org/officeDocument/2006/relationships/hyperlink" Target="https://starcitygames.com/cephalid-facetaker-sgl-mtg-ncc-023-enn/?sku=SGL-MTG-NCC-023-ENN1" TargetMode="External"/><Relationship Id="rId312" Type="http://schemas.openxmlformats.org/officeDocument/2006/relationships/hyperlink" Target="https://starcitygames.com/patrician-geist-sgl-mtg-mid-069-enn/?sku=SGL-MTG-MID-069-ENN1" TargetMode="External"/><Relationship Id="rId333" Type="http://schemas.openxmlformats.org/officeDocument/2006/relationships/hyperlink" Target="https://starcitygames.com/goring-ceratops-sgl-mtg-xln-13-enn/?sku=SGL-MTG-XLN-13-ENN1" TargetMode="External"/><Relationship Id="rId354" Type="http://schemas.openxmlformats.org/officeDocument/2006/relationships/hyperlink" Target="https://starcitygames.com/palace-jailer-sgl-mtg-tsr2-298-enn/?sku=SGL-MTG-TSR2-298-ENN1" TargetMode="External"/><Relationship Id="rId51" Type="http://schemas.openxmlformats.org/officeDocument/2006/relationships/hyperlink" Target="https://starcitygames.com/faithless-looting-sgl-mtg-sta-038-enn/?sku=SGL-MTG-STA-038-ENN1" TargetMode="External"/><Relationship Id="rId72" Type="http://schemas.openxmlformats.org/officeDocument/2006/relationships/hyperlink" Target="https://starcitygames.com/kami-of-transience-sgl-mtg-neo-197-enn/?sku=SGL-MTG-NEO-197-ENN1" TargetMode="External"/><Relationship Id="rId93" Type="http://schemas.openxmlformats.org/officeDocument/2006/relationships/hyperlink" Target="https://starcitygames.com/satoru-umezawa-sgl-mtg-neo-234-enn/?sku=SGL-MTG-NEO-234-ENN1" TargetMode="External"/><Relationship Id="rId189" Type="http://schemas.openxmlformats.org/officeDocument/2006/relationships/hyperlink" Target="https://starcitygames.com/lilianas-triumph-sgl-mtg-tsr2-327-enn/?sku=SGL-MTG-TSR2-327-ENN1" TargetMode="External"/><Relationship Id="rId375" Type="http://schemas.openxmlformats.org/officeDocument/2006/relationships/hyperlink" Target="https://starcitygames.com/elturel-survivors-sgl-mtg-clb-172-enn/?sku=SGL-MTG-CLB-172-ENN1" TargetMode="External"/><Relationship Id="rId396" Type="http://schemas.openxmlformats.org/officeDocument/2006/relationships/hyperlink" Target="https://starcitygames.com/narset-of-the-ancient-way-sgl-mtg-iko-195-enn/?sku=SGL-MTG-IKO-195-ENN1" TargetMode="External"/><Relationship Id="rId3" Type="http://schemas.openxmlformats.org/officeDocument/2006/relationships/hyperlink" Target="https://starcitygames.com/speaker-of-the-heavens-sgl-mtg-m21-038-enn/?sku=SGL-MTG-M21-038-ENN1" TargetMode="External"/><Relationship Id="rId214" Type="http://schemas.openxmlformats.org/officeDocument/2006/relationships/hyperlink" Target="https://starcitygames.com/misfortune-teller-sgl-mtg-ncc-038-enn/?sku=SGL-MTG-NCC-038-ENN1" TargetMode="External"/><Relationship Id="rId235" Type="http://schemas.openxmlformats.org/officeDocument/2006/relationships/hyperlink" Target="https://starcitygames.com/tilonallis-skinshifter-sgl-mtg-xln-170-enn/?sku=SGL-MTG-XLN-170-ENN1" TargetMode="External"/><Relationship Id="rId256" Type="http://schemas.openxmlformats.org/officeDocument/2006/relationships/hyperlink" Target="https://starcitygames.com/belt-of-giant-strength-sgl-mtg-afc-038-enn/?sku=SGL-MTG-AFC-038-ENN1" TargetMode="External"/><Relationship Id="rId277" Type="http://schemas.openxmlformats.org/officeDocument/2006/relationships/hyperlink" Target="https://starcitygames.com/void-rend-sgl-mtg-snc-230-enn/?sku=SGL-MTG-SNC-230-ENN1" TargetMode="External"/><Relationship Id="rId298" Type="http://schemas.openxmlformats.org/officeDocument/2006/relationships/hyperlink" Target="https://starcitygames.com/wrexial-the-risen-deep-sgl-mtg-ncc-359-enn/?sku=SGL-MTG-NCC-359-ENN1" TargetMode="External"/><Relationship Id="rId400" Type="http://schemas.openxmlformats.org/officeDocument/2006/relationships/hyperlink" Target="https://starcitygames.com/chevill-bane-of-monsters-sgl-mtg-iko-181-enn/?sku=SGL-MTG-IKO-181-ENN1" TargetMode="External"/><Relationship Id="rId116" Type="http://schemas.openxmlformats.org/officeDocument/2006/relationships/hyperlink" Target="https://starcitygames.com/megantic-sliver-sgl-mtg-m14-185-enn/?sku=SGL-MTG-M14-185-ENN1" TargetMode="External"/><Relationship Id="rId137" Type="http://schemas.openxmlformats.org/officeDocument/2006/relationships/hyperlink" Target="https://starcitygames.com/elspeth-suns-nemesis-sgl-mtg-thb-014-enn/?sku=SGL-MTG-THB-014-ENN1" TargetMode="External"/><Relationship Id="rId158" Type="http://schemas.openxmlformats.org/officeDocument/2006/relationships/hyperlink" Target="https://starcitygames.com/tales-end-sgl-mtg-m20-077-enn/?sku=SGL-MTG-M20-077-ENN1" TargetMode="External"/><Relationship Id="rId302" Type="http://schemas.openxmlformats.org/officeDocument/2006/relationships/hyperlink" Target="https://starcitygames.com/lynde-cheerful-tormentor-sgl-mtg-mic-038-enn/?sku=SGL-MTG-MIC-038-ENN1" TargetMode="External"/><Relationship Id="rId323" Type="http://schemas.openxmlformats.org/officeDocument/2006/relationships/hyperlink" Target="https://starcitygames.com/light-up-the-night-sgl-mtg-mid-146-enn/?sku=SGL-MTG-MID-146-ENN1" TargetMode="External"/><Relationship Id="rId344" Type="http://schemas.openxmlformats.org/officeDocument/2006/relationships/hyperlink" Target="https://starcitygames.com/valiant-endeavor-sgl-mtg-afc-013-enn/?sku=SGL-MTG-AFC-013-ENN1" TargetMode="External"/><Relationship Id="rId20" Type="http://schemas.openxmlformats.org/officeDocument/2006/relationships/hyperlink" Target="https://starcitygames.com/drake-haven-sgl-mtg-akh-51-enn/?sku=SGL-MTG-AKH-51-ENN1" TargetMode="External"/><Relationship Id="rId41" Type="http://schemas.openxmlformats.org/officeDocument/2006/relationships/hyperlink" Target="https://starcitygames.com/hidetsugu-devouring-chaos-sgl-mtg-neo-099-enn/?sku=SGL-MTG-NEO-099-ENN1" TargetMode="External"/><Relationship Id="rId62" Type="http://schemas.openxmlformats.org/officeDocument/2006/relationships/hyperlink" Target="https://starcitygames.com/kami-of-celebration-sgl-mtg-nec2-059-enn/?sku=SGL-MTG-NEC2-059-ENN1" TargetMode="External"/><Relationship Id="rId83" Type="http://schemas.openxmlformats.org/officeDocument/2006/relationships/hyperlink" Target="https://starcitygames.com/ecological-appreciation-sgl-mtg-stx-128-enn/?sku=SGL-MTG-STX-128-ENN1" TargetMode="External"/><Relationship Id="rId179" Type="http://schemas.openxmlformats.org/officeDocument/2006/relationships/hyperlink" Target="https://starcitygames.com/rooftop-storm-sgl-mtg-mic-103-enn/?sku=SGL-MTG-MIC-103-ENN1" TargetMode="External"/><Relationship Id="rId365" Type="http://schemas.openxmlformats.org/officeDocument/2006/relationships/hyperlink" Target="https://starcitygames.com/shadowheart-dark-justicar-sgl-mtg-clb-146-enn/?sku=SGL-MTG-CLB-146-ENN1" TargetMode="External"/><Relationship Id="rId386" Type="http://schemas.openxmlformats.org/officeDocument/2006/relationships/hyperlink" Target="https://starcitygames.com/bane-lord-of-darkness-sgl-mtg-clb-267-enn/?sku=SGL-MTG-CLB-267-ENN1" TargetMode="External"/><Relationship Id="rId190" Type="http://schemas.openxmlformats.org/officeDocument/2006/relationships/hyperlink" Target="https://starcitygames.com/graf-reaver-sgl-mtg-vow2-371-enn/?sku=SGL-MTG-VOW2-371-ENN1" TargetMode="External"/><Relationship Id="rId204" Type="http://schemas.openxmlformats.org/officeDocument/2006/relationships/hyperlink" Target="https://starcitygames.com/cemetery-tampering-sgl-mtg-snc-069-enn/?sku=SGL-MTG-SNC-069-ENN1" TargetMode="External"/><Relationship Id="rId225" Type="http://schemas.openxmlformats.org/officeDocument/2006/relationships/hyperlink" Target="https://starcitygames.com/shadow-of-mortality-sgl-mtg-snc-094-enn/?sku=SGL-MTG-SNC-094-ENN1" TargetMode="External"/><Relationship Id="rId246" Type="http://schemas.openxmlformats.org/officeDocument/2006/relationships/hyperlink" Target="https://starcitygames.com/curse-of-obsession-sgl-mtg-mic-035-enn/?sku=SGL-MTG-MIC-035-ENN1" TargetMode="External"/><Relationship Id="rId267" Type="http://schemas.openxmlformats.org/officeDocument/2006/relationships/hyperlink" Target="https://starcitygames.com/verdant-embrace-sgl-mtg-afc-173-enn/?sku=SGL-MTG-AFC-173-ENN1" TargetMode="External"/><Relationship Id="rId288" Type="http://schemas.openxmlformats.org/officeDocument/2006/relationships/hyperlink" Target="https://starcitygames.com/utter-end-sgl-mtg-ncc-356-enn/?sku=SGL-MTG-NCC-356-ENN1" TargetMode="External"/><Relationship Id="rId411" Type="http://schemas.openxmlformats.org/officeDocument/2006/relationships/hyperlink" Target="https://starcitygames.com/mirror-of-life-trapping-sgl-mtg-clb2-599-enn/?sku=SGL-MTG-CLB2-599-ENN1" TargetMode="External"/><Relationship Id="rId106" Type="http://schemas.openxmlformats.org/officeDocument/2006/relationships/hyperlink" Target="https://starcitygames.com/sunstreak-phoenix-sgl-mtg-mid-162-enn/?sku=SGL-MTG-MID-162-ENN1" TargetMode="External"/><Relationship Id="rId127" Type="http://schemas.openxmlformats.org/officeDocument/2006/relationships/hyperlink" Target="https://starcitygames.com/curse-of-silence-sgl-mtg-mid-015-enn/?sku=SGL-MTG-MID-015-ENN1" TargetMode="External"/><Relationship Id="rId313" Type="http://schemas.openxmlformats.org/officeDocument/2006/relationships/hyperlink" Target="https://starcitygames.com/insidious-will-sgl-mtg-kld-52-enn/?sku=SGL-MTG-KLD-52-ENN1" TargetMode="External"/><Relationship Id="rId10" Type="http://schemas.openxmlformats.org/officeDocument/2006/relationships/hyperlink" Target="https://starcitygames.com/solitary-confinement-sgl-mtg-mh2-265-enn/?sku=SGL-MTG-MH2-265-ENN1" TargetMode="External"/><Relationship Id="rId31" Type="http://schemas.openxmlformats.org/officeDocument/2006/relationships/hyperlink" Target="https://starcitygames.com/universal-surveillance-sgl-mtg-nec2-054-enn/?sku=SGL-MTG-NEC2-054-ENN1" TargetMode="External"/><Relationship Id="rId52" Type="http://schemas.openxmlformats.org/officeDocument/2006/relationships/hyperlink" Target="https://starcitygames.com/falkenrath-pit-fighter-sgl-mtg-mid-137-enn/?sku=SGL-MTG-MID-137-ENN1" TargetMode="External"/><Relationship Id="rId73" Type="http://schemas.openxmlformats.org/officeDocument/2006/relationships/hyperlink" Target="https://starcitygames.com/weaver-of-harmony-sgl-mtg-neo-213-enn/?sku=SGL-MTG-NEO-213-ENN1" TargetMode="External"/><Relationship Id="rId94" Type="http://schemas.openxmlformats.org/officeDocument/2006/relationships/hyperlink" Target="https://starcitygames.com/kotose-the-silent-spider-sgl-mtg-neo-228-enn/?sku=SGL-MTG-NEO-228-ENN1" TargetMode="External"/><Relationship Id="rId148" Type="http://schemas.openxmlformats.org/officeDocument/2006/relationships/hyperlink" Target="https://starcitygames.com/valiant-endeavor-sgl-mtg-afc-013-enn/?sku=SGL-MTG-AFC-013-ENN1" TargetMode="External"/><Relationship Id="rId169" Type="http://schemas.openxmlformats.org/officeDocument/2006/relationships/hyperlink" Target="https://starcitygames.com/mask-of-the-schemer-sgl-mtg-ncc-028-enn/?sku=SGL-MTG-NCC-028-ENN1" TargetMode="External"/><Relationship Id="rId334" Type="http://schemas.openxmlformats.org/officeDocument/2006/relationships/hyperlink" Target="https://starcitygames.com/realm-cloaked-giant-sgl-mtg-afc-070-enn/?sku=SGL-MTG-AFC-070-ENN1" TargetMode="External"/><Relationship Id="rId355" Type="http://schemas.openxmlformats.org/officeDocument/2006/relationships/hyperlink" Target="https://starcitygames.com/angel-of-the-ruins-sgl-mtg-c21-011-enn/?sku=SGL-MTG-C21-011-ENN1" TargetMode="External"/><Relationship Id="rId376" Type="http://schemas.openxmlformats.org/officeDocument/2006/relationships/hyperlink" Target="https://starcitygames.com/wand-of-wonder-sgl-mtg-clb-204-enn/?sku=SGL-MTG-CLB-204-ENN1" TargetMode="External"/><Relationship Id="rId397" Type="http://schemas.openxmlformats.org/officeDocument/2006/relationships/hyperlink" Target="https://starcitygames.com/narset-of-the-ancient-way-sgl-mtg-iko2-278-enn/?sku=SGL-MTG-IKO2-278-ENN1" TargetMode="External"/><Relationship Id="rId4" Type="http://schemas.openxmlformats.org/officeDocument/2006/relationships/hyperlink" Target="https://starcitygames.com/ajanis-pridemate-sgl-mtg-tsr2-290-enn/?sku=SGL-MTG-TSR2-290-ENN1" TargetMode="External"/><Relationship Id="rId180" Type="http://schemas.openxmlformats.org/officeDocument/2006/relationships/hyperlink" Target="https://starcitygames.com/cut-your-losses-sgl-mtg-snc-038-enn/?sku=SGL-MTG-SNC-038-ENN1" TargetMode="External"/><Relationship Id="rId215" Type="http://schemas.openxmlformats.org/officeDocument/2006/relationships/hyperlink" Target="https://starcitygames.com/misfortune-teller-sgl-mtg-ncc2-139-enn/?sku=SGL-MTG-NCC2-139-ENN1" TargetMode="External"/><Relationship Id="rId236" Type="http://schemas.openxmlformats.org/officeDocument/2006/relationships/hyperlink" Target="https://starcitygames.com/lightning-phoenix-sgl-mtg-jmp-021-enn/?sku=SGL-MTG-JMP-021-ENN1" TargetMode="External"/><Relationship Id="rId257" Type="http://schemas.openxmlformats.org/officeDocument/2006/relationships/hyperlink" Target="https://starcitygames.com/gala-greeters-sgl-mtg-snc-148-enn/?sku=SGL-MTG-SNC-148-ENN1" TargetMode="External"/><Relationship Id="rId278" Type="http://schemas.openxmlformats.org/officeDocument/2006/relationships/hyperlink" Target="https://starcitygames.com/toluz-clever-conductor-sgl-mtg-snc-228-enn/?sku=SGL-MTG-SNC-228-ENN1" TargetMode="External"/><Relationship Id="rId401" Type="http://schemas.openxmlformats.org/officeDocument/2006/relationships/hyperlink" Target="https://starcitygames.com/nine-fingers-keene-sgl-mtg-clb-289-enn/?sku=SGL-MTG-CLB-289-ENN1" TargetMode="External"/><Relationship Id="rId303" Type="http://schemas.openxmlformats.org/officeDocument/2006/relationships/hyperlink" Target="https://starcitygames.com/hostile-takeover-sgl-mtg-snc-191-enn/?sku=SGL-MTG-SNC-191-ENN1" TargetMode="External"/><Relationship Id="rId42" Type="http://schemas.openxmlformats.org/officeDocument/2006/relationships/hyperlink" Target="https://starcitygames.com/hidetsugu-devouring-chaos-sgl-mtg-neo2-378-enn/?sku=SGL-MTG-NEO2-378-ENN1" TargetMode="External"/><Relationship Id="rId84" Type="http://schemas.openxmlformats.org/officeDocument/2006/relationships/hyperlink" Target="https://starcitygames.com/march-of-burgeoning-life-sgl-mtg-neo2-479-enn/?sku=SGL-MTG-NEO2-479-ENN1" TargetMode="External"/><Relationship Id="rId138" Type="http://schemas.openxmlformats.org/officeDocument/2006/relationships/hyperlink" Target="https://starcitygames.com/fey-steed-sgl-mtg-afc-005-enn/?sku=SGL-MTG-AFC-005-ENN1" TargetMode="External"/><Relationship Id="rId345" Type="http://schemas.openxmlformats.org/officeDocument/2006/relationships/hyperlink" Target="https://starcitygames.com/austere-command-sgl-mtg-ncc-193-enn/?sku=SGL-MTG-NCC-193-ENN1" TargetMode="External"/><Relationship Id="rId387" Type="http://schemas.openxmlformats.org/officeDocument/2006/relationships/hyperlink" Target="https://starcitygames.com/seraph-of-the-scales-sgl-mtg-rna-205-enn/?sku=SGL-MTG-RNA-205-ENN1" TargetMode="External"/><Relationship Id="rId191" Type="http://schemas.openxmlformats.org/officeDocument/2006/relationships/hyperlink" Target="https://starcitygames.com/tenacious-underdog-sgl-mtg-snc-097-enn/?sku=SGL-MTG-SNC-097-ENN1" TargetMode="External"/><Relationship Id="rId205" Type="http://schemas.openxmlformats.org/officeDocument/2006/relationships/hyperlink" Target="https://starcitygames.com/mari-the-killing-quill-sgl-mtg-ncc-089-enn/?sku=SGL-MTG-NCC-089-ENN1" TargetMode="External"/><Relationship Id="rId247" Type="http://schemas.openxmlformats.org/officeDocument/2006/relationships/hyperlink" Target="https://starcitygames.com/structural-assault-sgl-mtg-snc-126-enn/?sku=SGL-MTG-SNC-126-ENN1" TargetMode="External"/><Relationship Id="rId412" Type="http://schemas.openxmlformats.org/officeDocument/2006/relationships/hyperlink" Target="https://starcitygames.com/fraying-line-sgl-mtg-clb-314-enn/?sku=SGL-MTG-CLB-314-ENN1" TargetMode="External"/><Relationship Id="rId107" Type="http://schemas.openxmlformats.org/officeDocument/2006/relationships/hyperlink" Target="https://starcitygames.com/thorncaster-sliver-sgl-mtg-m14-158-enn/?sku=SGL-MTG-M14-158-ENN1" TargetMode="External"/><Relationship Id="rId289" Type="http://schemas.openxmlformats.org/officeDocument/2006/relationships/hyperlink" Target="https://starcitygames.com/deathpact-angel-sgl-mtg-gtc-153-enn/?sku=SGL-MTG-GTC-153-ENN1" TargetMode="External"/><Relationship Id="rId11" Type="http://schemas.openxmlformats.org/officeDocument/2006/relationships/hyperlink" Target="https://starcitygames.com/cloudsteel-kirin-sgl-mtg-neo-008-enn/?sku=SGL-MTG-NEO-008-ENN1" TargetMode="External"/><Relationship Id="rId53" Type="http://schemas.openxmlformats.org/officeDocument/2006/relationships/hyperlink" Target="https://starcitygames.com/magmatic-channeler-sgl-mtg-znr-148-enn/?sku=SGL-MTG-ZNR-148-ENN1" TargetMode="External"/><Relationship Id="rId149" Type="http://schemas.openxmlformats.org/officeDocument/2006/relationships/hyperlink" Target="https://starcitygames.com/austere-command-sgl-mtg-ncc-193-enn/?sku=SGL-MTG-NCC-193-ENN1" TargetMode="External"/><Relationship Id="rId314" Type="http://schemas.openxmlformats.org/officeDocument/2006/relationships/hyperlink" Target="https://starcitygames.com/vonas-hunger-sgl-mtg-rix-90-enn/?sku=SGL-MTG-RIX-90-ENN1" TargetMode="External"/><Relationship Id="rId356" Type="http://schemas.openxmlformats.org/officeDocument/2006/relationships/hyperlink" Target="https://starcitygames.com/ascend-from-avernus-sgl-mtg-clb-005-enn/?sku=SGL-MTG-CLB-005-ENN1" TargetMode="External"/><Relationship Id="rId398" Type="http://schemas.openxmlformats.org/officeDocument/2006/relationships/hyperlink" Target="https://starcitygames.com/labyrinth-raptor-sgl-mtg-iko-193-enn/?sku=SGL-MTG-IKO-193-ENN1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rcitygames.com/aeve-progenitor-ooze-sgl-mtg-mh23-409-enf/?sku=SGL-MTG-MH23-409-ENF1" TargetMode="External"/><Relationship Id="rId21" Type="http://schemas.openxmlformats.org/officeDocument/2006/relationships/hyperlink" Target="https://starcitygames.com/see-the-truth-sgl-mtg-m21-069-enf/?sku=SGL-MTG-M21-069-ENF1" TargetMode="External"/><Relationship Id="rId42" Type="http://schemas.openxmlformats.org/officeDocument/2006/relationships/hyperlink" Target="https://starcitygames.com/infernal-reckoning-sgl-mtg-prm-pre-m19-102-enf/?sku=SGL-MTG-PRM-PRE_M19_102-ENF1" TargetMode="External"/><Relationship Id="rId63" Type="http://schemas.openxmlformats.org/officeDocument/2006/relationships/hyperlink" Target="https://starcitygames.com/invoke-despair-sgl-mtg-prm-pre_neo_101-enf/?sku=SGL-MTG-PRM-PRE_NEO_101-ENF1" TargetMode="External"/><Relationship Id="rId84" Type="http://schemas.openxmlformats.org/officeDocument/2006/relationships/hyperlink" Target="https://starcitygames.com/mythos-of-vadrok-sgl-mtg-prm-pre_iko_127-enf/?sku=SGL-MTG-PRM-PRE_IKO_127-ENF1" TargetMode="External"/><Relationship Id="rId138" Type="http://schemas.openxmlformats.org/officeDocument/2006/relationships/hyperlink" Target="https://starcitygames.com/wilhelt-the-rotcleaver-sgl-mtg-mic-002-enf/?sku=SGL-MTG-MIC-002-ENF1" TargetMode="External"/><Relationship Id="rId159" Type="http://schemas.openxmlformats.org/officeDocument/2006/relationships/hyperlink" Target="https://starcitygames.com/alibou-ancient-witness-sgl-mtg-c21-007-enf/?sku=SGL-MTG-C21-007-ENF1" TargetMode="External"/><Relationship Id="rId170" Type="http://schemas.openxmlformats.org/officeDocument/2006/relationships/hyperlink" Target="https://starcitygames.com/augmenter-pugilist-echoing-equation-sgl-mtg-prm-pre_stx_147-enf/?sku=SGL-MTG-PRM-PRE_STX_147-ENF1" TargetMode="External"/><Relationship Id="rId191" Type="http://schemas.openxmlformats.org/officeDocument/2006/relationships/hyperlink" Target="https://starcitygames.com/ulvenwald-oddity-ulvenwald-behemoth-sgl-mtg-vow-225-enf/?sku=SGL-MTG-VOW-225-ENF1" TargetMode="External"/><Relationship Id="rId205" Type="http://schemas.openxmlformats.org/officeDocument/2006/relationships/hyperlink" Target="https://starcitygames.com/bhaal-lord-of-murder-sgl-mtg-prm-pre_clb_268-enf/?sku=SGL-MTG-PRM-PRE_CLB_268-ENF1" TargetMode="External"/><Relationship Id="rId107" Type="http://schemas.openxmlformats.org/officeDocument/2006/relationships/hyperlink" Target="https://starcitygames.com/old-growth-troll-sgl-mtg-khm-185-enf/?sku=SGL-MTG-KHM-185-ENF1" TargetMode="External"/><Relationship Id="rId11" Type="http://schemas.openxmlformats.org/officeDocument/2006/relationships/hyperlink" Target="https://starcitygames.com/sparring-regimen-sgl-mtg-stx-029-enf/?sku=SGL-MTG-STX-029-ENF1" TargetMode="External"/><Relationship Id="rId32" Type="http://schemas.openxmlformats.org/officeDocument/2006/relationships/hyperlink" Target="https://starcitygames.com/reflections-of-littjara-sgl-mtg-prm-bun_khm_400-enf/?sku=SGL-MTG-PRM-BUN_KHM_400-ENF1" TargetMode="External"/><Relationship Id="rId37" Type="http://schemas.openxmlformats.org/officeDocument/2006/relationships/hyperlink" Target="https://starcitygames.com/angler-turtle-sgl-mtg-m19-gp2-enf/?sku=SGL-MTG-M19-GP2-ENF1" TargetMode="External"/><Relationship Id="rId53" Type="http://schemas.openxmlformats.org/officeDocument/2006/relationships/hyperlink" Target="https://starcitygames.com/biting-palm-ninja-sgl-mtg-prm-pre_neo_088-enf/?sku=SGL-MTG-PRM-PRE_NEO_088-ENF1" TargetMode="External"/><Relationship Id="rId58" Type="http://schemas.openxmlformats.org/officeDocument/2006/relationships/hyperlink" Target="https://starcitygames.com/braids-cabal-minion-sgl-mtg-mh23-273-enf/?sku=SGL-MTG-MH23-273-ENF1" TargetMode="External"/><Relationship Id="rId74" Type="http://schemas.openxmlformats.org/officeDocument/2006/relationships/hyperlink" Target="https://starcitygames.com/ogre-head-helm-sgl-mtg-neo2-470-enf/?sku=SGL-MTG-NEO2-470-ENF1" TargetMode="External"/><Relationship Id="rId79" Type="http://schemas.openxmlformats.org/officeDocument/2006/relationships/hyperlink" Target="https://starcitygames.com/flamekin-herald-sgl-mtg-cmr-179-enf/?sku=SGL-MTG-CMR-179-ENF1" TargetMode="External"/><Relationship Id="rId102" Type="http://schemas.openxmlformats.org/officeDocument/2006/relationships/hyperlink" Target="https://starcitygames.com/gala-greeters-sgl-mtg-snc2-450-enf/?sku=SGL-MTG-SNC2-450-ENF1" TargetMode="External"/><Relationship Id="rId123" Type="http://schemas.openxmlformats.org/officeDocument/2006/relationships/hyperlink" Target="https://starcitygames.com/exponential-growth-sgl-mtg-stx-130-enf/?sku=SGL-MTG-STX-130-ENF1" TargetMode="External"/><Relationship Id="rId128" Type="http://schemas.openxmlformats.org/officeDocument/2006/relationships/hyperlink" Target="https://starcitygames.com/obscura-interceptor-sgl-mtg-snc-209-enf/?sku=SGL-MTG-SNC-209-ENF1" TargetMode="External"/><Relationship Id="rId144" Type="http://schemas.openxmlformats.org/officeDocument/2006/relationships/hyperlink" Target="https://starcitygames.com/jhoira-of-the-ghitu-sgl-mtg-dds-1-enf/?sku=SGL-MTG-DDS-1-ENF1" TargetMode="External"/><Relationship Id="rId149" Type="http://schemas.openxmlformats.org/officeDocument/2006/relationships/hyperlink" Target="https://starcitygames.com/immersturm-predator-sgl-mtg-khm-214-enf/?sku=SGL-MTG-KHM-214-ENF1" TargetMode="External"/><Relationship Id="rId5" Type="http://schemas.openxmlformats.org/officeDocument/2006/relationships/hyperlink" Target="https://starcitygames.com/pack-leader-sgl-mtg-m21-029-enf/?sku=SGL-MTG-M21-029-ENF1" TargetMode="External"/><Relationship Id="rId90" Type="http://schemas.openxmlformats.org/officeDocument/2006/relationships/hyperlink" Target="https://starcitygames.com/zalto-fire-giant-duke-sgl-mtg-afr-171-enf/?sku=SGL-MTG-AFR-171-ENF1" TargetMode="External"/><Relationship Id="rId95" Type="http://schemas.openxmlformats.org/officeDocument/2006/relationships/hyperlink" Target="https://starcitygames.com/march-of-reckless-joy-sgl-mtg-neo2-469-enf/?sku=SGL-MTG-NEO2-469-ENF1" TargetMode="External"/><Relationship Id="rId160" Type="http://schemas.openxmlformats.org/officeDocument/2006/relationships/hyperlink" Target="https://starcitygames.com/foundry-champion-sgl-mtg-gtc-165-enf/?sku=SGL-MTG-GTC-165-ENF1" TargetMode="External"/><Relationship Id="rId165" Type="http://schemas.openxmlformats.org/officeDocument/2006/relationships/hyperlink" Target="https://starcitygames.com/phylath-world-sculptor-sgl-mtg-prm-pre_znr_234-enf/?sku=SGL-MTG-PRM-PRE_ZNR_234-ENF1" TargetMode="External"/><Relationship Id="rId181" Type="http://schemas.openxmlformats.org/officeDocument/2006/relationships/hyperlink" Target="https://starcitygames.com/desecrated-tomb-sgl-mtg-m19-230-enf/?sku=SGL-MTG-M19-230-ENF1" TargetMode="External"/><Relationship Id="rId186" Type="http://schemas.openxmlformats.org/officeDocument/2006/relationships/hyperlink" Target="https://starcitygames.com/hall-of-oracles-sgl-mtg-stx-267-enf/?sku=SGL-MTG-STX-267-ENF1" TargetMode="External"/><Relationship Id="rId211" Type="http://schemas.openxmlformats.org/officeDocument/2006/relationships/hyperlink" Target="https://starcitygames.com/fraying-line-sgl-mtg-prm-pre_clb_314-enf/?sku=SGL-MTG-PRM-PRE_CLB_314-ENF1" TargetMode="External"/><Relationship Id="rId22" Type="http://schemas.openxmlformats.org/officeDocument/2006/relationships/hyperlink" Target="https://starcitygames.com/sea-dasher-octopus-sgl-mtg-prm-pre_iko_066-enf/?sku=SGL-MTG-PRM-PRE_IKO_066-ENF1" TargetMode="External"/><Relationship Id="rId27" Type="http://schemas.openxmlformats.org/officeDocument/2006/relationships/hyperlink" Target="https://starcitygames.com/inscription-of-insight-sgl-mtg-znr-061-enf/?sku=SGL-MTG-ZNR-061-ENF1" TargetMode="External"/><Relationship Id="rId43" Type="http://schemas.openxmlformats.org/officeDocument/2006/relationships/hyperlink" Target="https://starcitygames.com/nezumi-shortfang-sgl-mtg-pwsb-chk_131-enf/?sku=SGL-MTG-PWSB-CHK_131-ENF1" TargetMode="External"/><Relationship Id="rId48" Type="http://schemas.openxmlformats.org/officeDocument/2006/relationships/hyperlink" Target="https://starcitygames.com/taborax-hopes-demise-sgl-mtg-znr-129-enf/?sku=SGL-MTG-ZNR-129-ENF1" TargetMode="External"/><Relationship Id="rId64" Type="http://schemas.openxmlformats.org/officeDocument/2006/relationships/hyperlink" Target="https://starcitygames.com/invoke-despair-sgl-mtg-neo2-379-enf/?sku=SGL-MTG-NEO2-379-ENF1" TargetMode="External"/><Relationship Id="rId69" Type="http://schemas.openxmlformats.org/officeDocument/2006/relationships/hyperlink" Target="https://starcitygames.com/march-of-wretched-sorrow-sgl-mtg-neo-111-enf/?sku=SGL-MTG-NEO-111-ENF1" TargetMode="External"/><Relationship Id="rId113" Type="http://schemas.openxmlformats.org/officeDocument/2006/relationships/hyperlink" Target="https://starcitygames.com/mythos-of-brokkos-sgl-mtg-iko-168-enf/?sku=SGL-MTG-IKO-168-ENF1" TargetMode="External"/><Relationship Id="rId118" Type="http://schemas.openxmlformats.org/officeDocument/2006/relationships/hyperlink" Target="https://starcitygames.com/spring-leaf-avenger-sgl-mtg-neo-208-enf/?sku=SGL-MTG-NEO-208-ENF1" TargetMode="External"/><Relationship Id="rId134" Type="http://schemas.openxmlformats.org/officeDocument/2006/relationships/hyperlink" Target="https://starcitygames.com/dramatic-finale-sgl-mtg-prm-pre_stx_180-enf/?sku=SGL-MTG-PRM-PRE_STX_180-ENF1" TargetMode="External"/><Relationship Id="rId139" Type="http://schemas.openxmlformats.org/officeDocument/2006/relationships/hyperlink" Target="https://starcitygames.com/eloise-nephalia-sleuth-sgl-mtg-mic-003-enf/?sku=SGL-MTG-MIC-003-ENF1" TargetMode="External"/><Relationship Id="rId80" Type="http://schemas.openxmlformats.org/officeDocument/2006/relationships/hyperlink" Target="https://starcitygames.com/scrap-welder-sgl-mtg-prm-pre_neo_159-enf/?sku=SGL-MTG-PRM-PRE_NEO_159-ENF1" TargetMode="External"/><Relationship Id="rId85" Type="http://schemas.openxmlformats.org/officeDocument/2006/relationships/hyperlink" Target="https://starcitygames.com/calamity-bearer-sgl-mtg-khm-125-enf/?sku=SGL-MTG-KHM-125-ENF1" TargetMode="External"/><Relationship Id="rId150" Type="http://schemas.openxmlformats.org/officeDocument/2006/relationships/hyperlink" Target="https://starcitygames.com/ognis-the-dragons-lash-sgl-mtg-prm-pre_snc_210-enf/?sku=SGL-MTG-PRM-PRE_SNC_210-ENF1" TargetMode="External"/><Relationship Id="rId155" Type="http://schemas.openxmlformats.org/officeDocument/2006/relationships/hyperlink" Target="https://starcitygames.com/showdown-of-the-skalds-sgl-mtg-prm-pre_khm_229-enf/?sku=SGL-MTG-PRM-PRE_KHM_229-ENF1" TargetMode="External"/><Relationship Id="rId171" Type="http://schemas.openxmlformats.org/officeDocument/2006/relationships/hyperlink" Target="https://starcitygames.com/slogurk-the-overslime-sgl-mtg-mid-242-enf/?sku=SGL-MTG-MID-242-ENF1" TargetMode="External"/><Relationship Id="rId176" Type="http://schemas.openxmlformats.org/officeDocument/2006/relationships/hyperlink" Target="https://starcitygames.com/illuna-apex-of-wishes-sgl-mtg-prm-pre_iko_190-enf/?sku=SGL-MTG-PRM-PRE_IKO_190-ENF1" TargetMode="External"/><Relationship Id="rId192" Type="http://schemas.openxmlformats.org/officeDocument/2006/relationships/hyperlink" Target="https://starcitygames.com/chandras-incinerator-sgl-mtg-m212-302-enf/?sku=SGL-MTG-M212-302-ENF1" TargetMode="External"/><Relationship Id="rId197" Type="http://schemas.openxmlformats.org/officeDocument/2006/relationships/hyperlink" Target="https://starcitygames.com/robe-of-the-archmagi-sgl-mtg-prm-pre_clb_091-enf/?sku=SGL-MTG-PRM-PRE_CLB_091-ENF1" TargetMode="External"/><Relationship Id="rId206" Type="http://schemas.openxmlformats.org/officeDocument/2006/relationships/hyperlink" Target="https://starcitygames.com/baba-lysaga-night-witch-sgl-mtg-clb3-525-enf/?sku=SGL-MTG-CLB3-525-ENF1" TargetMode="External"/><Relationship Id="rId201" Type="http://schemas.openxmlformats.org/officeDocument/2006/relationships/hyperlink" Target="https://starcitygames.com/mythos-of-brokkos-sgl-mtg-prm-pre_iko_168-enf/?sku=SGL-MTG-PRM-PRE_IKO_168-ENF1" TargetMode="External"/><Relationship Id="rId12" Type="http://schemas.openxmlformats.org/officeDocument/2006/relationships/hyperlink" Target="https://starcitygames.com/legion-angel-sgl-mtg-znr-023-enf/?sku=SGL-MTG-ZNR-023-ENF1" TargetMode="External"/><Relationship Id="rId17" Type="http://schemas.openxmlformats.org/officeDocument/2006/relationships/hyperlink" Target="https://starcitygames.com/goring-ceratops-sgl-mtg-prm-pre-xln-013-enf/?sku=SGL-MTG-PRM-PRE_XLN_013-ENF1" TargetMode="External"/><Relationship Id="rId33" Type="http://schemas.openxmlformats.org/officeDocument/2006/relationships/hyperlink" Target="https://starcitygames.com/sphinx-of-enlightenment-sgl-mtg-gn2-002-enf/?sku=SGL-MTG-GN2-002-ENF1" TargetMode="External"/><Relationship Id="rId38" Type="http://schemas.openxmlformats.org/officeDocument/2006/relationships/hyperlink" Target="https://starcitygames.com/cyclone-summoner-sgl-mtg-khm2-343-enf/?sku=SGL-MTG-KHM2-343-ENF1" TargetMode="External"/><Relationship Id="rId59" Type="http://schemas.openxmlformats.org/officeDocument/2006/relationships/hyperlink" Target="https://starcitygames.com/doomwake-giant-sgl-mtg-jou-66-enf/?sku=SGL-MTG-JOU-66-ENF1" TargetMode="External"/><Relationship Id="rId103" Type="http://schemas.openxmlformats.org/officeDocument/2006/relationships/hyperlink" Target="https://starcitygames.com/emrakuls-evangel-sgl-mtg-emn-156-enf/?sku=SGL-MTG-EMN-156-ENF1" TargetMode="External"/><Relationship Id="rId108" Type="http://schemas.openxmlformats.org/officeDocument/2006/relationships/hyperlink" Target="https://starcitygames.com/old-growth-troll-sgl-mtg-khm2-365-enf/?sku=SGL-MTG-KHM2-365-ENF1" TargetMode="External"/><Relationship Id="rId124" Type="http://schemas.openxmlformats.org/officeDocument/2006/relationships/hyperlink" Target="https://starcitygames.com/skycat-sovereign-sgl-mtg-iko-207-enf/?sku=SGL-MTG-IKO-207-ENF1" TargetMode="External"/><Relationship Id="rId129" Type="http://schemas.openxmlformats.org/officeDocument/2006/relationships/hyperlink" Target="https://starcitygames.com/kamiz-obscura-oculus-sgl-mtg-ncc-003-enf/?sku=SGL-MTG-NCC-003-ENF1" TargetMode="External"/><Relationship Id="rId54" Type="http://schemas.openxmlformats.org/officeDocument/2006/relationships/hyperlink" Target="https://starcitygames.com/shakedown-heavy-sgl-mtg-prm-pre_snc_095-enf/?sku=SGL-MTG-PRM-PRE_SNC_095-ENF1" TargetMode="External"/><Relationship Id="rId70" Type="http://schemas.openxmlformats.org/officeDocument/2006/relationships/hyperlink" Target="https://starcitygames.com/tibalt-the-fiend-blooded-sgl-MTG-DDK-41-enf/?sku=SGL-MTG-DDK-41-ENF1" TargetMode="External"/><Relationship Id="rId75" Type="http://schemas.openxmlformats.org/officeDocument/2006/relationships/hyperlink" Target="https://starcitygames.com/repeating-barrage-sgl-mtg-prm-pre-xln-156-enf/?sku=SGL-MTG-PRM-PRE_XLN_156-ENF1" TargetMode="External"/><Relationship Id="rId91" Type="http://schemas.openxmlformats.org/officeDocument/2006/relationships/hyperlink" Target="https://starcitygames.com/immortal-phoenix-sgl-mtg-m19-gp4-enf/?sku=SGL-MTG-M19-GP4-ENF1" TargetMode="External"/><Relationship Id="rId96" Type="http://schemas.openxmlformats.org/officeDocument/2006/relationships/hyperlink" Target="https://starcitygames.com/swarm-shambler-sgl-mtg-znr-207-enf/?sku=SGL-MTG-ZNR-207-ENF1" TargetMode="External"/><Relationship Id="rId140" Type="http://schemas.openxmlformats.org/officeDocument/2006/relationships/hyperlink" Target="https://starcitygames.com/kotose-the-silent-spider-sgl-mtg-neo2-490-enf/?sku=SGL-MTG-NEO2-490-ENF1" TargetMode="External"/><Relationship Id="rId145" Type="http://schemas.openxmlformats.org/officeDocument/2006/relationships/hyperlink" Target="https://starcitygames.com/torrent-sculptor-flamethrower-sonata-sgl-mtg-prm-pre_stx_159-enf/?sku=SGL-MTG-PRM-PRE_STX_159-ENF1" TargetMode="External"/><Relationship Id="rId161" Type="http://schemas.openxmlformats.org/officeDocument/2006/relationships/hyperlink" Target="https://starcitygames.com/piru-the-volatile-sgl-mtg-mh2-207-enf/?sku=SGL-MTG-MH2-207-ENF1" TargetMode="External"/><Relationship Id="rId166" Type="http://schemas.openxmlformats.org/officeDocument/2006/relationships/hyperlink" Target="https://starcitygames.com/cabaretti-ascendancy-sgl-mtg-prm-pre_snc_172-enf/?sku=SGL-MTG-PRM-PRE_SNC_172-ENF1" TargetMode="External"/><Relationship Id="rId182" Type="http://schemas.openxmlformats.org/officeDocument/2006/relationships/hyperlink" Target="https://starcitygames.com/oracles-vault-sgl-mtg-prm-pre-akh-234-enf/?sku=SGL-MTG-PRM-PRE_AKH_234-ENF1" TargetMode="External"/><Relationship Id="rId187" Type="http://schemas.openxmlformats.org/officeDocument/2006/relationships/hyperlink" Target="https://starcitygames.com/riptide-laboratory-sgl-mtg-mh23-303-enf/?sku=SGL-MTG-MH23-303-ENF1" TargetMode="External"/><Relationship Id="rId1" Type="http://schemas.openxmlformats.org/officeDocument/2006/relationships/hyperlink" Target="https://starcitygames.com/priest-of-the-wakening-sun-sgl-mtg-xln-27-enf/?sku=SGL-MTG-XLN-27-ENF1" TargetMode="External"/><Relationship Id="rId6" Type="http://schemas.openxmlformats.org/officeDocument/2006/relationships/hyperlink" Target="https://starcitygames.com/livio-oathsworn-sentinel-sgl-mtg-cmr2-551-enf/?sku=SGL-MTG-CMR2-551-ENF1" TargetMode="External"/><Relationship Id="rId212" Type="http://schemas.openxmlformats.org/officeDocument/2006/relationships/printerSettings" Target="../printerSettings/printerSettings8.bin"/><Relationship Id="rId23" Type="http://schemas.openxmlformats.org/officeDocument/2006/relationships/hyperlink" Target="https://starcitygames.com/teachings-of-the-archaics-sgl-mtg-stx-057-enf/?sku=SGL-MTG-STX-057-ENF1" TargetMode="External"/><Relationship Id="rId28" Type="http://schemas.openxmlformats.org/officeDocument/2006/relationships/hyperlink" Target="https://starcitygames.com/laboratory-drudge-sgl-mtg-cmr-078-enf/?sku=SGL-MTG-CMR-078-ENF1" TargetMode="External"/><Relationship Id="rId49" Type="http://schemas.openxmlformats.org/officeDocument/2006/relationships/hyperlink" Target="https://starcitygames.com/rise-of-the-dread-marn-sgl-mtg-khm-107-enf/?sku=SGL-MTG-KHM-107-ENF1" TargetMode="External"/><Relationship Id="rId114" Type="http://schemas.openxmlformats.org/officeDocument/2006/relationships/hyperlink" Target="https://starcitygames.com/gemrazer-sgl-mtg-prm-pre_iko_155-enf/?sku=SGL-MTG-PRM-PRE_IKO_155-ENF1" TargetMode="External"/><Relationship Id="rId119" Type="http://schemas.openxmlformats.org/officeDocument/2006/relationships/hyperlink" Target="https://starcitygames.com/planewide-celebration-sgl-mtg-prm-pre-war-172-enf/?sku=SGL-MTG-PRM-PRE_WAR_172-ENF1" TargetMode="External"/><Relationship Id="rId44" Type="http://schemas.openxmlformats.org/officeDocument/2006/relationships/hyperlink" Target="https://starcitygames.com/skyclave-shade-sgl-mtg-znr2-298-enf/?sku=SGL-MTG-ZNR2-298-ENF1" TargetMode="External"/><Relationship Id="rId60" Type="http://schemas.openxmlformats.org/officeDocument/2006/relationships/hyperlink" Target="https://starcitygames.com/coveted-prize-sgl-mtg-znr-095-enf/?sku=SGL-MTG-ZNR-095-ENF1" TargetMode="External"/><Relationship Id="rId65" Type="http://schemas.openxmlformats.org/officeDocument/2006/relationships/hyperlink" Target="https://starcitygames.com/vengeant-vampire-sgl-mtg-m19-gp3-enf/?sku=SGL-MTG-M19-GP3-ENF1" TargetMode="External"/><Relationship Id="rId81" Type="http://schemas.openxmlformats.org/officeDocument/2006/relationships/hyperlink" Target="https://starcitygames.com/leyline-of-lightning-sgl-mtg-gpt-68-enf/?sku=SGL-MTG-GPT-68-ENF1" TargetMode="External"/><Relationship Id="rId86" Type="http://schemas.openxmlformats.org/officeDocument/2006/relationships/hyperlink" Target="https://starcitygames.com/calamity-bearer-sgl-mtg-khm2-356-enf/?sku=SGL-MTG-KHM2-356-ENF1" TargetMode="External"/><Relationship Id="rId130" Type="http://schemas.openxmlformats.org/officeDocument/2006/relationships/hyperlink" Target="https://starcitygames.com/tivit-seller-of-secrets-sgl-mtg-ncc-010-enf/?sku=SGL-MTG-NCC-010-ENF1" TargetMode="External"/><Relationship Id="rId135" Type="http://schemas.openxmlformats.org/officeDocument/2006/relationships/hyperlink" Target="https://starcitygames.com/colfenor-the-last-yew-sgl-mtg-cmr2-594-enf/?sku=SGL-MTG-CMR2-594-ENF1" TargetMode="External"/><Relationship Id="rId151" Type="http://schemas.openxmlformats.org/officeDocument/2006/relationships/hyperlink" Target="https://starcitygames.com/polukranos-unchained-sgl-mtg-thb-224-enf/?sku=SGL-MTG-THB-224-ENF1" TargetMode="External"/><Relationship Id="rId156" Type="http://schemas.openxmlformats.org/officeDocument/2006/relationships/hyperlink" Target="https://starcitygames.com/blade-historian-sgl-mtg-stx-165-enf/?sku=SGL-MTG-STX-165-ENF1" TargetMode="External"/><Relationship Id="rId177" Type="http://schemas.openxmlformats.org/officeDocument/2006/relationships/hyperlink" Target="https://starcitygames.com/pyramid-of-the-pantheon-sgl-mtg-prm-pre-akh-235-enf/?sku=SGL-MTG-PRM-PRE_AKH_235-ENF1" TargetMode="External"/><Relationship Id="rId198" Type="http://schemas.openxmlformats.org/officeDocument/2006/relationships/hyperlink" Target="https://starcitygames.com/minion-of-the-mighty-sgl-mtg-afr2-320-enf/?sku=SGL-MTG-AFR2-320-ENF1" TargetMode="External"/><Relationship Id="rId172" Type="http://schemas.openxmlformats.org/officeDocument/2006/relationships/hyperlink" Target="https://starcitygames.com/slogurk-the-overslime-sgl-mtg-prm-pre_mid_242-enf/?sku=SGL-MTG-PRM-PRE_MID_242-ENF1" TargetMode="External"/><Relationship Id="rId193" Type="http://schemas.openxmlformats.org/officeDocument/2006/relationships/hyperlink" Target="https://starcitygames.com/ill-tempered-loner-howlpack-avenger-sgl-mtg-vow-162-enf/?sku=SGL-MTG-VOW-162-ENF1" TargetMode="External"/><Relationship Id="rId202" Type="http://schemas.openxmlformats.org/officeDocument/2006/relationships/hyperlink" Target="https://starcitygames.com/bane-lord-of-darkness-sgl-mtg-clb-267-enf/?sku=SGL-MTG-CLB-267-ENF1" TargetMode="External"/><Relationship Id="rId207" Type="http://schemas.openxmlformats.org/officeDocument/2006/relationships/hyperlink" Target="https://starcitygames.com/nine-fingers-keene-sgl-mtg-clb3-546-enf/?sku=SGL-MTG-CLB3-546-ENF1" TargetMode="External"/><Relationship Id="rId13" Type="http://schemas.openxmlformats.org/officeDocument/2006/relationships/hyperlink" Target="https://starcitygames.com/search-for-glory-sgl-mtg-khm-027-enf/?sku=SGL-MTG-KHM-027-ENF1" TargetMode="External"/><Relationship Id="rId18" Type="http://schemas.openxmlformats.org/officeDocument/2006/relationships/hyperlink" Target="https://starcitygames.com/sanguine-sacrament-sgl-mtg-xln-33-enf/?sku=SGL-MTG-XLN-33-ENF1" TargetMode="External"/><Relationship Id="rId39" Type="http://schemas.openxmlformats.org/officeDocument/2006/relationships/hyperlink" Target="https://starcitygames.com/icebreaker-kraken-sgl-mtg-khm2-345-enf/?sku=SGL-MTG-KHM2-345-ENF1" TargetMode="External"/><Relationship Id="rId109" Type="http://schemas.openxmlformats.org/officeDocument/2006/relationships/hyperlink" Target="https://starcitygames.com/basic-conjuration-sgl-mtg-stx-120-enf/?sku=SGL-MTG-STX-120-ENF1" TargetMode="External"/><Relationship Id="rId34" Type="http://schemas.openxmlformats.org/officeDocument/2006/relationships/hyperlink" Target="https://starcitygames.com/true-polymorph-sgl-mtg-afr2-369-enf/?sku=SGL-MTG-AFR2-369-ENF1" TargetMode="External"/><Relationship Id="rId50" Type="http://schemas.openxmlformats.org/officeDocument/2006/relationships/hyperlink" Target="https://starcitygames.com/falkenrath-forebear-sgl-mtg-prm-pre_vow_111-enf/?sku=SGL-MTG-PRM-PRE_VOW_111-ENF1" TargetMode="External"/><Relationship Id="rId55" Type="http://schemas.openxmlformats.org/officeDocument/2006/relationships/hyperlink" Target="https://starcitygames.com/eat-to-extinction-sgl-mtg-prm-pre-thb-090-enf/?sku=SGL-MTG-PRM-PRE_THB_090-ENF1" TargetMode="External"/><Relationship Id="rId76" Type="http://schemas.openxmlformats.org/officeDocument/2006/relationships/hyperlink" Target="https://starcitygames.com/phoenix-of-ash-sgl-mtg-thb-148-enf/?sku=SGL-MTG-THB-148-ENF1" TargetMode="External"/><Relationship Id="rId97" Type="http://schemas.openxmlformats.org/officeDocument/2006/relationships/hyperlink" Target="https://starcitygames.com/living-wish-sgl-mtg-a25-179-enf/?sku=SGL-MTG-A25-179-ENF1" TargetMode="External"/><Relationship Id="rId104" Type="http://schemas.openxmlformats.org/officeDocument/2006/relationships/hyperlink" Target="https://starcitygames.com/oran-rief-ooze-sgl-mtg-znr-198-enf/?sku=SGL-MTG-ZNR-198-ENF1" TargetMode="External"/><Relationship Id="rId120" Type="http://schemas.openxmlformats.org/officeDocument/2006/relationships/hyperlink" Target="https://starcitygames.com/myojin-of-lifes-web-sgl-mtg-pwsb-chk_229-enf/?sku=SGL-MTG-PWSB-CHK_229-ENF1" TargetMode="External"/><Relationship Id="rId125" Type="http://schemas.openxmlformats.org/officeDocument/2006/relationships/hyperlink" Target="https://starcitygames.com/hallowed-respite-sgl-mtg-mid-227-enf/?sku=SGL-MTG-MID-227-ENF1" TargetMode="External"/><Relationship Id="rId141" Type="http://schemas.openxmlformats.org/officeDocument/2006/relationships/hyperlink" Target="https://starcitygames.com/hostile-takeover-sgl-mtg-prm-pre_snc_191-enf/?sku=SGL-MTG-PRM-PRE_SNC_191-ENF1" TargetMode="External"/><Relationship Id="rId146" Type="http://schemas.openxmlformats.org/officeDocument/2006/relationships/hyperlink" Target="https://starcitygames.com/niv-mizzet-the-firemind-sgl-mtg-gk1-26-enf/?sku=SGL-MTG-GK1-26-ENF1" TargetMode="External"/><Relationship Id="rId167" Type="http://schemas.openxmlformats.org/officeDocument/2006/relationships/hyperlink" Target="https://starcitygames.com/trostani-selesnyas-voice-sgl-mtg-gk1-102-enf/?sku=SGL-MTG-GK1-102-ENF1" TargetMode="External"/><Relationship Id="rId188" Type="http://schemas.openxmlformats.org/officeDocument/2006/relationships/hyperlink" Target="https://starcitygames.com/halana-and-alena-partners-sgl-mtg-vow2-325-enf/?sku=SGL-MTG-VOW2-325-ENF1" TargetMode="External"/><Relationship Id="rId7" Type="http://schemas.openxmlformats.org/officeDocument/2006/relationships/hyperlink" Target="https://starcitygames.com/rally-the-ranks-sgl-mtg-khm-020-enf/?sku=SGL-MTG-KHM-020-ENF1" TargetMode="External"/><Relationship Id="rId71" Type="http://schemas.openxmlformats.org/officeDocument/2006/relationships/hyperlink" Target="https://starcitygames.com/tilonallis-summoner-sgl-mtg-rix-121-enf/?sku=SGL-MTG-RIX-121-ENF1" TargetMode="External"/><Relationship Id="rId92" Type="http://schemas.openxmlformats.org/officeDocument/2006/relationships/hyperlink" Target="https://starcitygames.com/chaos-maw-sgl-mtg-hou-87-enf/?sku=SGL-MTG-HOU-87-ENF1" TargetMode="External"/><Relationship Id="rId162" Type="http://schemas.openxmlformats.org/officeDocument/2006/relationships/hyperlink" Target="https://starcitygames.com/black-market-tycoon-sgl-mtg-snc2-434-enf/?sku=SGL-MTG-SNC2-434-ENF1" TargetMode="External"/><Relationship Id="rId183" Type="http://schemas.openxmlformats.org/officeDocument/2006/relationships/hyperlink" Target="https://starcitygames.com/knowledge-pool-sgl-mtg-pwsb-mbs_111-enf/?sku=SGL-MTG-PWSB-MBS_111-ENF1" TargetMode="External"/><Relationship Id="rId2" Type="http://schemas.openxmlformats.org/officeDocument/2006/relationships/hyperlink" Target="https://starcitygames.com/archpriest-of-iona-sgl-mtg-prm-pre_znr_005-enf/?sku=SGL-MTG-PRM-PRE_ZNR_005-ENF1" TargetMode="External"/><Relationship Id="rId29" Type="http://schemas.openxmlformats.org/officeDocument/2006/relationships/hyperlink" Target="https://starcitygames.com/cosmos-charger-sgl-mtg-khm-051-enf/?sku=SGL-MTG-KHM-051-ENF1" TargetMode="External"/><Relationship Id="rId24" Type="http://schemas.openxmlformats.org/officeDocument/2006/relationships/hyperlink" Target="https://starcitygames.com/patrician-geist-sgl-mtg-prm-pre_mid_069-enf/?sku=SGL-MTG-PRM-PRE_MID_069-ENF1" TargetMode="External"/><Relationship Id="rId40" Type="http://schemas.openxmlformats.org/officeDocument/2006/relationships/hyperlink" Target="https://starcitygames.com/multiple-choice-sgl-mtg-stx-048-enf/?sku=SGL-MTG-STX-048-ENF1" TargetMode="External"/><Relationship Id="rId45" Type="http://schemas.openxmlformats.org/officeDocument/2006/relationships/hyperlink" Target="https://starcitygames.com/mukotai-soulripper-sgl-mtg-prm-pre_neo_113-enf/?sku=SGL-MTG-PRM-PRE_NEO_113-ENF1" TargetMode="External"/><Relationship Id="rId66" Type="http://schemas.openxmlformats.org/officeDocument/2006/relationships/hyperlink" Target="https://starcitygames.com/blood-on-the-snow-sgl-mtg-khm-079-enf/?sku=SGL-MTG-KHM-079-ENF1" TargetMode="External"/><Relationship Id="rId87" Type="http://schemas.openxmlformats.org/officeDocument/2006/relationships/hyperlink" Target="https://starcitygames.com/chance-encounter-sgl-mtg-mh2-277-enf/?sku=SGL-MTG-MH2-277-ENF1" TargetMode="External"/><Relationship Id="rId110" Type="http://schemas.openxmlformats.org/officeDocument/2006/relationships/hyperlink" Target="https://starcitygames.com/varis-silverymoon-ranger-sgl-mtg-afr2-335-enf/?sku=SGL-MTG-AFR2-335-ENF1" TargetMode="External"/><Relationship Id="rId115" Type="http://schemas.openxmlformats.org/officeDocument/2006/relationships/hyperlink" Target="https://starcitygames.com/accomplished-alchemist-sgl-mtg-stx-119-enf/?sku=SGL-MTG-STX-119-ENF1" TargetMode="External"/><Relationship Id="rId131" Type="http://schemas.openxmlformats.org/officeDocument/2006/relationships/hyperlink" Target="https://starcitygames.com/doom-foretold-sgl-mtg-eld-187-enf/?sku=SGL-MTG-ELD-187-ENF1" TargetMode="External"/><Relationship Id="rId136" Type="http://schemas.openxmlformats.org/officeDocument/2006/relationships/hyperlink" Target="https://starcitygames.com/aven-heartstabber-sgl-mtg-prm-pre_snc_166-enf/?sku=SGL-MTG-PRM-PRE_SNC_166-ENF1" TargetMode="External"/><Relationship Id="rId157" Type="http://schemas.openxmlformats.org/officeDocument/2006/relationships/hyperlink" Target="https://starcitygames.com/radiant-scrollwielder-sgl-mtg-prm-pre_stx_221-enf/?sku=SGL-MTG-PRM-PRE_STX_221-ENF1" TargetMode="External"/><Relationship Id="rId178" Type="http://schemas.openxmlformats.org/officeDocument/2006/relationships/hyperlink" Target="https://starcitygames.com/pyre-of-heroes-sgl-mtg-khm-241-enf/?sku=SGL-MTG-KHM-241-ENF1" TargetMode="External"/><Relationship Id="rId61" Type="http://schemas.openxmlformats.org/officeDocument/2006/relationships/hyperlink" Target="https://starcitygames.com/coveted-prize-sgl-mtg-znr2-337-enf/?sku=SGL-MTG-ZNR2-337-ENF1" TargetMode="External"/><Relationship Id="rId82" Type="http://schemas.openxmlformats.org/officeDocument/2006/relationships/hyperlink" Target="https://starcitygames.com/quicksmith-rebel-sgl-mtg-prm-lnch-aer-093-enf/?sku=SGL-MTG-PRM-LNCH_AER_093-ENF1" TargetMode="External"/><Relationship Id="rId152" Type="http://schemas.openxmlformats.org/officeDocument/2006/relationships/hyperlink" Target="https://starcitygames.com/izoni-thousand-eyed-sgl-mtg-gk1-50-enf/?sku=SGL-MTG-GK1-50-ENF1" TargetMode="External"/><Relationship Id="rId173" Type="http://schemas.openxmlformats.org/officeDocument/2006/relationships/hyperlink" Target="https://starcitygames.com/zegana-utopian-speaker-sgl-mtg-prm-pre-rna-214-enf/?sku=SGL-MTG-PRM-PRE_RNA_214-ENF1" TargetMode="External"/><Relationship Id="rId194" Type="http://schemas.openxmlformats.org/officeDocument/2006/relationships/hyperlink" Target="https://starcitygames.com/storms-wrath-sgl-mtg-thb-157-enf/?sku=SGL-MTG-THB-157-ENF1" TargetMode="External"/><Relationship Id="rId199" Type="http://schemas.openxmlformats.org/officeDocument/2006/relationships/hyperlink" Target="https://starcitygames.com/barroom-brawl-sgl-mtg-clb-217-enf/?sku=SGL-MTG-CLB-217-ENF1" TargetMode="External"/><Relationship Id="rId203" Type="http://schemas.openxmlformats.org/officeDocument/2006/relationships/hyperlink" Target="https://starcitygames.com/astarion-the-decadent-sgl-mtg-prm-pre_clb_265-enf/?sku=SGL-MTG-PRM-PRE_CLB_265-ENF1" TargetMode="External"/><Relationship Id="rId208" Type="http://schemas.openxmlformats.org/officeDocument/2006/relationships/hyperlink" Target="https://starcitygames.com/jan-jansen-chaos-crafter-sgl-mtg-prm-pre_clb_277-enf/?sku=SGL-MTG-PRM-PRE_CLB_277-ENF1" TargetMode="External"/><Relationship Id="rId19" Type="http://schemas.openxmlformats.org/officeDocument/2006/relationships/hyperlink" Target="https://starcitygames.com/inevitable-betrayal-sgl-mtg-mh22-390-enf/?sku=SGL-MTG-MH22-390-ENF1" TargetMode="External"/><Relationship Id="rId14" Type="http://schemas.openxmlformats.org/officeDocument/2006/relationships/hyperlink" Target="https://starcitygames.com/angelic-guardian-sgl-mtg-m19-gp1-enf/?sku=SGL-MTG-M19-GP1-ENF1" TargetMode="External"/><Relationship Id="rId30" Type="http://schemas.openxmlformats.org/officeDocument/2006/relationships/hyperlink" Target="https://starcitygames.com/cosmos-charger-sgl-mtg-khm2-342-enf/?sku=SGL-MTG-KHM2-342-ENF1" TargetMode="External"/><Relationship Id="rId35" Type="http://schemas.openxmlformats.org/officeDocument/2006/relationships/hyperlink" Target="https://starcitygames.com/kairi-the-swirling-sky-sgl-mtg-prm-pre_neo_060-enf/?sku=SGL-MTG-PRM-PRE_NEO_060-ENF1" TargetMode="External"/><Relationship Id="rId56" Type="http://schemas.openxmlformats.org/officeDocument/2006/relationships/hyperlink" Target="https://starcitygames.com/kaervek-the-spiteful-sgl-mtg-m21-106-enf/?sku=SGL-MTG-M21-106-ENF1" TargetMode="External"/><Relationship Id="rId77" Type="http://schemas.openxmlformats.org/officeDocument/2006/relationships/hyperlink" Target="https://starcitygames.com/relic-robber-sgl-mtg-znr-153-enf/?sku=SGL-MTG-ZNR-153-ENF1" TargetMode="External"/><Relationship Id="rId100" Type="http://schemas.openxmlformats.org/officeDocument/2006/relationships/hyperlink" Target="https://starcitygames.com/regrowth-sgl-mtg-sta-056-enf/?sku=SGL-MTG-STA-056-ENF1" TargetMode="External"/><Relationship Id="rId105" Type="http://schemas.openxmlformats.org/officeDocument/2006/relationships/hyperlink" Target="https://starcitygames.com/oran-rief-ooze-sgl-mtg-prm-pre_znr_198-enf/?sku=SGL-MTG-PRM-PRE_ZNR_198-ENF1" TargetMode="External"/><Relationship Id="rId126" Type="http://schemas.openxmlformats.org/officeDocument/2006/relationships/hyperlink" Target="https://starcitygames.com/dennick-pious-apprentice-dennick-pious-apparition-sgl-mtg-prm-pre_mid_217-enf/?sku=SGL-MTG-PRM-PRE_MID_217-ENF1" TargetMode="External"/><Relationship Id="rId147" Type="http://schemas.openxmlformats.org/officeDocument/2006/relationships/hyperlink" Target="https://starcitygames.com/whirlwind-of-thought-sgl-mtg-iko-215-enf/?sku=SGL-MTG-IKO-215-ENF1" TargetMode="External"/><Relationship Id="rId168" Type="http://schemas.openxmlformats.org/officeDocument/2006/relationships/hyperlink" Target="https://starcitygames.com/galea-kindler-of-hope-sgl-mtg-afc-001-enf/?sku=SGL-MTG-AFC-001-ENF1" TargetMode="External"/><Relationship Id="rId8" Type="http://schemas.openxmlformats.org/officeDocument/2006/relationships/hyperlink" Target="https://starcitygames.com/academic-probation-sgl-mtg-stx-007-enf/?sku=SGL-MTG-STX-007-ENF1" TargetMode="External"/><Relationship Id="rId51" Type="http://schemas.openxmlformats.org/officeDocument/2006/relationships/hyperlink" Target="https://starcitygames.com/soul-transfer-sgl-mtg-neo-122-enf/?sku=SGL-MTG-NEO-122-ENF1" TargetMode="External"/><Relationship Id="rId72" Type="http://schemas.openxmlformats.org/officeDocument/2006/relationships/hyperlink" Target="https://starcitygames.com/chandras-regulator-sgl-mtg-prm-pre-m20-131-enf/?sku=SGL-MTG-PRM-PRE_M20_131-ENF1" TargetMode="External"/><Relationship Id="rId93" Type="http://schemas.openxmlformats.org/officeDocument/2006/relationships/hyperlink" Target="https://starcitygames.com/volcanic-salvo-sgl-mtg-m21-172-enf/?sku=SGL-MTG-M21-172-ENF1" TargetMode="External"/><Relationship Id="rId98" Type="http://schemas.openxmlformats.org/officeDocument/2006/relationships/hyperlink" Target="https://starcitygames.com/jolrael-mwonvuli-recluse-sgl-mtg-prm-pre_m21_191-enf/?sku=SGL-MTG-PRM-PRE_M21_191-ENF1" TargetMode="External"/><Relationship Id="rId121" Type="http://schemas.openxmlformats.org/officeDocument/2006/relationships/hyperlink" Target="https://starcitygames.com/ochre-jelly-sgl-mtg-afr2-330-enf/?sku=SGL-MTG-AFR2-330-ENF1" TargetMode="External"/><Relationship Id="rId142" Type="http://schemas.openxmlformats.org/officeDocument/2006/relationships/hyperlink" Target="https://starcitygames.com/fireminds-research-sgl-mtg-prm-drft-grn-171-enf/?sku=SGL-MTG-PRM-DRFT_GRN_171-ENF1" TargetMode="External"/><Relationship Id="rId163" Type="http://schemas.openxmlformats.org/officeDocument/2006/relationships/hyperlink" Target="https://starcitygames.com/gruul-spellbreaker-sgl-mtg-prm-pre-rna-179-enf/?sku=SGL-MTG-PRM-PRE_RNA_179-ENF1" TargetMode="External"/><Relationship Id="rId184" Type="http://schemas.openxmlformats.org/officeDocument/2006/relationships/hyperlink" Target="https://starcitygames.com/triskelion-sgl-mtg-pwsb-m11_218-enf/?sku=SGL-MTG-PWSB-M11_218-ENF1" TargetMode="External"/><Relationship Id="rId189" Type="http://schemas.openxmlformats.org/officeDocument/2006/relationships/hyperlink" Target="https://starcitygames.com/anje-maid-of-dishonor-sgl-mtg-vow2-309-enf/?sku=SGL-MTG-VOW2-309-ENF1" TargetMode="External"/><Relationship Id="rId3" Type="http://schemas.openxmlformats.org/officeDocument/2006/relationships/hyperlink" Target="https://starcitygames.com/archpriest-of-iona-sgl-mtg-znr2-316-enf/?sku=SGL-MTG-ZNR2-316-ENF1" TargetMode="External"/><Relationship Id="rId25" Type="http://schemas.openxmlformats.org/officeDocument/2006/relationships/hyperlink" Target="https://starcitygames.com/tameshi-reality-architect-sgl-mtg-prm-pre_neo_082-enf/?sku=SGL-MTG-PRM-PRE_NEO_082-ENF1" TargetMode="External"/><Relationship Id="rId46" Type="http://schemas.openxmlformats.org/officeDocument/2006/relationships/hyperlink" Target="https://starcitygames.com/necromentia-sgl-mtg-m212-359-enf/?sku=SGL-MTG-M212-359-ENF1" TargetMode="External"/><Relationship Id="rId67" Type="http://schemas.openxmlformats.org/officeDocument/2006/relationships/hyperlink" Target="https://starcitygames.com/bringer-of-the-black-dawn-sgl-mtg-pwsb-5dn_043-enf/?sku=SGL-MTG-PWSB-5DN_043-ENF1" TargetMode="External"/><Relationship Id="rId116" Type="http://schemas.openxmlformats.org/officeDocument/2006/relationships/hyperlink" Target="https://starcitygames.com/deep-forest-hermit-sgl-mtg-mh13-020-enf/?sku=SGL-MTG-MH13-020-ENF1" TargetMode="External"/><Relationship Id="rId137" Type="http://schemas.openxmlformats.org/officeDocument/2006/relationships/hyperlink" Target="https://starcitygames.com/etrata-the-silencer-sgl-mtg-gk1-1-enf/?sku=SGL-MTG-GK1-1-ENF1" TargetMode="External"/><Relationship Id="rId158" Type="http://schemas.openxmlformats.org/officeDocument/2006/relationships/hyperlink" Target="https://starcitygames.com/osgir-the-reconstructor-sgl-mtg-c21-008-enf/?sku=SGL-MTG-C21-008-ENF1" TargetMode="External"/><Relationship Id="rId20" Type="http://schemas.openxmlformats.org/officeDocument/2006/relationships/hyperlink" Target="https://starcitygames.com/the-blackstaff-of-waterdeep-sgl-mtg-afr-048-enf/?sku=SGL-MTG-AFR-048-ENF1" TargetMode="External"/><Relationship Id="rId41" Type="http://schemas.openxmlformats.org/officeDocument/2006/relationships/hyperlink" Target="https://starcitygames.com/march-of-swirling-mist-sgl-mtg-neo-061-enf/?sku=SGL-MTG-NEO-061-ENF1" TargetMode="External"/><Relationship Id="rId62" Type="http://schemas.openxmlformats.org/officeDocument/2006/relationships/hyperlink" Target="https://starcitygames.com/invoke-despair-sgl-mtg-neo-101-enf/?sku=SGL-MTG-NEO-101-ENF1" TargetMode="External"/><Relationship Id="rId83" Type="http://schemas.openxmlformats.org/officeDocument/2006/relationships/hyperlink" Target="https://starcitygames.com/irencrag-feat-sgl-mtg-prm-pre-eld-127-enf/?sku=SGL-MTG-PRM-PRE_ELD_127-ENF1" TargetMode="External"/><Relationship Id="rId88" Type="http://schemas.openxmlformats.org/officeDocument/2006/relationships/hyperlink" Target="https://starcitygames.com/change-of-fortune-sgl-mtg-vow2-375-enf/?sku=SGL-MTG-VOW2-375-ENF1" TargetMode="External"/><Relationship Id="rId111" Type="http://schemas.openxmlformats.org/officeDocument/2006/relationships/hyperlink" Target="https://starcitygames.com/briarbridge-tracker-sgl-mtg-mid-172-enf/?sku=SGL-MTG-MID-172-ENF1" TargetMode="External"/><Relationship Id="rId132" Type="http://schemas.openxmlformats.org/officeDocument/2006/relationships/hyperlink" Target="https://starcitygames.com/orah-skyclave-hierophant-sgl-mtg-znr-233-enf/?sku=SGL-MTG-ZNR-233-ENF1" TargetMode="External"/><Relationship Id="rId153" Type="http://schemas.openxmlformats.org/officeDocument/2006/relationships/hyperlink" Target="https://starcitygames.com/plargg-dean-of-chaos-augusta-dean-of-order-sgl-mtg-stx-155-enf/?sku=SGL-MTG-STX-155-ENF1" TargetMode="External"/><Relationship Id="rId174" Type="http://schemas.openxmlformats.org/officeDocument/2006/relationships/hyperlink" Target="https://starcitygames.com/zegana-utopian-speaker-sgl-mtg-gk2-107-enf/?sku=SGL-MTG-GK2-107-ENF1" TargetMode="External"/><Relationship Id="rId179" Type="http://schemas.openxmlformats.org/officeDocument/2006/relationships/hyperlink" Target="https://starcitygames.com/electrostatic-pummeler-sgl-mtg-prm-pre-kld-210-enf/?sku=SGL-MTG-PRM-PRE_KLD_210-ENF1" TargetMode="External"/><Relationship Id="rId195" Type="http://schemas.openxmlformats.org/officeDocument/2006/relationships/hyperlink" Target="https://starcitygames.com/katilda-dawnhart-martyr-katildas-rising-dawn-sgl-mtg-vow-021-enf/?sku=SGL-MTG-VOW-021-ENF1" TargetMode="External"/><Relationship Id="rId209" Type="http://schemas.openxmlformats.org/officeDocument/2006/relationships/hyperlink" Target="https://starcitygames.com/piru-the-volatile-sgl-mtg-mh22-422-enf/?sku=SGL-MTG-MH22-422-ENF1" TargetMode="External"/><Relationship Id="rId190" Type="http://schemas.openxmlformats.org/officeDocument/2006/relationships/hyperlink" Target="https://starcitygames.com/edgar-charmed-groom-edgar-markovs-coffin-sgl-mtg-vow2-341-enf/?sku=SGL-MTG-VOW2-341-ENF1" TargetMode="External"/><Relationship Id="rId204" Type="http://schemas.openxmlformats.org/officeDocument/2006/relationships/hyperlink" Target="https://starcitygames.com/lutri-the-spellchaser-sgl-mtg-iko-227-enf/?sku=SGL-MTG-IKO-227-ENF1" TargetMode="External"/><Relationship Id="rId15" Type="http://schemas.openxmlformats.org/officeDocument/2006/relationships/hyperlink" Target="https://starcitygames.com/devastating-mastery-sgl-mtg-prm-pp_stx_014-enf/?sku=SGL-MTG-PRM-PP_STX_014-ENF1" TargetMode="External"/><Relationship Id="rId36" Type="http://schemas.openxmlformats.org/officeDocument/2006/relationships/hyperlink" Target="https://starcitygames.com/cut-your-losses-sgl-mtg-snc-038-enf/?sku=SGL-MTG-SNC-038-ENF1" TargetMode="External"/><Relationship Id="rId57" Type="http://schemas.openxmlformats.org/officeDocument/2006/relationships/hyperlink" Target="https://starcitygames.com/braids-cabal-minion-sgl-mtg-mh2-273-enf/?sku=SGL-MTG-MH2-273-ENF1" TargetMode="External"/><Relationship Id="rId106" Type="http://schemas.openxmlformats.org/officeDocument/2006/relationships/hyperlink" Target="https://starcitygames.com/kazandu-mammoth-kazandu-valley-sgl-mtg-znr-189-enf/?sku=SGL-MTG-ZNR-189-ENF1" TargetMode="External"/><Relationship Id="rId127" Type="http://schemas.openxmlformats.org/officeDocument/2006/relationships/hyperlink" Target="https://starcitygames.com/isperia-supreme-judge-sgl-mtg-gk2-1-enf/?sku=SGL-MTG-GK2-1-ENF1" TargetMode="External"/><Relationship Id="rId10" Type="http://schemas.openxmlformats.org/officeDocument/2006/relationships/hyperlink" Target="https://starcitygames.com/lavabrink-venturer-sgl-mtg-iko-019-enf/?sku=SGL-MTG-IKO-019-ENF1" TargetMode="External"/><Relationship Id="rId31" Type="http://schemas.openxmlformats.org/officeDocument/2006/relationships/hyperlink" Target="https://starcitygames.com/spellweaver-volute-sgl-mtg-pwsb-fut_059-enf/?sku=SGL-MTG-PWSB-FUT_059-ENF1" TargetMode="External"/><Relationship Id="rId52" Type="http://schemas.openxmlformats.org/officeDocument/2006/relationships/hyperlink" Target="https://starcitygames.com/biting-palm-ninja-sgl-mtg-neo-088-enf/?sku=SGL-MTG-NEO-088-ENF1" TargetMode="External"/><Relationship Id="rId73" Type="http://schemas.openxmlformats.org/officeDocument/2006/relationships/hyperlink" Target="https://starcitygames.com/stigma-lasher-sgl-mtg-pwsb-eve_062-enf/?sku=SGL-MTG-PWSB-EVE_062-ENF1" TargetMode="External"/><Relationship Id="rId78" Type="http://schemas.openxmlformats.org/officeDocument/2006/relationships/hyperlink" Target="https://starcitygames.com/relic-robber-sgl-mtg-znr2-351-enf/?sku=SGL-MTG-ZNR2-351-ENF1" TargetMode="External"/><Relationship Id="rId94" Type="http://schemas.openxmlformats.org/officeDocument/2006/relationships/hyperlink" Target="https://starcitygames.com/jayas-immolating-inferno-sgl-mtg-dom-133-enf/?sku=SGL-MTG-DOM-133-ENF1" TargetMode="External"/><Relationship Id="rId99" Type="http://schemas.openxmlformats.org/officeDocument/2006/relationships/hyperlink" Target="https://starcitygames.com/inscription-of-abundance-sgl-mtg-znr2-360-enf/?sku=SGL-MTG-ZNR2-360-ENF1" TargetMode="External"/><Relationship Id="rId101" Type="http://schemas.openxmlformats.org/officeDocument/2006/relationships/hyperlink" Target="https://starcitygames.com/kami-of-transience-sgl-mtg-neo-197-enf/?sku=SGL-MTG-NEO-197-ENF1" TargetMode="External"/><Relationship Id="rId122" Type="http://schemas.openxmlformats.org/officeDocument/2006/relationships/hyperlink" Target="https://starcitygames.com/march-of-burgeoning-life-sgl-mtg-neo2-393-enf/?sku=SGL-MTG-NEO2-393-ENF1" TargetMode="External"/><Relationship Id="rId143" Type="http://schemas.openxmlformats.org/officeDocument/2006/relationships/hyperlink" Target="https://starcitygames.com/kaza-roil-chaser-sgl-mtg-znr-225-enf/?sku=SGL-MTG-ZNR-225-ENF1" TargetMode="External"/><Relationship Id="rId148" Type="http://schemas.openxmlformats.org/officeDocument/2006/relationships/hyperlink" Target="https://starcitygames.com/gnostro-voice-of-the-crags-sgl-mtg-cmr2-596-enf/?sku=SGL-MTG-CMR2-596-ENF1" TargetMode="External"/><Relationship Id="rId164" Type="http://schemas.openxmlformats.org/officeDocument/2006/relationships/hyperlink" Target="https://starcitygames.com/ruric-thar-the-unbowed-sgl-mtg-a25-216-enf/?sku=SGL-MTG-A25-216-ENF1" TargetMode="External"/><Relationship Id="rId169" Type="http://schemas.openxmlformats.org/officeDocument/2006/relationships/hyperlink" Target="https://starcitygames.com/storvald-frost-giant-jarl-sgl-mtg-afc-055-enf/?sku=SGL-MTG-AFC-055-ENF1" TargetMode="External"/><Relationship Id="rId185" Type="http://schemas.openxmlformats.org/officeDocument/2006/relationships/hyperlink" Target="https://starcitygames.com/crawling-barrens-sgl-mtg-prm-pre_znr_262-enf/?sku=SGL-MTG-PRM-PRE_ZNR_262-ENF1" TargetMode="External"/><Relationship Id="rId4" Type="http://schemas.openxmlformats.org/officeDocument/2006/relationships/hyperlink" Target="https://starcitygames.com/worthy-knight-sgl-mtg-eld-036-enf/?sku=SGL-MTG-ELD-036-ENF1" TargetMode="External"/><Relationship Id="rId9" Type="http://schemas.openxmlformats.org/officeDocument/2006/relationships/hyperlink" Target="https://starcitygames.com/strict-proctor-sgl-mtg-stx-033-enf/?sku=SGL-MTG-STX-033-ENF1" TargetMode="External"/><Relationship Id="rId180" Type="http://schemas.openxmlformats.org/officeDocument/2006/relationships/hyperlink" Target="https://starcitygames.com/desecrated-tomb-sgl-mtg-prm-drft-m19-230-enf/?sku=SGL-MTG-PRM-DRFT_M19_230-ENF1" TargetMode="External"/><Relationship Id="rId210" Type="http://schemas.openxmlformats.org/officeDocument/2006/relationships/hyperlink" Target="https://starcitygames.com/gluntch-the-bestower-sgl-mtg-clb3-533-enf/?sku=SGL-MTG-CLB3-533-ENF1" TargetMode="External"/><Relationship Id="rId26" Type="http://schemas.openxmlformats.org/officeDocument/2006/relationships/hyperlink" Target="https://starcitygames.com/clone-sgl-mtg-m14-47-enf/?sku=SGL-MTG-M14-47-ENF1" TargetMode="External"/><Relationship Id="rId47" Type="http://schemas.openxmlformats.org/officeDocument/2006/relationships/hyperlink" Target="https://starcitygames.com/doomed-necromancer-sgl-mtg-2xm-088-enf/?sku=SGL-MTG-2XM-088-ENF1" TargetMode="External"/><Relationship Id="rId68" Type="http://schemas.openxmlformats.org/officeDocument/2006/relationships/hyperlink" Target="https://starcitygames.com/confront-the-past-sgl-mtg-stx-067-enf/?sku=SGL-MTG-STX-067-ENF1" TargetMode="External"/><Relationship Id="rId89" Type="http://schemas.openxmlformats.org/officeDocument/2006/relationships/hyperlink" Target="https://starcitygames.com/unpredictable-cyclone-sgl-mtg-iko-139-enf/?sku=SGL-MTG-IKO-139-ENF1" TargetMode="External"/><Relationship Id="rId112" Type="http://schemas.openxmlformats.org/officeDocument/2006/relationships/hyperlink" Target="https://starcitygames.com/hamlet-vanguard-sgl-mtg-vow-201-enf/?sku=SGL-MTG-VOW-201-ENF1" TargetMode="External"/><Relationship Id="rId133" Type="http://schemas.openxmlformats.org/officeDocument/2006/relationships/hyperlink" Target="https://starcitygames.com/orah-skyclave-hierophant-sgl-mtg-znr2-369-enf/?sku=SGL-MTG-ZNR2-369-ENF1" TargetMode="External"/><Relationship Id="rId154" Type="http://schemas.openxmlformats.org/officeDocument/2006/relationships/hyperlink" Target="https://starcitygames.com/wyleth-soul-of-steel-sgl-mtg-cmr-362-enf/?sku=SGL-MTG-CMR-362-ENF1" TargetMode="External"/><Relationship Id="rId175" Type="http://schemas.openxmlformats.org/officeDocument/2006/relationships/hyperlink" Target="https://starcitygames.com/verazol-the-split-current-sgl-mtg-znr-239-enf/?sku=SGL-MTG-ZNR-239-ENF1" TargetMode="External"/><Relationship Id="rId196" Type="http://schemas.openxmlformats.org/officeDocument/2006/relationships/hyperlink" Target="https://starcitygames.com/ao-the-dawn-sky-sgl-mtg-neo-002-enf/?sku=SGL-MTG-NEO-002-ENF1" TargetMode="External"/><Relationship Id="rId200" Type="http://schemas.openxmlformats.org/officeDocument/2006/relationships/hyperlink" Target="https://starcitygames.com/jaheira-friend-of-the-forest-sgl-mtg-clb3-518-enf/?sku=SGL-MTG-CLB3-518-ENF1" TargetMode="External"/><Relationship Id="rId16" Type="http://schemas.openxmlformats.org/officeDocument/2006/relationships/hyperlink" Target="https://starcitygames.com/goring-ceratops-sgl-mtg-xln-13-enf/?sku=SGL-MTG-XLN-13-ENF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arcitygames.com/evolving-wilds-sgl-mtg-roe-228-enf/?sku=SGL-MTG-ROE-228-ENF1" TargetMode="External"/><Relationship Id="rId13" Type="http://schemas.openxmlformats.org/officeDocument/2006/relationships/hyperlink" Target="https://starcitygames.com/thought-vessel-sgl-mtg-c15-55-enn/?sku=SGL-MTG-C15-55-ENN1" TargetMode="External"/><Relationship Id="rId3" Type="http://schemas.openxmlformats.org/officeDocument/2006/relationships/hyperlink" Target="https://starcitygames.com/strangle-sgl-mtg-snc-125-enf/?sku=SGL-MTG-SNC-125-ENF1" TargetMode="External"/><Relationship Id="rId7" Type="http://schemas.openxmlformats.org/officeDocument/2006/relationships/hyperlink" Target="https://starcitygames.com/terramorphic-expanse-sgl-mtg-tsp-279-enn/?sku=SGL-MTG-TSP-279-ENN1" TargetMode="External"/><Relationship Id="rId12" Type="http://schemas.openxmlformats.org/officeDocument/2006/relationships/hyperlink" Target="https://starcitygames.com/maestros-theater-sgl-mtg-snc-251-enf/?sku=SGL-MTG-SNC-251-ENF1" TargetMode="External"/><Relationship Id="rId2" Type="http://schemas.openxmlformats.org/officeDocument/2006/relationships/hyperlink" Target="https://starcitygames.com/magma-spray-sgl-mtg-akh-141-enn/?sku=SGL-MTG-AKH-141-ENN1" TargetMode="External"/><Relationship Id="rId1" Type="http://schemas.openxmlformats.org/officeDocument/2006/relationships/hyperlink" Target="https://starcitygames.com/snow-covered-island-sgl-mtg-csp-152-enn/?sku=SGL-MTG-CSP-152-ENN1" TargetMode="External"/><Relationship Id="rId6" Type="http://schemas.openxmlformats.org/officeDocument/2006/relationships/hyperlink" Target="https://starcitygames.com/arcane-signet-sgl-mtg-eld-331-enn/?sku=SGL-MTG-ELD-331-ENN1" TargetMode="External"/><Relationship Id="rId11" Type="http://schemas.openxmlformats.org/officeDocument/2006/relationships/hyperlink" Target="https://starcitygames.com/uncharted-haven-sgl-mtg-neo-281-enf/?sku=SGL-MTG-NEO-281-ENF1" TargetMode="External"/><Relationship Id="rId5" Type="http://schemas.openxmlformats.org/officeDocument/2006/relationships/hyperlink" Target="https://starcitygames.com/sea-gate-sgl-mtg-clb-359-enn/?sku=SGL-MTG-CLB-359-ENN1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starcitygames.com/kessig-flamebreather-sgl-mtg-vow-164-enf/?sku=SGL-MTG-VOW-164-ENF1" TargetMode="External"/><Relationship Id="rId4" Type="http://schemas.openxmlformats.org/officeDocument/2006/relationships/hyperlink" Target="https://starcitygames.com/cliffgate-sgl-mtg-clb-350-enn/?sku=SGL-MTG-CLB-350-ENN1" TargetMode="External"/><Relationship Id="rId9" Type="http://schemas.openxmlformats.org/officeDocument/2006/relationships/hyperlink" Target="https://starcitygames.com/eel-umbra-sgl-mtg-roe-65-enf/?sku=SGL-MTG-ROE-65-ENF1" TargetMode="External"/><Relationship Id="rId14" Type="http://schemas.openxmlformats.org/officeDocument/2006/relationships/hyperlink" Target="https://starcitygames.com/path-of-ancestry-sgl-mtg-c17-56-enn/?sku=SGL-MTG-C17-56-ENN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5E7A-B316-44B5-B1AD-77F123FD9250}">
  <dimension ref="A1:Q44"/>
  <sheetViews>
    <sheetView zoomScale="95" zoomScaleNormal="130" workbookViewId="0">
      <pane ySplit="1" topLeftCell="A2" activePane="bottomLeft" state="frozen"/>
      <selection pane="bottomLeft" activeCell="E9" sqref="E9"/>
    </sheetView>
  </sheetViews>
  <sheetFormatPr baseColWidth="10" defaultRowHeight="15.6" x14ac:dyDescent="0.3"/>
  <cols>
    <col min="1" max="1" width="31.09765625" customWidth="1"/>
    <col min="2" max="2" width="42.296875" customWidth="1"/>
    <col min="3" max="3" width="10.8984375" bestFit="1" customWidth="1"/>
    <col min="4" max="4" width="7" bestFit="1" customWidth="1"/>
    <col min="5" max="5" width="4.8984375" bestFit="1" customWidth="1"/>
    <col min="6" max="6" width="9.8984375" bestFit="1" customWidth="1"/>
    <col min="7" max="8" width="9.796875" bestFit="1" customWidth="1"/>
    <col min="9" max="9" width="4.296875" bestFit="1" customWidth="1"/>
    <col min="10" max="11" width="8.796875" bestFit="1" customWidth="1"/>
    <col min="12" max="12" width="9" customWidth="1"/>
    <col min="13" max="14" width="5" customWidth="1"/>
    <col min="15" max="15" width="12.19921875" bestFit="1" customWidth="1"/>
    <col min="16" max="16" width="5" customWidth="1"/>
    <col min="17" max="17" width="12" customWidth="1"/>
    <col min="18" max="21" width="5" customWidth="1"/>
    <col min="22" max="22" width="37.69921875" customWidth="1"/>
    <col min="24" max="24" width="16.69921875" bestFit="1" customWidth="1"/>
  </cols>
  <sheetData>
    <row r="1" spans="1:17" x14ac:dyDescent="0.3">
      <c r="A1" s="54" t="s">
        <v>0</v>
      </c>
      <c r="B1" s="52" t="s">
        <v>32</v>
      </c>
      <c r="C1" s="52" t="s">
        <v>1</v>
      </c>
      <c r="D1" s="51" t="s">
        <v>2</v>
      </c>
      <c r="E1" s="51" t="s">
        <v>5710</v>
      </c>
      <c r="F1" s="51" t="s">
        <v>6</v>
      </c>
      <c r="G1" s="186" t="s">
        <v>22</v>
      </c>
      <c r="H1" s="186" t="s">
        <v>1865</v>
      </c>
      <c r="I1" s="186" t="s">
        <v>217</v>
      </c>
      <c r="J1" s="186" t="s">
        <v>23</v>
      </c>
      <c r="K1" s="186" t="s">
        <v>1866</v>
      </c>
      <c r="L1" s="264" t="s">
        <v>1527</v>
      </c>
      <c r="Q1" s="55" t="s">
        <v>212</v>
      </c>
    </row>
    <row r="2" spans="1:17" x14ac:dyDescent="0.3">
      <c r="A2" s="4" t="s">
        <v>10</v>
      </c>
      <c r="B2" s="162" t="s">
        <v>1512</v>
      </c>
      <c r="C2" s="23" t="s">
        <v>183</v>
      </c>
      <c r="D2" s="11" t="s">
        <v>210</v>
      </c>
      <c r="E2" s="280" t="s">
        <v>5711</v>
      </c>
      <c r="F2" s="266">
        <v>29.99</v>
      </c>
      <c r="G2" s="35">
        <f>ROUNDUP(F2*Carpeta!$O$1,-2)</f>
        <v>21000</v>
      </c>
      <c r="H2" s="35">
        <f>ROUNDUP(F2*Carpeta!$O$4,-2)</f>
        <v>19500</v>
      </c>
      <c r="I2" s="2">
        <v>0</v>
      </c>
      <c r="J2" s="35">
        <f t="shared" ref="J2:J44" si="0">G2*I2</f>
        <v>0</v>
      </c>
      <c r="K2" s="35">
        <f t="shared" ref="K2:K44" si="1">H2*I2</f>
        <v>0</v>
      </c>
      <c r="L2" s="257" t="s">
        <v>108</v>
      </c>
      <c r="M2" s="41">
        <f t="shared" ref="M2:M44" si="2">F2*I2</f>
        <v>0</v>
      </c>
      <c r="O2" s="54">
        <v>700</v>
      </c>
      <c r="Q2" s="3">
        <f>SUMIF(C:C,Q1,M:M)</f>
        <v>0</v>
      </c>
    </row>
    <row r="3" spans="1:17" x14ac:dyDescent="0.3">
      <c r="A3" s="4" t="s">
        <v>2685</v>
      </c>
      <c r="B3" s="162" t="s">
        <v>1512</v>
      </c>
      <c r="C3" s="6" t="s">
        <v>1154</v>
      </c>
      <c r="D3" s="12" t="s">
        <v>208</v>
      </c>
      <c r="E3" s="280" t="s">
        <v>5711</v>
      </c>
      <c r="F3" s="266">
        <v>24.99</v>
      </c>
      <c r="G3" s="35">
        <f>ROUNDUP(F3*Carpeta!$O$1,-2)</f>
        <v>17500</v>
      </c>
      <c r="H3" s="35">
        <f>ROUNDUP(F3*Carpeta!$O$4,-2)</f>
        <v>16300</v>
      </c>
      <c r="I3" s="2">
        <v>0</v>
      </c>
      <c r="J3" s="35">
        <f t="shared" si="0"/>
        <v>0</v>
      </c>
      <c r="K3" s="35">
        <f t="shared" si="1"/>
        <v>0</v>
      </c>
      <c r="L3" s="257" t="s">
        <v>2684</v>
      </c>
      <c r="M3" s="41">
        <f t="shared" si="2"/>
        <v>0</v>
      </c>
      <c r="O3" s="3">
        <f>SUMIF(F:F,"&gt;1.98",J:J)</f>
        <v>0</v>
      </c>
    </row>
    <row r="4" spans="1:17" x14ac:dyDescent="0.3">
      <c r="A4" s="4" t="s">
        <v>6379</v>
      </c>
      <c r="B4" s="162" t="s">
        <v>1512</v>
      </c>
      <c r="C4" s="19" t="s">
        <v>185</v>
      </c>
      <c r="D4" s="11" t="s">
        <v>210</v>
      </c>
      <c r="E4" s="280" t="s">
        <v>5711</v>
      </c>
      <c r="F4" s="266">
        <v>19.989999999999998</v>
      </c>
      <c r="G4" s="35">
        <f>ROUNDUP(F4*Carpeta!$O$1,-2)</f>
        <v>14000</v>
      </c>
      <c r="H4" s="35">
        <f>ROUNDUP(F4*Carpeta!$O$4,-2)</f>
        <v>13000</v>
      </c>
      <c r="I4" s="2">
        <v>0</v>
      </c>
      <c r="J4" s="35">
        <f t="shared" si="0"/>
        <v>0</v>
      </c>
      <c r="K4" s="35">
        <f t="shared" si="1"/>
        <v>0</v>
      </c>
      <c r="L4" s="257" t="s">
        <v>6378</v>
      </c>
      <c r="M4" s="41">
        <f t="shared" si="2"/>
        <v>0</v>
      </c>
      <c r="Q4" s="59" t="s">
        <v>213</v>
      </c>
    </row>
    <row r="5" spans="1:17" x14ac:dyDescent="0.3">
      <c r="A5" s="4" t="s">
        <v>2590</v>
      </c>
      <c r="B5" s="162" t="s">
        <v>1512</v>
      </c>
      <c r="C5" s="19" t="s">
        <v>1072</v>
      </c>
      <c r="D5" s="11" t="s">
        <v>210</v>
      </c>
      <c r="E5" s="280" t="s">
        <v>5711</v>
      </c>
      <c r="F5" s="266">
        <v>14.99</v>
      </c>
      <c r="G5" s="35">
        <f>ROUNDUP(F5*Carpeta!$O$1,-2)</f>
        <v>10500</v>
      </c>
      <c r="H5" s="35">
        <f>ROUNDUP(F5*Carpeta!$O$4,-2)</f>
        <v>9800</v>
      </c>
      <c r="I5" s="2">
        <v>0</v>
      </c>
      <c r="J5" s="35">
        <f t="shared" si="0"/>
        <v>0</v>
      </c>
      <c r="K5" s="35">
        <f t="shared" si="1"/>
        <v>0</v>
      </c>
      <c r="L5" s="257" t="s">
        <v>2589</v>
      </c>
      <c r="M5" s="41">
        <f t="shared" si="2"/>
        <v>0</v>
      </c>
      <c r="O5" s="54">
        <v>650</v>
      </c>
      <c r="Q5" s="3">
        <f>SUMIF(C:C,Q4,M:M)</f>
        <v>0</v>
      </c>
    </row>
    <row r="6" spans="1:17" x14ac:dyDescent="0.3">
      <c r="A6" s="4" t="s">
        <v>6380</v>
      </c>
      <c r="B6" s="162" t="s">
        <v>1512</v>
      </c>
      <c r="C6" s="10" t="s">
        <v>181</v>
      </c>
      <c r="D6" s="11" t="s">
        <v>210</v>
      </c>
      <c r="E6" s="280" t="s">
        <v>5711</v>
      </c>
      <c r="F6" s="266">
        <v>14.99</v>
      </c>
      <c r="G6" s="35">
        <f>ROUNDUP(F6*Carpeta!$O$1,-2)</f>
        <v>10500</v>
      </c>
      <c r="H6" s="35">
        <f>ROUNDUP(F6*Carpeta!$O$4,-2)</f>
        <v>9800</v>
      </c>
      <c r="I6" s="2">
        <v>0</v>
      </c>
      <c r="J6" s="35">
        <f t="shared" si="0"/>
        <v>0</v>
      </c>
      <c r="K6" s="35">
        <f t="shared" si="1"/>
        <v>0</v>
      </c>
      <c r="L6" s="257" t="s">
        <v>6381</v>
      </c>
      <c r="M6" s="41">
        <f t="shared" si="2"/>
        <v>0</v>
      </c>
      <c r="O6" s="3">
        <f>SUMIF(F:F,"&gt;1.98",K:K)</f>
        <v>0</v>
      </c>
    </row>
    <row r="7" spans="1:17" x14ac:dyDescent="0.3">
      <c r="A7" s="4" t="s">
        <v>6382</v>
      </c>
      <c r="B7" s="162" t="s">
        <v>1512</v>
      </c>
      <c r="C7" s="8" t="s">
        <v>184</v>
      </c>
      <c r="D7" s="11" t="s">
        <v>210</v>
      </c>
      <c r="E7" s="280" t="s">
        <v>5711</v>
      </c>
      <c r="F7" s="266">
        <v>14.99</v>
      </c>
      <c r="G7" s="35">
        <f>ROUNDUP(F7*Carpeta!$O$1,-2)</f>
        <v>10500</v>
      </c>
      <c r="H7" s="35">
        <f>ROUNDUP(F7*Carpeta!$O$4,-2)</f>
        <v>9800</v>
      </c>
      <c r="I7" s="2">
        <v>0</v>
      </c>
      <c r="J7" s="35">
        <f t="shared" si="0"/>
        <v>0</v>
      </c>
      <c r="K7" s="35">
        <f t="shared" si="1"/>
        <v>0</v>
      </c>
      <c r="L7" s="257" t="s">
        <v>6383</v>
      </c>
      <c r="M7" s="41">
        <f t="shared" si="2"/>
        <v>0</v>
      </c>
      <c r="O7" s="271"/>
      <c r="Q7" s="54" t="s">
        <v>215</v>
      </c>
    </row>
    <row r="8" spans="1:17" x14ac:dyDescent="0.3">
      <c r="A8" s="4" t="s">
        <v>91</v>
      </c>
      <c r="B8" s="162" t="s">
        <v>1512</v>
      </c>
      <c r="C8" s="19" t="s">
        <v>185</v>
      </c>
      <c r="D8" s="12" t="s">
        <v>208</v>
      </c>
      <c r="E8" s="280" t="s">
        <v>5711</v>
      </c>
      <c r="F8" s="266">
        <v>10.99</v>
      </c>
      <c r="G8" s="35">
        <f>ROUNDUP(F8*Carpeta!$O$1,-2)</f>
        <v>7700</v>
      </c>
      <c r="H8" s="35">
        <f>ROUNDUP(F8*Carpeta!$O$4,-2)</f>
        <v>7200</v>
      </c>
      <c r="I8" s="2">
        <v>0</v>
      </c>
      <c r="J8" s="35">
        <f t="shared" si="0"/>
        <v>0</v>
      </c>
      <c r="K8" s="35">
        <f t="shared" si="1"/>
        <v>0</v>
      </c>
      <c r="L8" s="257" t="s">
        <v>139</v>
      </c>
      <c r="M8" s="41">
        <f t="shared" si="2"/>
        <v>0</v>
      </c>
      <c r="O8" s="54" t="s">
        <v>100</v>
      </c>
      <c r="Q8" s="3">
        <f>SUMIF(C:C,Q7,M:M)</f>
        <v>0</v>
      </c>
    </row>
    <row r="9" spans="1:17" ht="15" customHeight="1" x14ac:dyDescent="0.3">
      <c r="A9" s="4" t="s">
        <v>2584</v>
      </c>
      <c r="B9" s="162" t="s">
        <v>1512</v>
      </c>
      <c r="C9" s="19" t="s">
        <v>185</v>
      </c>
      <c r="D9" s="13" t="s">
        <v>209</v>
      </c>
      <c r="E9" s="280" t="s">
        <v>5711</v>
      </c>
      <c r="F9" s="266">
        <v>9.99</v>
      </c>
      <c r="G9" s="35">
        <f>ROUNDUP(F9*Carpeta!$O$1,-2)</f>
        <v>7000</v>
      </c>
      <c r="H9" s="35">
        <f>ROUNDUP(F9*Carpeta!$O$4,-2)</f>
        <v>6500</v>
      </c>
      <c r="I9" s="2">
        <v>0</v>
      </c>
      <c r="J9" s="35">
        <f t="shared" si="0"/>
        <v>0</v>
      </c>
      <c r="K9" s="35">
        <f t="shared" si="1"/>
        <v>0</v>
      </c>
      <c r="L9" s="257" t="s">
        <v>2583</v>
      </c>
      <c r="M9" s="41">
        <f t="shared" si="2"/>
        <v>0</v>
      </c>
      <c r="O9" s="40">
        <f>SUMIF(F:F,"&gt;1.98",M:M)</f>
        <v>0</v>
      </c>
    </row>
    <row r="10" spans="1:17" x14ac:dyDescent="0.3">
      <c r="A10" s="4" t="s">
        <v>2459</v>
      </c>
      <c r="B10" s="162" t="s">
        <v>1512</v>
      </c>
      <c r="C10" s="9" t="s">
        <v>182</v>
      </c>
      <c r="D10" s="12" t="s">
        <v>208</v>
      </c>
      <c r="E10" s="280" t="s">
        <v>5711</v>
      </c>
      <c r="F10" s="266">
        <v>8.99</v>
      </c>
      <c r="G10" s="35">
        <f>ROUNDUP(F10*Carpeta!$O$1,-2)</f>
        <v>6300</v>
      </c>
      <c r="H10" s="35">
        <f>ROUNDUP(F10*Carpeta!$O$4,-2)</f>
        <v>5900</v>
      </c>
      <c r="I10" s="2">
        <v>0</v>
      </c>
      <c r="J10" s="35">
        <f t="shared" si="0"/>
        <v>0</v>
      </c>
      <c r="K10" s="35">
        <f t="shared" si="1"/>
        <v>0</v>
      </c>
      <c r="L10" s="257" t="s">
        <v>2460</v>
      </c>
      <c r="M10" s="41">
        <f t="shared" si="2"/>
        <v>0</v>
      </c>
      <c r="Q10" s="58" t="s">
        <v>214</v>
      </c>
    </row>
    <row r="11" spans="1:17" x14ac:dyDescent="0.3">
      <c r="A11" s="4" t="s">
        <v>2699</v>
      </c>
      <c r="B11" s="162" t="s">
        <v>1512</v>
      </c>
      <c r="C11" s="19" t="s">
        <v>1066</v>
      </c>
      <c r="D11" s="11" t="s">
        <v>210</v>
      </c>
      <c r="E11" s="280" t="s">
        <v>5711</v>
      </c>
      <c r="F11" s="266">
        <v>8.99</v>
      </c>
      <c r="G11" s="35">
        <f>ROUNDUP(F11*Carpeta!$O$1,-2)</f>
        <v>6300</v>
      </c>
      <c r="H11" s="35">
        <f>ROUNDUP(F11*Carpeta!$O$4,-2)</f>
        <v>5900</v>
      </c>
      <c r="I11" s="2">
        <v>0</v>
      </c>
      <c r="J11" s="35">
        <f t="shared" si="0"/>
        <v>0</v>
      </c>
      <c r="K11" s="35">
        <f t="shared" si="1"/>
        <v>0</v>
      </c>
      <c r="L11" s="257" t="s">
        <v>2700</v>
      </c>
      <c r="M11" s="41">
        <f t="shared" si="2"/>
        <v>0</v>
      </c>
      <c r="O11" s="47"/>
      <c r="Q11" s="3">
        <f>SUMIF(C:C,Q10,M:M)</f>
        <v>0</v>
      </c>
    </row>
    <row r="12" spans="1:17" x14ac:dyDescent="0.3">
      <c r="A12" s="4" t="s">
        <v>6385</v>
      </c>
      <c r="B12" s="162" t="s">
        <v>1512</v>
      </c>
      <c r="C12" s="10" t="s">
        <v>181</v>
      </c>
      <c r="D12" s="12" t="s">
        <v>208</v>
      </c>
      <c r="E12" s="280" t="s">
        <v>5711</v>
      </c>
      <c r="F12" s="266">
        <v>7.99</v>
      </c>
      <c r="G12" s="35">
        <f>ROUNDUP(F12*Carpeta!$O$1,-2)</f>
        <v>5600</v>
      </c>
      <c r="H12" s="35">
        <f>ROUNDUP(F12*Carpeta!$O$4,-2)</f>
        <v>5200</v>
      </c>
      <c r="I12" s="2">
        <v>0</v>
      </c>
      <c r="J12" s="35">
        <f t="shared" si="0"/>
        <v>0</v>
      </c>
      <c r="K12" s="35">
        <f t="shared" si="1"/>
        <v>0</v>
      </c>
      <c r="L12" s="257" t="s">
        <v>6386</v>
      </c>
      <c r="M12" s="41">
        <f t="shared" si="2"/>
        <v>0</v>
      </c>
      <c r="O12" s="47"/>
    </row>
    <row r="13" spans="1:17" x14ac:dyDescent="0.3">
      <c r="A13" s="4" t="s">
        <v>2698</v>
      </c>
      <c r="B13" s="162" t="s">
        <v>1512</v>
      </c>
      <c r="C13" s="14" t="s">
        <v>1152</v>
      </c>
      <c r="D13" s="12" t="s">
        <v>208</v>
      </c>
      <c r="E13" s="280" t="s">
        <v>5711</v>
      </c>
      <c r="F13" s="266">
        <v>6.99</v>
      </c>
      <c r="G13" s="35">
        <f>ROUNDUP(F13*Carpeta!$O$1,-2)</f>
        <v>4900</v>
      </c>
      <c r="H13" s="35">
        <f>ROUNDUP(F13*Carpeta!$O$4,-2)</f>
        <v>4600</v>
      </c>
      <c r="I13" s="2">
        <v>0</v>
      </c>
      <c r="J13" s="35">
        <f t="shared" si="0"/>
        <v>0</v>
      </c>
      <c r="K13" s="35">
        <f t="shared" si="1"/>
        <v>0</v>
      </c>
      <c r="L13" s="257" t="s">
        <v>2697</v>
      </c>
      <c r="M13" s="41">
        <f t="shared" si="2"/>
        <v>0</v>
      </c>
      <c r="O13" s="47"/>
      <c r="Q13" s="57" t="s">
        <v>216</v>
      </c>
    </row>
    <row r="14" spans="1:17" x14ac:dyDescent="0.3">
      <c r="A14" s="4" t="s">
        <v>2689</v>
      </c>
      <c r="B14" s="162" t="s">
        <v>1512</v>
      </c>
      <c r="C14" s="4" t="s">
        <v>1067</v>
      </c>
      <c r="D14" s="11" t="s">
        <v>210</v>
      </c>
      <c r="E14" s="280" t="s">
        <v>5711</v>
      </c>
      <c r="F14" s="266">
        <v>6.99</v>
      </c>
      <c r="G14" s="35">
        <f>ROUNDUP(F14*Carpeta!$O$1,-2)</f>
        <v>4900</v>
      </c>
      <c r="H14" s="35">
        <f>ROUNDUP(F14*Carpeta!$O$4,-2)</f>
        <v>4600</v>
      </c>
      <c r="I14" s="2">
        <v>0</v>
      </c>
      <c r="J14" s="35">
        <f t="shared" si="0"/>
        <v>0</v>
      </c>
      <c r="K14" s="35">
        <f t="shared" si="1"/>
        <v>0</v>
      </c>
      <c r="L14" s="257" t="s">
        <v>2688</v>
      </c>
      <c r="M14" s="41">
        <f t="shared" si="2"/>
        <v>0</v>
      </c>
      <c r="O14" s="184"/>
      <c r="Q14" s="3">
        <f>SUMIF(C:C,Q13,M:M)</f>
        <v>0</v>
      </c>
    </row>
    <row r="15" spans="1:17" x14ac:dyDescent="0.3">
      <c r="A15" s="4" t="s">
        <v>2690</v>
      </c>
      <c r="B15" s="162" t="s">
        <v>1512</v>
      </c>
      <c r="C15" s="14" t="s">
        <v>1152</v>
      </c>
      <c r="D15" s="12" t="s">
        <v>208</v>
      </c>
      <c r="E15" s="280" t="s">
        <v>5711</v>
      </c>
      <c r="F15" s="266">
        <v>6.99</v>
      </c>
      <c r="G15" s="35">
        <f>ROUNDUP(F15*Carpeta!$O$1,-2)</f>
        <v>4900</v>
      </c>
      <c r="H15" s="35">
        <f>ROUNDUP(F15*Carpeta!$O$4,-2)</f>
        <v>4600</v>
      </c>
      <c r="I15" s="2">
        <v>0</v>
      </c>
      <c r="J15" s="35">
        <f t="shared" si="0"/>
        <v>0</v>
      </c>
      <c r="K15" s="35">
        <f t="shared" si="1"/>
        <v>0</v>
      </c>
      <c r="L15" s="257" t="s">
        <v>2691</v>
      </c>
      <c r="M15" s="41">
        <f t="shared" si="2"/>
        <v>0</v>
      </c>
    </row>
    <row r="16" spans="1:17" x14ac:dyDescent="0.3">
      <c r="A16" s="22" t="s">
        <v>4963</v>
      </c>
      <c r="B16" s="162" t="s">
        <v>1512</v>
      </c>
      <c r="C16" s="23" t="s">
        <v>183</v>
      </c>
      <c r="D16" s="12" t="s">
        <v>208</v>
      </c>
      <c r="E16" s="280" t="s">
        <v>5711</v>
      </c>
      <c r="F16" s="266">
        <v>6.99</v>
      </c>
      <c r="G16" s="35">
        <f>ROUNDUP(F16*Carpeta!$O$1,-2)</f>
        <v>4900</v>
      </c>
      <c r="H16" s="35">
        <f>ROUNDUP(F16*Carpeta!$O$4,-2)</f>
        <v>4600</v>
      </c>
      <c r="I16" s="2">
        <v>0</v>
      </c>
      <c r="J16" s="16">
        <f t="shared" si="0"/>
        <v>0</v>
      </c>
      <c r="K16" s="16">
        <f t="shared" si="1"/>
        <v>0</v>
      </c>
      <c r="L16" s="257" t="s">
        <v>4962</v>
      </c>
      <c r="M16" s="41">
        <f t="shared" si="2"/>
        <v>0</v>
      </c>
      <c r="Q16" s="55" t="s">
        <v>180</v>
      </c>
    </row>
    <row r="17" spans="1:17" x14ac:dyDescent="0.3">
      <c r="A17" s="4" t="s">
        <v>2587</v>
      </c>
      <c r="B17" s="162" t="s">
        <v>1512</v>
      </c>
      <c r="C17" s="23" t="s">
        <v>183</v>
      </c>
      <c r="D17" s="12" t="s">
        <v>208</v>
      </c>
      <c r="E17" s="280" t="s">
        <v>5711</v>
      </c>
      <c r="F17" s="266">
        <v>6.99</v>
      </c>
      <c r="G17" s="35">
        <f>ROUNDUP(F17*Carpeta!$O$1,-2)</f>
        <v>4900</v>
      </c>
      <c r="H17" s="35">
        <f>ROUNDUP(F17*Carpeta!$O$4,-2)</f>
        <v>4600</v>
      </c>
      <c r="I17" s="2">
        <v>0</v>
      </c>
      <c r="J17" s="35">
        <f t="shared" si="0"/>
        <v>0</v>
      </c>
      <c r="K17" s="35">
        <f t="shared" si="1"/>
        <v>0</v>
      </c>
      <c r="L17" s="257" t="s">
        <v>2588</v>
      </c>
      <c r="M17" s="41">
        <f t="shared" si="2"/>
        <v>0</v>
      </c>
      <c r="Q17" s="3">
        <f>(SUM(M:M)-Q2-Q5-Q8-Q11-Q14-Q20-Q23)</f>
        <v>0</v>
      </c>
    </row>
    <row r="18" spans="1:17" x14ac:dyDescent="0.3">
      <c r="A18" s="4" t="s">
        <v>2704</v>
      </c>
      <c r="B18" s="162" t="s">
        <v>1512</v>
      </c>
      <c r="C18" s="9" t="s">
        <v>182</v>
      </c>
      <c r="D18" s="12" t="s">
        <v>208</v>
      </c>
      <c r="E18" s="280" t="s">
        <v>5711</v>
      </c>
      <c r="F18" s="266">
        <v>5.99</v>
      </c>
      <c r="G18" s="35">
        <f>ROUNDUP(F18*Carpeta!$O$1,-2)</f>
        <v>4200</v>
      </c>
      <c r="H18" s="35">
        <f>ROUNDUP(F18*Carpeta!$O$4,-2)</f>
        <v>3900</v>
      </c>
      <c r="I18" s="2">
        <v>0</v>
      </c>
      <c r="J18" s="35">
        <f t="shared" si="0"/>
        <v>0</v>
      </c>
      <c r="K18" s="35">
        <f t="shared" si="1"/>
        <v>0</v>
      </c>
      <c r="L18" s="257" t="s">
        <v>6384</v>
      </c>
      <c r="M18" s="41">
        <f t="shared" si="2"/>
        <v>0</v>
      </c>
    </row>
    <row r="19" spans="1:17" x14ac:dyDescent="0.3">
      <c r="A19" s="30" t="s">
        <v>11</v>
      </c>
      <c r="B19" s="162" t="s">
        <v>1512</v>
      </c>
      <c r="C19" s="10" t="s">
        <v>181</v>
      </c>
      <c r="D19" s="12" t="s">
        <v>208</v>
      </c>
      <c r="E19" s="280" t="s">
        <v>5711</v>
      </c>
      <c r="F19" s="266">
        <v>5.99</v>
      </c>
      <c r="G19" s="35">
        <f>ROUNDUP(F19*Carpeta!$O$1,-2)</f>
        <v>4200</v>
      </c>
      <c r="H19" s="35">
        <f>ROUNDUP(F19*Carpeta!$O$4,-2)</f>
        <v>3900</v>
      </c>
      <c r="I19" s="2">
        <v>0</v>
      </c>
      <c r="J19" s="16">
        <f t="shared" si="0"/>
        <v>0</v>
      </c>
      <c r="K19" s="16">
        <f t="shared" si="1"/>
        <v>0</v>
      </c>
      <c r="L19" s="257" t="s">
        <v>2694</v>
      </c>
      <c r="M19" s="41">
        <f t="shared" si="2"/>
        <v>0</v>
      </c>
      <c r="Q19" s="213" t="s">
        <v>3260</v>
      </c>
    </row>
    <row r="20" spans="1:17" x14ac:dyDescent="0.3">
      <c r="A20" s="4" t="s">
        <v>2457</v>
      </c>
      <c r="B20" s="162" t="s">
        <v>1512</v>
      </c>
      <c r="C20" s="23" t="s">
        <v>183</v>
      </c>
      <c r="D20" s="12" t="s">
        <v>208</v>
      </c>
      <c r="E20" s="280" t="s">
        <v>5711</v>
      </c>
      <c r="F20" s="266">
        <v>4.99</v>
      </c>
      <c r="G20" s="35">
        <f>ROUNDUP(F20*Carpeta!$O$1,-2)</f>
        <v>3500</v>
      </c>
      <c r="H20" s="35">
        <f>ROUNDUP(F20*Carpeta!$O$4,-2)</f>
        <v>3300</v>
      </c>
      <c r="I20" s="2">
        <v>0</v>
      </c>
      <c r="J20" s="35">
        <f t="shared" si="0"/>
        <v>0</v>
      </c>
      <c r="K20" s="35">
        <f t="shared" si="1"/>
        <v>0</v>
      </c>
      <c r="L20" s="257" t="s">
        <v>2458</v>
      </c>
      <c r="M20" s="41">
        <f t="shared" si="2"/>
        <v>0</v>
      </c>
      <c r="Q20" s="3">
        <f>SUMIF(C:C,Q19,M:M)</f>
        <v>0</v>
      </c>
    </row>
    <row r="21" spans="1:17" x14ac:dyDescent="0.3">
      <c r="A21" s="22" t="s">
        <v>2456</v>
      </c>
      <c r="B21" s="162" t="s">
        <v>1512</v>
      </c>
      <c r="C21" s="8" t="s">
        <v>184</v>
      </c>
      <c r="D21" s="12" t="s">
        <v>208</v>
      </c>
      <c r="E21" s="280" t="s">
        <v>5711</v>
      </c>
      <c r="F21" s="266">
        <v>4.99</v>
      </c>
      <c r="G21" s="35">
        <f>ROUNDUP(F21*Carpeta!$O$1,-2)</f>
        <v>3500</v>
      </c>
      <c r="H21" s="35">
        <f>ROUNDUP(F21*Carpeta!$O$4,-2)</f>
        <v>3300</v>
      </c>
      <c r="I21" s="2">
        <v>0</v>
      </c>
      <c r="J21" s="16">
        <f t="shared" si="0"/>
        <v>0</v>
      </c>
      <c r="K21" s="16">
        <f t="shared" si="1"/>
        <v>0</v>
      </c>
      <c r="L21" s="257" t="s">
        <v>2455</v>
      </c>
      <c r="M21" s="41">
        <f t="shared" si="2"/>
        <v>0</v>
      </c>
    </row>
    <row r="22" spans="1:17" x14ac:dyDescent="0.3">
      <c r="A22" s="4" t="s">
        <v>6387</v>
      </c>
      <c r="B22" s="162" t="s">
        <v>1512</v>
      </c>
      <c r="C22" s="8" t="s">
        <v>184</v>
      </c>
      <c r="D22" s="11" t="s">
        <v>210</v>
      </c>
      <c r="E22" s="280" t="s">
        <v>5711</v>
      </c>
      <c r="F22" s="266">
        <v>4.99</v>
      </c>
      <c r="G22" s="35">
        <f>ROUNDUP(F22*Carpeta!$O$1,-2)</f>
        <v>3500</v>
      </c>
      <c r="H22" s="35">
        <f>ROUNDUP(F22*Carpeta!$O$4,-2)</f>
        <v>3300</v>
      </c>
      <c r="I22" s="2">
        <v>0</v>
      </c>
      <c r="J22" s="35">
        <f t="shared" si="0"/>
        <v>0</v>
      </c>
      <c r="K22" s="35">
        <f t="shared" si="1"/>
        <v>0</v>
      </c>
      <c r="L22" s="257" t="s">
        <v>6388</v>
      </c>
      <c r="M22" s="41">
        <f t="shared" si="2"/>
        <v>0</v>
      </c>
      <c r="Q22" s="56" t="s">
        <v>1218</v>
      </c>
    </row>
    <row r="23" spans="1:17" x14ac:dyDescent="0.3">
      <c r="A23" s="22" t="s">
        <v>6396</v>
      </c>
      <c r="B23" s="162" t="s">
        <v>1512</v>
      </c>
      <c r="C23" s="23" t="s">
        <v>183</v>
      </c>
      <c r="D23" s="12" t="s">
        <v>208</v>
      </c>
      <c r="E23" s="280" t="s">
        <v>5711</v>
      </c>
      <c r="F23" s="266">
        <v>4.99</v>
      </c>
      <c r="G23" s="35">
        <f>ROUNDUP(F23*Carpeta!$O$1,-2)</f>
        <v>3500</v>
      </c>
      <c r="H23" s="35">
        <f>ROUNDUP(F23*Carpeta!$O$4,-2)</f>
        <v>3300</v>
      </c>
      <c r="I23" s="2">
        <v>0</v>
      </c>
      <c r="J23" s="16">
        <f t="shared" si="0"/>
        <v>0</v>
      </c>
      <c r="K23" s="16">
        <f t="shared" si="1"/>
        <v>0</v>
      </c>
      <c r="L23" s="257" t="s">
        <v>6397</v>
      </c>
      <c r="M23" s="41">
        <f t="shared" si="2"/>
        <v>0</v>
      </c>
      <c r="Q23" s="3">
        <f>SUMIF(C:C,Q22,M:M)</f>
        <v>0</v>
      </c>
    </row>
    <row r="24" spans="1:17" x14ac:dyDescent="0.3">
      <c r="A24" s="4" t="s">
        <v>5225</v>
      </c>
      <c r="B24" s="162" t="s">
        <v>1512</v>
      </c>
      <c r="C24" s="6" t="s">
        <v>1154</v>
      </c>
      <c r="D24" s="12" t="s">
        <v>208</v>
      </c>
      <c r="E24" s="280" t="s">
        <v>5711</v>
      </c>
      <c r="F24" s="266">
        <v>3.99</v>
      </c>
      <c r="G24" s="35">
        <f>ROUNDUP(F24*Carpeta!$O$1,-2)</f>
        <v>2800</v>
      </c>
      <c r="H24" s="35">
        <f>ROUNDUP(F24*Carpeta!$O$4,-2)</f>
        <v>2600</v>
      </c>
      <c r="I24" s="2">
        <v>0</v>
      </c>
      <c r="J24" s="35">
        <f t="shared" si="0"/>
        <v>0</v>
      </c>
      <c r="K24" s="35">
        <f t="shared" si="1"/>
        <v>0</v>
      </c>
      <c r="L24" s="257" t="s">
        <v>5226</v>
      </c>
      <c r="M24" s="41">
        <f t="shared" si="2"/>
        <v>0</v>
      </c>
    </row>
    <row r="25" spans="1:17" x14ac:dyDescent="0.3">
      <c r="A25" s="4" t="s">
        <v>5209</v>
      </c>
      <c r="B25" s="162" t="s">
        <v>1512</v>
      </c>
      <c r="C25" s="10" t="s">
        <v>181</v>
      </c>
      <c r="D25" s="12" t="s">
        <v>208</v>
      </c>
      <c r="E25" s="280" t="s">
        <v>5711</v>
      </c>
      <c r="F25" s="266">
        <v>3.99</v>
      </c>
      <c r="G25" s="35">
        <f>ROUNDUP(F25*Carpeta!$O$1,-2)</f>
        <v>2800</v>
      </c>
      <c r="H25" s="35">
        <f>ROUNDUP(F25*Carpeta!$O$4,-2)</f>
        <v>2600</v>
      </c>
      <c r="I25" s="2">
        <v>0</v>
      </c>
      <c r="J25" s="35">
        <f t="shared" si="0"/>
        <v>0</v>
      </c>
      <c r="K25" s="35">
        <f t="shared" si="1"/>
        <v>0</v>
      </c>
      <c r="L25" s="257" t="s">
        <v>5208</v>
      </c>
      <c r="M25" s="41">
        <f t="shared" si="2"/>
        <v>0</v>
      </c>
    </row>
    <row r="26" spans="1:17" x14ac:dyDescent="0.3">
      <c r="A26" s="4" t="s">
        <v>2413</v>
      </c>
      <c r="B26" s="162" t="s">
        <v>1512</v>
      </c>
      <c r="C26" s="14" t="s">
        <v>1152</v>
      </c>
      <c r="D26" s="12" t="s">
        <v>208</v>
      </c>
      <c r="E26" s="280" t="s">
        <v>5711</v>
      </c>
      <c r="F26" s="266">
        <v>3.99</v>
      </c>
      <c r="G26" s="35">
        <f>ROUNDUP(F26*Carpeta!$O$1,-2)</f>
        <v>2800</v>
      </c>
      <c r="H26" s="35">
        <f>ROUNDUP(F26*Carpeta!$O$4,-2)</f>
        <v>2600</v>
      </c>
      <c r="I26" s="2">
        <v>0</v>
      </c>
      <c r="J26" s="35">
        <f t="shared" si="0"/>
        <v>0</v>
      </c>
      <c r="K26" s="35">
        <f t="shared" si="1"/>
        <v>0</v>
      </c>
      <c r="L26" s="257" t="s">
        <v>2412</v>
      </c>
      <c r="M26" s="41">
        <f t="shared" si="2"/>
        <v>0</v>
      </c>
    </row>
    <row r="27" spans="1:17" x14ac:dyDescent="0.3">
      <c r="A27" s="4" t="s">
        <v>2695</v>
      </c>
      <c r="B27" s="162" t="s">
        <v>1512</v>
      </c>
      <c r="C27" s="10" t="s">
        <v>181</v>
      </c>
      <c r="D27" s="11" t="s">
        <v>210</v>
      </c>
      <c r="E27" s="280" t="s">
        <v>5711</v>
      </c>
      <c r="F27" s="266">
        <v>3.99</v>
      </c>
      <c r="G27" s="35">
        <f>ROUNDUP(F27*Carpeta!$O$1,-2)</f>
        <v>2800</v>
      </c>
      <c r="H27" s="35">
        <f>ROUNDUP(F27*Carpeta!$O$4,-2)</f>
        <v>2600</v>
      </c>
      <c r="I27" s="2">
        <v>0</v>
      </c>
      <c r="J27" s="35">
        <f t="shared" si="0"/>
        <v>0</v>
      </c>
      <c r="K27" s="35">
        <f t="shared" si="1"/>
        <v>0</v>
      </c>
      <c r="L27" s="257" t="s">
        <v>2696</v>
      </c>
      <c r="M27" s="41">
        <f t="shared" si="2"/>
        <v>0</v>
      </c>
    </row>
    <row r="28" spans="1:17" x14ac:dyDescent="0.3">
      <c r="A28" s="4" t="s">
        <v>6389</v>
      </c>
      <c r="B28" s="162" t="s">
        <v>1512</v>
      </c>
      <c r="C28" s="5" t="s">
        <v>1078</v>
      </c>
      <c r="D28" s="11" t="s">
        <v>210</v>
      </c>
      <c r="E28" s="280" t="s">
        <v>5711</v>
      </c>
      <c r="F28" s="266">
        <v>3.99</v>
      </c>
      <c r="G28" s="35">
        <f>ROUNDUP(F28*Carpeta!$O$1,-2)</f>
        <v>2800</v>
      </c>
      <c r="H28" s="35">
        <f>ROUNDUP(F28*Carpeta!$O$4,-2)</f>
        <v>2600</v>
      </c>
      <c r="I28" s="2">
        <v>0</v>
      </c>
      <c r="J28" s="35">
        <f t="shared" si="0"/>
        <v>0</v>
      </c>
      <c r="K28" s="35">
        <f t="shared" si="1"/>
        <v>0</v>
      </c>
      <c r="L28" s="257" t="s">
        <v>5337</v>
      </c>
      <c r="M28" s="41">
        <f t="shared" si="2"/>
        <v>0</v>
      </c>
    </row>
    <row r="29" spans="1:17" x14ac:dyDescent="0.3">
      <c r="A29" s="4" t="s">
        <v>649</v>
      </c>
      <c r="B29" s="162" t="s">
        <v>1512</v>
      </c>
      <c r="C29" s="10" t="s">
        <v>181</v>
      </c>
      <c r="D29" s="12" t="s">
        <v>208</v>
      </c>
      <c r="E29" s="280" t="s">
        <v>5711</v>
      </c>
      <c r="F29" s="266">
        <v>3.99</v>
      </c>
      <c r="G29" s="35">
        <f>ROUNDUP(F29*Carpeta!$O$1,-2)</f>
        <v>2800</v>
      </c>
      <c r="H29" s="35">
        <f>ROUNDUP(F29*Carpeta!$O$4,-2)</f>
        <v>2600</v>
      </c>
      <c r="I29" s="2">
        <v>0</v>
      </c>
      <c r="J29" s="35">
        <f t="shared" si="0"/>
        <v>0</v>
      </c>
      <c r="K29" s="35">
        <f t="shared" si="1"/>
        <v>0</v>
      </c>
      <c r="L29" s="257" t="s">
        <v>4264</v>
      </c>
      <c r="M29" s="41">
        <f t="shared" si="2"/>
        <v>0</v>
      </c>
    </row>
    <row r="30" spans="1:17" x14ac:dyDescent="0.3">
      <c r="A30" s="4" t="s">
        <v>93</v>
      </c>
      <c r="B30" s="162" t="s">
        <v>1512</v>
      </c>
      <c r="C30" s="14" t="s">
        <v>1152</v>
      </c>
      <c r="D30" s="12" t="s">
        <v>208</v>
      </c>
      <c r="E30" s="280" t="s">
        <v>5711</v>
      </c>
      <c r="F30" s="266">
        <v>3.49</v>
      </c>
      <c r="G30" s="35">
        <f>ROUNDUP(F30*Carpeta!$O$1,-2)</f>
        <v>2500</v>
      </c>
      <c r="H30" s="35">
        <f>ROUNDUP(F30*Carpeta!$O$4,-2)</f>
        <v>2300</v>
      </c>
      <c r="I30" s="2">
        <v>0</v>
      </c>
      <c r="J30" s="35">
        <f t="shared" si="0"/>
        <v>0</v>
      </c>
      <c r="K30" s="35">
        <f t="shared" si="1"/>
        <v>0</v>
      </c>
      <c r="L30" s="257" t="s">
        <v>143</v>
      </c>
      <c r="M30" s="41">
        <f t="shared" si="2"/>
        <v>0</v>
      </c>
    </row>
    <row r="31" spans="1:17" x14ac:dyDescent="0.3">
      <c r="A31" s="4" t="s">
        <v>6390</v>
      </c>
      <c r="B31" s="162" t="s">
        <v>1512</v>
      </c>
      <c r="C31" s="23" t="s">
        <v>183</v>
      </c>
      <c r="D31" s="11" t="s">
        <v>210</v>
      </c>
      <c r="E31" s="280" t="s">
        <v>5711</v>
      </c>
      <c r="F31" s="266">
        <v>2.99</v>
      </c>
      <c r="G31" s="35">
        <f>ROUNDUP(F31*Carpeta!$O$1,-2)</f>
        <v>2100</v>
      </c>
      <c r="H31" s="35">
        <f>ROUNDUP(F31*Carpeta!$O$4,-2)</f>
        <v>2000</v>
      </c>
      <c r="I31" s="2">
        <v>0</v>
      </c>
      <c r="J31" s="35">
        <f t="shared" si="0"/>
        <v>0</v>
      </c>
      <c r="K31" s="35">
        <f t="shared" si="1"/>
        <v>0</v>
      </c>
      <c r="L31" s="257" t="s">
        <v>6391</v>
      </c>
      <c r="M31" s="41">
        <f t="shared" si="2"/>
        <v>0</v>
      </c>
    </row>
    <row r="32" spans="1:17" x14ac:dyDescent="0.3">
      <c r="A32" s="4" t="s">
        <v>591</v>
      </c>
      <c r="B32" s="162" t="s">
        <v>1512</v>
      </c>
      <c r="C32" s="10" t="s">
        <v>181</v>
      </c>
      <c r="D32" s="12" t="s">
        <v>208</v>
      </c>
      <c r="E32" s="280" t="s">
        <v>5711</v>
      </c>
      <c r="F32" s="266">
        <v>2.99</v>
      </c>
      <c r="G32" s="35">
        <f>ROUNDUP(F32*Carpeta!$O$1,-2)</f>
        <v>2100</v>
      </c>
      <c r="H32" s="35">
        <f>ROUNDUP(F32*Carpeta!$O$4,-2)</f>
        <v>2000</v>
      </c>
      <c r="I32" s="2">
        <v>0</v>
      </c>
      <c r="J32" s="35">
        <f t="shared" si="0"/>
        <v>0</v>
      </c>
      <c r="K32" s="35">
        <f t="shared" si="1"/>
        <v>0</v>
      </c>
      <c r="L32" s="257" t="s">
        <v>592</v>
      </c>
      <c r="M32" s="41">
        <f t="shared" si="2"/>
        <v>0</v>
      </c>
    </row>
    <row r="33" spans="1:13" x14ac:dyDescent="0.3">
      <c r="A33" s="4" t="s">
        <v>1782</v>
      </c>
      <c r="B33" s="162" t="s">
        <v>1512</v>
      </c>
      <c r="C33" s="19" t="s">
        <v>185</v>
      </c>
      <c r="D33" s="12" t="s">
        <v>208</v>
      </c>
      <c r="E33" s="280" t="s">
        <v>5711</v>
      </c>
      <c r="F33" s="266">
        <v>2.99</v>
      </c>
      <c r="G33" s="35">
        <f>ROUNDUP(F33*Carpeta!$O$1,-2)</f>
        <v>2100</v>
      </c>
      <c r="H33" s="35">
        <f>ROUNDUP(F33*Carpeta!$O$4,-2)</f>
        <v>2000</v>
      </c>
      <c r="I33" s="2">
        <v>0</v>
      </c>
      <c r="J33" s="35">
        <f t="shared" si="0"/>
        <v>0</v>
      </c>
      <c r="K33" s="35">
        <f t="shared" si="1"/>
        <v>0</v>
      </c>
      <c r="L33" s="257" t="s">
        <v>1783</v>
      </c>
      <c r="M33" s="41">
        <f t="shared" si="2"/>
        <v>0</v>
      </c>
    </row>
    <row r="34" spans="1:13" x14ac:dyDescent="0.3">
      <c r="A34" s="4" t="s">
        <v>2880</v>
      </c>
      <c r="B34" s="162" t="s">
        <v>1512</v>
      </c>
      <c r="C34" s="9" t="s">
        <v>182</v>
      </c>
      <c r="D34" s="11" t="s">
        <v>210</v>
      </c>
      <c r="E34" s="280" t="s">
        <v>5711</v>
      </c>
      <c r="F34" s="266">
        <v>2.99</v>
      </c>
      <c r="G34" s="35">
        <f>ROUNDUP(F34*Carpeta!$O$1,-2)</f>
        <v>2100</v>
      </c>
      <c r="H34" s="35">
        <f>ROUNDUP(F34*Carpeta!$O$4,-2)</f>
        <v>2000</v>
      </c>
      <c r="I34" s="2">
        <v>0</v>
      </c>
      <c r="J34" s="35">
        <f t="shared" si="0"/>
        <v>0</v>
      </c>
      <c r="K34" s="35">
        <f t="shared" si="1"/>
        <v>0</v>
      </c>
      <c r="L34" s="257" t="s">
        <v>2879</v>
      </c>
      <c r="M34" s="41">
        <f t="shared" si="2"/>
        <v>0</v>
      </c>
    </row>
    <row r="35" spans="1:13" x14ac:dyDescent="0.3">
      <c r="A35" s="4" t="s">
        <v>6392</v>
      </c>
      <c r="B35" s="162" t="s">
        <v>1512</v>
      </c>
      <c r="C35" s="19" t="s">
        <v>185</v>
      </c>
      <c r="D35" s="11" t="s">
        <v>210</v>
      </c>
      <c r="E35" s="280" t="s">
        <v>5711</v>
      </c>
      <c r="F35" s="266">
        <v>2.99</v>
      </c>
      <c r="G35" s="35">
        <f>ROUNDUP(F35*Carpeta!$O$1,-2)</f>
        <v>2100</v>
      </c>
      <c r="H35" s="35">
        <f>ROUNDUP(F35*Carpeta!$O$4,-2)</f>
        <v>2000</v>
      </c>
      <c r="I35" s="2">
        <v>0</v>
      </c>
      <c r="J35" s="35">
        <f t="shared" si="0"/>
        <v>0</v>
      </c>
      <c r="K35" s="35">
        <f t="shared" si="1"/>
        <v>0</v>
      </c>
      <c r="L35" s="257" t="s">
        <v>6393</v>
      </c>
      <c r="M35" s="41">
        <f t="shared" si="2"/>
        <v>0</v>
      </c>
    </row>
    <row r="36" spans="1:13" ht="15.6" customHeight="1" x14ac:dyDescent="0.3">
      <c r="A36" s="4" t="s">
        <v>2693</v>
      </c>
      <c r="B36" s="162" t="s">
        <v>1512</v>
      </c>
      <c r="C36" s="19" t="s">
        <v>1026</v>
      </c>
      <c r="D36" s="11" t="s">
        <v>210</v>
      </c>
      <c r="E36" s="280" t="s">
        <v>5711</v>
      </c>
      <c r="F36" s="266">
        <v>2.99</v>
      </c>
      <c r="G36" s="35">
        <f>ROUNDUP(F36*Carpeta!$O$1,-2)</f>
        <v>2100</v>
      </c>
      <c r="H36" s="35">
        <f>ROUNDUP(F36*Carpeta!$O$4,-2)</f>
        <v>2000</v>
      </c>
      <c r="I36" s="2">
        <v>0</v>
      </c>
      <c r="J36" s="35">
        <f t="shared" si="0"/>
        <v>0</v>
      </c>
      <c r="K36" s="35">
        <f t="shared" si="1"/>
        <v>0</v>
      </c>
      <c r="L36" s="257" t="s">
        <v>2692</v>
      </c>
      <c r="M36" s="41">
        <f t="shared" si="2"/>
        <v>0</v>
      </c>
    </row>
    <row r="37" spans="1:13" x14ac:dyDescent="0.3">
      <c r="A37" s="4" t="s">
        <v>6395</v>
      </c>
      <c r="B37" s="162" t="s">
        <v>1512</v>
      </c>
      <c r="C37" s="9" t="s">
        <v>182</v>
      </c>
      <c r="D37" s="11" t="s">
        <v>210</v>
      </c>
      <c r="E37" s="280" t="s">
        <v>5711</v>
      </c>
      <c r="F37" s="266">
        <v>2.99</v>
      </c>
      <c r="G37" s="35">
        <f>ROUNDUP(F37*Carpeta!$O$1,-2)</f>
        <v>2100</v>
      </c>
      <c r="H37" s="35">
        <f>ROUNDUP(F37*Carpeta!$O$4,-2)</f>
        <v>2000</v>
      </c>
      <c r="I37" s="2">
        <v>0</v>
      </c>
      <c r="J37" s="35">
        <f t="shared" si="0"/>
        <v>0</v>
      </c>
      <c r="K37" s="35">
        <f t="shared" si="1"/>
        <v>0</v>
      </c>
      <c r="L37" s="257" t="s">
        <v>6394</v>
      </c>
      <c r="M37" s="41">
        <f t="shared" si="2"/>
        <v>0</v>
      </c>
    </row>
    <row r="38" spans="1:13" x14ac:dyDescent="0.3">
      <c r="A38" s="4" t="s">
        <v>3473</v>
      </c>
      <c r="B38" s="162" t="s">
        <v>1512</v>
      </c>
      <c r="C38" s="19" t="s">
        <v>185</v>
      </c>
      <c r="D38" s="12" t="s">
        <v>208</v>
      </c>
      <c r="E38" s="280" t="s">
        <v>5711</v>
      </c>
      <c r="F38" s="266">
        <v>2.99</v>
      </c>
      <c r="G38" s="35">
        <f>ROUNDUP(F38*Carpeta!$O$1,-2)</f>
        <v>2100</v>
      </c>
      <c r="H38" s="35">
        <f>ROUNDUP(F38*Carpeta!$O$4,-2)</f>
        <v>2000</v>
      </c>
      <c r="I38" s="2">
        <v>0</v>
      </c>
      <c r="J38" s="35">
        <f t="shared" si="0"/>
        <v>0</v>
      </c>
      <c r="K38" s="35">
        <f t="shared" si="1"/>
        <v>0</v>
      </c>
      <c r="L38" s="257" t="s">
        <v>3474</v>
      </c>
      <c r="M38" s="41">
        <f t="shared" si="2"/>
        <v>0</v>
      </c>
    </row>
    <row r="39" spans="1:13" x14ac:dyDescent="0.3">
      <c r="A39" s="4" t="s">
        <v>2898</v>
      </c>
      <c r="B39" s="162" t="s">
        <v>1512</v>
      </c>
      <c r="C39" s="23" t="s">
        <v>183</v>
      </c>
      <c r="D39" s="12" t="s">
        <v>208</v>
      </c>
      <c r="E39" s="280" t="s">
        <v>5711</v>
      </c>
      <c r="F39" s="266">
        <v>2.4900000000000002</v>
      </c>
      <c r="G39" s="35">
        <f>ROUNDUP(F39*Carpeta!$O$1,-2)</f>
        <v>1800</v>
      </c>
      <c r="H39" s="35">
        <f>ROUNDUP(F39*Carpeta!$O$4,-2)</f>
        <v>1700</v>
      </c>
      <c r="I39" s="2">
        <v>0</v>
      </c>
      <c r="J39" s="35">
        <f t="shared" si="0"/>
        <v>0</v>
      </c>
      <c r="K39" s="35">
        <f t="shared" si="1"/>
        <v>0</v>
      </c>
      <c r="L39" s="257" t="s">
        <v>2897</v>
      </c>
      <c r="M39" s="41">
        <f t="shared" si="2"/>
        <v>0</v>
      </c>
    </row>
    <row r="40" spans="1:13" x14ac:dyDescent="0.3">
      <c r="A40" s="4" t="s">
        <v>2687</v>
      </c>
      <c r="B40" s="162" t="s">
        <v>1512</v>
      </c>
      <c r="C40" s="23" t="s">
        <v>183</v>
      </c>
      <c r="D40" s="13" t="s">
        <v>209</v>
      </c>
      <c r="E40" s="280" t="s">
        <v>5711</v>
      </c>
      <c r="F40" s="266">
        <v>2.4900000000000002</v>
      </c>
      <c r="G40" s="35">
        <f>ROUNDUP(F40*Carpeta!$O$1,-2)</f>
        <v>1800</v>
      </c>
      <c r="H40" s="35">
        <f>ROUNDUP(F40*Carpeta!$O$4,-2)</f>
        <v>1700</v>
      </c>
      <c r="I40" s="2">
        <v>0</v>
      </c>
      <c r="J40" s="35">
        <f t="shared" si="0"/>
        <v>0</v>
      </c>
      <c r="K40" s="35">
        <f t="shared" si="1"/>
        <v>0</v>
      </c>
      <c r="L40" s="257" t="s">
        <v>2686</v>
      </c>
      <c r="M40" s="41">
        <f t="shared" si="2"/>
        <v>0</v>
      </c>
    </row>
    <row r="41" spans="1:13" x14ac:dyDescent="0.3">
      <c r="A41" s="4" t="s">
        <v>792</v>
      </c>
      <c r="B41" s="162" t="s">
        <v>1512</v>
      </c>
      <c r="C41" s="23" t="s">
        <v>183</v>
      </c>
      <c r="D41" s="12" t="s">
        <v>208</v>
      </c>
      <c r="E41" s="280" t="s">
        <v>5711</v>
      </c>
      <c r="F41" s="266">
        <v>2.4900000000000002</v>
      </c>
      <c r="G41" s="35">
        <f>ROUNDUP(F41*Carpeta!$O$1,-2)</f>
        <v>1800</v>
      </c>
      <c r="H41" s="35">
        <f>ROUNDUP(F41*Carpeta!$O$4,-2)</f>
        <v>1700</v>
      </c>
      <c r="I41" s="2">
        <v>0</v>
      </c>
      <c r="J41" s="35">
        <f t="shared" si="0"/>
        <v>0</v>
      </c>
      <c r="K41" s="35">
        <f t="shared" si="1"/>
        <v>0</v>
      </c>
      <c r="L41" s="257" t="s">
        <v>791</v>
      </c>
      <c r="M41" s="41">
        <f t="shared" si="2"/>
        <v>0</v>
      </c>
    </row>
    <row r="42" spans="1:13" x14ac:dyDescent="0.3">
      <c r="A42" s="4" t="s">
        <v>2586</v>
      </c>
      <c r="B42" s="162" t="s">
        <v>1512</v>
      </c>
      <c r="C42" s="14" t="s">
        <v>1152</v>
      </c>
      <c r="D42" s="13" t="s">
        <v>209</v>
      </c>
      <c r="E42" s="280" t="s">
        <v>5711</v>
      </c>
      <c r="F42" s="266">
        <v>1.99</v>
      </c>
      <c r="G42" s="35">
        <f>ROUNDUP(F42*Carpeta!$O$1,-2)</f>
        <v>1400</v>
      </c>
      <c r="H42" s="35">
        <f>ROUNDUP(F42*Carpeta!$O$4,-2)</f>
        <v>1300</v>
      </c>
      <c r="I42" s="2">
        <v>0</v>
      </c>
      <c r="J42" s="35">
        <f t="shared" si="0"/>
        <v>0</v>
      </c>
      <c r="K42" s="35">
        <f t="shared" si="1"/>
        <v>0</v>
      </c>
      <c r="L42" s="257" t="s">
        <v>2585</v>
      </c>
      <c r="M42" s="41">
        <f t="shared" si="2"/>
        <v>0</v>
      </c>
    </row>
    <row r="43" spans="1:13" x14ac:dyDescent="0.3">
      <c r="A43" s="4" t="s">
        <v>3544</v>
      </c>
      <c r="B43" s="162" t="s">
        <v>1512</v>
      </c>
      <c r="C43" s="19" t="s">
        <v>1038</v>
      </c>
      <c r="D43" s="13" t="s">
        <v>209</v>
      </c>
      <c r="E43" s="280" t="s">
        <v>5711</v>
      </c>
      <c r="F43" s="266">
        <v>1.99</v>
      </c>
      <c r="G43" s="35">
        <f>ROUNDUP(F43*Carpeta!$O$1,-2)</f>
        <v>1400</v>
      </c>
      <c r="H43" s="35">
        <f>ROUNDUP(F43*Carpeta!$O$4,-2)</f>
        <v>1300</v>
      </c>
      <c r="I43" s="2">
        <v>0</v>
      </c>
      <c r="J43" s="35">
        <f t="shared" si="0"/>
        <v>0</v>
      </c>
      <c r="K43" s="35">
        <f t="shared" si="1"/>
        <v>0</v>
      </c>
      <c r="L43" s="257" t="s">
        <v>3543</v>
      </c>
      <c r="M43" s="41">
        <f t="shared" si="2"/>
        <v>0</v>
      </c>
    </row>
    <row r="44" spans="1:13" x14ac:dyDescent="0.3">
      <c r="A44" s="4" t="s">
        <v>6398</v>
      </c>
      <c r="B44" s="162" t="s">
        <v>1512</v>
      </c>
      <c r="C44" s="10" t="s">
        <v>181</v>
      </c>
      <c r="D44" s="13" t="s">
        <v>209</v>
      </c>
      <c r="E44" s="280" t="s">
        <v>5711</v>
      </c>
      <c r="F44" s="266">
        <v>1.99</v>
      </c>
      <c r="G44" s="35">
        <f>ROUNDUP(F44*Carpeta!$O$1,-2)</f>
        <v>1400</v>
      </c>
      <c r="H44" s="35">
        <f>ROUNDUP(F44*Carpeta!$O$4,-2)</f>
        <v>1300</v>
      </c>
      <c r="I44" s="2">
        <v>0</v>
      </c>
      <c r="J44" s="35">
        <f t="shared" si="0"/>
        <v>0</v>
      </c>
      <c r="K44" s="35">
        <f t="shared" si="1"/>
        <v>0</v>
      </c>
      <c r="L44" s="257" t="s">
        <v>6399</v>
      </c>
      <c r="M44" s="41">
        <f t="shared" si="2"/>
        <v>0</v>
      </c>
    </row>
  </sheetData>
  <sortState xmlns:xlrd2="http://schemas.microsoft.com/office/spreadsheetml/2017/richdata2" ref="A2:M44">
    <sortCondition descending="1" ref="F1:F44"/>
  </sortState>
  <hyperlinks>
    <hyperlink ref="L2" r:id="rId1" xr:uid="{1D2A2A18-7B6F-4EF8-B06A-2EE6FB2EBE7D}"/>
    <hyperlink ref="L3" r:id="rId2" xr:uid="{E8EAE22F-6D46-4951-B349-EC2674F78359}"/>
    <hyperlink ref="L4" r:id="rId3" xr:uid="{CECDD1EA-F0F9-4DBD-970E-7FAADCB4BE11}"/>
    <hyperlink ref="L5" r:id="rId4" xr:uid="{9F6E74B7-8CB3-4299-B6A2-8D4C09AB890D}"/>
    <hyperlink ref="L6" r:id="rId5" xr:uid="{0074DAB4-29CD-47B4-BBF2-BFAC0A1F9B0B}"/>
    <hyperlink ref="L7" r:id="rId6" xr:uid="{9169CBC3-4445-42BA-9583-A3BC4F74F4DA}"/>
    <hyperlink ref="L8" r:id="rId7" xr:uid="{0150C807-11FD-497A-83D6-ADE1576110C0}"/>
    <hyperlink ref="L10" r:id="rId8" xr:uid="{3C1577E0-0EF7-4153-B388-A90FDADB7EE8}"/>
    <hyperlink ref="L13" r:id="rId9" xr:uid="{7A38A81C-A4F9-47DD-8C6E-2701B048F2D6}"/>
    <hyperlink ref="L9" r:id="rId10" xr:uid="{DDA07B83-140E-4BCC-906D-51F78313952E}"/>
    <hyperlink ref="L14" r:id="rId11" xr:uid="{0F5A3BE9-9130-41A6-901C-543992DEDA87}"/>
    <hyperlink ref="L11" r:id="rId12" xr:uid="{DBED4178-1796-470B-84F6-9B933D9E75F1}"/>
    <hyperlink ref="L15" r:id="rId13" xr:uid="{C47F202F-1898-45D4-A3C7-E70B5142A665}"/>
    <hyperlink ref="L18" r:id="rId14" xr:uid="{2233C94A-3835-442D-8E2A-AC32463F4D68}"/>
    <hyperlink ref="L16" r:id="rId15" xr:uid="{0B01A8CB-89E9-44C9-9586-F9802D9F99D3}"/>
    <hyperlink ref="L17" r:id="rId16" xr:uid="{D49AFFA6-87A0-4AB7-A6EC-80E99E92B454}"/>
    <hyperlink ref="L20" r:id="rId17" xr:uid="{8503022B-9E3D-45A2-9286-E251FCC309D5}"/>
    <hyperlink ref="L24" r:id="rId18" xr:uid="{AB152E07-016F-4C5F-9928-41A04C161322}"/>
    <hyperlink ref="L19" r:id="rId19" xr:uid="{16967511-A4EA-48D8-987F-774A48A8791F}"/>
    <hyperlink ref="L21" r:id="rId20" xr:uid="{DAB80E16-C59D-4A94-B9F6-58245A5D5F2F}"/>
    <hyperlink ref="L12" r:id="rId21" xr:uid="{BEE37AF5-B970-4C14-928F-E610B7512B15}"/>
    <hyperlink ref="L25" r:id="rId22" xr:uid="{86A75D17-13A8-43ED-BFE2-1BF645B6B02A}"/>
    <hyperlink ref="L22" r:id="rId23" xr:uid="{9D1E409D-C484-4377-92B3-228EC4862F8A}"/>
    <hyperlink ref="L26" r:id="rId24" xr:uid="{2738BC94-44E5-4E41-8467-2FFC8A6724EF}"/>
    <hyperlink ref="L27" r:id="rId25" xr:uid="{47DA3C28-00D6-424D-9974-9BEAC610C129}"/>
    <hyperlink ref="L28" r:id="rId26" xr:uid="{EF4E7768-C2C1-45CB-8BD8-A980042D56F7}"/>
    <hyperlink ref="L31" r:id="rId27" xr:uid="{D20C5964-CAC9-4960-9A91-8B1167845FE8}"/>
    <hyperlink ref="L30" r:id="rId28" xr:uid="{9910040E-D470-42BE-AD5B-88EE28997D95}"/>
    <hyperlink ref="L32" r:id="rId29" xr:uid="{9E28D3C2-A1D4-43D2-BD7A-F9399ED346E1}"/>
    <hyperlink ref="L33" r:id="rId30" xr:uid="{372D2F69-A313-43A6-8CAE-754142012663}"/>
    <hyperlink ref="L34" r:id="rId31" xr:uid="{C03A70D3-2287-42DB-A7D7-AFB52E2739AD}"/>
    <hyperlink ref="L42" r:id="rId32" xr:uid="{5DA51227-D85E-4558-9FCE-F2E5FC36F3EB}"/>
    <hyperlink ref="L35" r:id="rId33" xr:uid="{168ED7F7-D43E-4CB6-862F-0B1617D90557}"/>
    <hyperlink ref="L36" r:id="rId34" xr:uid="{E320553F-778D-411E-865E-AE8BBF7C395D}"/>
    <hyperlink ref="L29" r:id="rId35" xr:uid="{6EC45569-7FCF-4680-BFBD-06BB08DFD32E}"/>
    <hyperlink ref="L37" r:id="rId36" xr:uid="{CB0FF069-F6D2-4568-9370-EF201C2860C8}"/>
    <hyperlink ref="L38" r:id="rId37" xr:uid="{8CE93F24-1968-4801-B9CB-18CEDA4B2757}"/>
    <hyperlink ref="L39" r:id="rId38" xr:uid="{A5C42D98-CA4F-431D-BEB4-2D6DF6F87F46}"/>
    <hyperlink ref="L40" r:id="rId39" xr:uid="{47CCB837-1C37-41E0-9686-24D38BC9E119}"/>
    <hyperlink ref="L23" r:id="rId40" xr:uid="{A576EBE8-F072-467E-BAF3-BBC0A299C2EB}"/>
    <hyperlink ref="L41" r:id="rId41" xr:uid="{1E14628E-F6BC-449D-9B22-BE4753F0C3D4}"/>
    <hyperlink ref="L43" r:id="rId42" xr:uid="{0AEE8CA6-BF1B-433A-952B-9201AF7BDAEF}"/>
    <hyperlink ref="L44" r:id="rId43" xr:uid="{731F67CB-02C4-45F6-9F8D-FC01013E2359}"/>
  </hyperlinks>
  <pageMargins left="0.75" right="0.75" top="1" bottom="1" header="0.5" footer="0.5"/>
  <pageSetup orientation="portrait" horizontalDpi="4294967292" verticalDpi="4294967292" r:id="rId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F797-E7E3-4739-8E03-68D7224966EE}">
  <sheetPr codeName="Hoja11"/>
  <dimension ref="A1:E280"/>
  <sheetViews>
    <sheetView topLeftCell="A56" zoomScaleNormal="100" workbookViewId="0">
      <selection activeCell="A68" sqref="A68"/>
    </sheetView>
  </sheetViews>
  <sheetFormatPr baseColWidth="10" defaultRowHeight="15.6" x14ac:dyDescent="0.3"/>
  <cols>
    <col min="1" max="1" width="41.69921875" bestFit="1" customWidth="1"/>
  </cols>
  <sheetData>
    <row r="1" spans="1:1" x14ac:dyDescent="0.3">
      <c r="A1" s="173" t="s">
        <v>1526</v>
      </c>
    </row>
    <row r="2" spans="1:1" x14ac:dyDescent="0.3">
      <c r="A2" s="68" t="s">
        <v>1375</v>
      </c>
    </row>
    <row r="3" spans="1:1" x14ac:dyDescent="0.3">
      <c r="A3" s="68" t="s">
        <v>1376</v>
      </c>
    </row>
    <row r="4" spans="1:1" x14ac:dyDescent="0.3">
      <c r="A4" s="68" t="s">
        <v>1377</v>
      </c>
    </row>
    <row r="5" spans="1:1" x14ac:dyDescent="0.3">
      <c r="A5" s="69" t="s">
        <v>1379</v>
      </c>
    </row>
    <row r="6" spans="1:1" x14ac:dyDescent="0.3">
      <c r="A6" s="70" t="s">
        <v>1394</v>
      </c>
    </row>
    <row r="7" spans="1:1" x14ac:dyDescent="0.3">
      <c r="A7" s="68" t="s">
        <v>1378</v>
      </c>
    </row>
    <row r="8" spans="1:1" x14ac:dyDescent="0.3">
      <c r="A8" s="71" t="s">
        <v>1380</v>
      </c>
    </row>
    <row r="9" spans="1:1" x14ac:dyDescent="0.3">
      <c r="A9" s="23" t="s">
        <v>1253</v>
      </c>
    </row>
    <row r="10" spans="1:1" x14ac:dyDescent="0.3">
      <c r="A10" s="72" t="s">
        <v>1381</v>
      </c>
    </row>
    <row r="11" spans="1:1" x14ac:dyDescent="0.3">
      <c r="A11" s="73" t="s">
        <v>1382</v>
      </c>
    </row>
    <row r="12" spans="1:1" x14ac:dyDescent="0.3">
      <c r="A12" s="74" t="s">
        <v>1383</v>
      </c>
    </row>
    <row r="13" spans="1:1" x14ac:dyDescent="0.3">
      <c r="A13" s="75" t="s">
        <v>1384</v>
      </c>
    </row>
    <row r="14" spans="1:1" x14ac:dyDescent="0.3">
      <c r="A14" s="23" t="s">
        <v>1254</v>
      </c>
    </row>
    <row r="15" spans="1:1" x14ac:dyDescent="0.3">
      <c r="A15" s="23" t="s">
        <v>1255</v>
      </c>
    </row>
    <row r="16" spans="1:1" x14ac:dyDescent="0.3">
      <c r="A16" s="76" t="s">
        <v>1385</v>
      </c>
    </row>
    <row r="17" spans="1:5" x14ac:dyDescent="0.3">
      <c r="A17" s="77" t="s">
        <v>1386</v>
      </c>
    </row>
    <row r="18" spans="1:5" x14ac:dyDescent="0.3">
      <c r="A18" s="78" t="s">
        <v>1387</v>
      </c>
    </row>
    <row r="19" spans="1:5" x14ac:dyDescent="0.3">
      <c r="A19" s="23" t="s">
        <v>1256</v>
      </c>
    </row>
    <row r="20" spans="1:5" x14ac:dyDescent="0.3">
      <c r="A20" s="76" t="s">
        <v>1388</v>
      </c>
    </row>
    <row r="21" spans="1:5" x14ac:dyDescent="0.3">
      <c r="A21" s="79" t="s">
        <v>1389</v>
      </c>
    </row>
    <row r="22" spans="1:5" x14ac:dyDescent="0.3">
      <c r="A22" s="80" t="s">
        <v>1390</v>
      </c>
    </row>
    <row r="23" spans="1:5" x14ac:dyDescent="0.3">
      <c r="A23" s="81" t="s">
        <v>1391</v>
      </c>
    </row>
    <row r="24" spans="1:5" x14ac:dyDescent="0.3">
      <c r="A24" s="23" t="s">
        <v>1257</v>
      </c>
    </row>
    <row r="25" spans="1:5" x14ac:dyDescent="0.3">
      <c r="A25" s="82" t="s">
        <v>1392</v>
      </c>
      <c r="E25" s="61"/>
    </row>
    <row r="26" spans="1:5" x14ac:dyDescent="0.3">
      <c r="A26" s="83" t="s">
        <v>1393</v>
      </c>
    </row>
    <row r="27" spans="1:5" x14ac:dyDescent="0.3">
      <c r="A27" s="84" t="s">
        <v>1395</v>
      </c>
    </row>
    <row r="28" spans="1:5" x14ac:dyDescent="0.3">
      <c r="A28" s="85" t="s">
        <v>1397</v>
      </c>
    </row>
    <row r="29" spans="1:5" x14ac:dyDescent="0.3">
      <c r="A29" s="86" t="s">
        <v>1396</v>
      </c>
    </row>
    <row r="30" spans="1:5" x14ac:dyDescent="0.3">
      <c r="A30" s="23" t="s">
        <v>1258</v>
      </c>
    </row>
    <row r="31" spans="1:5" x14ac:dyDescent="0.3">
      <c r="A31" s="87" t="s">
        <v>1398</v>
      </c>
    </row>
    <row r="32" spans="1:5" x14ac:dyDescent="0.3">
      <c r="A32" s="23" t="s">
        <v>1259</v>
      </c>
    </row>
    <row r="33" spans="1:1" x14ac:dyDescent="0.3">
      <c r="A33" s="88" t="s">
        <v>1399</v>
      </c>
    </row>
    <row r="34" spans="1:1" x14ac:dyDescent="0.3">
      <c r="A34" s="89" t="s">
        <v>1400</v>
      </c>
    </row>
    <row r="35" spans="1:1" x14ac:dyDescent="0.3">
      <c r="A35" s="90" t="s">
        <v>1401</v>
      </c>
    </row>
    <row r="36" spans="1:1" x14ac:dyDescent="0.3">
      <c r="A36" s="91" t="s">
        <v>1402</v>
      </c>
    </row>
    <row r="37" spans="1:1" x14ac:dyDescent="0.3">
      <c r="A37" s="23" t="s">
        <v>1260</v>
      </c>
    </row>
    <row r="38" spans="1:1" x14ac:dyDescent="0.3">
      <c r="A38" s="23" t="s">
        <v>1261</v>
      </c>
    </row>
    <row r="39" spans="1:1" x14ac:dyDescent="0.3">
      <c r="A39" s="93" t="s">
        <v>1404</v>
      </c>
    </row>
    <row r="40" spans="1:1" x14ac:dyDescent="0.3">
      <c r="A40" s="23" t="s">
        <v>1262</v>
      </c>
    </row>
    <row r="41" spans="1:1" x14ac:dyDescent="0.3">
      <c r="A41" s="23" t="s">
        <v>1263</v>
      </c>
    </row>
    <row r="42" spans="1:1" x14ac:dyDescent="0.3">
      <c r="A42" s="94" t="s">
        <v>1405</v>
      </c>
    </row>
    <row r="43" spans="1:1" x14ac:dyDescent="0.3">
      <c r="A43" s="92" t="s">
        <v>1403</v>
      </c>
    </row>
    <row r="44" spans="1:1" x14ac:dyDescent="0.3">
      <c r="A44" s="95" t="s">
        <v>1406</v>
      </c>
    </row>
    <row r="45" spans="1:1" x14ac:dyDescent="0.3">
      <c r="A45" s="23" t="s">
        <v>1264</v>
      </c>
    </row>
    <row r="46" spans="1:1" x14ac:dyDescent="0.3">
      <c r="A46" s="96" t="s">
        <v>1407</v>
      </c>
    </row>
    <row r="47" spans="1:1" x14ac:dyDescent="0.3">
      <c r="A47" s="97" t="s">
        <v>1408</v>
      </c>
    </row>
    <row r="48" spans="1:1" x14ac:dyDescent="0.3">
      <c r="A48" s="98" t="s">
        <v>1409</v>
      </c>
    </row>
    <row r="49" spans="1:1" x14ac:dyDescent="0.3">
      <c r="A49" s="99" t="s">
        <v>1410</v>
      </c>
    </row>
    <row r="50" spans="1:1" x14ac:dyDescent="0.3">
      <c r="A50" s="100" t="s">
        <v>1411</v>
      </c>
    </row>
    <row r="51" spans="1:1" x14ac:dyDescent="0.3">
      <c r="A51" s="23" t="s">
        <v>3624</v>
      </c>
    </row>
    <row r="52" spans="1:1" x14ac:dyDescent="0.3">
      <c r="A52" s="101" t="s">
        <v>1412</v>
      </c>
    </row>
    <row r="53" spans="1:1" x14ac:dyDescent="0.3">
      <c r="A53" s="102" t="s">
        <v>1413</v>
      </c>
    </row>
    <row r="54" spans="1:1" x14ac:dyDescent="0.3">
      <c r="A54" s="103" t="s">
        <v>1414</v>
      </c>
    </row>
    <row r="55" spans="1:1" x14ac:dyDescent="0.3">
      <c r="A55" s="79" t="s">
        <v>1415</v>
      </c>
    </row>
    <row r="56" spans="1:1" x14ac:dyDescent="0.3">
      <c r="A56" s="104" t="s">
        <v>1416</v>
      </c>
    </row>
    <row r="57" spans="1:1" x14ac:dyDescent="0.3">
      <c r="A57" s="105" t="s">
        <v>1417</v>
      </c>
    </row>
    <row r="58" spans="1:1" x14ac:dyDescent="0.3">
      <c r="A58" s="106" t="s">
        <v>1418</v>
      </c>
    </row>
    <row r="59" spans="1:1" x14ac:dyDescent="0.3">
      <c r="A59" s="92" t="s">
        <v>1419</v>
      </c>
    </row>
    <row r="60" spans="1:1" x14ac:dyDescent="0.3">
      <c r="A60" s="107" t="s">
        <v>1420</v>
      </c>
    </row>
    <row r="61" spans="1:1" x14ac:dyDescent="0.3">
      <c r="A61" s="23" t="s">
        <v>1265</v>
      </c>
    </row>
    <row r="62" spans="1:1" x14ac:dyDescent="0.3">
      <c r="A62" s="108" t="s">
        <v>1421</v>
      </c>
    </row>
    <row r="63" spans="1:1" x14ac:dyDescent="0.3">
      <c r="A63" s="109" t="s">
        <v>1422</v>
      </c>
    </row>
    <row r="64" spans="1:1" x14ac:dyDescent="0.3">
      <c r="A64" s="101" t="s">
        <v>1423</v>
      </c>
    </row>
    <row r="65" spans="1:1" x14ac:dyDescent="0.3">
      <c r="A65" s="110" t="s">
        <v>1424</v>
      </c>
    </row>
    <row r="66" spans="1:1" x14ac:dyDescent="0.3">
      <c r="A66" s="111" t="s">
        <v>1425</v>
      </c>
    </row>
    <row r="67" spans="1:1" x14ac:dyDescent="0.3">
      <c r="A67" s="92" t="s">
        <v>1426</v>
      </c>
    </row>
    <row r="68" spans="1:1" x14ac:dyDescent="0.3">
      <c r="A68" s="73" t="s">
        <v>1427</v>
      </c>
    </row>
    <row r="69" spans="1:1" x14ac:dyDescent="0.3">
      <c r="A69" s="112" t="s">
        <v>1428</v>
      </c>
    </row>
    <row r="70" spans="1:1" x14ac:dyDescent="0.3">
      <c r="A70" s="23" t="s">
        <v>1266</v>
      </c>
    </row>
    <row r="71" spans="1:1" x14ac:dyDescent="0.3">
      <c r="A71" s="23" t="s">
        <v>1267</v>
      </c>
    </row>
    <row r="72" spans="1:1" x14ac:dyDescent="0.3">
      <c r="A72" s="113" t="s">
        <v>1429</v>
      </c>
    </row>
    <row r="73" spans="1:1" x14ac:dyDescent="0.3">
      <c r="A73" s="114" t="s">
        <v>1430</v>
      </c>
    </row>
    <row r="74" spans="1:1" x14ac:dyDescent="0.3">
      <c r="A74" s="115" t="s">
        <v>1431</v>
      </c>
    </row>
    <row r="75" spans="1:1" x14ac:dyDescent="0.3">
      <c r="A75" s="116" t="s">
        <v>1432</v>
      </c>
    </row>
    <row r="76" spans="1:1" x14ac:dyDescent="0.3">
      <c r="A76" s="74" t="s">
        <v>1433</v>
      </c>
    </row>
    <row r="77" spans="1:1" x14ac:dyDescent="0.3">
      <c r="A77" s="23" t="s">
        <v>1268</v>
      </c>
    </row>
    <row r="78" spans="1:1" x14ac:dyDescent="0.3">
      <c r="A78" s="117" t="s">
        <v>1443</v>
      </c>
    </row>
    <row r="79" spans="1:1" x14ac:dyDescent="0.3">
      <c r="A79" s="23" t="s">
        <v>1296</v>
      </c>
    </row>
    <row r="80" spans="1:1" x14ac:dyDescent="0.3">
      <c r="A80" s="23" t="s">
        <v>1269</v>
      </c>
    </row>
    <row r="81" spans="1:1" x14ac:dyDescent="0.3">
      <c r="A81" s="76" t="s">
        <v>1444</v>
      </c>
    </row>
    <row r="82" spans="1:1" x14ac:dyDescent="0.3">
      <c r="A82" s="118" t="s">
        <v>1445</v>
      </c>
    </row>
    <row r="83" spans="1:1" x14ac:dyDescent="0.3">
      <c r="A83" s="119" t="s">
        <v>1446</v>
      </c>
    </row>
    <row r="84" spans="1:1" x14ac:dyDescent="0.3">
      <c r="A84" s="23" t="s">
        <v>1270</v>
      </c>
    </row>
    <row r="85" spans="1:1" x14ac:dyDescent="0.3">
      <c r="A85" s="23" t="s">
        <v>1271</v>
      </c>
    </row>
    <row r="86" spans="1:1" x14ac:dyDescent="0.3">
      <c r="A86" s="102" t="s">
        <v>1447</v>
      </c>
    </row>
    <row r="87" spans="1:1" x14ac:dyDescent="0.3">
      <c r="A87" s="23" t="s">
        <v>1297</v>
      </c>
    </row>
    <row r="88" spans="1:1" x14ac:dyDescent="0.3">
      <c r="A88" s="120" t="s">
        <v>1448</v>
      </c>
    </row>
    <row r="89" spans="1:1" x14ac:dyDescent="0.3">
      <c r="A89" s="23" t="s">
        <v>1298</v>
      </c>
    </row>
    <row r="90" spans="1:1" x14ac:dyDescent="0.3">
      <c r="A90" s="92" t="s">
        <v>1449</v>
      </c>
    </row>
    <row r="91" spans="1:1" x14ac:dyDescent="0.3">
      <c r="A91" s="103" t="s">
        <v>1450</v>
      </c>
    </row>
    <row r="92" spans="1:1" x14ac:dyDescent="0.3">
      <c r="A92" s="23" t="s">
        <v>1272</v>
      </c>
    </row>
    <row r="93" spans="1:1" x14ac:dyDescent="0.3">
      <c r="A93" s="23" t="s">
        <v>1273</v>
      </c>
    </row>
    <row r="94" spans="1:1" x14ac:dyDescent="0.3">
      <c r="A94" s="23" t="s">
        <v>1274</v>
      </c>
    </row>
    <row r="95" spans="1:1" x14ac:dyDescent="0.3">
      <c r="A95" s="23" t="s">
        <v>1275</v>
      </c>
    </row>
    <row r="96" spans="1:1" x14ac:dyDescent="0.3">
      <c r="A96" s="121" t="s">
        <v>1451</v>
      </c>
    </row>
    <row r="97" spans="1:1" x14ac:dyDescent="0.3">
      <c r="A97" s="23" t="s">
        <v>1288</v>
      </c>
    </row>
    <row r="98" spans="1:1" x14ac:dyDescent="0.3">
      <c r="A98" s="23" t="s">
        <v>1438</v>
      </c>
    </row>
    <row r="99" spans="1:1" x14ac:dyDescent="0.3">
      <c r="A99" s="122" t="s">
        <v>1452</v>
      </c>
    </row>
    <row r="100" spans="1:1" x14ac:dyDescent="0.3">
      <c r="A100" s="23" t="s">
        <v>1289</v>
      </c>
    </row>
    <row r="101" spans="1:1" x14ac:dyDescent="0.3">
      <c r="A101" s="106" t="s">
        <v>1453</v>
      </c>
    </row>
    <row r="102" spans="1:1" x14ac:dyDescent="0.3">
      <c r="A102" s="23" t="s">
        <v>1276</v>
      </c>
    </row>
    <row r="103" spans="1:1" x14ac:dyDescent="0.3">
      <c r="A103" s="23" t="s">
        <v>1277</v>
      </c>
    </row>
    <row r="104" spans="1:1" x14ac:dyDescent="0.3">
      <c r="A104" s="23" t="s">
        <v>1278</v>
      </c>
    </row>
    <row r="105" spans="1:1" x14ac:dyDescent="0.3">
      <c r="A105" s="123" t="s">
        <v>1454</v>
      </c>
    </row>
    <row r="106" spans="1:1" x14ac:dyDescent="0.3">
      <c r="A106" s="23" t="s">
        <v>1279</v>
      </c>
    </row>
    <row r="107" spans="1:1" x14ac:dyDescent="0.3">
      <c r="A107" s="23" t="s">
        <v>1290</v>
      </c>
    </row>
    <row r="108" spans="1:1" x14ac:dyDescent="0.3">
      <c r="A108" s="116" t="s">
        <v>1455</v>
      </c>
    </row>
    <row r="109" spans="1:1" x14ac:dyDescent="0.3">
      <c r="A109" s="23" t="s">
        <v>1439</v>
      </c>
    </row>
    <row r="110" spans="1:1" x14ac:dyDescent="0.3">
      <c r="A110" s="23" t="s">
        <v>1280</v>
      </c>
    </row>
    <row r="111" spans="1:1" x14ac:dyDescent="0.3">
      <c r="A111" s="23" t="s">
        <v>1281</v>
      </c>
    </row>
    <row r="112" spans="1:1" x14ac:dyDescent="0.3">
      <c r="A112" s="70" t="s">
        <v>1456</v>
      </c>
    </row>
    <row r="113" spans="1:1" x14ac:dyDescent="0.3">
      <c r="A113" s="23" t="s">
        <v>1291</v>
      </c>
    </row>
    <row r="114" spans="1:1" x14ac:dyDescent="0.3">
      <c r="A114" s="124" t="s">
        <v>1457</v>
      </c>
    </row>
    <row r="115" spans="1:1" x14ac:dyDescent="0.3">
      <c r="A115" s="23" t="s">
        <v>6554</v>
      </c>
    </row>
    <row r="116" spans="1:1" x14ac:dyDescent="0.3">
      <c r="A116" s="103" t="s">
        <v>1458</v>
      </c>
    </row>
    <row r="117" spans="1:1" x14ac:dyDescent="0.3">
      <c r="A117" s="23" t="s">
        <v>1282</v>
      </c>
    </row>
    <row r="118" spans="1:1" x14ac:dyDescent="0.3">
      <c r="A118" s="23" t="s">
        <v>1292</v>
      </c>
    </row>
    <row r="119" spans="1:1" x14ac:dyDescent="0.3">
      <c r="A119" s="125" t="s">
        <v>1459</v>
      </c>
    </row>
    <row r="120" spans="1:1" x14ac:dyDescent="0.3">
      <c r="A120" s="23" t="s">
        <v>1440</v>
      </c>
    </row>
    <row r="121" spans="1:1" x14ac:dyDescent="0.3">
      <c r="A121" s="23" t="s">
        <v>1283</v>
      </c>
    </row>
    <row r="122" spans="1:1" x14ac:dyDescent="0.3">
      <c r="A122" s="126" t="s">
        <v>1460</v>
      </c>
    </row>
    <row r="123" spans="1:1" x14ac:dyDescent="0.3">
      <c r="A123" s="23" t="s">
        <v>1293</v>
      </c>
    </row>
    <row r="124" spans="1:1" x14ac:dyDescent="0.3">
      <c r="A124" s="116" t="s">
        <v>1461</v>
      </c>
    </row>
    <row r="125" spans="1:1" x14ac:dyDescent="0.3">
      <c r="A125" s="23" t="s">
        <v>1284</v>
      </c>
    </row>
    <row r="126" spans="1:1" x14ac:dyDescent="0.3">
      <c r="A126" s="23" t="s">
        <v>1285</v>
      </c>
    </row>
    <row r="127" spans="1:1" x14ac:dyDescent="0.3">
      <c r="A127" s="104" t="s">
        <v>1462</v>
      </c>
    </row>
    <row r="128" spans="1:1" x14ac:dyDescent="0.3">
      <c r="A128" s="23" t="s">
        <v>1286</v>
      </c>
    </row>
    <row r="129" spans="1:1" x14ac:dyDescent="0.3">
      <c r="A129" s="23" t="s">
        <v>1294</v>
      </c>
    </row>
    <row r="130" spans="1:1" x14ac:dyDescent="0.3">
      <c r="A130" s="23" t="s">
        <v>1437</v>
      </c>
    </row>
    <row r="131" spans="1:1" x14ac:dyDescent="0.3">
      <c r="A131" s="23" t="s">
        <v>1287</v>
      </c>
    </row>
    <row r="132" spans="1:1" x14ac:dyDescent="0.3">
      <c r="A132" s="127" t="s">
        <v>1463</v>
      </c>
    </row>
    <row r="133" spans="1:1" x14ac:dyDescent="0.3">
      <c r="A133" s="23" t="s">
        <v>1301</v>
      </c>
    </row>
    <row r="134" spans="1:1" x14ac:dyDescent="0.3">
      <c r="A134" s="128" t="s">
        <v>1464</v>
      </c>
    </row>
    <row r="135" spans="1:1" x14ac:dyDescent="0.3">
      <c r="A135" s="23" t="s">
        <v>1295</v>
      </c>
    </row>
    <row r="136" spans="1:1" x14ac:dyDescent="0.3">
      <c r="A136" s="129" t="s">
        <v>1465</v>
      </c>
    </row>
    <row r="137" spans="1:1" x14ac:dyDescent="0.3">
      <c r="A137" s="130" t="s">
        <v>1466</v>
      </c>
    </row>
    <row r="138" spans="1:1" x14ac:dyDescent="0.3">
      <c r="A138" s="71" t="s">
        <v>1467</v>
      </c>
    </row>
    <row r="139" spans="1:1" x14ac:dyDescent="0.3">
      <c r="A139" s="23" t="s">
        <v>1299</v>
      </c>
    </row>
    <row r="140" spans="1:1" x14ac:dyDescent="0.3">
      <c r="A140" s="23" t="s">
        <v>1300</v>
      </c>
    </row>
    <row r="141" spans="1:1" x14ac:dyDescent="0.3">
      <c r="A141" s="131" t="s">
        <v>1468</v>
      </c>
    </row>
    <row r="142" spans="1:1" x14ac:dyDescent="0.3">
      <c r="A142" s="23" t="s">
        <v>1302</v>
      </c>
    </row>
    <row r="143" spans="1:1" x14ac:dyDescent="0.3">
      <c r="A143" s="132" t="s">
        <v>1469</v>
      </c>
    </row>
    <row r="144" spans="1:1" x14ac:dyDescent="0.3">
      <c r="A144" s="23" t="s">
        <v>1435</v>
      </c>
    </row>
    <row r="145" spans="1:1" x14ac:dyDescent="0.3">
      <c r="A145" s="23" t="s">
        <v>1303</v>
      </c>
    </row>
    <row r="146" spans="1:1" x14ac:dyDescent="0.3">
      <c r="A146" s="133" t="s">
        <v>1470</v>
      </c>
    </row>
    <row r="147" spans="1:1" x14ac:dyDescent="0.3">
      <c r="A147" s="23" t="s">
        <v>1436</v>
      </c>
    </row>
    <row r="148" spans="1:1" x14ac:dyDescent="0.3">
      <c r="A148" s="23" t="s">
        <v>1304</v>
      </c>
    </row>
    <row r="149" spans="1:1" x14ac:dyDescent="0.3">
      <c r="A149" s="141" t="s">
        <v>1483</v>
      </c>
    </row>
    <row r="150" spans="1:1" x14ac:dyDescent="0.3">
      <c r="A150" s="23" t="s">
        <v>1305</v>
      </c>
    </row>
    <row r="151" spans="1:1" x14ac:dyDescent="0.3">
      <c r="A151" s="116" t="s">
        <v>1471</v>
      </c>
    </row>
    <row r="152" spans="1:1" x14ac:dyDescent="0.3">
      <c r="A152" s="23" t="s">
        <v>1306</v>
      </c>
    </row>
    <row r="153" spans="1:1" x14ac:dyDescent="0.3">
      <c r="A153" s="23" t="s">
        <v>1307</v>
      </c>
    </row>
    <row r="154" spans="1:1" x14ac:dyDescent="0.3">
      <c r="A154" s="132" t="s">
        <v>1472</v>
      </c>
    </row>
    <row r="155" spans="1:1" x14ac:dyDescent="0.3">
      <c r="A155" s="23" t="s">
        <v>1308</v>
      </c>
    </row>
    <row r="156" spans="1:1" x14ac:dyDescent="0.3">
      <c r="A156" s="23" t="s">
        <v>1309</v>
      </c>
    </row>
    <row r="157" spans="1:1" x14ac:dyDescent="0.3">
      <c r="A157" s="111" t="s">
        <v>1473</v>
      </c>
    </row>
    <row r="158" spans="1:1" x14ac:dyDescent="0.3">
      <c r="A158" s="23" t="s">
        <v>1310</v>
      </c>
    </row>
    <row r="159" spans="1:1" x14ac:dyDescent="0.3">
      <c r="A159" s="135" t="s">
        <v>1474</v>
      </c>
    </row>
    <row r="160" spans="1:1" x14ac:dyDescent="0.3">
      <c r="A160" s="23" t="s">
        <v>1311</v>
      </c>
    </row>
    <row r="161" spans="1:1" x14ac:dyDescent="0.3">
      <c r="A161" s="86" t="s">
        <v>1475</v>
      </c>
    </row>
    <row r="162" spans="1:1" x14ac:dyDescent="0.3">
      <c r="A162" s="136" t="s">
        <v>1476</v>
      </c>
    </row>
    <row r="163" spans="1:1" x14ac:dyDescent="0.3">
      <c r="A163" s="23" t="s">
        <v>1312</v>
      </c>
    </row>
    <row r="164" spans="1:1" x14ac:dyDescent="0.3">
      <c r="A164" s="23" t="s">
        <v>1313</v>
      </c>
    </row>
    <row r="165" spans="1:1" x14ac:dyDescent="0.3">
      <c r="A165" s="138" t="s">
        <v>1478</v>
      </c>
    </row>
    <row r="166" spans="1:1" x14ac:dyDescent="0.3">
      <c r="A166" s="137" t="s">
        <v>1477</v>
      </c>
    </row>
    <row r="167" spans="1:1" x14ac:dyDescent="0.3">
      <c r="A167" s="23" t="s">
        <v>1314</v>
      </c>
    </row>
    <row r="168" spans="1:1" x14ac:dyDescent="0.3">
      <c r="A168" s="139" t="s">
        <v>1479</v>
      </c>
    </row>
    <row r="169" spans="1:1" x14ac:dyDescent="0.3">
      <c r="A169" s="23" t="s">
        <v>1315</v>
      </c>
    </row>
    <row r="170" spans="1:1" x14ac:dyDescent="0.3">
      <c r="A170" s="71" t="s">
        <v>1480</v>
      </c>
    </row>
    <row r="171" spans="1:1" x14ac:dyDescent="0.3">
      <c r="A171" s="23" t="s">
        <v>1316</v>
      </c>
    </row>
    <row r="172" spans="1:1" x14ac:dyDescent="0.3">
      <c r="A172" s="140" t="s">
        <v>1481</v>
      </c>
    </row>
    <row r="173" spans="1:1" x14ac:dyDescent="0.3">
      <c r="A173" s="93" t="s">
        <v>1482</v>
      </c>
    </row>
    <row r="174" spans="1:1" x14ac:dyDescent="0.3">
      <c r="A174" s="23" t="s">
        <v>1317</v>
      </c>
    </row>
    <row r="175" spans="1:1" x14ac:dyDescent="0.3">
      <c r="A175" s="134" t="s">
        <v>1484</v>
      </c>
    </row>
    <row r="176" spans="1:1" x14ac:dyDescent="0.3">
      <c r="A176" s="23" t="s">
        <v>1318</v>
      </c>
    </row>
    <row r="177" spans="1:1" x14ac:dyDescent="0.3">
      <c r="A177" s="143" t="s">
        <v>1486</v>
      </c>
    </row>
    <row r="178" spans="1:1" x14ac:dyDescent="0.3">
      <c r="A178" s="142" t="s">
        <v>1485</v>
      </c>
    </row>
    <row r="179" spans="1:1" x14ac:dyDescent="0.3">
      <c r="A179" s="23" t="s">
        <v>1319</v>
      </c>
    </row>
    <row r="180" spans="1:1" x14ac:dyDescent="0.3">
      <c r="A180" s="23" t="s">
        <v>1320</v>
      </c>
    </row>
    <row r="181" spans="1:1" x14ac:dyDescent="0.3">
      <c r="A181" s="23" t="s">
        <v>1321</v>
      </c>
    </row>
    <row r="182" spans="1:1" x14ac:dyDescent="0.3">
      <c r="A182" s="144" t="s">
        <v>1487</v>
      </c>
    </row>
    <row r="183" spans="1:1" x14ac:dyDescent="0.3">
      <c r="A183" s="145" t="s">
        <v>1488</v>
      </c>
    </row>
    <row r="184" spans="1:1" x14ac:dyDescent="0.3">
      <c r="A184" s="23" t="s">
        <v>1322</v>
      </c>
    </row>
    <row r="185" spans="1:1" x14ac:dyDescent="0.3">
      <c r="A185" s="23" t="s">
        <v>1323</v>
      </c>
    </row>
    <row r="186" spans="1:1" x14ac:dyDescent="0.3">
      <c r="A186" s="146" t="s">
        <v>1489</v>
      </c>
    </row>
    <row r="187" spans="1:1" x14ac:dyDescent="0.3">
      <c r="A187" s="146" t="s">
        <v>1490</v>
      </c>
    </row>
    <row r="188" spans="1:1" x14ac:dyDescent="0.3">
      <c r="A188" s="23" t="s">
        <v>1324</v>
      </c>
    </row>
    <row r="189" spans="1:1" x14ac:dyDescent="0.3">
      <c r="A189" s="23" t="s">
        <v>1325</v>
      </c>
    </row>
    <row r="190" spans="1:1" x14ac:dyDescent="0.3">
      <c r="A190" s="23" t="s">
        <v>1326</v>
      </c>
    </row>
    <row r="191" spans="1:1" x14ac:dyDescent="0.3">
      <c r="A191" s="147" t="s">
        <v>1491</v>
      </c>
    </row>
    <row r="192" spans="1:1" x14ac:dyDescent="0.3">
      <c r="A192" s="23" t="s">
        <v>1327</v>
      </c>
    </row>
    <row r="193" spans="1:1" x14ac:dyDescent="0.3">
      <c r="A193" s="150" t="s">
        <v>1494</v>
      </c>
    </row>
    <row r="194" spans="1:1" x14ac:dyDescent="0.3">
      <c r="A194" s="23" t="s">
        <v>1328</v>
      </c>
    </row>
    <row r="195" spans="1:1" x14ac:dyDescent="0.3">
      <c r="A195" s="148" t="s">
        <v>1492</v>
      </c>
    </row>
    <row r="196" spans="1:1" x14ac:dyDescent="0.3">
      <c r="A196" s="23" t="s">
        <v>1329</v>
      </c>
    </row>
    <row r="197" spans="1:1" x14ac:dyDescent="0.3">
      <c r="A197" s="23" t="s">
        <v>1330</v>
      </c>
    </row>
    <row r="198" spans="1:1" x14ac:dyDescent="0.3">
      <c r="A198" s="149" t="s">
        <v>1493</v>
      </c>
    </row>
    <row r="199" spans="1:1" x14ac:dyDescent="0.3">
      <c r="A199" s="151" t="s">
        <v>1495</v>
      </c>
    </row>
    <row r="200" spans="1:1" x14ac:dyDescent="0.3">
      <c r="A200" s="152" t="s">
        <v>1496</v>
      </c>
    </row>
    <row r="201" spans="1:1" x14ac:dyDescent="0.3">
      <c r="A201" s="23" t="s">
        <v>1341</v>
      </c>
    </row>
    <row r="202" spans="1:1" x14ac:dyDescent="0.3">
      <c r="A202" s="23" t="s">
        <v>1331</v>
      </c>
    </row>
    <row r="203" spans="1:1" x14ac:dyDescent="0.3">
      <c r="A203" s="153" t="s">
        <v>1497</v>
      </c>
    </row>
    <row r="204" spans="1:1" x14ac:dyDescent="0.3">
      <c r="A204" s="149" t="s">
        <v>1498</v>
      </c>
    </row>
    <row r="205" spans="1:1" x14ac:dyDescent="0.3">
      <c r="A205" s="23" t="s">
        <v>1332</v>
      </c>
    </row>
    <row r="206" spans="1:1" x14ac:dyDescent="0.3">
      <c r="A206" s="154" t="s">
        <v>1499</v>
      </c>
    </row>
    <row r="207" spans="1:1" x14ac:dyDescent="0.3">
      <c r="A207" s="23" t="s">
        <v>1333</v>
      </c>
    </row>
    <row r="208" spans="1:1" x14ac:dyDescent="0.3">
      <c r="A208" s="23" t="s">
        <v>1334</v>
      </c>
    </row>
    <row r="209" spans="1:1" x14ac:dyDescent="0.3">
      <c r="A209" s="155" t="s">
        <v>1500</v>
      </c>
    </row>
    <row r="210" spans="1:1" x14ac:dyDescent="0.3">
      <c r="A210" s="23" t="s">
        <v>1335</v>
      </c>
    </row>
    <row r="211" spans="1:1" x14ac:dyDescent="0.3">
      <c r="A211" s="156" t="s">
        <v>1501</v>
      </c>
    </row>
    <row r="212" spans="1:1" x14ac:dyDescent="0.3">
      <c r="A212" s="156" t="s">
        <v>1502</v>
      </c>
    </row>
    <row r="213" spans="1:1" x14ac:dyDescent="0.3">
      <c r="A213" s="23" t="s">
        <v>1336</v>
      </c>
    </row>
    <row r="214" spans="1:1" x14ac:dyDescent="0.3">
      <c r="A214" s="23" t="s">
        <v>1337</v>
      </c>
    </row>
    <row r="215" spans="1:1" x14ac:dyDescent="0.3">
      <c r="A215" s="23" t="s">
        <v>1338</v>
      </c>
    </row>
    <row r="216" spans="1:1" x14ac:dyDescent="0.3">
      <c r="A216" s="157" t="s">
        <v>1503</v>
      </c>
    </row>
    <row r="217" spans="1:1" x14ac:dyDescent="0.3">
      <c r="A217" s="157" t="s">
        <v>1504</v>
      </c>
    </row>
    <row r="218" spans="1:1" x14ac:dyDescent="0.3">
      <c r="A218" s="96" t="s">
        <v>1506</v>
      </c>
    </row>
    <row r="219" spans="1:1" x14ac:dyDescent="0.3">
      <c r="A219" s="143" t="s">
        <v>1505</v>
      </c>
    </row>
    <row r="220" spans="1:1" x14ac:dyDescent="0.3">
      <c r="A220" s="23" t="s">
        <v>1339</v>
      </c>
    </row>
    <row r="221" spans="1:1" x14ac:dyDescent="0.3">
      <c r="A221" s="23" t="s">
        <v>1340</v>
      </c>
    </row>
    <row r="222" spans="1:1" x14ac:dyDescent="0.3">
      <c r="A222" s="158" t="s">
        <v>1507</v>
      </c>
    </row>
    <row r="223" spans="1:1" x14ac:dyDescent="0.3">
      <c r="A223" s="23" t="s">
        <v>1342</v>
      </c>
    </row>
    <row r="224" spans="1:1" x14ac:dyDescent="0.3">
      <c r="A224" s="158" t="s">
        <v>1508</v>
      </c>
    </row>
    <row r="225" spans="1:1" x14ac:dyDescent="0.3">
      <c r="A225" s="160" t="s">
        <v>1510</v>
      </c>
    </row>
    <row r="226" spans="1:1" x14ac:dyDescent="0.3">
      <c r="A226" s="159" t="s">
        <v>1509</v>
      </c>
    </row>
    <row r="227" spans="1:1" x14ac:dyDescent="0.3">
      <c r="A227" s="161" t="s">
        <v>1511</v>
      </c>
    </row>
    <row r="228" spans="1:1" x14ac:dyDescent="0.3">
      <c r="A228" s="162" t="s">
        <v>1512</v>
      </c>
    </row>
    <row r="229" spans="1:1" x14ac:dyDescent="0.3">
      <c r="A229" s="23" t="s">
        <v>1343</v>
      </c>
    </row>
    <row r="230" spans="1:1" x14ac:dyDescent="0.3">
      <c r="A230" s="23" t="s">
        <v>1344</v>
      </c>
    </row>
    <row r="231" spans="1:1" x14ac:dyDescent="0.3">
      <c r="A231" s="163" t="s">
        <v>1513</v>
      </c>
    </row>
    <row r="232" spans="1:1" x14ac:dyDescent="0.3">
      <c r="A232" s="23" t="s">
        <v>1345</v>
      </c>
    </row>
    <row r="233" spans="1:1" x14ac:dyDescent="0.3">
      <c r="A233" s="23" t="s">
        <v>1346</v>
      </c>
    </row>
    <row r="234" spans="1:1" x14ac:dyDescent="0.3">
      <c r="A234" s="23" t="s">
        <v>1347</v>
      </c>
    </row>
    <row r="235" spans="1:1" x14ac:dyDescent="0.3">
      <c r="A235" s="23" t="s">
        <v>1348</v>
      </c>
    </row>
    <row r="236" spans="1:1" x14ac:dyDescent="0.3">
      <c r="A236" s="23" t="s">
        <v>1349</v>
      </c>
    </row>
    <row r="237" spans="1:1" x14ac:dyDescent="0.3">
      <c r="A237" s="101" t="s">
        <v>6269</v>
      </c>
    </row>
    <row r="238" spans="1:1" x14ac:dyDescent="0.3">
      <c r="A238" s="23" t="s">
        <v>1350</v>
      </c>
    </row>
    <row r="239" spans="1:1" x14ac:dyDescent="0.3">
      <c r="A239" s="164" t="s">
        <v>1514</v>
      </c>
    </row>
    <row r="240" spans="1:1" x14ac:dyDescent="0.3">
      <c r="A240" s="23" t="s">
        <v>1351</v>
      </c>
    </row>
    <row r="241" spans="1:5" x14ac:dyDescent="0.3">
      <c r="A241" s="23" t="s">
        <v>1352</v>
      </c>
    </row>
    <row r="242" spans="1:5" x14ac:dyDescent="0.3">
      <c r="A242" s="165" t="s">
        <v>1515</v>
      </c>
      <c r="E242" s="61"/>
    </row>
    <row r="243" spans="1:5" x14ac:dyDescent="0.3">
      <c r="A243" s="23" t="s">
        <v>1353</v>
      </c>
    </row>
    <row r="244" spans="1:5" x14ac:dyDescent="0.3">
      <c r="A244" s="23" t="s">
        <v>1354</v>
      </c>
    </row>
    <row r="245" spans="1:5" x14ac:dyDescent="0.3">
      <c r="A245" s="166" t="s">
        <v>1516</v>
      </c>
    </row>
    <row r="246" spans="1:5" x14ac:dyDescent="0.3">
      <c r="A246" s="23" t="s">
        <v>1355</v>
      </c>
    </row>
    <row r="247" spans="1:5" x14ac:dyDescent="0.3">
      <c r="A247" s="23" t="s">
        <v>1356</v>
      </c>
    </row>
    <row r="248" spans="1:5" x14ac:dyDescent="0.3">
      <c r="A248" s="135" t="s">
        <v>1517</v>
      </c>
    </row>
    <row r="249" spans="1:5" x14ac:dyDescent="0.3">
      <c r="A249" s="169" t="s">
        <v>1519</v>
      </c>
    </row>
    <row r="250" spans="1:5" x14ac:dyDescent="0.3">
      <c r="A250" s="167" t="s">
        <v>1518</v>
      </c>
    </row>
    <row r="251" spans="1:5" x14ac:dyDescent="0.3">
      <c r="A251" s="168" t="s">
        <v>1520</v>
      </c>
    </row>
    <row r="252" spans="1:5" x14ac:dyDescent="0.3">
      <c r="A252" s="23" t="s">
        <v>1357</v>
      </c>
    </row>
    <row r="253" spans="1:5" x14ac:dyDescent="0.3">
      <c r="A253" s="23" t="s">
        <v>1358</v>
      </c>
    </row>
    <row r="254" spans="1:5" x14ac:dyDescent="0.3">
      <c r="A254" s="170" t="s">
        <v>1521</v>
      </c>
    </row>
    <row r="255" spans="1:5" x14ac:dyDescent="0.3">
      <c r="A255" s="171" t="s">
        <v>1524</v>
      </c>
    </row>
    <row r="256" spans="1:5" x14ac:dyDescent="0.3">
      <c r="A256" s="170" t="s">
        <v>1522</v>
      </c>
    </row>
    <row r="257" spans="1:1" x14ac:dyDescent="0.3">
      <c r="A257" s="170" t="s">
        <v>2131</v>
      </c>
    </row>
    <row r="258" spans="1:1" x14ac:dyDescent="0.3">
      <c r="A258" s="170" t="s">
        <v>1523</v>
      </c>
    </row>
    <row r="259" spans="1:1" x14ac:dyDescent="0.3">
      <c r="A259" s="23" t="s">
        <v>1359</v>
      </c>
    </row>
    <row r="260" spans="1:1" x14ac:dyDescent="0.3">
      <c r="A260" s="172" t="s">
        <v>1525</v>
      </c>
    </row>
    <row r="261" spans="1:1" x14ac:dyDescent="0.3">
      <c r="A261" s="131" t="s">
        <v>6318</v>
      </c>
    </row>
    <row r="262" spans="1:1" x14ac:dyDescent="0.3">
      <c r="A262" s="157" t="s">
        <v>2132</v>
      </c>
    </row>
    <row r="263" spans="1:1" x14ac:dyDescent="0.3">
      <c r="A263" s="157" t="s">
        <v>2133</v>
      </c>
    </row>
    <row r="264" spans="1:1" x14ac:dyDescent="0.3">
      <c r="A264" s="192" t="s">
        <v>2422</v>
      </c>
    </row>
    <row r="265" spans="1:1" x14ac:dyDescent="0.3">
      <c r="A265" s="23" t="s">
        <v>2420</v>
      </c>
    </row>
    <row r="266" spans="1:1" x14ac:dyDescent="0.3">
      <c r="A266" s="193" t="s">
        <v>2423</v>
      </c>
    </row>
    <row r="267" spans="1:1" x14ac:dyDescent="0.3">
      <c r="A267" s="193" t="s">
        <v>2424</v>
      </c>
    </row>
    <row r="268" spans="1:1" x14ac:dyDescent="0.3">
      <c r="A268" s="23" t="s">
        <v>2421</v>
      </c>
    </row>
    <row r="269" spans="1:1" x14ac:dyDescent="0.3">
      <c r="A269" s="205" t="s">
        <v>2628</v>
      </c>
    </row>
    <row r="270" spans="1:1" x14ac:dyDescent="0.3">
      <c r="A270" s="210" t="s">
        <v>3228</v>
      </c>
    </row>
    <row r="271" spans="1:1" x14ac:dyDescent="0.3">
      <c r="A271" s="210" t="s">
        <v>3229</v>
      </c>
    </row>
    <row r="272" spans="1:1" x14ac:dyDescent="0.3">
      <c r="A272" s="243" t="s">
        <v>3837</v>
      </c>
    </row>
    <row r="273" spans="1:1" x14ac:dyDescent="0.3">
      <c r="A273" s="243" t="s">
        <v>3838</v>
      </c>
    </row>
    <row r="274" spans="1:1" x14ac:dyDescent="0.3">
      <c r="A274" s="249" t="s">
        <v>4120</v>
      </c>
    </row>
    <row r="275" spans="1:1" x14ac:dyDescent="0.3">
      <c r="A275" s="249" t="s">
        <v>4121</v>
      </c>
    </row>
    <row r="276" spans="1:1" x14ac:dyDescent="0.3">
      <c r="A276" s="255" t="s">
        <v>4514</v>
      </c>
    </row>
    <row r="277" spans="1:1" x14ac:dyDescent="0.3">
      <c r="A277" s="255" t="s">
        <v>4515</v>
      </c>
    </row>
    <row r="278" spans="1:1" x14ac:dyDescent="0.3">
      <c r="A278" s="272" t="s">
        <v>5293</v>
      </c>
    </row>
    <row r="279" spans="1:1" x14ac:dyDescent="0.3">
      <c r="A279" s="272" t="s">
        <v>5294</v>
      </c>
    </row>
    <row r="280" spans="1:1" x14ac:dyDescent="0.3">
      <c r="A280" s="284" t="s">
        <v>6291</v>
      </c>
    </row>
  </sheetData>
  <phoneticPr fontId="3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A373-98E8-4506-BB26-F76178249311}">
  <sheetPr codeName="Hoja7"/>
  <dimension ref="A1:M72"/>
  <sheetViews>
    <sheetView topLeftCell="A19" workbookViewId="0">
      <selection activeCell="E30" sqref="E30"/>
    </sheetView>
  </sheetViews>
  <sheetFormatPr baseColWidth="10" defaultRowHeight="15.6" x14ac:dyDescent="0.3"/>
  <cols>
    <col min="1" max="1" width="30.09765625" customWidth="1"/>
    <col min="2" max="2" width="41.796875" customWidth="1"/>
    <col min="3" max="3" width="10.8984375" customWidth="1"/>
    <col min="4" max="4" width="6.5" bestFit="1" customWidth="1"/>
    <col min="5" max="5" width="9.8984375" bestFit="1" customWidth="1"/>
    <col min="6" max="7" width="9.59765625" bestFit="1" customWidth="1"/>
    <col min="8" max="8" width="4.296875" bestFit="1" customWidth="1"/>
    <col min="9" max="10" width="8.69921875" bestFit="1" customWidth="1"/>
  </cols>
  <sheetData>
    <row r="1" spans="1:13" x14ac:dyDescent="0.3">
      <c r="A1" s="53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50" t="s">
        <v>4983</v>
      </c>
      <c r="G1" s="50" t="s">
        <v>5</v>
      </c>
      <c r="H1" s="50" t="s">
        <v>217</v>
      </c>
      <c r="I1" s="50" t="s">
        <v>5126</v>
      </c>
      <c r="J1" s="50" t="s">
        <v>7</v>
      </c>
      <c r="K1" s="265" t="s">
        <v>1527</v>
      </c>
      <c r="M1" s="1">
        <v>800</v>
      </c>
    </row>
    <row r="2" spans="1:13" x14ac:dyDescent="0.3">
      <c r="A2" s="4" t="s">
        <v>1578</v>
      </c>
      <c r="B2" s="68" t="s">
        <v>1376</v>
      </c>
      <c r="C2" s="10" t="s">
        <v>181</v>
      </c>
      <c r="D2" s="273" t="s">
        <v>208</v>
      </c>
      <c r="E2" s="266">
        <v>119.99</v>
      </c>
      <c r="F2" s="277">
        <f t="shared" ref="F2" si="0">ROUNDUP(E2*800,-1)</f>
        <v>96000</v>
      </c>
      <c r="G2" s="16">
        <f t="shared" ref="G2:G33" si="1">ROUNDUP(E2*600,-1)</f>
        <v>72000</v>
      </c>
      <c r="H2" s="2">
        <v>1</v>
      </c>
      <c r="I2" s="16">
        <f t="shared" ref="I2" si="2">F2*H2</f>
        <v>96000</v>
      </c>
      <c r="J2" s="16">
        <f t="shared" ref="J2" si="3">G2*H2</f>
        <v>72000</v>
      </c>
      <c r="K2" s="42" t="s">
        <v>1580</v>
      </c>
      <c r="L2" s="60">
        <v>0</v>
      </c>
      <c r="M2" s="3">
        <f>SUM(I:I)</f>
        <v>1119600</v>
      </c>
    </row>
    <row r="3" spans="1:13" x14ac:dyDescent="0.3">
      <c r="A3" s="4" t="s">
        <v>5059</v>
      </c>
      <c r="B3" s="82" t="s">
        <v>1392</v>
      </c>
      <c r="C3" s="19" t="s">
        <v>185</v>
      </c>
      <c r="D3" s="273" t="s">
        <v>208</v>
      </c>
      <c r="E3" s="266">
        <v>79.989999999999995</v>
      </c>
      <c r="F3" s="277">
        <f t="shared" ref="F3:F34" si="4">ROUNDUP(E3*800,-1)</f>
        <v>64000</v>
      </c>
      <c r="G3" s="16">
        <f t="shared" si="1"/>
        <v>48000</v>
      </c>
      <c r="H3" s="2">
        <v>1</v>
      </c>
      <c r="I3" s="16">
        <f t="shared" ref="I3:I34" si="5">F3*H3</f>
        <v>64000</v>
      </c>
      <c r="J3" s="16">
        <f t="shared" ref="J3:J34" si="6">G3*H3</f>
        <v>48000</v>
      </c>
      <c r="K3" s="42" t="s">
        <v>5058</v>
      </c>
      <c r="L3" s="60">
        <v>0</v>
      </c>
      <c r="M3" s="2"/>
    </row>
    <row r="4" spans="1:13" x14ac:dyDescent="0.3">
      <c r="A4" s="4" t="s">
        <v>4994</v>
      </c>
      <c r="B4" s="91" t="s">
        <v>1402</v>
      </c>
      <c r="C4" s="9" t="s">
        <v>182</v>
      </c>
      <c r="D4" s="273" t="s">
        <v>208</v>
      </c>
      <c r="E4" s="266">
        <v>74.989999999999995</v>
      </c>
      <c r="F4" s="277">
        <f t="shared" si="4"/>
        <v>60000</v>
      </c>
      <c r="G4" s="16">
        <f t="shared" si="1"/>
        <v>45000</v>
      </c>
      <c r="H4" s="2">
        <v>1</v>
      </c>
      <c r="I4" s="16">
        <f t="shared" si="5"/>
        <v>60000</v>
      </c>
      <c r="J4" s="16">
        <f t="shared" si="6"/>
        <v>45000</v>
      </c>
      <c r="K4" s="42" t="s">
        <v>4995</v>
      </c>
      <c r="L4" s="60">
        <v>0</v>
      </c>
      <c r="M4" s="1">
        <v>600</v>
      </c>
    </row>
    <row r="5" spans="1:13" x14ac:dyDescent="0.3">
      <c r="A5" s="4" t="s">
        <v>5000</v>
      </c>
      <c r="B5" s="88" t="s">
        <v>1399</v>
      </c>
      <c r="C5" s="19" t="s">
        <v>185</v>
      </c>
      <c r="D5" s="273" t="s">
        <v>208</v>
      </c>
      <c r="E5" s="266">
        <v>69.989999999999995</v>
      </c>
      <c r="F5" s="277">
        <f t="shared" si="4"/>
        <v>56000</v>
      </c>
      <c r="G5" s="16">
        <f t="shared" si="1"/>
        <v>42000</v>
      </c>
      <c r="H5" s="2">
        <v>1</v>
      </c>
      <c r="I5" s="16">
        <f t="shared" si="5"/>
        <v>56000</v>
      </c>
      <c r="J5" s="16">
        <f t="shared" si="6"/>
        <v>42000</v>
      </c>
      <c r="K5" s="42" t="s">
        <v>5001</v>
      </c>
      <c r="L5" s="60">
        <v>0</v>
      </c>
      <c r="M5" s="3">
        <f>SUM(J:J)</f>
        <v>839700</v>
      </c>
    </row>
    <row r="6" spans="1:13" x14ac:dyDescent="0.3">
      <c r="A6" s="4" t="s">
        <v>5007</v>
      </c>
      <c r="B6" s="88" t="s">
        <v>1399</v>
      </c>
      <c r="C6" s="9" t="s">
        <v>182</v>
      </c>
      <c r="D6" s="273" t="s">
        <v>208</v>
      </c>
      <c r="E6" s="266">
        <v>64.989999999999995</v>
      </c>
      <c r="F6" s="277">
        <f t="shared" si="4"/>
        <v>52000</v>
      </c>
      <c r="G6" s="16">
        <f t="shared" si="1"/>
        <v>39000</v>
      </c>
      <c r="H6" s="2">
        <v>1</v>
      </c>
      <c r="I6" s="16">
        <f t="shared" si="5"/>
        <v>52000</v>
      </c>
      <c r="J6" s="16">
        <f t="shared" si="6"/>
        <v>39000</v>
      </c>
      <c r="K6" s="42" t="s">
        <v>5006</v>
      </c>
      <c r="L6" s="60">
        <v>0</v>
      </c>
    </row>
    <row r="7" spans="1:13" x14ac:dyDescent="0.3">
      <c r="A7" s="4" t="s">
        <v>1973</v>
      </c>
      <c r="B7" s="82" t="s">
        <v>1392</v>
      </c>
      <c r="C7" s="10" t="s">
        <v>181</v>
      </c>
      <c r="D7" s="273" t="s">
        <v>208</v>
      </c>
      <c r="E7" s="266">
        <v>64.989999999999995</v>
      </c>
      <c r="F7" s="277">
        <f t="shared" si="4"/>
        <v>52000</v>
      </c>
      <c r="G7" s="16">
        <f t="shared" si="1"/>
        <v>39000</v>
      </c>
      <c r="H7" s="2">
        <v>1</v>
      </c>
      <c r="I7" s="16">
        <f t="shared" si="5"/>
        <v>52000</v>
      </c>
      <c r="J7" s="16">
        <f t="shared" si="6"/>
        <v>39000</v>
      </c>
      <c r="K7" s="42" t="s">
        <v>1974</v>
      </c>
      <c r="L7" s="60">
        <v>0</v>
      </c>
      <c r="M7" s="1">
        <v>700</v>
      </c>
    </row>
    <row r="8" spans="1:13" x14ac:dyDescent="0.3">
      <c r="A8" s="4" t="s">
        <v>5036</v>
      </c>
      <c r="B8" s="84" t="s">
        <v>1395</v>
      </c>
      <c r="C8" s="23" t="s">
        <v>183</v>
      </c>
      <c r="D8" s="273" t="s">
        <v>208</v>
      </c>
      <c r="E8" s="266">
        <v>54.99</v>
      </c>
      <c r="F8" s="277">
        <f t="shared" si="4"/>
        <v>44000</v>
      </c>
      <c r="G8" s="16">
        <f t="shared" si="1"/>
        <v>33000</v>
      </c>
      <c r="H8" s="2">
        <v>1</v>
      </c>
      <c r="I8" s="16">
        <f t="shared" si="5"/>
        <v>44000</v>
      </c>
      <c r="J8" s="16">
        <f t="shared" si="6"/>
        <v>33000</v>
      </c>
      <c r="K8" s="42" t="s">
        <v>5037</v>
      </c>
      <c r="L8" s="60">
        <v>0</v>
      </c>
      <c r="M8" s="3">
        <f>SUM(E:E)</f>
        <v>1398.7900000000004</v>
      </c>
    </row>
    <row r="9" spans="1:13" x14ac:dyDescent="0.3">
      <c r="A9" s="4" t="s">
        <v>5047</v>
      </c>
      <c r="B9" s="83" t="s">
        <v>1393</v>
      </c>
      <c r="C9" s="9" t="s">
        <v>182</v>
      </c>
      <c r="D9" s="273" t="s">
        <v>208</v>
      </c>
      <c r="E9" s="266">
        <v>54.99</v>
      </c>
      <c r="F9" s="277">
        <f t="shared" si="4"/>
        <v>44000</v>
      </c>
      <c r="G9" s="16">
        <f t="shared" si="1"/>
        <v>33000</v>
      </c>
      <c r="H9" s="2">
        <v>1</v>
      </c>
      <c r="I9" s="16">
        <f t="shared" si="5"/>
        <v>44000</v>
      </c>
      <c r="J9" s="16">
        <f t="shared" si="6"/>
        <v>33000</v>
      </c>
      <c r="K9" s="42" t="s">
        <v>5046</v>
      </c>
      <c r="L9" s="60">
        <v>0</v>
      </c>
    </row>
    <row r="10" spans="1:13" x14ac:dyDescent="0.3">
      <c r="A10" s="4" t="s">
        <v>4997</v>
      </c>
      <c r="B10" s="91" t="s">
        <v>1402</v>
      </c>
      <c r="C10" s="19" t="s">
        <v>185</v>
      </c>
      <c r="D10" s="273" t="s">
        <v>208</v>
      </c>
      <c r="E10" s="266">
        <v>54.99</v>
      </c>
      <c r="F10" s="277">
        <f t="shared" si="4"/>
        <v>44000</v>
      </c>
      <c r="G10" s="16">
        <f t="shared" si="1"/>
        <v>33000</v>
      </c>
      <c r="H10" s="2">
        <v>1</v>
      </c>
      <c r="I10" s="16">
        <f t="shared" si="5"/>
        <v>44000</v>
      </c>
      <c r="J10" s="16">
        <f t="shared" si="6"/>
        <v>33000</v>
      </c>
      <c r="K10" s="42" t="s">
        <v>4996</v>
      </c>
      <c r="L10" s="60">
        <v>0</v>
      </c>
    </row>
    <row r="11" spans="1:13" x14ac:dyDescent="0.3">
      <c r="A11" s="4" t="s">
        <v>5003</v>
      </c>
      <c r="B11" s="88" t="s">
        <v>1399</v>
      </c>
      <c r="C11" s="14" t="s">
        <v>1152</v>
      </c>
      <c r="D11" s="273" t="s">
        <v>208</v>
      </c>
      <c r="E11" s="266">
        <v>54.99</v>
      </c>
      <c r="F11" s="277">
        <f t="shared" si="4"/>
        <v>44000</v>
      </c>
      <c r="G11" s="16">
        <f t="shared" si="1"/>
        <v>33000</v>
      </c>
      <c r="H11" s="2">
        <v>1</v>
      </c>
      <c r="I11" s="16">
        <f t="shared" si="5"/>
        <v>44000</v>
      </c>
      <c r="J11" s="16">
        <f t="shared" si="6"/>
        <v>33000</v>
      </c>
      <c r="K11" s="42" t="s">
        <v>5002</v>
      </c>
      <c r="L11" s="60">
        <v>0</v>
      </c>
    </row>
    <row r="12" spans="1:13" x14ac:dyDescent="0.3">
      <c r="A12" s="4" t="s">
        <v>5039</v>
      </c>
      <c r="B12" s="84" t="s">
        <v>1395</v>
      </c>
      <c r="C12" s="9" t="s">
        <v>182</v>
      </c>
      <c r="D12" s="273" t="s">
        <v>208</v>
      </c>
      <c r="E12" s="266">
        <v>44.99</v>
      </c>
      <c r="F12" s="277">
        <f t="shared" si="4"/>
        <v>36000</v>
      </c>
      <c r="G12" s="16">
        <f t="shared" si="1"/>
        <v>27000</v>
      </c>
      <c r="H12" s="2">
        <v>1</v>
      </c>
      <c r="I12" s="16">
        <f t="shared" si="5"/>
        <v>36000</v>
      </c>
      <c r="J12" s="16">
        <f t="shared" si="6"/>
        <v>27000</v>
      </c>
      <c r="K12" s="42" t="s">
        <v>5038</v>
      </c>
      <c r="L12" s="60">
        <v>0</v>
      </c>
    </row>
    <row r="13" spans="1:13" x14ac:dyDescent="0.3">
      <c r="A13" s="4" t="s">
        <v>5115</v>
      </c>
      <c r="B13" s="76" t="s">
        <v>1388</v>
      </c>
      <c r="C13" s="19" t="s">
        <v>1033</v>
      </c>
      <c r="D13" s="273" t="s">
        <v>208</v>
      </c>
      <c r="E13" s="266">
        <v>39.99</v>
      </c>
      <c r="F13" s="277">
        <f t="shared" si="4"/>
        <v>32000</v>
      </c>
      <c r="G13" s="16">
        <f t="shared" si="1"/>
        <v>24000</v>
      </c>
      <c r="H13" s="2">
        <v>1</v>
      </c>
      <c r="I13" s="16">
        <f t="shared" si="5"/>
        <v>32000</v>
      </c>
      <c r="J13" s="16">
        <f t="shared" si="6"/>
        <v>24000</v>
      </c>
      <c r="K13" s="42" t="s">
        <v>5114</v>
      </c>
      <c r="L13" s="60">
        <v>0</v>
      </c>
    </row>
    <row r="14" spans="1:13" x14ac:dyDescent="0.3">
      <c r="A14" s="4" t="s">
        <v>5080</v>
      </c>
      <c r="B14" s="81" t="s">
        <v>1391</v>
      </c>
      <c r="C14" s="6" t="s">
        <v>1154</v>
      </c>
      <c r="D14" s="273" t="s">
        <v>208</v>
      </c>
      <c r="E14" s="266">
        <v>34.99</v>
      </c>
      <c r="F14" s="277">
        <f t="shared" si="4"/>
        <v>28000</v>
      </c>
      <c r="G14" s="16">
        <f t="shared" si="1"/>
        <v>21000</v>
      </c>
      <c r="H14" s="2">
        <v>1</v>
      </c>
      <c r="I14" s="16">
        <f t="shared" si="5"/>
        <v>28000</v>
      </c>
      <c r="J14" s="16">
        <f t="shared" si="6"/>
        <v>21000</v>
      </c>
      <c r="K14" s="42" t="s">
        <v>5081</v>
      </c>
      <c r="L14" s="60">
        <v>0</v>
      </c>
    </row>
    <row r="15" spans="1:13" x14ac:dyDescent="0.3">
      <c r="A15" s="4" t="s">
        <v>5120</v>
      </c>
      <c r="B15" s="76" t="s">
        <v>1388</v>
      </c>
      <c r="C15" s="10" t="s">
        <v>181</v>
      </c>
      <c r="D15" s="273" t="s">
        <v>208</v>
      </c>
      <c r="E15" s="266">
        <v>31.99</v>
      </c>
      <c r="F15" s="277">
        <f t="shared" si="4"/>
        <v>25600</v>
      </c>
      <c r="G15" s="16">
        <f t="shared" si="1"/>
        <v>19200</v>
      </c>
      <c r="H15" s="2">
        <v>1</v>
      </c>
      <c r="I15" s="16">
        <f t="shared" si="5"/>
        <v>25600</v>
      </c>
      <c r="J15" s="16">
        <f t="shared" si="6"/>
        <v>19200</v>
      </c>
      <c r="K15" s="42" t="s">
        <v>5121</v>
      </c>
      <c r="L15" s="60">
        <v>0</v>
      </c>
    </row>
    <row r="16" spans="1:13" x14ac:dyDescent="0.3">
      <c r="A16" s="4" t="s">
        <v>5021</v>
      </c>
      <c r="B16" s="87" t="s">
        <v>1398</v>
      </c>
      <c r="C16" s="14" t="s">
        <v>1152</v>
      </c>
      <c r="D16" s="273" t="s">
        <v>208</v>
      </c>
      <c r="E16" s="266">
        <v>29.99</v>
      </c>
      <c r="F16" s="277">
        <f t="shared" si="4"/>
        <v>24000</v>
      </c>
      <c r="G16" s="16">
        <f t="shared" si="1"/>
        <v>18000</v>
      </c>
      <c r="H16" s="2">
        <v>1</v>
      </c>
      <c r="I16" s="16">
        <f t="shared" si="5"/>
        <v>24000</v>
      </c>
      <c r="J16" s="16">
        <f t="shared" si="6"/>
        <v>18000</v>
      </c>
      <c r="K16" s="42" t="s">
        <v>5020</v>
      </c>
      <c r="L16" s="60">
        <v>0</v>
      </c>
    </row>
    <row r="17" spans="1:13" x14ac:dyDescent="0.3">
      <c r="A17" s="4" t="s">
        <v>5054</v>
      </c>
      <c r="B17" s="82" t="s">
        <v>1392</v>
      </c>
      <c r="C17" s="23" t="s">
        <v>183</v>
      </c>
      <c r="D17" s="273" t="s">
        <v>208</v>
      </c>
      <c r="E17" s="266">
        <v>29.99</v>
      </c>
      <c r="F17" s="277">
        <f t="shared" si="4"/>
        <v>24000</v>
      </c>
      <c r="G17" s="16">
        <f t="shared" si="1"/>
        <v>18000</v>
      </c>
      <c r="H17" s="2">
        <v>1</v>
      </c>
      <c r="I17" s="16">
        <f t="shared" si="5"/>
        <v>24000</v>
      </c>
      <c r="J17" s="16">
        <f t="shared" si="6"/>
        <v>18000</v>
      </c>
      <c r="K17" s="42" t="s">
        <v>5055</v>
      </c>
      <c r="L17" s="60">
        <v>0</v>
      </c>
    </row>
    <row r="18" spans="1:13" x14ac:dyDescent="0.3">
      <c r="A18" s="4" t="s">
        <v>5085</v>
      </c>
      <c r="B18" s="81" t="s">
        <v>1391</v>
      </c>
      <c r="C18" s="6" t="s">
        <v>1154</v>
      </c>
      <c r="D18" s="273" t="s">
        <v>208</v>
      </c>
      <c r="E18" s="266">
        <v>29.99</v>
      </c>
      <c r="F18" s="277">
        <f t="shared" si="4"/>
        <v>24000</v>
      </c>
      <c r="G18" s="16">
        <f t="shared" si="1"/>
        <v>18000</v>
      </c>
      <c r="H18" s="2">
        <v>1</v>
      </c>
      <c r="I18" s="16">
        <f t="shared" si="5"/>
        <v>24000</v>
      </c>
      <c r="J18" s="16">
        <f t="shared" si="6"/>
        <v>18000</v>
      </c>
      <c r="K18" s="42" t="s">
        <v>5084</v>
      </c>
      <c r="L18" s="60">
        <v>0</v>
      </c>
    </row>
    <row r="19" spans="1:13" x14ac:dyDescent="0.3">
      <c r="A19" s="4" t="s">
        <v>5025</v>
      </c>
      <c r="B19" s="87" t="s">
        <v>1398</v>
      </c>
      <c r="C19" s="9" t="s">
        <v>182</v>
      </c>
      <c r="D19" s="273" t="s">
        <v>208</v>
      </c>
      <c r="E19" s="266">
        <v>24.99</v>
      </c>
      <c r="F19" s="277">
        <f t="shared" si="4"/>
        <v>20000</v>
      </c>
      <c r="G19" s="16">
        <f t="shared" si="1"/>
        <v>15000</v>
      </c>
      <c r="H19" s="2">
        <v>1</v>
      </c>
      <c r="I19" s="16">
        <f t="shared" si="5"/>
        <v>20000</v>
      </c>
      <c r="J19" s="16">
        <f t="shared" si="6"/>
        <v>15000</v>
      </c>
      <c r="K19" s="42" t="s">
        <v>5024</v>
      </c>
      <c r="L19" s="60">
        <v>0</v>
      </c>
    </row>
    <row r="20" spans="1:13" x14ac:dyDescent="0.3">
      <c r="A20" s="4" t="s">
        <v>5029</v>
      </c>
      <c r="B20" s="87" t="s">
        <v>1398</v>
      </c>
      <c r="C20" s="9" t="s">
        <v>182</v>
      </c>
      <c r="D20" s="273" t="s">
        <v>208</v>
      </c>
      <c r="E20" s="266">
        <v>24.99</v>
      </c>
      <c r="F20" s="277">
        <f t="shared" si="4"/>
        <v>20000</v>
      </c>
      <c r="G20" s="16">
        <f t="shared" si="1"/>
        <v>15000</v>
      </c>
      <c r="H20" s="2">
        <v>1</v>
      </c>
      <c r="I20" s="16">
        <f t="shared" si="5"/>
        <v>20000</v>
      </c>
      <c r="J20" s="16">
        <f t="shared" si="6"/>
        <v>15000</v>
      </c>
      <c r="K20" s="42" t="s">
        <v>5028</v>
      </c>
      <c r="L20" s="60">
        <v>0</v>
      </c>
    </row>
    <row r="21" spans="1:13" x14ac:dyDescent="0.3">
      <c r="A21" s="4" t="s">
        <v>1641</v>
      </c>
      <c r="B21" s="81" t="s">
        <v>1391</v>
      </c>
      <c r="C21" s="14" t="s">
        <v>1152</v>
      </c>
      <c r="D21" s="273" t="s">
        <v>208</v>
      </c>
      <c r="E21" s="266">
        <v>24.99</v>
      </c>
      <c r="F21" s="277">
        <f t="shared" si="4"/>
        <v>20000</v>
      </c>
      <c r="G21" s="16">
        <f t="shared" si="1"/>
        <v>15000</v>
      </c>
      <c r="H21" s="2">
        <v>1</v>
      </c>
      <c r="I21" s="16">
        <f t="shared" si="5"/>
        <v>20000</v>
      </c>
      <c r="J21" s="16">
        <f t="shared" si="6"/>
        <v>15000</v>
      </c>
      <c r="K21" s="42" t="s">
        <v>1642</v>
      </c>
      <c r="L21" s="60">
        <v>0</v>
      </c>
    </row>
    <row r="22" spans="1:13" x14ac:dyDescent="0.3">
      <c r="A22" s="4" t="s">
        <v>5086</v>
      </c>
      <c r="B22" s="76" t="s">
        <v>1388</v>
      </c>
      <c r="C22" s="6" t="s">
        <v>1154</v>
      </c>
      <c r="D22" s="273" t="s">
        <v>208</v>
      </c>
      <c r="E22" s="266">
        <v>24.99</v>
      </c>
      <c r="F22" s="277">
        <f t="shared" si="4"/>
        <v>20000</v>
      </c>
      <c r="G22" s="16">
        <f t="shared" si="1"/>
        <v>15000</v>
      </c>
      <c r="H22" s="2">
        <v>1</v>
      </c>
      <c r="I22" s="16">
        <f t="shared" si="5"/>
        <v>20000</v>
      </c>
      <c r="J22" s="16">
        <f t="shared" si="6"/>
        <v>15000</v>
      </c>
      <c r="K22" s="42" t="s">
        <v>5087</v>
      </c>
      <c r="L22" s="60">
        <v>0</v>
      </c>
    </row>
    <row r="23" spans="1:13" x14ac:dyDescent="0.3">
      <c r="A23" s="4" t="s">
        <v>5056</v>
      </c>
      <c r="B23" s="82" t="s">
        <v>1392</v>
      </c>
      <c r="C23" s="14" t="s">
        <v>1152</v>
      </c>
      <c r="D23" s="273" t="s">
        <v>208</v>
      </c>
      <c r="E23" s="266">
        <v>21.99</v>
      </c>
      <c r="F23" s="277">
        <f t="shared" si="4"/>
        <v>17600</v>
      </c>
      <c r="G23" s="16">
        <f t="shared" si="1"/>
        <v>13200</v>
      </c>
      <c r="H23" s="2">
        <v>1</v>
      </c>
      <c r="I23" s="16">
        <f t="shared" si="5"/>
        <v>17600</v>
      </c>
      <c r="J23" s="16">
        <f t="shared" si="6"/>
        <v>13200</v>
      </c>
      <c r="K23" s="42" t="s">
        <v>5057</v>
      </c>
      <c r="L23" s="60">
        <v>0</v>
      </c>
    </row>
    <row r="24" spans="1:13" x14ac:dyDescent="0.3">
      <c r="A24" s="4" t="s">
        <v>5101</v>
      </c>
      <c r="B24" s="76" t="s">
        <v>1388</v>
      </c>
      <c r="C24" s="19" t="s">
        <v>1037</v>
      </c>
      <c r="D24" s="273" t="s">
        <v>208</v>
      </c>
      <c r="E24" s="266">
        <v>21.99</v>
      </c>
      <c r="F24" s="277">
        <f t="shared" si="4"/>
        <v>17600</v>
      </c>
      <c r="G24" s="16">
        <f t="shared" si="1"/>
        <v>13200</v>
      </c>
      <c r="H24" s="2">
        <v>1</v>
      </c>
      <c r="I24" s="16">
        <f t="shared" si="5"/>
        <v>17600</v>
      </c>
      <c r="J24" s="16">
        <f t="shared" si="6"/>
        <v>13200</v>
      </c>
      <c r="K24" s="42" t="s">
        <v>5100</v>
      </c>
      <c r="L24" s="60">
        <v>0</v>
      </c>
    </row>
    <row r="25" spans="1:13" x14ac:dyDescent="0.3">
      <c r="A25" s="4" t="s">
        <v>5009</v>
      </c>
      <c r="B25" s="88" t="s">
        <v>1399</v>
      </c>
      <c r="C25" s="10" t="s">
        <v>181</v>
      </c>
      <c r="D25" s="273" t="s">
        <v>208</v>
      </c>
      <c r="E25" s="266">
        <v>19.989999999999998</v>
      </c>
      <c r="F25" s="277">
        <f t="shared" si="4"/>
        <v>16000</v>
      </c>
      <c r="G25" s="16">
        <f t="shared" si="1"/>
        <v>12000</v>
      </c>
      <c r="H25" s="2">
        <v>1</v>
      </c>
      <c r="I25" s="16">
        <f t="shared" si="5"/>
        <v>16000</v>
      </c>
      <c r="J25" s="16">
        <f t="shared" si="6"/>
        <v>12000</v>
      </c>
      <c r="K25" s="42" t="s">
        <v>5008</v>
      </c>
      <c r="L25" s="60">
        <v>0</v>
      </c>
    </row>
    <row r="26" spans="1:13" x14ac:dyDescent="0.3">
      <c r="A26" s="4" t="s">
        <v>1976</v>
      </c>
      <c r="B26" s="82" t="s">
        <v>1392</v>
      </c>
      <c r="C26" s="14" t="s">
        <v>1152</v>
      </c>
      <c r="D26" s="274" t="s">
        <v>211</v>
      </c>
      <c r="E26" s="266">
        <v>19.989999999999998</v>
      </c>
      <c r="F26" s="277">
        <f t="shared" si="4"/>
        <v>16000</v>
      </c>
      <c r="G26" s="16">
        <f t="shared" si="1"/>
        <v>12000</v>
      </c>
      <c r="H26" s="2">
        <v>1</v>
      </c>
      <c r="I26" s="16">
        <f t="shared" si="5"/>
        <v>16000</v>
      </c>
      <c r="J26" s="16">
        <f t="shared" si="6"/>
        <v>12000</v>
      </c>
      <c r="K26" s="42" t="s">
        <v>1975</v>
      </c>
      <c r="L26" s="60">
        <v>0</v>
      </c>
    </row>
    <row r="27" spans="1:13" x14ac:dyDescent="0.3">
      <c r="A27" s="4" t="s">
        <v>5019</v>
      </c>
      <c r="B27" s="87" t="s">
        <v>1398</v>
      </c>
      <c r="C27" s="9" t="s">
        <v>182</v>
      </c>
      <c r="D27" s="273" t="s">
        <v>208</v>
      </c>
      <c r="E27" s="266">
        <v>17.989999999999998</v>
      </c>
      <c r="F27" s="277">
        <f t="shared" si="4"/>
        <v>14400</v>
      </c>
      <c r="G27" s="16">
        <f t="shared" si="1"/>
        <v>10800</v>
      </c>
      <c r="H27" s="2">
        <v>1</v>
      </c>
      <c r="I27" s="16">
        <f t="shared" si="5"/>
        <v>14400</v>
      </c>
      <c r="J27" s="16">
        <f t="shared" si="6"/>
        <v>10800</v>
      </c>
      <c r="K27" s="42" t="s">
        <v>5018</v>
      </c>
      <c r="L27" s="60">
        <v>0</v>
      </c>
    </row>
    <row r="28" spans="1:13" x14ac:dyDescent="0.3">
      <c r="A28" s="4" t="s">
        <v>5013</v>
      </c>
      <c r="B28" s="88" t="s">
        <v>1399</v>
      </c>
      <c r="C28" s="9" t="s">
        <v>182</v>
      </c>
      <c r="D28" s="273" t="s">
        <v>208</v>
      </c>
      <c r="E28" s="266">
        <v>14.99</v>
      </c>
      <c r="F28" s="277">
        <f t="shared" si="4"/>
        <v>12000</v>
      </c>
      <c r="G28" s="16">
        <f t="shared" si="1"/>
        <v>9000</v>
      </c>
      <c r="H28" s="2">
        <v>1</v>
      </c>
      <c r="I28" s="16">
        <f t="shared" si="5"/>
        <v>12000</v>
      </c>
      <c r="J28" s="16">
        <f t="shared" si="6"/>
        <v>9000</v>
      </c>
      <c r="K28" s="42" t="s">
        <v>5012</v>
      </c>
      <c r="L28" s="60">
        <v>0</v>
      </c>
    </row>
    <row r="29" spans="1:13" x14ac:dyDescent="0.3">
      <c r="A29" s="4" t="s">
        <v>5035</v>
      </c>
      <c r="B29" s="84" t="s">
        <v>1395</v>
      </c>
      <c r="C29" s="9" t="s">
        <v>182</v>
      </c>
      <c r="D29" s="273" t="s">
        <v>208</v>
      </c>
      <c r="E29" s="266">
        <v>14.99</v>
      </c>
      <c r="F29" s="277">
        <f t="shared" si="4"/>
        <v>12000</v>
      </c>
      <c r="G29" s="16">
        <f t="shared" si="1"/>
        <v>9000</v>
      </c>
      <c r="H29" s="2">
        <v>1</v>
      </c>
      <c r="I29" s="16">
        <f t="shared" si="5"/>
        <v>12000</v>
      </c>
      <c r="J29" s="16">
        <f t="shared" si="6"/>
        <v>9000</v>
      </c>
      <c r="K29" s="42" t="s">
        <v>5034</v>
      </c>
      <c r="L29" s="60">
        <v>0</v>
      </c>
    </row>
    <row r="30" spans="1:13" x14ac:dyDescent="0.3">
      <c r="A30" s="4" t="s">
        <v>5076</v>
      </c>
      <c r="B30" s="81" t="s">
        <v>1391</v>
      </c>
      <c r="C30" s="9" t="s">
        <v>182</v>
      </c>
      <c r="D30" s="273" t="s">
        <v>208</v>
      </c>
      <c r="E30" s="266">
        <v>12.99</v>
      </c>
      <c r="F30" s="277">
        <f t="shared" si="4"/>
        <v>10400</v>
      </c>
      <c r="G30" s="16">
        <f t="shared" si="1"/>
        <v>7800</v>
      </c>
      <c r="H30" s="2">
        <v>1</v>
      </c>
      <c r="I30" s="16">
        <f t="shared" si="5"/>
        <v>10400</v>
      </c>
      <c r="J30" s="16">
        <f t="shared" si="6"/>
        <v>7800</v>
      </c>
      <c r="K30" s="42" t="s">
        <v>5077</v>
      </c>
      <c r="L30" s="60">
        <v>0</v>
      </c>
    </row>
    <row r="31" spans="1:13" x14ac:dyDescent="0.3">
      <c r="A31" s="4" t="s">
        <v>4987</v>
      </c>
      <c r="B31" s="91" t="s">
        <v>1402</v>
      </c>
      <c r="C31" s="9" t="s">
        <v>182</v>
      </c>
      <c r="D31" s="273" t="s">
        <v>208</v>
      </c>
      <c r="E31" s="266">
        <v>12.99</v>
      </c>
      <c r="F31" s="277">
        <f t="shared" si="4"/>
        <v>10400</v>
      </c>
      <c r="G31" s="16">
        <f t="shared" si="1"/>
        <v>7800</v>
      </c>
      <c r="H31" s="2">
        <v>1</v>
      </c>
      <c r="I31" s="16">
        <f t="shared" si="5"/>
        <v>10400</v>
      </c>
      <c r="J31" s="16">
        <f t="shared" si="6"/>
        <v>7800</v>
      </c>
      <c r="K31" s="42" t="s">
        <v>4986</v>
      </c>
      <c r="L31" s="60">
        <v>0</v>
      </c>
      <c r="M31" s="268"/>
    </row>
    <row r="32" spans="1:13" x14ac:dyDescent="0.3">
      <c r="A32" s="4" t="s">
        <v>4993</v>
      </c>
      <c r="B32" s="91" t="s">
        <v>1402</v>
      </c>
      <c r="C32" s="23" t="s">
        <v>183</v>
      </c>
      <c r="D32" s="273" t="s">
        <v>208</v>
      </c>
      <c r="E32" s="266">
        <v>12.99</v>
      </c>
      <c r="F32" s="277">
        <f t="shared" si="4"/>
        <v>10400</v>
      </c>
      <c r="G32" s="16">
        <f t="shared" si="1"/>
        <v>7800</v>
      </c>
      <c r="H32" s="2">
        <v>1</v>
      </c>
      <c r="I32" s="16">
        <f t="shared" si="5"/>
        <v>10400</v>
      </c>
      <c r="J32" s="16">
        <f t="shared" si="6"/>
        <v>7800</v>
      </c>
      <c r="K32" s="42" t="s">
        <v>4992</v>
      </c>
      <c r="L32" s="60">
        <v>0</v>
      </c>
    </row>
    <row r="33" spans="1:13" x14ac:dyDescent="0.3">
      <c r="A33" s="4" t="s">
        <v>1779</v>
      </c>
      <c r="B33" s="91" t="s">
        <v>1402</v>
      </c>
      <c r="C33" s="23" t="s">
        <v>183</v>
      </c>
      <c r="D33" s="273" t="s">
        <v>208</v>
      </c>
      <c r="E33" s="266">
        <v>11.99</v>
      </c>
      <c r="F33" s="277">
        <f t="shared" si="4"/>
        <v>9600</v>
      </c>
      <c r="G33" s="16">
        <f t="shared" si="1"/>
        <v>7200</v>
      </c>
      <c r="H33" s="2">
        <v>1</v>
      </c>
      <c r="I33" s="16">
        <f t="shared" si="5"/>
        <v>9600</v>
      </c>
      <c r="J33" s="16">
        <f t="shared" si="6"/>
        <v>7200</v>
      </c>
      <c r="K33" s="42" t="s">
        <v>1778</v>
      </c>
      <c r="L33" s="60">
        <v>0</v>
      </c>
      <c r="M33" s="182"/>
    </row>
    <row r="34" spans="1:13" x14ac:dyDescent="0.3">
      <c r="A34" s="4" t="s">
        <v>4990</v>
      </c>
      <c r="B34" s="91" t="s">
        <v>1402</v>
      </c>
      <c r="C34" s="14" t="s">
        <v>1152</v>
      </c>
      <c r="D34" s="273" t="s">
        <v>208</v>
      </c>
      <c r="E34" s="266">
        <v>11.99</v>
      </c>
      <c r="F34" s="277">
        <f t="shared" si="4"/>
        <v>9600</v>
      </c>
      <c r="G34" s="16">
        <f t="shared" ref="G34:G65" si="7">ROUNDUP(E34*600,-1)</f>
        <v>7200</v>
      </c>
      <c r="H34" s="2">
        <v>1</v>
      </c>
      <c r="I34" s="16">
        <f t="shared" si="5"/>
        <v>9600</v>
      </c>
      <c r="J34" s="16">
        <f t="shared" si="6"/>
        <v>7200</v>
      </c>
      <c r="K34" s="42" t="s">
        <v>4991</v>
      </c>
      <c r="L34" s="60">
        <v>0</v>
      </c>
    </row>
    <row r="35" spans="1:13" x14ac:dyDescent="0.3">
      <c r="A35" s="4" t="s">
        <v>5102</v>
      </c>
      <c r="B35" s="76" t="s">
        <v>1388</v>
      </c>
      <c r="C35" s="6" t="s">
        <v>1154</v>
      </c>
      <c r="D35" s="273" t="s">
        <v>208</v>
      </c>
      <c r="E35" s="266">
        <v>11.99</v>
      </c>
      <c r="F35" s="277">
        <f t="shared" ref="F35:F66" si="8">ROUNDUP(E35*800,-1)</f>
        <v>9600</v>
      </c>
      <c r="G35" s="16">
        <f t="shared" si="7"/>
        <v>7200</v>
      </c>
      <c r="H35" s="2">
        <v>1</v>
      </c>
      <c r="I35" s="16">
        <f t="shared" ref="I35:I66" si="9">F35*H35</f>
        <v>9600</v>
      </c>
      <c r="J35" s="16">
        <f t="shared" ref="J35:J66" si="10">G35*H35</f>
        <v>7200</v>
      </c>
      <c r="K35" s="42" t="s">
        <v>5103</v>
      </c>
      <c r="L35" s="60">
        <v>0</v>
      </c>
    </row>
    <row r="36" spans="1:13" x14ac:dyDescent="0.3">
      <c r="A36" s="4" t="s">
        <v>4989</v>
      </c>
      <c r="B36" s="91" t="s">
        <v>1402</v>
      </c>
      <c r="C36" s="23" t="s">
        <v>183</v>
      </c>
      <c r="D36" s="273" t="s">
        <v>208</v>
      </c>
      <c r="E36" s="266">
        <v>9.99</v>
      </c>
      <c r="F36" s="277">
        <f t="shared" si="8"/>
        <v>8000</v>
      </c>
      <c r="G36" s="16">
        <f t="shared" si="7"/>
        <v>6000</v>
      </c>
      <c r="H36" s="2">
        <v>1</v>
      </c>
      <c r="I36" s="16">
        <f t="shared" si="9"/>
        <v>8000</v>
      </c>
      <c r="J36" s="16">
        <f t="shared" si="10"/>
        <v>6000</v>
      </c>
      <c r="K36" s="42" t="s">
        <v>4988</v>
      </c>
      <c r="L36" s="60">
        <v>0</v>
      </c>
    </row>
    <row r="37" spans="1:13" x14ac:dyDescent="0.3">
      <c r="A37" s="4" t="s">
        <v>5050</v>
      </c>
      <c r="B37" s="82" t="s">
        <v>1392</v>
      </c>
      <c r="C37" s="8" t="s">
        <v>184</v>
      </c>
      <c r="D37" s="273" t="s">
        <v>208</v>
      </c>
      <c r="E37" s="266">
        <v>9.99</v>
      </c>
      <c r="F37" s="277">
        <f t="shared" si="8"/>
        <v>8000</v>
      </c>
      <c r="G37" s="16">
        <f t="shared" si="7"/>
        <v>6000</v>
      </c>
      <c r="H37" s="2">
        <v>1</v>
      </c>
      <c r="I37" s="16">
        <f t="shared" si="9"/>
        <v>8000</v>
      </c>
      <c r="J37" s="16">
        <f t="shared" si="10"/>
        <v>6000</v>
      </c>
      <c r="K37" s="42" t="s">
        <v>5051</v>
      </c>
      <c r="L37" s="60">
        <v>0</v>
      </c>
    </row>
    <row r="38" spans="1:13" x14ac:dyDescent="0.3">
      <c r="A38" s="4" t="s">
        <v>5067</v>
      </c>
      <c r="B38" s="81" t="s">
        <v>1391</v>
      </c>
      <c r="C38" s="9" t="s">
        <v>182</v>
      </c>
      <c r="D38" s="273" t="s">
        <v>208</v>
      </c>
      <c r="E38" s="266">
        <v>8.99</v>
      </c>
      <c r="F38" s="277">
        <f t="shared" si="8"/>
        <v>7200</v>
      </c>
      <c r="G38" s="16">
        <f t="shared" si="7"/>
        <v>5400</v>
      </c>
      <c r="H38" s="2">
        <v>1</v>
      </c>
      <c r="I38" s="16">
        <f t="shared" si="9"/>
        <v>7200</v>
      </c>
      <c r="J38" s="16">
        <f t="shared" si="10"/>
        <v>5400</v>
      </c>
      <c r="K38" s="42" t="s">
        <v>5066</v>
      </c>
      <c r="L38" s="60">
        <v>0</v>
      </c>
    </row>
    <row r="39" spans="1:13" x14ac:dyDescent="0.3">
      <c r="A39" s="4" t="s">
        <v>5005</v>
      </c>
      <c r="B39" s="88" t="s">
        <v>1399</v>
      </c>
      <c r="C39" s="19" t="s">
        <v>185</v>
      </c>
      <c r="D39" s="273" t="s">
        <v>208</v>
      </c>
      <c r="E39" s="266">
        <v>7.99</v>
      </c>
      <c r="F39" s="277">
        <f t="shared" si="8"/>
        <v>6400</v>
      </c>
      <c r="G39" s="16">
        <f t="shared" si="7"/>
        <v>4800</v>
      </c>
      <c r="H39" s="2">
        <v>1</v>
      </c>
      <c r="I39" s="16">
        <f t="shared" si="9"/>
        <v>6400</v>
      </c>
      <c r="J39" s="16">
        <f t="shared" si="10"/>
        <v>4800</v>
      </c>
      <c r="K39" s="42" t="s">
        <v>5004</v>
      </c>
      <c r="L39" s="60">
        <v>0</v>
      </c>
    </row>
    <row r="40" spans="1:13" x14ac:dyDescent="0.3">
      <c r="A40" s="4" t="s">
        <v>5064</v>
      </c>
      <c r="B40" s="82" t="s">
        <v>1392</v>
      </c>
      <c r="C40" s="10" t="s">
        <v>1006</v>
      </c>
      <c r="D40" s="273" t="s">
        <v>208</v>
      </c>
      <c r="E40" s="266">
        <v>7.99</v>
      </c>
      <c r="F40" s="277">
        <f t="shared" si="8"/>
        <v>6400</v>
      </c>
      <c r="G40" s="16">
        <f t="shared" si="7"/>
        <v>4800</v>
      </c>
      <c r="H40" s="2">
        <v>1</v>
      </c>
      <c r="I40" s="16">
        <f t="shared" si="9"/>
        <v>6400</v>
      </c>
      <c r="J40" s="16">
        <f t="shared" si="10"/>
        <v>4800</v>
      </c>
      <c r="K40" s="42" t="s">
        <v>5065</v>
      </c>
      <c r="L40" s="60">
        <v>0</v>
      </c>
    </row>
    <row r="41" spans="1:13" x14ac:dyDescent="0.3">
      <c r="A41" s="4" t="s">
        <v>5041</v>
      </c>
      <c r="B41" s="84" t="s">
        <v>1395</v>
      </c>
      <c r="C41" s="23" t="s">
        <v>183</v>
      </c>
      <c r="D41" s="273" t="s">
        <v>208</v>
      </c>
      <c r="E41" s="266">
        <v>6.99</v>
      </c>
      <c r="F41" s="277">
        <f t="shared" si="8"/>
        <v>5600</v>
      </c>
      <c r="G41" s="16">
        <f t="shared" si="7"/>
        <v>4200</v>
      </c>
      <c r="H41" s="2">
        <v>1</v>
      </c>
      <c r="I41" s="16">
        <f t="shared" si="9"/>
        <v>5600</v>
      </c>
      <c r="J41" s="16">
        <f t="shared" si="10"/>
        <v>4200</v>
      </c>
      <c r="K41" s="42" t="s">
        <v>5040</v>
      </c>
      <c r="L41" s="60">
        <v>0</v>
      </c>
    </row>
    <row r="42" spans="1:13" x14ac:dyDescent="0.3">
      <c r="A42" s="4" t="s">
        <v>5023</v>
      </c>
      <c r="B42" s="87" t="s">
        <v>1398</v>
      </c>
      <c r="C42" s="10" t="s">
        <v>181</v>
      </c>
      <c r="D42" s="273" t="s">
        <v>208</v>
      </c>
      <c r="E42" s="266">
        <v>5.99</v>
      </c>
      <c r="F42" s="277">
        <f t="shared" si="8"/>
        <v>4800</v>
      </c>
      <c r="G42" s="16">
        <f t="shared" si="7"/>
        <v>3600</v>
      </c>
      <c r="H42" s="2">
        <v>1</v>
      </c>
      <c r="I42" s="16">
        <f t="shared" si="9"/>
        <v>4800</v>
      </c>
      <c r="J42" s="16">
        <f t="shared" si="10"/>
        <v>3600</v>
      </c>
      <c r="K42" s="42" t="s">
        <v>5022</v>
      </c>
      <c r="L42" s="60">
        <v>0</v>
      </c>
    </row>
    <row r="43" spans="1:13" x14ac:dyDescent="0.3">
      <c r="A43" s="4" t="s">
        <v>5033</v>
      </c>
      <c r="B43" s="84" t="s">
        <v>1395</v>
      </c>
      <c r="C43" s="9" t="s">
        <v>182</v>
      </c>
      <c r="D43" s="273" t="s">
        <v>208</v>
      </c>
      <c r="E43" s="266">
        <v>5.99</v>
      </c>
      <c r="F43" s="277">
        <f t="shared" si="8"/>
        <v>4800</v>
      </c>
      <c r="G43" s="16">
        <f t="shared" si="7"/>
        <v>3600</v>
      </c>
      <c r="H43" s="2">
        <v>1</v>
      </c>
      <c r="I43" s="16">
        <f t="shared" si="9"/>
        <v>4800</v>
      </c>
      <c r="J43" s="16">
        <f t="shared" si="10"/>
        <v>3600</v>
      </c>
      <c r="K43" s="42" t="s">
        <v>5032</v>
      </c>
      <c r="L43" s="60">
        <v>0</v>
      </c>
    </row>
    <row r="44" spans="1:13" x14ac:dyDescent="0.3">
      <c r="A44" s="4" t="s">
        <v>5063</v>
      </c>
      <c r="B44" s="82" t="s">
        <v>1392</v>
      </c>
      <c r="C44" s="23" t="s">
        <v>183</v>
      </c>
      <c r="D44" s="273" t="s">
        <v>208</v>
      </c>
      <c r="E44" s="266">
        <v>5.99</v>
      </c>
      <c r="F44" s="277">
        <f t="shared" si="8"/>
        <v>4800</v>
      </c>
      <c r="G44" s="16">
        <f t="shared" si="7"/>
        <v>3600</v>
      </c>
      <c r="H44" s="2">
        <v>1</v>
      </c>
      <c r="I44" s="16">
        <f t="shared" si="9"/>
        <v>4800</v>
      </c>
      <c r="J44" s="16">
        <f t="shared" si="10"/>
        <v>3600</v>
      </c>
      <c r="K44" s="42" t="s">
        <v>5062</v>
      </c>
      <c r="L44" s="60">
        <v>0</v>
      </c>
    </row>
    <row r="45" spans="1:13" x14ac:dyDescent="0.3">
      <c r="A45" s="4" t="s">
        <v>5052</v>
      </c>
      <c r="B45" s="82" t="s">
        <v>1392</v>
      </c>
      <c r="C45" s="10" t="s">
        <v>181</v>
      </c>
      <c r="D45" s="273" t="s">
        <v>208</v>
      </c>
      <c r="E45" s="266">
        <v>4.99</v>
      </c>
      <c r="F45" s="277">
        <f t="shared" si="8"/>
        <v>4000</v>
      </c>
      <c r="G45" s="16">
        <f t="shared" si="7"/>
        <v>3000</v>
      </c>
      <c r="H45" s="2">
        <v>1</v>
      </c>
      <c r="I45" s="16">
        <f t="shared" si="9"/>
        <v>4000</v>
      </c>
      <c r="J45" s="16">
        <f t="shared" si="10"/>
        <v>3000</v>
      </c>
      <c r="K45" s="42" t="s">
        <v>5053</v>
      </c>
      <c r="L45" s="60">
        <v>0</v>
      </c>
    </row>
    <row r="46" spans="1:13" x14ac:dyDescent="0.3">
      <c r="A46" s="4" t="s">
        <v>5042</v>
      </c>
      <c r="B46" s="83" t="s">
        <v>1393</v>
      </c>
      <c r="C46" s="9" t="s">
        <v>182</v>
      </c>
      <c r="D46" s="273" t="s">
        <v>208</v>
      </c>
      <c r="E46" s="266">
        <v>4.99</v>
      </c>
      <c r="F46" s="277">
        <f t="shared" si="8"/>
        <v>4000</v>
      </c>
      <c r="G46" s="16">
        <f t="shared" si="7"/>
        <v>3000</v>
      </c>
      <c r="H46" s="2">
        <v>1</v>
      </c>
      <c r="I46" s="16">
        <f t="shared" si="9"/>
        <v>4000</v>
      </c>
      <c r="J46" s="16">
        <f t="shared" si="10"/>
        <v>3000</v>
      </c>
      <c r="K46" s="42" t="s">
        <v>5043</v>
      </c>
      <c r="L46" s="60">
        <v>0</v>
      </c>
    </row>
    <row r="47" spans="1:13" x14ac:dyDescent="0.3">
      <c r="A47" s="4" t="s">
        <v>5078</v>
      </c>
      <c r="B47" s="81" t="s">
        <v>1391</v>
      </c>
      <c r="C47" s="9" t="s">
        <v>182</v>
      </c>
      <c r="D47" s="273" t="s">
        <v>208</v>
      </c>
      <c r="E47" s="266">
        <v>4.99</v>
      </c>
      <c r="F47" s="277">
        <f t="shared" si="8"/>
        <v>4000</v>
      </c>
      <c r="G47" s="16">
        <f t="shared" si="7"/>
        <v>3000</v>
      </c>
      <c r="H47" s="2">
        <v>1</v>
      </c>
      <c r="I47" s="16">
        <f t="shared" si="9"/>
        <v>4000</v>
      </c>
      <c r="J47" s="16">
        <f t="shared" si="10"/>
        <v>3000</v>
      </c>
      <c r="K47" s="42" t="s">
        <v>5079</v>
      </c>
      <c r="L47" s="60">
        <v>0</v>
      </c>
    </row>
    <row r="48" spans="1:13" x14ac:dyDescent="0.3">
      <c r="A48" s="4" t="s">
        <v>5082</v>
      </c>
      <c r="B48" s="81" t="s">
        <v>1391</v>
      </c>
      <c r="C48" s="14" t="s">
        <v>1152</v>
      </c>
      <c r="D48" s="273" t="s">
        <v>208</v>
      </c>
      <c r="E48" s="266">
        <v>4.99</v>
      </c>
      <c r="F48" s="277">
        <f t="shared" si="8"/>
        <v>4000</v>
      </c>
      <c r="G48" s="16">
        <f t="shared" si="7"/>
        <v>3000</v>
      </c>
      <c r="H48" s="2">
        <v>1</v>
      </c>
      <c r="I48" s="16">
        <f t="shared" si="9"/>
        <v>4000</v>
      </c>
      <c r="J48" s="16">
        <f t="shared" si="10"/>
        <v>3000</v>
      </c>
      <c r="K48" s="42" t="s">
        <v>5083</v>
      </c>
      <c r="L48" s="60">
        <v>0</v>
      </c>
    </row>
    <row r="49" spans="1:12" x14ac:dyDescent="0.3">
      <c r="A49" s="4" t="s">
        <v>5069</v>
      </c>
      <c r="B49" s="81" t="s">
        <v>1391</v>
      </c>
      <c r="C49" s="8" t="s">
        <v>184</v>
      </c>
      <c r="D49" s="273" t="s">
        <v>208</v>
      </c>
      <c r="E49" s="266">
        <v>3.99</v>
      </c>
      <c r="F49" s="277">
        <f t="shared" si="8"/>
        <v>3200</v>
      </c>
      <c r="G49" s="16">
        <f t="shared" si="7"/>
        <v>2400</v>
      </c>
      <c r="H49" s="2">
        <v>1</v>
      </c>
      <c r="I49" s="16">
        <f t="shared" si="9"/>
        <v>3200</v>
      </c>
      <c r="J49" s="16">
        <f t="shared" si="10"/>
        <v>2400</v>
      </c>
      <c r="K49" s="42" t="s">
        <v>5068</v>
      </c>
      <c r="L49" s="60">
        <v>0</v>
      </c>
    </row>
    <row r="50" spans="1:12" x14ac:dyDescent="0.3">
      <c r="A50" s="4" t="s">
        <v>4984</v>
      </c>
      <c r="B50" s="91" t="s">
        <v>1402</v>
      </c>
      <c r="C50" s="8" t="s">
        <v>184</v>
      </c>
      <c r="D50" s="273" t="s">
        <v>208</v>
      </c>
      <c r="E50" s="266">
        <v>3.99</v>
      </c>
      <c r="F50" s="277">
        <f t="shared" si="8"/>
        <v>3200</v>
      </c>
      <c r="G50" s="16">
        <f t="shared" si="7"/>
        <v>2400</v>
      </c>
      <c r="H50" s="2">
        <v>1</v>
      </c>
      <c r="I50" s="16">
        <f t="shared" si="9"/>
        <v>3200</v>
      </c>
      <c r="J50" s="16">
        <f t="shared" si="10"/>
        <v>2400</v>
      </c>
      <c r="K50" s="42" t="s">
        <v>4985</v>
      </c>
      <c r="L50" s="60">
        <v>0</v>
      </c>
    </row>
    <row r="51" spans="1:12" x14ac:dyDescent="0.3">
      <c r="A51" s="4" t="s">
        <v>5016</v>
      </c>
      <c r="B51" s="87" t="s">
        <v>1398</v>
      </c>
      <c r="C51" s="10" t="s">
        <v>181</v>
      </c>
      <c r="D51" s="273" t="s">
        <v>208</v>
      </c>
      <c r="E51" s="266">
        <v>3.99</v>
      </c>
      <c r="F51" s="277">
        <f t="shared" si="8"/>
        <v>3200</v>
      </c>
      <c r="G51" s="16">
        <f t="shared" si="7"/>
        <v>2400</v>
      </c>
      <c r="H51" s="2">
        <v>1</v>
      </c>
      <c r="I51" s="16">
        <f t="shared" si="9"/>
        <v>3200</v>
      </c>
      <c r="J51" s="16">
        <f t="shared" si="10"/>
        <v>2400</v>
      </c>
      <c r="K51" s="42" t="s">
        <v>5017</v>
      </c>
      <c r="L51" s="60">
        <v>0</v>
      </c>
    </row>
    <row r="52" spans="1:12" x14ac:dyDescent="0.3">
      <c r="A52" s="4" t="s">
        <v>5015</v>
      </c>
      <c r="B52" s="88" t="s">
        <v>1399</v>
      </c>
      <c r="C52" s="19" t="s">
        <v>185</v>
      </c>
      <c r="D52" s="273" t="s">
        <v>208</v>
      </c>
      <c r="E52" s="266">
        <v>3.49</v>
      </c>
      <c r="F52" s="277">
        <f t="shared" si="8"/>
        <v>2800</v>
      </c>
      <c r="G52" s="16">
        <f t="shared" si="7"/>
        <v>2100</v>
      </c>
      <c r="H52" s="2">
        <v>1</v>
      </c>
      <c r="I52" s="16">
        <f t="shared" si="9"/>
        <v>2800</v>
      </c>
      <c r="J52" s="16">
        <f t="shared" si="10"/>
        <v>2100</v>
      </c>
      <c r="K52" s="42" t="s">
        <v>5014</v>
      </c>
      <c r="L52" s="60">
        <v>0</v>
      </c>
    </row>
    <row r="53" spans="1:12" x14ac:dyDescent="0.3">
      <c r="A53" s="4" t="s">
        <v>5061</v>
      </c>
      <c r="B53" s="82" t="s">
        <v>1392</v>
      </c>
      <c r="C53" s="10" t="s">
        <v>181</v>
      </c>
      <c r="D53" s="273" t="s">
        <v>208</v>
      </c>
      <c r="E53" s="266">
        <v>2.99</v>
      </c>
      <c r="F53" s="277">
        <f t="shared" si="8"/>
        <v>2400</v>
      </c>
      <c r="G53" s="16">
        <f t="shared" si="7"/>
        <v>1800</v>
      </c>
      <c r="H53" s="2">
        <v>1</v>
      </c>
      <c r="I53" s="16">
        <f t="shared" si="9"/>
        <v>2400</v>
      </c>
      <c r="J53" s="16">
        <f t="shared" si="10"/>
        <v>1800</v>
      </c>
      <c r="K53" s="42" t="s">
        <v>5060</v>
      </c>
      <c r="L53" s="60">
        <v>0</v>
      </c>
    </row>
    <row r="54" spans="1:12" x14ac:dyDescent="0.3">
      <c r="A54" s="4" t="s">
        <v>5030</v>
      </c>
      <c r="B54" s="87" t="s">
        <v>1398</v>
      </c>
      <c r="C54" s="9" t="s">
        <v>182</v>
      </c>
      <c r="D54" s="273" t="s">
        <v>208</v>
      </c>
      <c r="E54" s="266">
        <v>2.99</v>
      </c>
      <c r="F54" s="277">
        <f t="shared" si="8"/>
        <v>2400</v>
      </c>
      <c r="G54" s="16">
        <f t="shared" si="7"/>
        <v>1800</v>
      </c>
      <c r="H54" s="2">
        <v>1</v>
      </c>
      <c r="I54" s="16">
        <f t="shared" si="9"/>
        <v>2400</v>
      </c>
      <c r="J54" s="16">
        <f t="shared" si="10"/>
        <v>1800</v>
      </c>
      <c r="K54" s="42" t="s">
        <v>5031</v>
      </c>
      <c r="L54" s="60">
        <v>0</v>
      </c>
    </row>
    <row r="55" spans="1:12" x14ac:dyDescent="0.3">
      <c r="A55" s="4" t="s">
        <v>5049</v>
      </c>
      <c r="B55" s="83" t="s">
        <v>1393</v>
      </c>
      <c r="C55" s="23" t="s">
        <v>183</v>
      </c>
      <c r="D55" s="273" t="s">
        <v>208</v>
      </c>
      <c r="E55" s="266">
        <v>2.99</v>
      </c>
      <c r="F55" s="277">
        <f t="shared" si="8"/>
        <v>2400</v>
      </c>
      <c r="G55" s="16">
        <f t="shared" si="7"/>
        <v>1800</v>
      </c>
      <c r="H55" s="2">
        <v>1</v>
      </c>
      <c r="I55" s="16">
        <f t="shared" si="9"/>
        <v>2400</v>
      </c>
      <c r="J55" s="16">
        <f t="shared" si="10"/>
        <v>1800</v>
      </c>
      <c r="K55" s="42" t="s">
        <v>5048</v>
      </c>
      <c r="L55" s="60">
        <v>0</v>
      </c>
    </row>
    <row r="56" spans="1:12" x14ac:dyDescent="0.3">
      <c r="A56" s="4" t="s">
        <v>5071</v>
      </c>
      <c r="B56" s="81" t="s">
        <v>1391</v>
      </c>
      <c r="C56" s="9" t="s">
        <v>182</v>
      </c>
      <c r="D56" s="273" t="s">
        <v>208</v>
      </c>
      <c r="E56" s="266">
        <v>2.99</v>
      </c>
      <c r="F56" s="277">
        <f t="shared" si="8"/>
        <v>2400</v>
      </c>
      <c r="G56" s="16">
        <f t="shared" si="7"/>
        <v>1800</v>
      </c>
      <c r="H56" s="2">
        <v>1</v>
      </c>
      <c r="I56" s="16">
        <f t="shared" si="9"/>
        <v>2400</v>
      </c>
      <c r="J56" s="16">
        <f t="shared" si="10"/>
        <v>1800</v>
      </c>
      <c r="K56" s="42" t="s">
        <v>5070</v>
      </c>
      <c r="L56" s="60">
        <v>0</v>
      </c>
    </row>
    <row r="57" spans="1:12" x14ac:dyDescent="0.3">
      <c r="A57" s="4" t="s">
        <v>5074</v>
      </c>
      <c r="B57" s="81" t="s">
        <v>1391</v>
      </c>
      <c r="C57" s="8" t="s">
        <v>184</v>
      </c>
      <c r="D57" s="273" t="s">
        <v>208</v>
      </c>
      <c r="E57" s="266">
        <v>2.99</v>
      </c>
      <c r="F57" s="277">
        <f t="shared" si="8"/>
        <v>2400</v>
      </c>
      <c r="G57" s="16">
        <f t="shared" si="7"/>
        <v>1800</v>
      </c>
      <c r="H57" s="2">
        <v>1</v>
      </c>
      <c r="I57" s="16">
        <f t="shared" si="9"/>
        <v>2400</v>
      </c>
      <c r="J57" s="16">
        <f t="shared" si="10"/>
        <v>1800</v>
      </c>
      <c r="K57" s="42" t="s">
        <v>5075</v>
      </c>
      <c r="L57" s="60">
        <v>0</v>
      </c>
    </row>
    <row r="58" spans="1:12" x14ac:dyDescent="0.3">
      <c r="A58" s="4" t="s">
        <v>5116</v>
      </c>
      <c r="B58" s="76" t="s">
        <v>1388</v>
      </c>
      <c r="C58" s="9" t="s">
        <v>182</v>
      </c>
      <c r="D58" s="273" t="s">
        <v>208</v>
      </c>
      <c r="E58" s="266">
        <v>2.99</v>
      </c>
      <c r="F58" s="277">
        <f t="shared" si="8"/>
        <v>2400</v>
      </c>
      <c r="G58" s="16">
        <f t="shared" si="7"/>
        <v>1800</v>
      </c>
      <c r="H58" s="2">
        <v>1</v>
      </c>
      <c r="I58" s="16">
        <f t="shared" si="9"/>
        <v>2400</v>
      </c>
      <c r="J58" s="16">
        <f t="shared" si="10"/>
        <v>1800</v>
      </c>
      <c r="K58" s="42" t="s">
        <v>5117</v>
      </c>
      <c r="L58" s="60">
        <v>0</v>
      </c>
    </row>
    <row r="59" spans="1:12" x14ac:dyDescent="0.3">
      <c r="A59" s="4" t="s">
        <v>5090</v>
      </c>
      <c r="B59" s="76" t="s">
        <v>1388</v>
      </c>
      <c r="C59" s="9" t="s">
        <v>182</v>
      </c>
      <c r="D59" s="273" t="s">
        <v>208</v>
      </c>
      <c r="E59" s="266">
        <v>2.4900000000000002</v>
      </c>
      <c r="F59" s="277">
        <f t="shared" si="8"/>
        <v>2000</v>
      </c>
      <c r="G59" s="16">
        <f t="shared" si="7"/>
        <v>1500</v>
      </c>
      <c r="H59" s="2">
        <v>1</v>
      </c>
      <c r="I59" s="16">
        <f t="shared" si="9"/>
        <v>2000</v>
      </c>
      <c r="J59" s="16">
        <f t="shared" si="10"/>
        <v>1500</v>
      </c>
      <c r="K59" s="42" t="s">
        <v>5091</v>
      </c>
      <c r="L59" s="60">
        <v>0</v>
      </c>
    </row>
    <row r="60" spans="1:12" x14ac:dyDescent="0.3">
      <c r="A60" s="4" t="s">
        <v>5011</v>
      </c>
      <c r="B60" s="88" t="s">
        <v>1399</v>
      </c>
      <c r="C60" s="14" t="s">
        <v>1152</v>
      </c>
      <c r="D60" s="273" t="s">
        <v>208</v>
      </c>
      <c r="E60" s="266">
        <v>2.4900000000000002</v>
      </c>
      <c r="F60" s="277">
        <f t="shared" si="8"/>
        <v>2000</v>
      </c>
      <c r="G60" s="16">
        <f t="shared" si="7"/>
        <v>1500</v>
      </c>
      <c r="H60" s="2">
        <v>1</v>
      </c>
      <c r="I60" s="16">
        <f t="shared" si="9"/>
        <v>2000</v>
      </c>
      <c r="J60" s="16">
        <f t="shared" si="10"/>
        <v>1500</v>
      </c>
      <c r="K60" s="42" t="s">
        <v>5010</v>
      </c>
      <c r="L60" s="60">
        <v>0</v>
      </c>
    </row>
    <row r="61" spans="1:12" x14ac:dyDescent="0.3">
      <c r="A61" s="4" t="s">
        <v>5044</v>
      </c>
      <c r="B61" s="83" t="s">
        <v>1393</v>
      </c>
      <c r="C61" s="9" t="s">
        <v>182</v>
      </c>
      <c r="D61" s="273" t="s">
        <v>208</v>
      </c>
      <c r="E61" s="266">
        <v>2.4900000000000002</v>
      </c>
      <c r="F61" s="277">
        <f t="shared" si="8"/>
        <v>2000</v>
      </c>
      <c r="G61" s="16">
        <f t="shared" si="7"/>
        <v>1500</v>
      </c>
      <c r="H61" s="2">
        <v>1</v>
      </c>
      <c r="I61" s="16">
        <f t="shared" si="9"/>
        <v>2000</v>
      </c>
      <c r="J61" s="16">
        <f t="shared" si="10"/>
        <v>1500</v>
      </c>
      <c r="K61" s="42" t="s">
        <v>5045</v>
      </c>
      <c r="L61" s="60">
        <v>0</v>
      </c>
    </row>
    <row r="62" spans="1:12" x14ac:dyDescent="0.3">
      <c r="A62" s="4" t="s">
        <v>5072</v>
      </c>
      <c r="B62" s="81" t="s">
        <v>1391</v>
      </c>
      <c r="C62" s="10" t="s">
        <v>181</v>
      </c>
      <c r="D62" s="273" t="s">
        <v>208</v>
      </c>
      <c r="E62" s="266">
        <v>2.4900000000000002</v>
      </c>
      <c r="F62" s="277">
        <f t="shared" si="8"/>
        <v>2000</v>
      </c>
      <c r="G62" s="16">
        <f t="shared" si="7"/>
        <v>1500</v>
      </c>
      <c r="H62" s="2">
        <v>1</v>
      </c>
      <c r="I62" s="16">
        <f t="shared" si="9"/>
        <v>2000</v>
      </c>
      <c r="J62" s="16">
        <f t="shared" si="10"/>
        <v>1500</v>
      </c>
      <c r="K62" s="42" t="s">
        <v>5073</v>
      </c>
      <c r="L62" s="60">
        <v>0</v>
      </c>
    </row>
    <row r="63" spans="1:12" x14ac:dyDescent="0.3">
      <c r="A63" s="4" t="s">
        <v>5094</v>
      </c>
      <c r="B63" s="76" t="s">
        <v>1388</v>
      </c>
      <c r="C63" s="9" t="s">
        <v>182</v>
      </c>
      <c r="D63" s="273" t="s">
        <v>208</v>
      </c>
      <c r="E63" s="266">
        <v>2.4900000000000002</v>
      </c>
      <c r="F63" s="277">
        <f t="shared" si="8"/>
        <v>2000</v>
      </c>
      <c r="G63" s="16">
        <f t="shared" si="7"/>
        <v>1500</v>
      </c>
      <c r="H63" s="2">
        <v>1</v>
      </c>
      <c r="I63" s="16">
        <f t="shared" si="9"/>
        <v>2000</v>
      </c>
      <c r="J63" s="16">
        <f t="shared" si="10"/>
        <v>1500</v>
      </c>
      <c r="K63" s="42" t="s">
        <v>5095</v>
      </c>
      <c r="L63" s="60">
        <v>0</v>
      </c>
    </row>
    <row r="64" spans="1:12" x14ac:dyDescent="0.3">
      <c r="A64" s="4" t="s">
        <v>5097</v>
      </c>
      <c r="B64" s="76" t="s">
        <v>1388</v>
      </c>
      <c r="C64" s="14" t="s">
        <v>1152</v>
      </c>
      <c r="D64" s="273" t="s">
        <v>208</v>
      </c>
      <c r="E64" s="266">
        <v>2.4900000000000002</v>
      </c>
      <c r="F64" s="277">
        <f t="shared" si="8"/>
        <v>2000</v>
      </c>
      <c r="G64" s="16">
        <f t="shared" si="7"/>
        <v>1500</v>
      </c>
      <c r="H64" s="2">
        <v>1</v>
      </c>
      <c r="I64" s="16">
        <f t="shared" si="9"/>
        <v>2000</v>
      </c>
      <c r="J64" s="16">
        <f t="shared" si="10"/>
        <v>1500</v>
      </c>
      <c r="K64" s="42" t="s">
        <v>5096</v>
      </c>
      <c r="L64" s="60">
        <v>0</v>
      </c>
    </row>
    <row r="65" spans="1:12" x14ac:dyDescent="0.3">
      <c r="A65" s="4" t="s">
        <v>5098</v>
      </c>
      <c r="B65" s="76" t="s">
        <v>1388</v>
      </c>
      <c r="C65" s="10" t="s">
        <v>181</v>
      </c>
      <c r="D65" s="273" t="s">
        <v>208</v>
      </c>
      <c r="E65" s="266">
        <v>2.4900000000000002</v>
      </c>
      <c r="F65" s="277">
        <f t="shared" si="8"/>
        <v>2000</v>
      </c>
      <c r="G65" s="16">
        <f t="shared" si="7"/>
        <v>1500</v>
      </c>
      <c r="H65" s="2">
        <v>1</v>
      </c>
      <c r="I65" s="16">
        <f t="shared" si="9"/>
        <v>2000</v>
      </c>
      <c r="J65" s="16">
        <f t="shared" si="10"/>
        <v>1500</v>
      </c>
      <c r="K65" s="42" t="s">
        <v>5099</v>
      </c>
      <c r="L65" s="60">
        <v>0</v>
      </c>
    </row>
    <row r="66" spans="1:12" x14ac:dyDescent="0.3">
      <c r="A66" s="4" t="s">
        <v>5107</v>
      </c>
      <c r="B66" s="76" t="s">
        <v>1388</v>
      </c>
      <c r="C66" s="8" t="s">
        <v>184</v>
      </c>
      <c r="D66" s="273" t="s">
        <v>208</v>
      </c>
      <c r="E66" s="266">
        <v>2.4900000000000002</v>
      </c>
      <c r="F66" s="277">
        <f t="shared" si="8"/>
        <v>2000</v>
      </c>
      <c r="G66" s="16">
        <f t="shared" ref="G66:G72" si="11">ROUNDUP(E66*600,-1)</f>
        <v>1500</v>
      </c>
      <c r="H66" s="2">
        <v>1</v>
      </c>
      <c r="I66" s="16">
        <f t="shared" si="9"/>
        <v>2000</v>
      </c>
      <c r="J66" s="16">
        <f t="shared" si="10"/>
        <v>1500</v>
      </c>
      <c r="K66" s="42" t="s">
        <v>5106</v>
      </c>
      <c r="L66" s="60">
        <v>0</v>
      </c>
    </row>
    <row r="67" spans="1:12" x14ac:dyDescent="0.3">
      <c r="A67" s="4" t="s">
        <v>5119</v>
      </c>
      <c r="B67" s="76" t="s">
        <v>1388</v>
      </c>
      <c r="C67" s="23" t="s">
        <v>183</v>
      </c>
      <c r="D67" s="273" t="s">
        <v>208</v>
      </c>
      <c r="E67" s="266">
        <v>2.4900000000000002</v>
      </c>
      <c r="F67" s="277">
        <f t="shared" ref="F67:F72" si="12">ROUNDUP(E67*800,-1)</f>
        <v>2000</v>
      </c>
      <c r="G67" s="16">
        <f t="shared" si="11"/>
        <v>1500</v>
      </c>
      <c r="H67" s="2">
        <v>1</v>
      </c>
      <c r="I67" s="16">
        <f t="shared" ref="I67:I72" si="13">F67*H67</f>
        <v>2000</v>
      </c>
      <c r="J67" s="16">
        <f t="shared" ref="J67:J72" si="14">G67*H67</f>
        <v>1500</v>
      </c>
      <c r="K67" s="42" t="s">
        <v>5118</v>
      </c>
      <c r="L67" s="60">
        <v>0</v>
      </c>
    </row>
    <row r="68" spans="1:12" x14ac:dyDescent="0.3">
      <c r="A68" s="4" t="s">
        <v>5027</v>
      </c>
      <c r="B68" s="87" t="s">
        <v>1398</v>
      </c>
      <c r="C68" s="19" t="s">
        <v>185</v>
      </c>
      <c r="D68" s="273" t="s">
        <v>208</v>
      </c>
      <c r="E68" s="266">
        <v>1.99</v>
      </c>
      <c r="F68" s="277">
        <f t="shared" si="12"/>
        <v>1600</v>
      </c>
      <c r="G68" s="16">
        <f t="shared" si="11"/>
        <v>1200</v>
      </c>
      <c r="H68" s="2">
        <v>1</v>
      </c>
      <c r="I68" s="16">
        <f t="shared" si="13"/>
        <v>1600</v>
      </c>
      <c r="J68" s="16">
        <f t="shared" si="14"/>
        <v>1200</v>
      </c>
      <c r="K68" s="42" t="s">
        <v>5026</v>
      </c>
      <c r="L68" s="60">
        <v>0</v>
      </c>
    </row>
    <row r="69" spans="1:12" x14ac:dyDescent="0.3">
      <c r="A69" s="4" t="s">
        <v>5089</v>
      </c>
      <c r="B69" s="76" t="s">
        <v>1388</v>
      </c>
      <c r="C69" s="5" t="s">
        <v>1036</v>
      </c>
      <c r="D69" s="273" t="s">
        <v>208</v>
      </c>
      <c r="E69" s="266">
        <v>1.99</v>
      </c>
      <c r="F69" s="277">
        <f t="shared" si="12"/>
        <v>1600</v>
      </c>
      <c r="G69" s="16">
        <f t="shared" si="11"/>
        <v>1200</v>
      </c>
      <c r="H69" s="2">
        <v>1</v>
      </c>
      <c r="I69" s="16">
        <f t="shared" si="13"/>
        <v>1600</v>
      </c>
      <c r="J69" s="16">
        <f t="shared" si="14"/>
        <v>1200</v>
      </c>
      <c r="K69" s="42" t="s">
        <v>5088</v>
      </c>
      <c r="L69" s="60">
        <v>0</v>
      </c>
    </row>
    <row r="70" spans="1:12" x14ac:dyDescent="0.3">
      <c r="A70" s="4" t="s">
        <v>5093</v>
      </c>
      <c r="B70" s="76" t="s">
        <v>1388</v>
      </c>
      <c r="C70" s="8" t="s">
        <v>184</v>
      </c>
      <c r="D70" s="273" t="s">
        <v>208</v>
      </c>
      <c r="E70" s="266">
        <v>1.99</v>
      </c>
      <c r="F70" s="277">
        <f t="shared" si="12"/>
        <v>1600</v>
      </c>
      <c r="G70" s="16">
        <f t="shared" si="11"/>
        <v>1200</v>
      </c>
      <c r="H70" s="2">
        <v>1</v>
      </c>
      <c r="I70" s="16">
        <f t="shared" si="13"/>
        <v>1600</v>
      </c>
      <c r="J70" s="16">
        <f t="shared" si="14"/>
        <v>1200</v>
      </c>
      <c r="K70" s="42" t="s">
        <v>5092</v>
      </c>
      <c r="L70" s="60">
        <v>0</v>
      </c>
    </row>
    <row r="71" spans="1:12" x14ac:dyDescent="0.3">
      <c r="A71" s="4" t="s">
        <v>5108</v>
      </c>
      <c r="B71" s="76" t="s">
        <v>1388</v>
      </c>
      <c r="C71" s="19" t="s">
        <v>1038</v>
      </c>
      <c r="D71" s="273" t="s">
        <v>208</v>
      </c>
      <c r="E71" s="266">
        <v>1.99</v>
      </c>
      <c r="F71" s="277">
        <f t="shared" si="12"/>
        <v>1600</v>
      </c>
      <c r="G71" s="16">
        <f t="shared" si="11"/>
        <v>1200</v>
      </c>
      <c r="H71" s="2">
        <v>1</v>
      </c>
      <c r="I71" s="16">
        <f t="shared" si="13"/>
        <v>1600</v>
      </c>
      <c r="J71" s="16">
        <f t="shared" si="14"/>
        <v>1200</v>
      </c>
      <c r="K71" s="42" t="s">
        <v>5109</v>
      </c>
      <c r="L71" s="60">
        <v>0</v>
      </c>
    </row>
    <row r="72" spans="1:12" x14ac:dyDescent="0.3">
      <c r="A72" s="4" t="s">
        <v>5104</v>
      </c>
      <c r="B72" s="76" t="s">
        <v>1388</v>
      </c>
      <c r="C72" s="8" t="s">
        <v>184</v>
      </c>
      <c r="D72" s="273" t="s">
        <v>208</v>
      </c>
      <c r="E72" s="266">
        <v>1.49</v>
      </c>
      <c r="F72" s="277">
        <f t="shared" si="12"/>
        <v>1200</v>
      </c>
      <c r="G72" s="16">
        <f t="shared" si="11"/>
        <v>900</v>
      </c>
      <c r="H72" s="2">
        <v>1</v>
      </c>
      <c r="I72" s="16">
        <f t="shared" si="13"/>
        <v>1200</v>
      </c>
      <c r="J72" s="16">
        <f t="shared" si="14"/>
        <v>900</v>
      </c>
      <c r="K72" s="42" t="s">
        <v>5105</v>
      </c>
      <c r="L72" s="60">
        <v>0</v>
      </c>
    </row>
  </sheetData>
  <sortState xmlns:xlrd2="http://schemas.microsoft.com/office/spreadsheetml/2017/richdata2" ref="A3:M72">
    <sortCondition descending="1" ref="E1:E72"/>
  </sortState>
  <hyperlinks>
    <hyperlink ref="K2" r:id="rId1" xr:uid="{3E63C862-C43D-4F6C-900C-791D1FAEA568}"/>
    <hyperlink ref="K21" r:id="rId2" xr:uid="{6C6A5BB6-FED2-4248-AFEB-71DC0632D8F1}"/>
    <hyperlink ref="K26" r:id="rId3" xr:uid="{3522D039-E3A0-425A-B584-34A126346DCD}"/>
    <hyperlink ref="K33" r:id="rId4" xr:uid="{F9ACE6F7-2049-4CFF-BB74-399B631AC04D}"/>
    <hyperlink ref="K50" r:id="rId5" xr:uid="{FF76153F-3D51-40AD-A7DB-9C52D777069E}"/>
    <hyperlink ref="K31" r:id="rId6" xr:uid="{30B48DFF-9F1B-41C3-A697-DD554D374DA1}"/>
    <hyperlink ref="K36" r:id="rId7" xr:uid="{31B03339-179C-4A77-B9CC-8D43340770AE}"/>
    <hyperlink ref="K34" r:id="rId8" xr:uid="{EC675D86-9E45-443B-95CF-FAB6AACD8660}"/>
    <hyperlink ref="K32" r:id="rId9" xr:uid="{31FCAD49-4C8A-46BB-A3A6-CDBC525AA5FC}"/>
    <hyperlink ref="K4" r:id="rId10" xr:uid="{36767966-1703-4D01-9E8F-35B16A10EFD9}"/>
    <hyperlink ref="K10" r:id="rId11" xr:uid="{55FA65AD-80B9-4E33-8B1E-E9321F90358D}"/>
    <hyperlink ref="K5" r:id="rId12" xr:uid="{A7311799-905B-4DCC-80C4-2003873BF00E}"/>
    <hyperlink ref="K11" r:id="rId13" xr:uid="{CB9CF878-8B82-4E8E-99C5-47A9DEDB39B9}"/>
    <hyperlink ref="K39" r:id="rId14" xr:uid="{0E3E5867-E34E-4463-910B-8F5B69AD1A4E}"/>
    <hyperlink ref="K6" r:id="rId15" xr:uid="{03D10C90-D1CE-4651-A3B3-86FCB198D49F}"/>
    <hyperlink ref="K25" r:id="rId16" xr:uid="{8F92EE32-8CC5-42B6-8B5A-A45A7A52A524}"/>
    <hyperlink ref="K60" r:id="rId17" xr:uid="{4F52B7F7-05B9-4593-99C3-4D4C9324917D}"/>
    <hyperlink ref="K28" r:id="rId18" xr:uid="{3778CB9F-9E29-4207-AFE2-652F52B5C525}"/>
    <hyperlink ref="K52" r:id="rId19" xr:uid="{A24F412D-30A6-4858-B67E-3AA8F4303ADB}"/>
    <hyperlink ref="K51" r:id="rId20" xr:uid="{61423EE9-6797-46FE-A963-22EA5F85FA5F}"/>
    <hyperlink ref="K27" r:id="rId21" xr:uid="{CB27AE76-FE46-4DAA-90A0-29A30F06408C}"/>
    <hyperlink ref="K16" r:id="rId22" xr:uid="{5825B612-B475-4633-9EB5-CD5F3EC2954C}"/>
    <hyperlink ref="K42" r:id="rId23" xr:uid="{15AF9990-F74C-4AD4-8A87-39B5E8F411A7}"/>
    <hyperlink ref="K19" r:id="rId24" xr:uid="{C8B5D11A-F02B-4532-B6F6-E89029DDAC4B}"/>
    <hyperlink ref="K68" r:id="rId25" xr:uid="{9DE81C51-9FB7-4F4C-A496-A3296AA1020C}"/>
    <hyperlink ref="K20" r:id="rId26" xr:uid="{F26C3E18-3005-4F9F-9CBE-0589EAF1AF9E}"/>
    <hyperlink ref="K54" r:id="rId27" xr:uid="{17432987-FD2F-4AD9-B8FA-FB87049B137B}"/>
    <hyperlink ref="K43" r:id="rId28" xr:uid="{9628ACC9-C053-4488-932B-89DB98A14D34}"/>
    <hyperlink ref="K29" r:id="rId29" xr:uid="{08B0702B-2528-4817-81C4-8520CAB32661}"/>
    <hyperlink ref="K8" r:id="rId30" xr:uid="{189AEA52-A737-4FFB-B421-6F1F6FC05D59}"/>
    <hyperlink ref="K12" r:id="rId31" xr:uid="{CB3233E5-D21D-43C2-B960-1906F089A769}"/>
    <hyperlink ref="K41" r:id="rId32" xr:uid="{133693CF-2051-48A8-8D66-755761C1C568}"/>
    <hyperlink ref="K46" r:id="rId33" xr:uid="{161C4A22-AF28-475E-8D86-3A2859E82AD7}"/>
    <hyperlink ref="K61" r:id="rId34" xr:uid="{2AD2222C-ACBF-4F94-BF68-96B5F1F68EE8}"/>
    <hyperlink ref="K9" r:id="rId35" xr:uid="{E5FAEB6A-F807-4BC6-9998-00A736E57904}"/>
    <hyperlink ref="K55" r:id="rId36" xr:uid="{5BAA3718-6480-410D-B832-8394D98548D5}"/>
    <hyperlink ref="K37" r:id="rId37" xr:uid="{79C631C6-934B-44C6-B8AE-F32227131772}"/>
    <hyperlink ref="K45" r:id="rId38" xr:uid="{15A275CB-2F91-47FF-A603-D3422EC1995B}"/>
    <hyperlink ref="K17" r:id="rId39" xr:uid="{16E65712-70E2-4D6D-8FC1-9F3AA2287BB4}"/>
    <hyperlink ref="K23" r:id="rId40" xr:uid="{A70D4952-09B3-46E5-9C19-3F53B6809693}"/>
    <hyperlink ref="K3" r:id="rId41" xr:uid="{61C049BA-65D6-4000-B51E-BE75D6FCAA80}"/>
    <hyperlink ref="K7" r:id="rId42" xr:uid="{1A0CA255-DB80-4ED5-88D2-A46FAD5636B2}"/>
    <hyperlink ref="K53" r:id="rId43" xr:uid="{209F5929-4327-43CC-93FF-9262ACB4B833}"/>
    <hyperlink ref="K44" r:id="rId44" xr:uid="{FCD47FD8-5BCE-4BF2-B8BE-31A390A9B8FA}"/>
    <hyperlink ref="K40" r:id="rId45" xr:uid="{01D0E0F0-7DBD-4679-9A2E-D89A45A280B1}"/>
    <hyperlink ref="K38" r:id="rId46" xr:uid="{CCBEA9DA-6258-46CC-9841-3515A4BDC1C5}"/>
    <hyperlink ref="K49" r:id="rId47" xr:uid="{4E98B2A8-D184-4E7B-BC4F-CCF3B139BDC0}"/>
    <hyperlink ref="K56" r:id="rId48" xr:uid="{1F3BF410-6F4D-490B-9760-D08B66245520}"/>
    <hyperlink ref="K62" r:id="rId49" xr:uid="{2BA83F64-F98F-4D90-B14C-6B6AF8636B21}"/>
    <hyperlink ref="K57" r:id="rId50" xr:uid="{7A619064-EC57-4838-92E3-AB29C2480236}"/>
    <hyperlink ref="K30" r:id="rId51" xr:uid="{DC093CDB-B9EE-458D-93C3-9FCB2EC16ED2}"/>
    <hyperlink ref="K47" r:id="rId52" xr:uid="{311D9DA3-7827-4315-9609-964B8B6803A0}"/>
    <hyperlink ref="K14" r:id="rId53" xr:uid="{60844FA0-A72F-4707-A184-59D5102D738E}"/>
    <hyperlink ref="K48" r:id="rId54" xr:uid="{291790CC-C775-4707-BB5E-C95FAE1B5C13}"/>
    <hyperlink ref="K18" r:id="rId55" xr:uid="{2CAA2BE6-6040-41F0-955F-AE9204A8271A}"/>
    <hyperlink ref="K22" r:id="rId56" xr:uid="{30ECA377-BD53-41F1-B195-3D9B5EE776DE}"/>
    <hyperlink ref="K69" r:id="rId57" xr:uid="{E0682EEF-5C94-41FC-A3EA-D22F49E8627B}"/>
    <hyperlink ref="K59" r:id="rId58" xr:uid="{B08153FA-098A-4CB9-8739-E52A964302FF}"/>
    <hyperlink ref="K70" r:id="rId59" xr:uid="{E2C4C897-3DCC-48F8-B091-A04372B9CE59}"/>
    <hyperlink ref="K63" r:id="rId60" xr:uid="{666D35E8-1084-4764-84FE-760903E2EE49}"/>
    <hyperlink ref="K64" r:id="rId61" xr:uid="{0AFD7330-CA76-401A-B137-3A5DC165268A}"/>
    <hyperlink ref="K65" r:id="rId62" xr:uid="{7BA396E1-80F6-4909-AA5C-5B7E17232CD6}"/>
    <hyperlink ref="K24" r:id="rId63" xr:uid="{9B318EF3-09C8-4C49-BD5A-482E0DC33FDD}"/>
    <hyperlink ref="K35" r:id="rId64" xr:uid="{A13B8D19-0FD2-40D9-8176-09BDC99A05E5}"/>
    <hyperlink ref="K72" r:id="rId65" xr:uid="{F3983E29-431E-4C4A-9635-A91F44458B0A}"/>
    <hyperlink ref="K71" r:id="rId66" xr:uid="{63A033B4-76D5-42D4-A52C-918701CAAEF3}"/>
    <hyperlink ref="K13" r:id="rId67" xr:uid="{55C94463-13B1-483D-AFE0-CF4CAEF53050}"/>
    <hyperlink ref="K58" r:id="rId68" xr:uid="{727FD594-399B-4D84-AFEF-52502E1AC41F}"/>
    <hyperlink ref="K67" r:id="rId69" xr:uid="{DC05BD73-234E-490C-A4BC-0856D017B179}"/>
    <hyperlink ref="K15" r:id="rId70" xr:uid="{78250A75-8B17-4559-BFF3-ECD9667B102C}"/>
  </hyperlinks>
  <pageMargins left="0.7" right="0.7" top="0.75" bottom="0.75" header="0.3" footer="0.3"/>
  <pageSetup orientation="portrait" r:id="rId7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7AC0-CDB3-4B08-BD55-E734F2578E17}">
  <dimension ref="A1:X31"/>
  <sheetViews>
    <sheetView zoomScale="103" zoomScaleNormal="100" workbookViewId="0">
      <pane xSplit="1" topLeftCell="B1" activePane="topRight" state="frozen"/>
      <selection activeCell="C7" sqref="C7"/>
      <selection pane="topRight" activeCell="E3" sqref="E3"/>
    </sheetView>
  </sheetViews>
  <sheetFormatPr baseColWidth="10" defaultRowHeight="15.6" x14ac:dyDescent="0.3"/>
  <cols>
    <col min="1" max="1" width="30.09765625" customWidth="1"/>
    <col min="2" max="2" width="40.09765625" customWidth="1"/>
    <col min="3" max="3" width="10.8984375" bestFit="1" customWidth="1"/>
    <col min="4" max="4" width="7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customWidth="1"/>
    <col min="12" max="13" width="5" customWidth="1"/>
    <col min="14" max="14" width="12.19921875" bestFit="1" customWidth="1"/>
    <col min="15" max="15" width="5" customWidth="1"/>
    <col min="16" max="16" width="19.09765625" bestFit="1" customWidth="1"/>
    <col min="17" max="20" width="5" customWidth="1"/>
    <col min="21" max="21" width="37.69921875" customWidth="1"/>
    <col min="23" max="23" width="16.69921875" bestFit="1" customWidth="1"/>
  </cols>
  <sheetData>
    <row r="1" spans="1:24" x14ac:dyDescent="0.3">
      <c r="A1" s="54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50" t="s">
        <v>1865</v>
      </c>
      <c r="G1" s="50" t="s">
        <v>5</v>
      </c>
      <c r="H1" s="50" t="s">
        <v>217</v>
      </c>
      <c r="I1" s="50" t="s">
        <v>1866</v>
      </c>
      <c r="J1" s="50" t="s">
        <v>7</v>
      </c>
      <c r="K1" s="267" t="s">
        <v>1527</v>
      </c>
      <c r="N1" s="54">
        <v>650</v>
      </c>
      <c r="P1" s="233" t="s">
        <v>3646</v>
      </c>
    </row>
    <row r="2" spans="1:24" x14ac:dyDescent="0.3">
      <c r="A2" s="30" t="s">
        <v>3636</v>
      </c>
      <c r="B2" s="23" t="s">
        <v>4633</v>
      </c>
      <c r="C2" s="6" t="s">
        <v>1154</v>
      </c>
      <c r="D2" s="1" t="s">
        <v>211</v>
      </c>
      <c r="E2" s="18">
        <v>1.25</v>
      </c>
      <c r="F2" s="35">
        <f t="shared" ref="F2:F31" si="0">ROUNDUP(E2*$N$1,-1)</f>
        <v>820</v>
      </c>
      <c r="G2" s="35">
        <f t="shared" ref="G2:G31" si="1">ROUNDUP(E2*$N$4,-1)</f>
        <v>750</v>
      </c>
      <c r="H2" s="2">
        <v>16</v>
      </c>
      <c r="I2" s="16">
        <f t="shared" ref="I2:I31" si="2">F2*H2</f>
        <v>13120</v>
      </c>
      <c r="J2" s="16">
        <f t="shared" ref="J2:J31" si="3">G2*H2</f>
        <v>12000</v>
      </c>
      <c r="K2" s="175" t="s">
        <v>3659</v>
      </c>
      <c r="L2" s="178">
        <f t="shared" ref="L2:L31" si="4">E2*H2</f>
        <v>20</v>
      </c>
      <c r="N2" s="3">
        <f>SUM(I:I)</f>
        <v>291130</v>
      </c>
      <c r="P2" s="3">
        <f>SUM(J2:J6)</f>
        <v>69600</v>
      </c>
    </row>
    <row r="3" spans="1:24" x14ac:dyDescent="0.3">
      <c r="A3" s="30" t="s">
        <v>3637</v>
      </c>
      <c r="B3" s="23" t="s">
        <v>4633</v>
      </c>
      <c r="C3" s="6" t="s">
        <v>1154</v>
      </c>
      <c r="D3" s="1" t="s">
        <v>211</v>
      </c>
      <c r="E3" s="18">
        <v>1.25</v>
      </c>
      <c r="F3" s="35">
        <f t="shared" si="0"/>
        <v>820</v>
      </c>
      <c r="G3" s="35">
        <f t="shared" si="1"/>
        <v>750</v>
      </c>
      <c r="H3" s="2">
        <v>16</v>
      </c>
      <c r="I3" s="16">
        <f t="shared" si="2"/>
        <v>13120</v>
      </c>
      <c r="J3" s="16">
        <f t="shared" si="3"/>
        <v>12000</v>
      </c>
      <c r="K3" s="175" t="s">
        <v>3656</v>
      </c>
      <c r="L3" s="178">
        <f t="shared" si="4"/>
        <v>20</v>
      </c>
    </row>
    <row r="4" spans="1:24" x14ac:dyDescent="0.3">
      <c r="A4" s="30" t="s">
        <v>3638</v>
      </c>
      <c r="B4" s="23" t="s">
        <v>4634</v>
      </c>
      <c r="C4" s="6" t="s">
        <v>1154</v>
      </c>
      <c r="D4" s="1" t="s">
        <v>211</v>
      </c>
      <c r="E4" s="18">
        <v>1.25</v>
      </c>
      <c r="F4" s="35">
        <f t="shared" si="0"/>
        <v>820</v>
      </c>
      <c r="G4" s="35">
        <f t="shared" si="1"/>
        <v>750</v>
      </c>
      <c r="H4" s="2">
        <v>16</v>
      </c>
      <c r="I4" s="16">
        <f t="shared" si="2"/>
        <v>13120</v>
      </c>
      <c r="J4" s="16">
        <f t="shared" si="3"/>
        <v>12000</v>
      </c>
      <c r="K4" s="175" t="s">
        <v>3658</v>
      </c>
      <c r="L4" s="178">
        <f t="shared" si="4"/>
        <v>20</v>
      </c>
      <c r="N4" s="54">
        <v>600</v>
      </c>
      <c r="P4" s="232" t="s">
        <v>3647</v>
      </c>
    </row>
    <row r="5" spans="1:24" x14ac:dyDescent="0.3">
      <c r="A5" s="30" t="s">
        <v>3639</v>
      </c>
      <c r="B5" s="23" t="s">
        <v>4634</v>
      </c>
      <c r="C5" s="6" t="s">
        <v>1154</v>
      </c>
      <c r="D5" s="1" t="s">
        <v>211</v>
      </c>
      <c r="E5" s="18">
        <v>1.25</v>
      </c>
      <c r="F5" s="35">
        <f t="shared" si="0"/>
        <v>820</v>
      </c>
      <c r="G5" s="35">
        <f t="shared" si="1"/>
        <v>750</v>
      </c>
      <c r="H5" s="2">
        <v>16</v>
      </c>
      <c r="I5" s="16">
        <f t="shared" si="2"/>
        <v>13120</v>
      </c>
      <c r="J5" s="16">
        <f t="shared" si="3"/>
        <v>12000</v>
      </c>
      <c r="K5" s="175" t="s">
        <v>3657</v>
      </c>
      <c r="L5" s="178">
        <f t="shared" si="4"/>
        <v>20</v>
      </c>
      <c r="N5" s="3">
        <f>SUM(J:J)</f>
        <v>268050</v>
      </c>
      <c r="P5" s="3">
        <f>SUM(J7:J12)</f>
        <v>80400</v>
      </c>
    </row>
    <row r="6" spans="1:24" x14ac:dyDescent="0.3">
      <c r="A6" s="30" t="s">
        <v>3641</v>
      </c>
      <c r="B6" s="23" t="s">
        <v>4635</v>
      </c>
      <c r="C6" s="6" t="s">
        <v>1154</v>
      </c>
      <c r="D6" s="1" t="s">
        <v>211</v>
      </c>
      <c r="E6" s="18">
        <v>1.49</v>
      </c>
      <c r="F6" s="35">
        <f t="shared" si="0"/>
        <v>970</v>
      </c>
      <c r="G6" s="35">
        <f t="shared" si="1"/>
        <v>900</v>
      </c>
      <c r="H6" s="2">
        <v>24</v>
      </c>
      <c r="I6" s="16">
        <f t="shared" si="2"/>
        <v>23280</v>
      </c>
      <c r="J6" s="16">
        <f t="shared" si="3"/>
        <v>21600</v>
      </c>
      <c r="K6" s="175" t="s">
        <v>3661</v>
      </c>
      <c r="L6" s="178">
        <f t="shared" si="4"/>
        <v>35.76</v>
      </c>
      <c r="X6" t="s">
        <v>335</v>
      </c>
    </row>
    <row r="7" spans="1:24" x14ac:dyDescent="0.3">
      <c r="A7" s="30" t="s">
        <v>3640</v>
      </c>
      <c r="B7" s="23" t="s">
        <v>4635</v>
      </c>
      <c r="C7" s="6" t="s">
        <v>1154</v>
      </c>
      <c r="D7" s="1" t="s">
        <v>211</v>
      </c>
      <c r="E7" s="18">
        <v>0.99</v>
      </c>
      <c r="F7" s="35">
        <f t="shared" si="0"/>
        <v>650</v>
      </c>
      <c r="G7" s="35">
        <f t="shared" si="1"/>
        <v>600</v>
      </c>
      <c r="H7" s="2">
        <v>24</v>
      </c>
      <c r="I7" s="16">
        <f t="shared" si="2"/>
        <v>15600</v>
      </c>
      <c r="J7" s="16">
        <f t="shared" si="3"/>
        <v>14400</v>
      </c>
      <c r="K7" s="175" t="s">
        <v>3672</v>
      </c>
      <c r="L7" s="178">
        <f t="shared" si="4"/>
        <v>23.759999999999998</v>
      </c>
      <c r="N7" s="54" t="s">
        <v>100</v>
      </c>
      <c r="P7" s="235" t="s">
        <v>3649</v>
      </c>
    </row>
    <row r="8" spans="1:24" x14ac:dyDescent="0.3">
      <c r="A8" s="30" t="s">
        <v>3642</v>
      </c>
      <c r="B8" s="23" t="s">
        <v>4636</v>
      </c>
      <c r="C8" s="6" t="s">
        <v>1154</v>
      </c>
      <c r="D8" s="1" t="s">
        <v>211</v>
      </c>
      <c r="E8" s="18">
        <v>0.99</v>
      </c>
      <c r="F8" s="35">
        <f t="shared" si="0"/>
        <v>650</v>
      </c>
      <c r="G8" s="35">
        <f t="shared" si="1"/>
        <v>600</v>
      </c>
      <c r="H8" s="2">
        <v>24</v>
      </c>
      <c r="I8" s="16">
        <f t="shared" si="2"/>
        <v>15600</v>
      </c>
      <c r="J8" s="16">
        <f t="shared" si="3"/>
        <v>14400</v>
      </c>
      <c r="K8" s="175" t="s">
        <v>3671</v>
      </c>
      <c r="L8" s="178">
        <f t="shared" si="4"/>
        <v>23.759999999999998</v>
      </c>
      <c r="N8" s="40">
        <f>SUM(L:L)</f>
        <v>444.09999999999997</v>
      </c>
      <c r="P8" s="3">
        <f>SUM(J13:J22)</f>
        <v>79500</v>
      </c>
    </row>
    <row r="9" spans="1:24" ht="15" customHeight="1" x14ac:dyDescent="0.3">
      <c r="A9" s="30" t="s">
        <v>3643</v>
      </c>
      <c r="B9" s="23" t="s">
        <v>4636</v>
      </c>
      <c r="C9" s="6" t="s">
        <v>1154</v>
      </c>
      <c r="D9" s="1" t="s">
        <v>211</v>
      </c>
      <c r="E9" s="18">
        <v>0.99</v>
      </c>
      <c r="F9" s="35">
        <f t="shared" si="0"/>
        <v>650</v>
      </c>
      <c r="G9" s="35">
        <f t="shared" si="1"/>
        <v>600</v>
      </c>
      <c r="H9" s="2">
        <v>24</v>
      </c>
      <c r="I9" s="16">
        <f t="shared" si="2"/>
        <v>15600</v>
      </c>
      <c r="J9" s="16">
        <f t="shared" si="3"/>
        <v>14400</v>
      </c>
      <c r="K9" s="175" t="s">
        <v>3670</v>
      </c>
      <c r="L9" s="178">
        <f t="shared" si="4"/>
        <v>23.759999999999998</v>
      </c>
      <c r="N9" s="47"/>
    </row>
    <row r="10" spans="1:24" x14ac:dyDescent="0.3">
      <c r="A10" s="30" t="s">
        <v>3644</v>
      </c>
      <c r="B10" s="23" t="s">
        <v>4637</v>
      </c>
      <c r="C10" s="6" t="s">
        <v>1154</v>
      </c>
      <c r="D10" s="1" t="s">
        <v>211</v>
      </c>
      <c r="E10" s="18">
        <v>1.25</v>
      </c>
      <c r="F10" s="35">
        <f t="shared" si="0"/>
        <v>820</v>
      </c>
      <c r="G10" s="35">
        <f t="shared" si="1"/>
        <v>750</v>
      </c>
      <c r="H10" s="2">
        <v>24</v>
      </c>
      <c r="I10" s="16">
        <f t="shared" si="2"/>
        <v>19680</v>
      </c>
      <c r="J10" s="16">
        <f t="shared" si="3"/>
        <v>18000</v>
      </c>
      <c r="K10" s="175" t="s">
        <v>3660</v>
      </c>
      <c r="L10" s="178">
        <f t="shared" si="4"/>
        <v>30</v>
      </c>
      <c r="N10" s="47"/>
      <c r="P10" s="236" t="s">
        <v>3650</v>
      </c>
    </row>
    <row r="11" spans="1:24" x14ac:dyDescent="0.3">
      <c r="A11" s="30" t="s">
        <v>3645</v>
      </c>
      <c r="B11" s="23" t="s">
        <v>4637</v>
      </c>
      <c r="C11" s="6" t="s">
        <v>1154</v>
      </c>
      <c r="D11" s="1" t="s">
        <v>211</v>
      </c>
      <c r="E11" s="18">
        <v>0.99</v>
      </c>
      <c r="F11" s="35">
        <f t="shared" si="0"/>
        <v>650</v>
      </c>
      <c r="G11" s="35">
        <f t="shared" si="1"/>
        <v>600</v>
      </c>
      <c r="H11" s="2">
        <v>24</v>
      </c>
      <c r="I11" s="16">
        <f t="shared" si="2"/>
        <v>15600</v>
      </c>
      <c r="J11" s="16">
        <f t="shared" si="3"/>
        <v>14400</v>
      </c>
      <c r="K11" s="175" t="s">
        <v>3669</v>
      </c>
      <c r="L11" s="178">
        <f t="shared" si="4"/>
        <v>23.759999999999998</v>
      </c>
      <c r="N11" s="47"/>
      <c r="P11" s="3">
        <f>SUM(J23:J31)</f>
        <v>38550</v>
      </c>
    </row>
    <row r="12" spans="1:24" x14ac:dyDescent="0.3">
      <c r="A12" s="30" t="s">
        <v>3654</v>
      </c>
      <c r="B12" s="23" t="s">
        <v>4628</v>
      </c>
      <c r="C12" s="6" t="s">
        <v>1154</v>
      </c>
      <c r="D12" s="1" t="s">
        <v>211</v>
      </c>
      <c r="E12" s="18">
        <v>0.99</v>
      </c>
      <c r="F12" s="35">
        <f t="shared" si="0"/>
        <v>650</v>
      </c>
      <c r="G12" s="35">
        <f t="shared" si="1"/>
        <v>600</v>
      </c>
      <c r="H12" s="2">
        <v>8</v>
      </c>
      <c r="I12" s="16">
        <f t="shared" si="2"/>
        <v>5200</v>
      </c>
      <c r="J12" s="16">
        <f t="shared" si="3"/>
        <v>4800</v>
      </c>
      <c r="K12" s="175" t="s">
        <v>3655</v>
      </c>
      <c r="L12" s="178">
        <f t="shared" si="4"/>
        <v>7.92</v>
      </c>
      <c r="N12" s="47"/>
    </row>
    <row r="13" spans="1:24" x14ac:dyDescent="0.3">
      <c r="A13" s="30" t="s">
        <v>3631</v>
      </c>
      <c r="B13" s="23" t="s">
        <v>4628</v>
      </c>
      <c r="C13" s="6" t="s">
        <v>1154</v>
      </c>
      <c r="D13" s="1" t="s">
        <v>211</v>
      </c>
      <c r="E13" s="18">
        <v>0.99</v>
      </c>
      <c r="F13" s="35">
        <f t="shared" si="0"/>
        <v>650</v>
      </c>
      <c r="G13" s="35">
        <f t="shared" si="1"/>
        <v>600</v>
      </c>
      <c r="H13" s="2">
        <v>8</v>
      </c>
      <c r="I13" s="16">
        <f t="shared" si="2"/>
        <v>5200</v>
      </c>
      <c r="J13" s="16">
        <f t="shared" si="3"/>
        <v>4800</v>
      </c>
      <c r="K13" s="175" t="s">
        <v>3668</v>
      </c>
      <c r="L13" s="178">
        <f t="shared" si="4"/>
        <v>7.92</v>
      </c>
      <c r="N13" s="47"/>
      <c r="P13" s="234" t="s">
        <v>3648</v>
      </c>
    </row>
    <row r="14" spans="1:24" x14ac:dyDescent="0.3">
      <c r="A14" s="30" t="s">
        <v>2015</v>
      </c>
      <c r="B14" s="23" t="s">
        <v>4629</v>
      </c>
      <c r="C14" s="6" t="s">
        <v>1154</v>
      </c>
      <c r="D14" s="1" t="s">
        <v>211</v>
      </c>
      <c r="E14" s="18">
        <v>0.99</v>
      </c>
      <c r="F14" s="35">
        <f t="shared" si="0"/>
        <v>650</v>
      </c>
      <c r="G14" s="35">
        <f t="shared" si="1"/>
        <v>600</v>
      </c>
      <c r="H14" s="2">
        <v>14</v>
      </c>
      <c r="I14" s="16">
        <f t="shared" si="2"/>
        <v>9100</v>
      </c>
      <c r="J14" s="16">
        <f t="shared" si="3"/>
        <v>8400</v>
      </c>
      <c r="K14" s="175" t="s">
        <v>2016</v>
      </c>
      <c r="L14" s="178">
        <f t="shared" si="4"/>
        <v>13.86</v>
      </c>
      <c r="P14" s="3">
        <f>P8+P11</f>
        <v>118050</v>
      </c>
    </row>
    <row r="15" spans="1:24" x14ac:dyDescent="0.3">
      <c r="A15" s="30" t="s">
        <v>3628</v>
      </c>
      <c r="B15" s="23" t="s">
        <v>4629</v>
      </c>
      <c r="C15" s="6" t="s">
        <v>1154</v>
      </c>
      <c r="D15" s="1" t="s">
        <v>211</v>
      </c>
      <c r="E15" s="18">
        <v>1.99</v>
      </c>
      <c r="F15" s="35">
        <f t="shared" si="0"/>
        <v>1300</v>
      </c>
      <c r="G15" s="35">
        <f t="shared" si="1"/>
        <v>1200</v>
      </c>
      <c r="H15" s="2">
        <v>16</v>
      </c>
      <c r="I15" s="16">
        <f t="shared" si="2"/>
        <v>20800</v>
      </c>
      <c r="J15" s="16">
        <f t="shared" si="3"/>
        <v>19200</v>
      </c>
      <c r="K15" s="175" t="s">
        <v>3667</v>
      </c>
      <c r="L15" s="178">
        <f t="shared" si="4"/>
        <v>31.84</v>
      </c>
    </row>
    <row r="16" spans="1:24" x14ac:dyDescent="0.3">
      <c r="A16" s="30" t="s">
        <v>3635</v>
      </c>
      <c r="B16" s="23" t="s">
        <v>4630</v>
      </c>
      <c r="C16" s="6" t="s">
        <v>1154</v>
      </c>
      <c r="D16" s="1" t="s">
        <v>211</v>
      </c>
      <c r="E16" s="18">
        <v>0.99</v>
      </c>
      <c r="F16" s="35">
        <f t="shared" si="0"/>
        <v>650</v>
      </c>
      <c r="G16" s="35">
        <f t="shared" si="1"/>
        <v>600</v>
      </c>
      <c r="H16" s="2">
        <v>16</v>
      </c>
      <c r="I16" s="16">
        <f t="shared" si="2"/>
        <v>10400</v>
      </c>
      <c r="J16" s="16">
        <f t="shared" si="3"/>
        <v>9600</v>
      </c>
      <c r="K16" s="175" t="s">
        <v>3665</v>
      </c>
      <c r="L16" s="178">
        <f t="shared" si="4"/>
        <v>15.84</v>
      </c>
    </row>
    <row r="17" spans="1:12" x14ac:dyDescent="0.3">
      <c r="A17" s="30" t="s">
        <v>3634</v>
      </c>
      <c r="B17" s="23" t="s">
        <v>4630</v>
      </c>
      <c r="C17" s="6" t="s">
        <v>1154</v>
      </c>
      <c r="D17" s="1" t="s">
        <v>211</v>
      </c>
      <c r="E17" s="18">
        <v>1.25</v>
      </c>
      <c r="F17" s="35">
        <f t="shared" si="0"/>
        <v>820</v>
      </c>
      <c r="G17" s="35">
        <f t="shared" si="1"/>
        <v>750</v>
      </c>
      <c r="H17" s="2">
        <v>16</v>
      </c>
      <c r="I17" s="16">
        <f t="shared" si="2"/>
        <v>13120</v>
      </c>
      <c r="J17" s="16">
        <f t="shared" si="3"/>
        <v>12000</v>
      </c>
      <c r="K17" s="175" t="s">
        <v>3666</v>
      </c>
      <c r="L17" s="178">
        <f t="shared" si="4"/>
        <v>20</v>
      </c>
    </row>
    <row r="18" spans="1:12" x14ac:dyDescent="0.3">
      <c r="A18" s="30" t="s">
        <v>3633</v>
      </c>
      <c r="B18" s="23" t="s">
        <v>4631</v>
      </c>
      <c r="C18" s="6" t="s">
        <v>1154</v>
      </c>
      <c r="D18" s="1" t="s">
        <v>211</v>
      </c>
      <c r="E18" s="18">
        <v>0.99</v>
      </c>
      <c r="F18" s="35">
        <f t="shared" si="0"/>
        <v>650</v>
      </c>
      <c r="G18" s="35">
        <f t="shared" si="1"/>
        <v>600</v>
      </c>
      <c r="H18" s="2">
        <v>8</v>
      </c>
      <c r="I18" s="16">
        <f t="shared" si="2"/>
        <v>5200</v>
      </c>
      <c r="J18" s="16">
        <f t="shared" si="3"/>
        <v>4800</v>
      </c>
      <c r="K18" s="175" t="s">
        <v>3663</v>
      </c>
      <c r="L18" s="178">
        <f t="shared" si="4"/>
        <v>7.92</v>
      </c>
    </row>
    <row r="19" spans="1:12" x14ac:dyDescent="0.3">
      <c r="A19" s="30" t="s">
        <v>3632</v>
      </c>
      <c r="B19" s="23" t="s">
        <v>4631</v>
      </c>
      <c r="C19" s="6" t="s">
        <v>1154</v>
      </c>
      <c r="D19" s="1" t="s">
        <v>211</v>
      </c>
      <c r="E19" s="18">
        <v>0.99</v>
      </c>
      <c r="F19" s="35">
        <f t="shared" si="0"/>
        <v>650</v>
      </c>
      <c r="G19" s="35">
        <f t="shared" si="1"/>
        <v>600</v>
      </c>
      <c r="H19" s="2">
        <v>8</v>
      </c>
      <c r="I19" s="16">
        <f t="shared" si="2"/>
        <v>5200</v>
      </c>
      <c r="J19" s="16">
        <f t="shared" si="3"/>
        <v>4800</v>
      </c>
      <c r="K19" s="175" t="s">
        <v>3664</v>
      </c>
      <c r="L19" s="178">
        <f t="shared" si="4"/>
        <v>7.92</v>
      </c>
    </row>
    <row r="20" spans="1:12" x14ac:dyDescent="0.3">
      <c r="A20" s="30" t="s">
        <v>3630</v>
      </c>
      <c r="B20" s="23" t="s">
        <v>4632</v>
      </c>
      <c r="C20" s="6" t="s">
        <v>1154</v>
      </c>
      <c r="D20" s="1" t="s">
        <v>211</v>
      </c>
      <c r="E20" s="18">
        <v>0.99</v>
      </c>
      <c r="F20" s="35">
        <f t="shared" si="0"/>
        <v>650</v>
      </c>
      <c r="G20" s="35">
        <f t="shared" si="1"/>
        <v>600</v>
      </c>
      <c r="H20" s="2">
        <v>8</v>
      </c>
      <c r="I20" s="16">
        <f t="shared" si="2"/>
        <v>5200</v>
      </c>
      <c r="J20" s="16">
        <f t="shared" si="3"/>
        <v>4800</v>
      </c>
      <c r="K20" s="175" t="s">
        <v>3662</v>
      </c>
      <c r="L20" s="178">
        <f t="shared" si="4"/>
        <v>7.92</v>
      </c>
    </row>
    <row r="21" spans="1:12" x14ac:dyDescent="0.3">
      <c r="A21" s="30" t="s">
        <v>3629</v>
      </c>
      <c r="B21" s="23" t="s">
        <v>4632</v>
      </c>
      <c r="C21" s="6" t="s">
        <v>1154</v>
      </c>
      <c r="D21" s="1" t="s">
        <v>211</v>
      </c>
      <c r="E21" s="18">
        <v>0.99</v>
      </c>
      <c r="F21" s="35">
        <f t="shared" si="0"/>
        <v>650</v>
      </c>
      <c r="G21" s="35">
        <f t="shared" si="1"/>
        <v>600</v>
      </c>
      <c r="H21" s="2">
        <v>8</v>
      </c>
      <c r="I21" s="16">
        <f t="shared" si="2"/>
        <v>5200</v>
      </c>
      <c r="J21" s="16">
        <f t="shared" si="3"/>
        <v>4800</v>
      </c>
      <c r="K21" s="175" t="s">
        <v>3653</v>
      </c>
      <c r="L21" s="178">
        <f t="shared" si="4"/>
        <v>7.92</v>
      </c>
    </row>
    <row r="22" spans="1:12" x14ac:dyDescent="0.3">
      <c r="A22" s="33" t="s">
        <v>4639</v>
      </c>
      <c r="B22" s="164" t="s">
        <v>1514</v>
      </c>
      <c r="C22" s="6" t="s">
        <v>1154</v>
      </c>
      <c r="D22" s="1" t="s">
        <v>211</v>
      </c>
      <c r="E22" s="18">
        <v>0.75</v>
      </c>
      <c r="F22" s="35">
        <f t="shared" si="0"/>
        <v>490</v>
      </c>
      <c r="G22" s="35">
        <f t="shared" si="1"/>
        <v>450</v>
      </c>
      <c r="H22" s="2">
        <v>14</v>
      </c>
      <c r="I22" s="16">
        <f t="shared" si="2"/>
        <v>6860</v>
      </c>
      <c r="J22" s="16">
        <f t="shared" si="3"/>
        <v>6300</v>
      </c>
      <c r="K22" s="175" t="s">
        <v>336</v>
      </c>
      <c r="L22" s="178">
        <f t="shared" si="4"/>
        <v>10.5</v>
      </c>
    </row>
    <row r="23" spans="1:12" x14ac:dyDescent="0.3">
      <c r="A23" s="33" t="s">
        <v>4642</v>
      </c>
      <c r="B23" s="164" t="s">
        <v>1514</v>
      </c>
      <c r="C23" s="6" t="s">
        <v>1154</v>
      </c>
      <c r="D23" s="1" t="s">
        <v>211</v>
      </c>
      <c r="E23" s="18">
        <v>1.25</v>
      </c>
      <c r="F23" s="35">
        <f t="shared" si="0"/>
        <v>820</v>
      </c>
      <c r="G23" s="35">
        <f t="shared" si="1"/>
        <v>750</v>
      </c>
      <c r="H23" s="2">
        <v>3</v>
      </c>
      <c r="I23" s="16">
        <f t="shared" si="2"/>
        <v>2460</v>
      </c>
      <c r="J23" s="16">
        <f t="shared" si="3"/>
        <v>2250</v>
      </c>
      <c r="K23" s="175" t="s">
        <v>2338</v>
      </c>
      <c r="L23" s="178">
        <f t="shared" si="4"/>
        <v>3.75</v>
      </c>
    </row>
    <row r="24" spans="1:12" x14ac:dyDescent="0.3">
      <c r="A24" s="33" t="s">
        <v>4641</v>
      </c>
      <c r="B24" s="164" t="s">
        <v>1514</v>
      </c>
      <c r="C24" s="6" t="s">
        <v>1154</v>
      </c>
      <c r="D24" s="1" t="s">
        <v>211</v>
      </c>
      <c r="E24" s="18">
        <v>0.99</v>
      </c>
      <c r="F24" s="35">
        <f t="shared" si="0"/>
        <v>650</v>
      </c>
      <c r="G24" s="35">
        <f t="shared" si="1"/>
        <v>600</v>
      </c>
      <c r="H24" s="2">
        <v>14</v>
      </c>
      <c r="I24" s="16">
        <f t="shared" si="2"/>
        <v>9100</v>
      </c>
      <c r="J24" s="16">
        <f t="shared" si="3"/>
        <v>8400</v>
      </c>
      <c r="K24" s="175" t="s">
        <v>3651</v>
      </c>
      <c r="L24" s="178">
        <f t="shared" si="4"/>
        <v>13.86</v>
      </c>
    </row>
    <row r="25" spans="1:12" x14ac:dyDescent="0.3">
      <c r="A25" s="33" t="s">
        <v>4640</v>
      </c>
      <c r="B25" s="164" t="s">
        <v>1514</v>
      </c>
      <c r="C25" s="6" t="s">
        <v>1154</v>
      </c>
      <c r="D25" s="1" t="s">
        <v>211</v>
      </c>
      <c r="E25" s="18">
        <v>0.99</v>
      </c>
      <c r="F25" s="35">
        <f t="shared" si="0"/>
        <v>650</v>
      </c>
      <c r="G25" s="35">
        <f t="shared" si="1"/>
        <v>600</v>
      </c>
      <c r="H25" s="2">
        <v>13</v>
      </c>
      <c r="I25" s="16">
        <f t="shared" si="2"/>
        <v>8450</v>
      </c>
      <c r="J25" s="16">
        <f t="shared" si="3"/>
        <v>7800</v>
      </c>
      <c r="K25" s="175" t="s">
        <v>3652</v>
      </c>
      <c r="L25" s="178">
        <f t="shared" si="4"/>
        <v>12.87</v>
      </c>
    </row>
    <row r="26" spans="1:12" x14ac:dyDescent="0.3">
      <c r="A26" s="33" t="s">
        <v>4638</v>
      </c>
      <c r="B26" s="164" t="s">
        <v>1514</v>
      </c>
      <c r="C26" s="6" t="s">
        <v>1154</v>
      </c>
      <c r="D26" s="1" t="s">
        <v>211</v>
      </c>
      <c r="E26" s="18">
        <v>0.99</v>
      </c>
      <c r="F26" s="35">
        <f t="shared" si="0"/>
        <v>650</v>
      </c>
      <c r="G26" s="35">
        <f t="shared" si="1"/>
        <v>600</v>
      </c>
      <c r="H26" s="2">
        <v>13</v>
      </c>
      <c r="I26" s="16">
        <f t="shared" si="2"/>
        <v>8450</v>
      </c>
      <c r="J26" s="16">
        <f t="shared" si="3"/>
        <v>7800</v>
      </c>
      <c r="K26" s="175" t="s">
        <v>338</v>
      </c>
      <c r="L26" s="178">
        <f t="shared" si="4"/>
        <v>12.87</v>
      </c>
    </row>
    <row r="27" spans="1:12" x14ac:dyDescent="0.3">
      <c r="A27" s="33" t="s">
        <v>4639</v>
      </c>
      <c r="B27" s="169" t="s">
        <v>1519</v>
      </c>
      <c r="C27" s="6" t="s">
        <v>1154</v>
      </c>
      <c r="D27" s="1" t="s">
        <v>211</v>
      </c>
      <c r="E27" s="18">
        <v>0.99</v>
      </c>
      <c r="F27" s="35">
        <f t="shared" si="0"/>
        <v>650</v>
      </c>
      <c r="G27" s="35">
        <f t="shared" si="1"/>
        <v>600</v>
      </c>
      <c r="H27" s="2">
        <v>5</v>
      </c>
      <c r="I27" s="35">
        <f t="shared" si="2"/>
        <v>3250</v>
      </c>
      <c r="J27" s="35">
        <f t="shared" si="3"/>
        <v>3000</v>
      </c>
      <c r="K27" s="42" t="s">
        <v>3675</v>
      </c>
      <c r="L27" s="178">
        <f t="shared" si="4"/>
        <v>4.95</v>
      </c>
    </row>
    <row r="28" spans="1:12" x14ac:dyDescent="0.3">
      <c r="A28" s="33" t="s">
        <v>4642</v>
      </c>
      <c r="B28" s="169" t="s">
        <v>1519</v>
      </c>
      <c r="C28" s="6" t="s">
        <v>1154</v>
      </c>
      <c r="D28" s="1" t="s">
        <v>211</v>
      </c>
      <c r="E28" s="18">
        <v>1.25</v>
      </c>
      <c r="F28" s="35">
        <f t="shared" si="0"/>
        <v>820</v>
      </c>
      <c r="G28" s="35">
        <f t="shared" si="1"/>
        <v>750</v>
      </c>
      <c r="H28" s="2">
        <v>2</v>
      </c>
      <c r="I28" s="35">
        <f t="shared" si="2"/>
        <v>1640</v>
      </c>
      <c r="J28" s="35">
        <f t="shared" si="3"/>
        <v>1500</v>
      </c>
      <c r="K28" s="42" t="s">
        <v>361</v>
      </c>
      <c r="L28" s="178">
        <f t="shared" si="4"/>
        <v>2.5</v>
      </c>
    </row>
    <row r="29" spans="1:12" x14ac:dyDescent="0.3">
      <c r="A29" s="33" t="s">
        <v>4641</v>
      </c>
      <c r="B29" s="169" t="s">
        <v>1519</v>
      </c>
      <c r="C29" s="6" t="s">
        <v>1154</v>
      </c>
      <c r="D29" s="1" t="s">
        <v>211</v>
      </c>
      <c r="E29" s="18">
        <v>1.25</v>
      </c>
      <c r="F29" s="35">
        <f t="shared" si="0"/>
        <v>820</v>
      </c>
      <c r="G29" s="35">
        <f t="shared" si="1"/>
        <v>750</v>
      </c>
      <c r="H29" s="2">
        <v>4</v>
      </c>
      <c r="I29" s="35">
        <f t="shared" si="2"/>
        <v>3280</v>
      </c>
      <c r="J29" s="35">
        <f t="shared" si="3"/>
        <v>3000</v>
      </c>
      <c r="K29" s="42" t="s">
        <v>3673</v>
      </c>
      <c r="L29" s="178">
        <f t="shared" si="4"/>
        <v>5</v>
      </c>
    </row>
    <row r="30" spans="1:12" x14ac:dyDescent="0.3">
      <c r="A30" s="33" t="s">
        <v>4640</v>
      </c>
      <c r="B30" s="169" t="s">
        <v>1519</v>
      </c>
      <c r="C30" s="6" t="s">
        <v>1154</v>
      </c>
      <c r="D30" s="1" t="s">
        <v>211</v>
      </c>
      <c r="E30" s="18">
        <v>1.49</v>
      </c>
      <c r="F30" s="35">
        <f t="shared" si="0"/>
        <v>970</v>
      </c>
      <c r="G30" s="35">
        <f t="shared" si="1"/>
        <v>900</v>
      </c>
      <c r="H30" s="2">
        <v>4</v>
      </c>
      <c r="I30" s="35">
        <f t="shared" si="2"/>
        <v>3880</v>
      </c>
      <c r="J30" s="35">
        <f t="shared" si="3"/>
        <v>3600</v>
      </c>
      <c r="K30" s="42" t="s">
        <v>522</v>
      </c>
      <c r="L30" s="178">
        <f t="shared" si="4"/>
        <v>5.96</v>
      </c>
    </row>
    <row r="31" spans="1:12" x14ac:dyDescent="0.3">
      <c r="A31" s="33" t="s">
        <v>4638</v>
      </c>
      <c r="B31" s="169" t="s">
        <v>1519</v>
      </c>
      <c r="C31" s="6" t="s">
        <v>1154</v>
      </c>
      <c r="D31" s="1" t="s">
        <v>211</v>
      </c>
      <c r="E31" s="18">
        <v>0.99</v>
      </c>
      <c r="F31" s="35">
        <f t="shared" si="0"/>
        <v>650</v>
      </c>
      <c r="G31" s="35">
        <f t="shared" si="1"/>
        <v>600</v>
      </c>
      <c r="H31" s="2">
        <v>2</v>
      </c>
      <c r="I31" s="35">
        <f t="shared" si="2"/>
        <v>1300</v>
      </c>
      <c r="J31" s="35">
        <f t="shared" si="3"/>
        <v>1200</v>
      </c>
      <c r="K31" s="42" t="s">
        <v>3674</v>
      </c>
      <c r="L31" s="178">
        <f t="shared" si="4"/>
        <v>1.98</v>
      </c>
    </row>
  </sheetData>
  <sortState xmlns:xlrd2="http://schemas.microsoft.com/office/spreadsheetml/2017/richdata2" ref="A2:L32">
    <sortCondition ref="B1:B32"/>
  </sortState>
  <hyperlinks>
    <hyperlink ref="K23" r:id="rId1" xr:uid="{65A6A614-D69B-42B8-A4A5-7BA7D71C5D7D}"/>
    <hyperlink ref="K24" r:id="rId2" xr:uid="{328FE788-C3DE-4214-AE10-432B6F3D958F}"/>
    <hyperlink ref="K25" r:id="rId3" xr:uid="{5DC6D18F-D825-414D-8799-528936664788}"/>
    <hyperlink ref="K26" r:id="rId4" xr:uid="{B76D28CA-6256-4492-A0DA-EC91AD9F9DA8}"/>
    <hyperlink ref="K22" r:id="rId5" xr:uid="{7380398B-7CC9-4DAE-8944-ADC4D7553929}"/>
    <hyperlink ref="K27" r:id="rId6" xr:uid="{8FA1F6B9-5778-4FCF-9CA6-E0B1ED678D1B}"/>
    <hyperlink ref="K21" r:id="rId7" xr:uid="{7CF374BB-837E-47B4-8D35-2C1D29E7DA21}"/>
  </hyperlinks>
  <pageMargins left="0.75" right="0.75" top="1" bottom="1" header="0.5" footer="0.5"/>
  <pageSetup orientation="portrait" horizontalDpi="4294967292" verticalDpi="4294967292"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45A9-E896-4CC0-97BA-282CF243B25C}">
  <dimension ref="A1:Q61"/>
  <sheetViews>
    <sheetView zoomScale="95" zoomScaleNormal="130" workbookViewId="0">
      <pane ySplit="1" topLeftCell="A2" activePane="bottomLeft" state="frozen"/>
      <selection pane="bottomLeft" activeCell="A2" sqref="A2"/>
    </sheetView>
  </sheetViews>
  <sheetFormatPr baseColWidth="10" defaultRowHeight="15.6" x14ac:dyDescent="0.3"/>
  <cols>
    <col min="1" max="1" width="31.09765625" customWidth="1"/>
    <col min="2" max="2" width="42.296875" customWidth="1"/>
    <col min="3" max="3" width="10.8984375" bestFit="1" customWidth="1"/>
    <col min="4" max="4" width="7" customWidth="1"/>
    <col min="5" max="5" width="4.8984375" bestFit="1" customWidth="1"/>
    <col min="6" max="6" width="9.8984375" bestFit="1" customWidth="1"/>
    <col min="7" max="8" width="9.59765625" bestFit="1" customWidth="1"/>
    <col min="9" max="9" width="4.19921875" bestFit="1" customWidth="1"/>
    <col min="10" max="11" width="8.69921875" bestFit="1" customWidth="1"/>
    <col min="12" max="12" width="9" customWidth="1"/>
    <col min="13" max="13" width="5" customWidth="1"/>
    <col min="14" max="14" width="2.5" customWidth="1"/>
    <col min="15" max="15" width="12.69921875" bestFit="1" customWidth="1"/>
    <col min="16" max="16" width="1.8984375" customWidth="1"/>
    <col min="17" max="17" width="12" customWidth="1"/>
    <col min="18" max="21" width="5" customWidth="1"/>
    <col min="22" max="22" width="37.69921875" customWidth="1"/>
    <col min="24" max="24" width="16.69921875" bestFit="1" customWidth="1"/>
  </cols>
  <sheetData>
    <row r="1" spans="1:17" x14ac:dyDescent="0.3">
      <c r="A1" s="54" t="s">
        <v>0</v>
      </c>
      <c r="B1" s="54" t="s">
        <v>32</v>
      </c>
      <c r="C1" s="54" t="s">
        <v>1</v>
      </c>
      <c r="D1" s="54" t="s">
        <v>2</v>
      </c>
      <c r="E1" s="54" t="s">
        <v>5710</v>
      </c>
      <c r="F1" s="54" t="s">
        <v>6</v>
      </c>
      <c r="G1" s="54" t="s">
        <v>22</v>
      </c>
      <c r="H1" s="54" t="s">
        <v>1865</v>
      </c>
      <c r="I1" s="54" t="s">
        <v>217</v>
      </c>
      <c r="J1" s="54" t="s">
        <v>23</v>
      </c>
      <c r="K1" s="54" t="s">
        <v>1866</v>
      </c>
      <c r="L1" s="265" t="s">
        <v>1527</v>
      </c>
      <c r="O1" s="54">
        <v>700</v>
      </c>
      <c r="Q1" s="55" t="s">
        <v>212</v>
      </c>
    </row>
    <row r="2" spans="1:17" x14ac:dyDescent="0.3">
      <c r="A2" s="176" t="s">
        <v>5729</v>
      </c>
      <c r="B2" s="165" t="s">
        <v>1515</v>
      </c>
      <c r="C2" s="19" t="s">
        <v>185</v>
      </c>
      <c r="D2" s="12" t="s">
        <v>208</v>
      </c>
      <c r="E2" s="280" t="s">
        <v>5711</v>
      </c>
      <c r="F2" s="266">
        <v>2.99</v>
      </c>
      <c r="G2" s="35">
        <f>ROUNDUP(F2*Michis!$O$1,-2)</f>
        <v>2100</v>
      </c>
      <c r="H2" s="35">
        <f>ROUNDUP(F2*Michis!$O$4,-2)</f>
        <v>2000</v>
      </c>
      <c r="I2" s="2">
        <v>1</v>
      </c>
      <c r="J2" s="16">
        <f t="shared" ref="J2:J45" si="0">G2*I2</f>
        <v>2100</v>
      </c>
      <c r="K2" s="16">
        <f t="shared" ref="K2:K45" si="1">H2*I2</f>
        <v>2000</v>
      </c>
      <c r="L2" s="256" t="s">
        <v>5730</v>
      </c>
      <c r="M2" s="41">
        <f t="shared" ref="M2:M45" si="2">F2*I2</f>
        <v>2.99</v>
      </c>
      <c r="O2" s="3">
        <f>SUM(J:J)</f>
        <v>74100</v>
      </c>
      <c r="Q2" s="3">
        <f>SUMIF(C:C,Q1,M:M)</f>
        <v>24.599999999999991</v>
      </c>
    </row>
    <row r="3" spans="1:17" x14ac:dyDescent="0.3">
      <c r="A3" s="176" t="s">
        <v>5733</v>
      </c>
      <c r="B3" s="101" t="s">
        <v>6269</v>
      </c>
      <c r="C3" s="10" t="s">
        <v>181</v>
      </c>
      <c r="D3" s="12" t="s">
        <v>208</v>
      </c>
      <c r="E3" s="280" t="s">
        <v>5711</v>
      </c>
      <c r="F3" s="266">
        <v>6.99</v>
      </c>
      <c r="G3" s="35">
        <f>ROUNDUP(F3*Michis!$O$1,-2)</f>
        <v>4900</v>
      </c>
      <c r="H3" s="35">
        <f>ROUNDUP(F3*Michis!$O$4,-2)</f>
        <v>4600</v>
      </c>
      <c r="I3" s="2">
        <v>1</v>
      </c>
      <c r="J3" s="16">
        <f t="shared" si="0"/>
        <v>4900</v>
      </c>
      <c r="K3" s="16">
        <f t="shared" si="1"/>
        <v>4600</v>
      </c>
      <c r="L3" s="256" t="s">
        <v>5731</v>
      </c>
      <c r="M3" s="41">
        <f t="shared" si="2"/>
        <v>6.99</v>
      </c>
      <c r="O3" s="184"/>
    </row>
    <row r="4" spans="1:17" x14ac:dyDescent="0.3">
      <c r="A4" s="176" t="s">
        <v>5735</v>
      </c>
      <c r="B4" s="149" t="s">
        <v>1493</v>
      </c>
      <c r="C4" s="14" t="s">
        <v>1152</v>
      </c>
      <c r="D4" s="11" t="s">
        <v>210</v>
      </c>
      <c r="E4" s="280" t="s">
        <v>5711</v>
      </c>
      <c r="F4" s="266">
        <v>0.99</v>
      </c>
      <c r="G4" s="35">
        <f>ROUNDUP(F4*Michis!$O$1,-2)</f>
        <v>700</v>
      </c>
      <c r="H4" s="35">
        <f>ROUNDUP(F4*Michis!$O$4,-2)</f>
        <v>700</v>
      </c>
      <c r="I4" s="2">
        <v>1</v>
      </c>
      <c r="J4" s="35">
        <f t="shared" si="0"/>
        <v>700</v>
      </c>
      <c r="K4" s="35">
        <f t="shared" si="1"/>
        <v>700</v>
      </c>
      <c r="L4" s="256" t="s">
        <v>5734</v>
      </c>
      <c r="M4" s="41">
        <f t="shared" si="2"/>
        <v>0.99</v>
      </c>
      <c r="O4" s="54">
        <v>650</v>
      </c>
      <c r="Q4" s="59" t="s">
        <v>213</v>
      </c>
    </row>
    <row r="5" spans="1:17" x14ac:dyDescent="0.3">
      <c r="A5" s="176" t="s">
        <v>5737</v>
      </c>
      <c r="B5" s="169" t="s">
        <v>1519</v>
      </c>
      <c r="C5" s="19" t="s">
        <v>185</v>
      </c>
      <c r="D5" s="1" t="s">
        <v>211</v>
      </c>
      <c r="E5" s="280" t="s">
        <v>5712</v>
      </c>
      <c r="F5" s="266">
        <v>0.25</v>
      </c>
      <c r="G5" s="35">
        <f>ROUNDUP(F5*Michis!$O$1,-2)</f>
        <v>200</v>
      </c>
      <c r="H5" s="35">
        <f>ROUNDUP(F5*Michis!$O$4,-2)</f>
        <v>200</v>
      </c>
      <c r="I5" s="2">
        <v>1</v>
      </c>
      <c r="J5" s="16">
        <f t="shared" si="0"/>
        <v>200</v>
      </c>
      <c r="K5" s="16">
        <f t="shared" si="1"/>
        <v>200</v>
      </c>
      <c r="L5" s="256" t="s">
        <v>5736</v>
      </c>
      <c r="M5" s="41">
        <f t="shared" si="2"/>
        <v>0.25</v>
      </c>
      <c r="O5" s="3">
        <f>SUM(K:K)</f>
        <v>69100</v>
      </c>
      <c r="Q5" s="3">
        <f>SUMIF(C:C,Q4,M:M)</f>
        <v>17.459999999999997</v>
      </c>
    </row>
    <row r="6" spans="1:17" x14ac:dyDescent="0.3">
      <c r="A6" s="176" t="s">
        <v>4178</v>
      </c>
      <c r="B6" s="146" t="s">
        <v>1490</v>
      </c>
      <c r="C6" s="10" t="s">
        <v>181</v>
      </c>
      <c r="D6" s="12" t="s">
        <v>208</v>
      </c>
      <c r="E6" s="280" t="s">
        <v>5711</v>
      </c>
      <c r="F6" s="266">
        <v>4.99</v>
      </c>
      <c r="G6" s="35">
        <f>ROUNDUP(F6*Michis!$O$1,-2)</f>
        <v>3500</v>
      </c>
      <c r="H6" s="35">
        <f>ROUNDUP(F6*Michis!$O$4,-2)</f>
        <v>3300</v>
      </c>
      <c r="I6" s="2">
        <v>1</v>
      </c>
      <c r="J6" s="16">
        <f t="shared" si="0"/>
        <v>3500</v>
      </c>
      <c r="K6" s="16">
        <f t="shared" si="1"/>
        <v>3300</v>
      </c>
      <c r="L6" s="256" t="s">
        <v>5738</v>
      </c>
      <c r="M6" s="41">
        <f t="shared" si="2"/>
        <v>4.99</v>
      </c>
    </row>
    <row r="7" spans="1:17" x14ac:dyDescent="0.3">
      <c r="A7" s="176" t="s">
        <v>5740</v>
      </c>
      <c r="B7" s="169" t="s">
        <v>1519</v>
      </c>
      <c r="C7" s="10" t="s">
        <v>181</v>
      </c>
      <c r="D7" s="12" t="s">
        <v>208</v>
      </c>
      <c r="E7" s="280" t="s">
        <v>5711</v>
      </c>
      <c r="F7" s="266">
        <v>0.49</v>
      </c>
      <c r="G7" s="35">
        <f>ROUNDUP(F7*Michis!$O$1,-2)</f>
        <v>400</v>
      </c>
      <c r="H7" s="35">
        <f>ROUNDUP(F7*Michis!$O$4,-2)</f>
        <v>400</v>
      </c>
      <c r="I7" s="2">
        <v>1</v>
      </c>
      <c r="J7" s="16">
        <f t="shared" si="0"/>
        <v>400</v>
      </c>
      <c r="K7" s="16">
        <f t="shared" si="1"/>
        <v>400</v>
      </c>
      <c r="L7" s="256" t="s">
        <v>5739</v>
      </c>
      <c r="M7" s="41">
        <f t="shared" si="2"/>
        <v>0.49</v>
      </c>
      <c r="O7" s="54" t="s">
        <v>100</v>
      </c>
      <c r="Q7" s="54" t="s">
        <v>215</v>
      </c>
    </row>
    <row r="8" spans="1:17" x14ac:dyDescent="0.3">
      <c r="A8" s="176" t="s">
        <v>5741</v>
      </c>
      <c r="B8" s="146" t="s">
        <v>1490</v>
      </c>
      <c r="C8" s="10" t="s">
        <v>181</v>
      </c>
      <c r="D8" s="1" t="s">
        <v>211</v>
      </c>
      <c r="E8" s="280" t="s">
        <v>5712</v>
      </c>
      <c r="F8" s="266">
        <v>1.99</v>
      </c>
      <c r="G8" s="35">
        <f>ROUNDUP(F8*Michis!$O$1,-2)</f>
        <v>1400</v>
      </c>
      <c r="H8" s="35">
        <f>ROUNDUP(F8*Michis!$O$4,-2)</f>
        <v>1300</v>
      </c>
      <c r="I8" s="2">
        <v>1</v>
      </c>
      <c r="J8" s="16">
        <f t="shared" si="0"/>
        <v>1400</v>
      </c>
      <c r="K8" s="16">
        <f t="shared" si="1"/>
        <v>1300</v>
      </c>
      <c r="L8" s="256" t="s">
        <v>5742</v>
      </c>
      <c r="M8" s="41">
        <f t="shared" si="2"/>
        <v>1.99</v>
      </c>
      <c r="O8" s="40">
        <f>SUM(M:M)</f>
        <v>102.31999999999991</v>
      </c>
      <c r="Q8" s="3">
        <f>SUMIF(C:C,Q7,M:M)</f>
        <v>4.3800000000000008</v>
      </c>
    </row>
    <row r="9" spans="1:17" ht="15" customHeight="1" x14ac:dyDescent="0.3">
      <c r="A9" s="176" t="s">
        <v>5744</v>
      </c>
      <c r="B9" s="146" t="s">
        <v>1490</v>
      </c>
      <c r="C9" s="10" t="s">
        <v>181</v>
      </c>
      <c r="D9" s="1" t="s">
        <v>211</v>
      </c>
      <c r="E9" s="280" t="s">
        <v>5711</v>
      </c>
      <c r="F9" s="266">
        <v>0.25</v>
      </c>
      <c r="G9" s="35">
        <f>ROUNDUP(F9*Michis!$O$1,-2)</f>
        <v>200</v>
      </c>
      <c r="H9" s="35">
        <f>ROUNDUP(F9*Michis!$O$4,-2)</f>
        <v>200</v>
      </c>
      <c r="I9" s="2">
        <v>1</v>
      </c>
      <c r="J9" s="16">
        <f t="shared" si="0"/>
        <v>200</v>
      </c>
      <c r="K9" s="16">
        <f t="shared" si="1"/>
        <v>200</v>
      </c>
      <c r="L9" s="256" t="s">
        <v>5743</v>
      </c>
      <c r="M9" s="41">
        <f t="shared" si="2"/>
        <v>0.25</v>
      </c>
      <c r="O9" s="47"/>
    </row>
    <row r="10" spans="1:17" x14ac:dyDescent="0.3">
      <c r="A10" s="176" t="s">
        <v>5746</v>
      </c>
      <c r="B10" s="158" t="s">
        <v>1508</v>
      </c>
      <c r="C10" s="10" t="s">
        <v>181</v>
      </c>
      <c r="D10" s="1" t="s">
        <v>211</v>
      </c>
      <c r="E10" s="280" t="s">
        <v>5712</v>
      </c>
      <c r="F10" s="266">
        <v>0.99</v>
      </c>
      <c r="G10" s="35">
        <f>ROUNDUP(F10*Michis!$O$1,-2)</f>
        <v>700</v>
      </c>
      <c r="H10" s="35">
        <f>ROUNDUP(F10*Michis!$O$4,-2)</f>
        <v>700</v>
      </c>
      <c r="I10" s="2">
        <v>1</v>
      </c>
      <c r="J10" s="16">
        <f t="shared" si="0"/>
        <v>700</v>
      </c>
      <c r="K10" s="16">
        <f t="shared" si="1"/>
        <v>700</v>
      </c>
      <c r="L10" s="256" t="s">
        <v>5745</v>
      </c>
      <c r="M10" s="41">
        <f t="shared" si="2"/>
        <v>0.99</v>
      </c>
      <c r="O10" s="212"/>
      <c r="Q10" s="58" t="s">
        <v>214</v>
      </c>
    </row>
    <row r="11" spans="1:17" x14ac:dyDescent="0.3">
      <c r="A11" s="176" t="s">
        <v>5748</v>
      </c>
      <c r="B11" s="126" t="s">
        <v>1460</v>
      </c>
      <c r="C11" s="10" t="s">
        <v>181</v>
      </c>
      <c r="D11" s="1" t="s">
        <v>211</v>
      </c>
      <c r="E11" s="280" t="s">
        <v>5712</v>
      </c>
      <c r="F11" s="266">
        <v>0.75</v>
      </c>
      <c r="G11" s="35">
        <f>ROUNDUP(F11*Michis!$O$1,-2)</f>
        <v>600</v>
      </c>
      <c r="H11" s="35">
        <f>ROUNDUP(F11*Michis!$O$4,-2)</f>
        <v>500</v>
      </c>
      <c r="I11" s="2">
        <v>1</v>
      </c>
      <c r="J11" s="16">
        <f t="shared" si="0"/>
        <v>600</v>
      </c>
      <c r="K11" s="16">
        <f t="shared" si="1"/>
        <v>500</v>
      </c>
      <c r="L11" s="256" t="s">
        <v>5747</v>
      </c>
      <c r="M11" s="41">
        <f t="shared" si="2"/>
        <v>0.75</v>
      </c>
      <c r="O11" s="47"/>
      <c r="Q11" s="3">
        <f>SUMIF(C:C,Q10,M:M)</f>
        <v>1.98</v>
      </c>
    </row>
    <row r="12" spans="1:17" x14ac:dyDescent="0.3">
      <c r="A12" s="176" t="s">
        <v>5749</v>
      </c>
      <c r="B12" s="149" t="s">
        <v>1493</v>
      </c>
      <c r="C12" s="10" t="s">
        <v>181</v>
      </c>
      <c r="D12" s="1" t="s">
        <v>211</v>
      </c>
      <c r="E12" s="280" t="s">
        <v>5712</v>
      </c>
      <c r="F12" s="266">
        <v>0.15</v>
      </c>
      <c r="G12" s="35">
        <f>ROUNDUP(F12*Michis!$O$1,-2)</f>
        <v>200</v>
      </c>
      <c r="H12" s="35">
        <f>ROUNDUP(F12*Michis!$O$4,-2)</f>
        <v>100</v>
      </c>
      <c r="I12" s="2">
        <v>1</v>
      </c>
      <c r="J12" s="16">
        <f t="shared" si="0"/>
        <v>200</v>
      </c>
      <c r="K12" s="16">
        <f t="shared" si="1"/>
        <v>100</v>
      </c>
      <c r="L12" s="256" t="s">
        <v>5750</v>
      </c>
      <c r="M12" s="41">
        <f t="shared" si="2"/>
        <v>0.15</v>
      </c>
      <c r="O12" s="47"/>
    </row>
    <row r="13" spans="1:17" x14ac:dyDescent="0.3">
      <c r="A13" s="176" t="s">
        <v>5751</v>
      </c>
      <c r="B13" s="255" t="s">
        <v>4514</v>
      </c>
      <c r="C13" s="10" t="s">
        <v>181</v>
      </c>
      <c r="D13" s="1" t="s">
        <v>211</v>
      </c>
      <c r="E13" s="280" t="s">
        <v>5711</v>
      </c>
      <c r="F13" s="266">
        <v>0.15</v>
      </c>
      <c r="G13" s="35">
        <f>ROUNDUP(F13*Michis!$O$1,-2)</f>
        <v>200</v>
      </c>
      <c r="H13" s="35">
        <f>ROUNDUP(F13*Michis!$O$4,-2)</f>
        <v>100</v>
      </c>
      <c r="I13" s="2">
        <v>1</v>
      </c>
      <c r="J13" s="16">
        <f t="shared" si="0"/>
        <v>200</v>
      </c>
      <c r="K13" s="16">
        <f t="shared" si="1"/>
        <v>100</v>
      </c>
      <c r="L13" s="256" t="s">
        <v>5752</v>
      </c>
      <c r="M13" s="41">
        <f t="shared" si="2"/>
        <v>0.15</v>
      </c>
      <c r="O13" s="47"/>
      <c r="Q13" s="57" t="s">
        <v>216</v>
      </c>
    </row>
    <row r="14" spans="1:17" x14ac:dyDescent="0.3">
      <c r="A14" s="176" t="s">
        <v>5757</v>
      </c>
      <c r="B14" s="166" t="s">
        <v>1516</v>
      </c>
      <c r="C14" s="10" t="s">
        <v>181</v>
      </c>
      <c r="D14" s="1" t="s">
        <v>211</v>
      </c>
      <c r="E14" s="280" t="s">
        <v>5712</v>
      </c>
      <c r="F14" s="266">
        <v>0.99</v>
      </c>
      <c r="G14" s="35">
        <f>ROUNDUP(F14*Michis!$O$1,-2)</f>
        <v>700</v>
      </c>
      <c r="H14" s="35">
        <f>ROUNDUP(F14*Michis!$O$4,-2)</f>
        <v>700</v>
      </c>
      <c r="I14" s="2">
        <v>1</v>
      </c>
      <c r="J14" s="16">
        <f t="shared" si="0"/>
        <v>700</v>
      </c>
      <c r="K14" s="16">
        <f t="shared" si="1"/>
        <v>700</v>
      </c>
      <c r="L14" s="256" t="s">
        <v>5753</v>
      </c>
      <c r="M14" s="41">
        <f t="shared" si="2"/>
        <v>0.99</v>
      </c>
      <c r="O14" s="184"/>
      <c r="Q14" s="3">
        <f>SUMIF(C:C,Q13,M:M)</f>
        <v>19.34</v>
      </c>
    </row>
    <row r="15" spans="1:17" x14ac:dyDescent="0.3">
      <c r="A15" s="176" t="s">
        <v>5732</v>
      </c>
      <c r="B15" s="146" t="s">
        <v>1490</v>
      </c>
      <c r="C15" s="10" t="s">
        <v>181</v>
      </c>
      <c r="D15" s="1" t="s">
        <v>211</v>
      </c>
      <c r="E15" s="280" t="s">
        <v>5711</v>
      </c>
      <c r="F15" s="266">
        <v>0.25</v>
      </c>
      <c r="G15" s="35">
        <f>ROUNDUP(F15*Michis!$O$1,-2)</f>
        <v>200</v>
      </c>
      <c r="H15" s="35">
        <f>ROUNDUP(F15*Michis!$O$4,-2)</f>
        <v>200</v>
      </c>
      <c r="I15" s="2">
        <v>1</v>
      </c>
      <c r="J15" s="16">
        <f t="shared" si="0"/>
        <v>200</v>
      </c>
      <c r="K15" s="16">
        <f t="shared" si="1"/>
        <v>200</v>
      </c>
      <c r="L15" s="256" t="s">
        <v>5754</v>
      </c>
      <c r="M15" s="41">
        <f t="shared" si="2"/>
        <v>0.25</v>
      </c>
    </row>
    <row r="16" spans="1:17" x14ac:dyDescent="0.3">
      <c r="A16" s="176" t="s">
        <v>5755</v>
      </c>
      <c r="B16" s="170" t="s">
        <v>1523</v>
      </c>
      <c r="C16" s="10" t="s">
        <v>181</v>
      </c>
      <c r="D16" s="1" t="s">
        <v>211</v>
      </c>
      <c r="E16" s="280" t="s">
        <v>5712</v>
      </c>
      <c r="F16" s="266">
        <v>0.49</v>
      </c>
      <c r="G16" s="35">
        <f>ROUNDUP(F16*Michis!$O$1,-2)</f>
        <v>400</v>
      </c>
      <c r="H16" s="35">
        <f>ROUNDUP(F16*Michis!$O$4,-2)</f>
        <v>400</v>
      </c>
      <c r="I16" s="2">
        <v>1</v>
      </c>
      <c r="J16" s="16">
        <f t="shared" si="0"/>
        <v>400</v>
      </c>
      <c r="K16" s="16">
        <f t="shared" si="1"/>
        <v>400</v>
      </c>
      <c r="L16" s="256" t="s">
        <v>5756</v>
      </c>
      <c r="M16" s="41">
        <f t="shared" si="2"/>
        <v>0.49</v>
      </c>
      <c r="Q16" s="55" t="s">
        <v>180</v>
      </c>
    </row>
    <row r="17" spans="1:17" x14ac:dyDescent="0.3">
      <c r="A17" s="176" t="s">
        <v>5758</v>
      </c>
      <c r="B17" s="166" t="s">
        <v>1516</v>
      </c>
      <c r="C17" s="10" t="s">
        <v>181</v>
      </c>
      <c r="D17" s="1" t="s">
        <v>211</v>
      </c>
      <c r="E17" s="280" t="s">
        <v>5712</v>
      </c>
      <c r="F17" s="266">
        <v>0.99</v>
      </c>
      <c r="G17" s="35">
        <f>ROUNDUP(F17*Michis!$O$1,-2)</f>
        <v>700</v>
      </c>
      <c r="H17" s="35">
        <f>ROUNDUP(F17*Michis!$O$4,-2)</f>
        <v>700</v>
      </c>
      <c r="I17" s="2">
        <v>1</v>
      </c>
      <c r="J17" s="35">
        <f t="shared" si="0"/>
        <v>700</v>
      </c>
      <c r="K17" s="35">
        <f t="shared" si="1"/>
        <v>700</v>
      </c>
      <c r="L17" s="256" t="s">
        <v>5759</v>
      </c>
      <c r="M17" s="41">
        <f t="shared" si="2"/>
        <v>0.99</v>
      </c>
      <c r="Q17" s="3">
        <f>(SUM(M:M)-Q2-Q5-Q8-Q11-Q14-Q20-Q23)</f>
        <v>29.939999999999916</v>
      </c>
    </row>
    <row r="18" spans="1:17" x14ac:dyDescent="0.3">
      <c r="A18" s="176" t="s">
        <v>5760</v>
      </c>
      <c r="B18" s="146" t="s">
        <v>1490</v>
      </c>
      <c r="C18" s="10" t="s">
        <v>181</v>
      </c>
      <c r="D18" s="1" t="s">
        <v>211</v>
      </c>
      <c r="E18" s="280" t="s">
        <v>5711</v>
      </c>
      <c r="F18" s="266">
        <v>0.15</v>
      </c>
      <c r="G18" s="35">
        <f>ROUNDUP(F18*Michis!$O$1,-2)</f>
        <v>200</v>
      </c>
      <c r="H18" s="35">
        <f>ROUNDUP(F18*Michis!$O$4,-2)</f>
        <v>100</v>
      </c>
      <c r="I18" s="2">
        <v>1</v>
      </c>
      <c r="J18" s="16">
        <f t="shared" si="0"/>
        <v>200</v>
      </c>
      <c r="K18" s="16">
        <f t="shared" si="1"/>
        <v>100</v>
      </c>
      <c r="L18" s="256" t="s">
        <v>5761</v>
      </c>
      <c r="M18" s="41">
        <f t="shared" si="2"/>
        <v>0.15</v>
      </c>
    </row>
    <row r="19" spans="1:17" x14ac:dyDescent="0.3">
      <c r="A19" s="176" t="s">
        <v>5763</v>
      </c>
      <c r="B19" s="148" t="s">
        <v>1492</v>
      </c>
      <c r="C19" s="9" t="s">
        <v>182</v>
      </c>
      <c r="D19" s="1" t="s">
        <v>211</v>
      </c>
      <c r="E19" s="280" t="s">
        <v>5712</v>
      </c>
      <c r="F19" s="266">
        <v>0.49</v>
      </c>
      <c r="G19" s="35">
        <f>ROUNDUP(F19*Michis!$O$1,-2)</f>
        <v>400</v>
      </c>
      <c r="H19" s="35">
        <f>ROUNDUP(F19*Michis!$O$4,-2)</f>
        <v>400</v>
      </c>
      <c r="I19" s="2">
        <v>1</v>
      </c>
      <c r="J19" s="16">
        <f t="shared" si="0"/>
        <v>400</v>
      </c>
      <c r="K19" s="16">
        <f t="shared" si="1"/>
        <v>400</v>
      </c>
      <c r="L19" s="256" t="s">
        <v>5762</v>
      </c>
      <c r="M19" s="41">
        <f t="shared" si="2"/>
        <v>0.49</v>
      </c>
      <c r="Q19" s="213" t="s">
        <v>3260</v>
      </c>
    </row>
    <row r="20" spans="1:17" x14ac:dyDescent="0.3">
      <c r="A20" s="176" t="s">
        <v>5765</v>
      </c>
      <c r="B20" s="249" t="s">
        <v>4120</v>
      </c>
      <c r="C20" s="9" t="s">
        <v>182</v>
      </c>
      <c r="D20" s="13" t="s">
        <v>209</v>
      </c>
      <c r="E20" s="280" t="s">
        <v>5711</v>
      </c>
      <c r="F20" s="266">
        <v>0.25</v>
      </c>
      <c r="G20" s="35">
        <f>ROUNDUP(F20*Michis!$O$1,-2)</f>
        <v>200</v>
      </c>
      <c r="H20" s="35">
        <f>ROUNDUP(F20*Michis!$O$4,-2)</f>
        <v>200</v>
      </c>
      <c r="I20" s="2">
        <v>1</v>
      </c>
      <c r="J20" s="16">
        <f t="shared" si="0"/>
        <v>200</v>
      </c>
      <c r="K20" s="16">
        <f t="shared" si="1"/>
        <v>200</v>
      </c>
      <c r="L20" s="256" t="s">
        <v>5764</v>
      </c>
      <c r="M20" s="41">
        <f t="shared" si="2"/>
        <v>0.25</v>
      </c>
      <c r="Q20" s="3">
        <f>SUMIF(C:C,Q19,M:M)</f>
        <v>4.62</v>
      </c>
    </row>
    <row r="21" spans="1:17" x14ac:dyDescent="0.3">
      <c r="A21" s="176" t="s">
        <v>5766</v>
      </c>
      <c r="B21" s="153" t="s">
        <v>1497</v>
      </c>
      <c r="C21" s="9" t="s">
        <v>182</v>
      </c>
      <c r="D21" s="1" t="s">
        <v>211</v>
      </c>
      <c r="E21" s="280" t="s">
        <v>5712</v>
      </c>
      <c r="F21" s="266">
        <v>0.75</v>
      </c>
      <c r="G21" s="35">
        <f>ROUNDUP(F21*Michis!$O$1,-2)</f>
        <v>600</v>
      </c>
      <c r="H21" s="35">
        <f>ROUNDUP(F21*Michis!$O$4,-2)</f>
        <v>500</v>
      </c>
      <c r="I21" s="2">
        <v>1</v>
      </c>
      <c r="J21" s="16">
        <f t="shared" si="0"/>
        <v>600</v>
      </c>
      <c r="K21" s="16">
        <f t="shared" si="1"/>
        <v>500</v>
      </c>
      <c r="L21" s="256" t="s">
        <v>5767</v>
      </c>
      <c r="M21" s="41">
        <f t="shared" si="2"/>
        <v>0.75</v>
      </c>
    </row>
    <row r="22" spans="1:17" x14ac:dyDescent="0.3">
      <c r="A22" s="176" t="s">
        <v>5768</v>
      </c>
      <c r="B22" s="77" t="s">
        <v>1386</v>
      </c>
      <c r="C22" s="23" t="s">
        <v>183</v>
      </c>
      <c r="D22" s="13" t="s">
        <v>209</v>
      </c>
      <c r="E22" s="280" t="s">
        <v>5711</v>
      </c>
      <c r="F22" s="266">
        <v>0.75</v>
      </c>
      <c r="G22" s="35">
        <f>ROUNDUP(F22*Michis!$O$1,-2)</f>
        <v>600</v>
      </c>
      <c r="H22" s="35">
        <f>ROUNDUP(F22*Michis!$O$4,-2)</f>
        <v>500</v>
      </c>
      <c r="I22" s="2">
        <v>1</v>
      </c>
      <c r="J22" s="35">
        <f t="shared" si="0"/>
        <v>600</v>
      </c>
      <c r="K22" s="35">
        <f t="shared" si="1"/>
        <v>500</v>
      </c>
      <c r="L22" s="256" t="s">
        <v>5769</v>
      </c>
      <c r="M22" s="41">
        <f t="shared" si="2"/>
        <v>0.75</v>
      </c>
      <c r="Q22" s="56" t="s">
        <v>1218</v>
      </c>
    </row>
    <row r="23" spans="1:17" x14ac:dyDescent="0.3">
      <c r="A23" s="176" t="s">
        <v>5771</v>
      </c>
      <c r="B23" s="163" t="s">
        <v>1513</v>
      </c>
      <c r="C23" s="23" t="s">
        <v>183</v>
      </c>
      <c r="D23" s="13" t="s">
        <v>209</v>
      </c>
      <c r="E23" s="280" t="s">
        <v>5712</v>
      </c>
      <c r="F23" s="266">
        <v>2.99</v>
      </c>
      <c r="G23" s="35">
        <f>ROUNDUP(F23*Michis!$O$1,-2)</f>
        <v>2100</v>
      </c>
      <c r="H23" s="35">
        <f>ROUNDUP(F23*Michis!$O$4,-2)</f>
        <v>2000</v>
      </c>
      <c r="I23" s="2">
        <v>1</v>
      </c>
      <c r="J23" s="16">
        <f t="shared" si="0"/>
        <v>2100</v>
      </c>
      <c r="K23" s="16">
        <f t="shared" si="1"/>
        <v>2000</v>
      </c>
      <c r="L23" s="256" t="s">
        <v>5770</v>
      </c>
      <c r="M23" s="41">
        <f t="shared" si="2"/>
        <v>2.99</v>
      </c>
      <c r="Q23" s="3">
        <f>SUMIF(C:C,Q22,M:M)</f>
        <v>0</v>
      </c>
    </row>
    <row r="24" spans="1:17" x14ac:dyDescent="0.3">
      <c r="A24" s="176" t="s">
        <v>5773</v>
      </c>
      <c r="B24" s="103" t="s">
        <v>1414</v>
      </c>
      <c r="C24" s="23" t="s">
        <v>183</v>
      </c>
      <c r="D24" s="12" t="s">
        <v>208</v>
      </c>
      <c r="E24" s="280" t="s">
        <v>5711</v>
      </c>
      <c r="F24" s="266">
        <v>0.49</v>
      </c>
      <c r="G24" s="35">
        <f>ROUNDUP(F24*Michis!$O$1,-2)</f>
        <v>400</v>
      </c>
      <c r="H24" s="35">
        <f>ROUNDUP(F24*Michis!$O$4,-2)</f>
        <v>400</v>
      </c>
      <c r="I24" s="2">
        <v>1</v>
      </c>
      <c r="J24" s="16">
        <f t="shared" si="0"/>
        <v>400</v>
      </c>
      <c r="K24" s="16">
        <f t="shared" si="1"/>
        <v>400</v>
      </c>
      <c r="L24" s="256" t="s">
        <v>5772</v>
      </c>
      <c r="M24" s="41">
        <f t="shared" si="2"/>
        <v>0.49</v>
      </c>
    </row>
    <row r="25" spans="1:17" x14ac:dyDescent="0.3">
      <c r="A25" s="176" t="s">
        <v>5774</v>
      </c>
      <c r="B25" s="167" t="s">
        <v>1518</v>
      </c>
      <c r="C25" s="23" t="s">
        <v>183</v>
      </c>
      <c r="D25" s="1" t="s">
        <v>211</v>
      </c>
      <c r="E25" s="280" t="s">
        <v>5711</v>
      </c>
      <c r="F25" s="266">
        <v>0.15</v>
      </c>
      <c r="G25" s="35">
        <f>ROUNDUP(F25*Michis!$O$1,-2)</f>
        <v>200</v>
      </c>
      <c r="H25" s="35">
        <f>ROUNDUP(F25*Michis!$O$4,-2)</f>
        <v>100</v>
      </c>
      <c r="I25" s="2">
        <v>1</v>
      </c>
      <c r="J25" s="16">
        <f t="shared" si="0"/>
        <v>200</v>
      </c>
      <c r="K25" s="16">
        <f t="shared" si="1"/>
        <v>100</v>
      </c>
      <c r="L25" s="256" t="s">
        <v>5775</v>
      </c>
      <c r="M25" s="41">
        <f t="shared" si="2"/>
        <v>0.15</v>
      </c>
    </row>
    <row r="26" spans="1:17" x14ac:dyDescent="0.3">
      <c r="A26" s="176" t="s">
        <v>5777</v>
      </c>
      <c r="B26" s="92" t="s">
        <v>1426</v>
      </c>
      <c r="C26" s="8" t="s">
        <v>184</v>
      </c>
      <c r="D26" s="1" t="s">
        <v>211</v>
      </c>
      <c r="E26" s="280" t="s">
        <v>5712</v>
      </c>
      <c r="F26" s="266">
        <v>0.25</v>
      </c>
      <c r="G26" s="35">
        <f>ROUNDUP(F26*Michis!$O$1,-2)</f>
        <v>200</v>
      </c>
      <c r="H26" s="35">
        <f>ROUNDUP(F26*Michis!$O$4,-2)</f>
        <v>200</v>
      </c>
      <c r="I26" s="2">
        <v>1</v>
      </c>
      <c r="J26" s="16">
        <f t="shared" si="0"/>
        <v>200</v>
      </c>
      <c r="K26" s="16">
        <f t="shared" si="1"/>
        <v>200</v>
      </c>
      <c r="L26" s="256" t="s">
        <v>5776</v>
      </c>
      <c r="M26" s="41">
        <f t="shared" si="2"/>
        <v>0.25</v>
      </c>
    </row>
    <row r="27" spans="1:17" x14ac:dyDescent="0.3">
      <c r="A27" s="176" t="s">
        <v>5778</v>
      </c>
      <c r="B27" s="162" t="s">
        <v>1512</v>
      </c>
      <c r="C27" s="8" t="s">
        <v>184</v>
      </c>
      <c r="D27" s="1" t="s">
        <v>211</v>
      </c>
      <c r="E27" s="280" t="s">
        <v>5712</v>
      </c>
      <c r="F27" s="266">
        <v>0.49</v>
      </c>
      <c r="G27" s="35">
        <f>ROUNDUP(F27*Michis!$O$1,-2)</f>
        <v>400</v>
      </c>
      <c r="H27" s="35">
        <f>ROUNDUP(F27*Michis!$O$4,-2)</f>
        <v>400</v>
      </c>
      <c r="I27" s="2">
        <v>1</v>
      </c>
      <c r="J27" s="35">
        <f t="shared" si="0"/>
        <v>400</v>
      </c>
      <c r="K27" s="35">
        <f t="shared" si="1"/>
        <v>400</v>
      </c>
      <c r="L27" s="256" t="s">
        <v>5781</v>
      </c>
      <c r="M27" s="41">
        <f t="shared" si="2"/>
        <v>0.49</v>
      </c>
    </row>
    <row r="28" spans="1:17" x14ac:dyDescent="0.3">
      <c r="A28" s="176" t="s">
        <v>5779</v>
      </c>
      <c r="B28" s="93" t="s">
        <v>1482</v>
      </c>
      <c r="C28" s="8" t="s">
        <v>184</v>
      </c>
      <c r="D28" s="12" t="s">
        <v>208</v>
      </c>
      <c r="E28" s="280" t="s">
        <v>5711</v>
      </c>
      <c r="F28" s="266">
        <v>0.75</v>
      </c>
      <c r="G28" s="35">
        <f>ROUNDUP(F28*Michis!$O$1,-2)</f>
        <v>600</v>
      </c>
      <c r="H28" s="35">
        <f>ROUNDUP(F28*Michis!$O$4,-2)</f>
        <v>500</v>
      </c>
      <c r="I28" s="2">
        <v>1</v>
      </c>
      <c r="J28" s="16">
        <f t="shared" si="0"/>
        <v>600</v>
      </c>
      <c r="K28" s="16">
        <f t="shared" si="1"/>
        <v>500</v>
      </c>
      <c r="L28" s="256" t="s">
        <v>5780</v>
      </c>
      <c r="M28" s="41">
        <f t="shared" si="2"/>
        <v>0.75</v>
      </c>
    </row>
    <row r="29" spans="1:17" x14ac:dyDescent="0.3">
      <c r="A29" s="176" t="s">
        <v>5782</v>
      </c>
      <c r="B29" s="163" t="s">
        <v>1513</v>
      </c>
      <c r="C29" s="19" t="s">
        <v>185</v>
      </c>
      <c r="D29" s="13" t="s">
        <v>209</v>
      </c>
      <c r="E29" s="280" t="s">
        <v>5712</v>
      </c>
      <c r="F29" s="266">
        <v>0.49</v>
      </c>
      <c r="G29" s="35">
        <f>ROUNDUP(F29*Michis!$O$1,-2)</f>
        <v>400</v>
      </c>
      <c r="H29" s="35">
        <f>ROUNDUP(F29*Michis!$O$4,-2)</f>
        <v>400</v>
      </c>
      <c r="I29" s="2">
        <v>1</v>
      </c>
      <c r="J29" s="16">
        <f t="shared" si="0"/>
        <v>400</v>
      </c>
      <c r="K29" s="16">
        <f t="shared" si="1"/>
        <v>400</v>
      </c>
      <c r="L29" s="256" t="s">
        <v>5783</v>
      </c>
      <c r="M29" s="41">
        <f t="shared" si="2"/>
        <v>0.49</v>
      </c>
    </row>
    <row r="30" spans="1:17" x14ac:dyDescent="0.3">
      <c r="A30" s="176" t="s">
        <v>953</v>
      </c>
      <c r="B30" s="169" t="s">
        <v>1519</v>
      </c>
      <c r="C30" s="19" t="s">
        <v>185</v>
      </c>
      <c r="D30" s="12" t="s">
        <v>208</v>
      </c>
      <c r="E30" s="280" t="s">
        <v>5712</v>
      </c>
      <c r="F30" s="266">
        <v>1.99</v>
      </c>
      <c r="G30" s="35">
        <f>ROUNDUP(F30*Michis!$O$1,-2)</f>
        <v>1400</v>
      </c>
      <c r="H30" s="35">
        <f>ROUNDUP(F30*Michis!$O$4,-2)</f>
        <v>1300</v>
      </c>
      <c r="I30" s="2">
        <v>1</v>
      </c>
      <c r="J30" s="16">
        <f t="shared" si="0"/>
        <v>1400</v>
      </c>
      <c r="K30" s="16">
        <f t="shared" si="1"/>
        <v>1300</v>
      </c>
      <c r="L30" s="256" t="s">
        <v>5784</v>
      </c>
      <c r="M30" s="41">
        <f t="shared" si="2"/>
        <v>1.99</v>
      </c>
    </row>
    <row r="31" spans="1:17" x14ac:dyDescent="0.3">
      <c r="A31" s="176" t="s">
        <v>5785</v>
      </c>
      <c r="B31" s="156" t="s">
        <v>1502</v>
      </c>
      <c r="C31" s="19" t="s">
        <v>185</v>
      </c>
      <c r="D31" s="1" t="s">
        <v>211</v>
      </c>
      <c r="E31" s="280" t="s">
        <v>5711</v>
      </c>
      <c r="F31" s="266">
        <v>0.15</v>
      </c>
      <c r="G31" s="35">
        <f>ROUNDUP(F31*Michis!$O$1,-2)</f>
        <v>200</v>
      </c>
      <c r="H31" s="35">
        <f>ROUNDUP(F31*Michis!$O$4,-2)</f>
        <v>100</v>
      </c>
      <c r="I31" s="2">
        <v>1</v>
      </c>
      <c r="J31" s="35">
        <f t="shared" si="0"/>
        <v>200</v>
      </c>
      <c r="K31" s="35">
        <f t="shared" si="1"/>
        <v>100</v>
      </c>
      <c r="L31" s="256" t="s">
        <v>5786</v>
      </c>
      <c r="M31" s="41">
        <f t="shared" si="2"/>
        <v>0.15</v>
      </c>
    </row>
    <row r="32" spans="1:17" x14ac:dyDescent="0.3">
      <c r="A32" s="176" t="s">
        <v>5787</v>
      </c>
      <c r="B32" s="148" t="s">
        <v>1492</v>
      </c>
      <c r="C32" s="19" t="s">
        <v>185</v>
      </c>
      <c r="D32" s="13" t="s">
        <v>209</v>
      </c>
      <c r="E32" s="280" t="s">
        <v>5712</v>
      </c>
      <c r="F32" s="266">
        <v>0.49</v>
      </c>
      <c r="G32" s="35">
        <f>ROUNDUP(F32*Michis!$O$1,-2)</f>
        <v>400</v>
      </c>
      <c r="H32" s="35">
        <f>ROUNDUP(F32*Michis!$O$4,-2)</f>
        <v>400</v>
      </c>
      <c r="I32" s="2">
        <v>1</v>
      </c>
      <c r="J32" s="16">
        <f t="shared" si="0"/>
        <v>400</v>
      </c>
      <c r="K32" s="16">
        <f t="shared" si="1"/>
        <v>400</v>
      </c>
      <c r="L32" s="256" t="s">
        <v>5788</v>
      </c>
      <c r="M32" s="41">
        <f t="shared" si="2"/>
        <v>0.49</v>
      </c>
    </row>
    <row r="33" spans="1:15" x14ac:dyDescent="0.3">
      <c r="A33" s="176" t="s">
        <v>5790</v>
      </c>
      <c r="B33" s="80" t="s">
        <v>1390</v>
      </c>
      <c r="C33" s="19" t="s">
        <v>185</v>
      </c>
      <c r="D33" s="1" t="s">
        <v>211</v>
      </c>
      <c r="E33" s="280" t="s">
        <v>5711</v>
      </c>
      <c r="F33" s="266">
        <v>0.15</v>
      </c>
      <c r="G33" s="35">
        <f>ROUNDUP(F33*Michis!$O$1,-2)</f>
        <v>200</v>
      </c>
      <c r="H33" s="35">
        <f>ROUNDUP(F33*Michis!$O$4,-2)</f>
        <v>100</v>
      </c>
      <c r="I33" s="2">
        <v>1</v>
      </c>
      <c r="J33" s="16">
        <f t="shared" si="0"/>
        <v>200</v>
      </c>
      <c r="K33" s="16">
        <f t="shared" si="1"/>
        <v>100</v>
      </c>
      <c r="L33" s="256" t="s">
        <v>5789</v>
      </c>
      <c r="M33" s="41">
        <f t="shared" si="2"/>
        <v>0.15</v>
      </c>
    </row>
    <row r="34" spans="1:15" x14ac:dyDescent="0.3">
      <c r="A34" s="176" t="s">
        <v>5791</v>
      </c>
      <c r="B34" s="157" t="s">
        <v>2132</v>
      </c>
      <c r="C34" s="19" t="s">
        <v>185</v>
      </c>
      <c r="D34" s="1" t="s">
        <v>211</v>
      </c>
      <c r="E34" s="280" t="s">
        <v>5712</v>
      </c>
      <c r="F34" s="266">
        <v>0.99</v>
      </c>
      <c r="G34" s="35">
        <f>ROUNDUP(F34*Michis!$O$1,-2)</f>
        <v>700</v>
      </c>
      <c r="H34" s="35">
        <f>ROUNDUP(F34*Michis!$O$4,-2)</f>
        <v>700</v>
      </c>
      <c r="I34" s="2">
        <v>1</v>
      </c>
      <c r="J34" s="16">
        <f t="shared" si="0"/>
        <v>700</v>
      </c>
      <c r="K34" s="16">
        <f t="shared" si="1"/>
        <v>700</v>
      </c>
      <c r="L34" s="256" t="s">
        <v>5792</v>
      </c>
      <c r="M34" s="41">
        <f t="shared" si="2"/>
        <v>0.99</v>
      </c>
    </row>
    <row r="35" spans="1:15" x14ac:dyDescent="0.3">
      <c r="A35" s="176" t="s">
        <v>5794</v>
      </c>
      <c r="B35" s="169" t="s">
        <v>1519</v>
      </c>
      <c r="C35" s="19" t="s">
        <v>185</v>
      </c>
      <c r="D35" s="1" t="s">
        <v>211</v>
      </c>
      <c r="E35" s="280" t="s">
        <v>5711</v>
      </c>
      <c r="F35" s="266">
        <v>0.25</v>
      </c>
      <c r="G35" s="35">
        <f>ROUNDUP(F35*Michis!$O$1,-2)</f>
        <v>200</v>
      </c>
      <c r="H35" s="35">
        <f>ROUNDUP(F35*Michis!$O$4,-2)</f>
        <v>200</v>
      </c>
      <c r="I35" s="2">
        <v>1</v>
      </c>
      <c r="J35" s="35">
        <f t="shared" si="0"/>
        <v>200</v>
      </c>
      <c r="K35" s="35">
        <f t="shared" si="1"/>
        <v>200</v>
      </c>
      <c r="L35" s="256" t="s">
        <v>5793</v>
      </c>
      <c r="M35" s="41">
        <f t="shared" si="2"/>
        <v>0.25</v>
      </c>
    </row>
    <row r="36" spans="1:15" x14ac:dyDescent="0.3">
      <c r="A36" s="176" t="s">
        <v>5796</v>
      </c>
      <c r="B36" s="210" t="s">
        <v>3228</v>
      </c>
      <c r="C36" s="19" t="s">
        <v>185</v>
      </c>
      <c r="D36" s="1" t="s">
        <v>211</v>
      </c>
      <c r="E36" s="280" t="s">
        <v>5711</v>
      </c>
      <c r="F36" s="266">
        <v>0.49</v>
      </c>
      <c r="G36" s="35">
        <f>ROUNDUP(F36*Michis!$O$1,-2)</f>
        <v>400</v>
      </c>
      <c r="H36" s="35">
        <f>ROUNDUP(F36*Michis!$O$4,-2)</f>
        <v>400</v>
      </c>
      <c r="I36" s="2">
        <v>1</v>
      </c>
      <c r="J36" s="16">
        <f t="shared" si="0"/>
        <v>400</v>
      </c>
      <c r="K36" s="16">
        <f t="shared" si="1"/>
        <v>400</v>
      </c>
      <c r="L36" s="256" t="s">
        <v>5795</v>
      </c>
      <c r="M36" s="41">
        <f t="shared" si="2"/>
        <v>0.49</v>
      </c>
    </row>
    <row r="37" spans="1:15" ht="15.6" customHeight="1" x14ac:dyDescent="0.3">
      <c r="A37" s="176" t="s">
        <v>5797</v>
      </c>
      <c r="B37" s="169" t="s">
        <v>1519</v>
      </c>
      <c r="C37" s="19" t="s">
        <v>185</v>
      </c>
      <c r="D37" s="1" t="s">
        <v>211</v>
      </c>
      <c r="E37" s="280" t="s">
        <v>5712</v>
      </c>
      <c r="F37" s="266">
        <v>1.49</v>
      </c>
      <c r="G37" s="35">
        <f>ROUNDUP(F37*Michis!$O$1,-2)</f>
        <v>1100</v>
      </c>
      <c r="H37" s="35">
        <f>ROUNDUP(F37*Michis!$O$4,-2)</f>
        <v>1000</v>
      </c>
      <c r="I37" s="2">
        <v>1</v>
      </c>
      <c r="J37" s="16">
        <f t="shared" si="0"/>
        <v>1100</v>
      </c>
      <c r="K37" s="16">
        <f t="shared" si="1"/>
        <v>1000</v>
      </c>
      <c r="L37" s="256" t="s">
        <v>5798</v>
      </c>
      <c r="M37" s="41">
        <f t="shared" si="2"/>
        <v>1.49</v>
      </c>
    </row>
    <row r="38" spans="1:15" x14ac:dyDescent="0.3">
      <c r="A38" s="176" t="s">
        <v>5799</v>
      </c>
      <c r="B38" s="23" t="s">
        <v>1327</v>
      </c>
      <c r="C38" s="19" t="s">
        <v>185</v>
      </c>
      <c r="D38" s="12" t="s">
        <v>208</v>
      </c>
      <c r="E38" s="280" t="s">
        <v>5711</v>
      </c>
      <c r="F38" s="266">
        <v>6.99</v>
      </c>
      <c r="G38" s="35">
        <f>ROUNDUP(F38*Michis!$O$1,-2)</f>
        <v>4900</v>
      </c>
      <c r="H38" s="35">
        <f>ROUNDUP(F38*Michis!$O$4,-2)</f>
        <v>4600</v>
      </c>
      <c r="I38" s="2">
        <v>1</v>
      </c>
      <c r="J38" s="16">
        <f t="shared" si="0"/>
        <v>4900</v>
      </c>
      <c r="K38" s="16">
        <f t="shared" si="1"/>
        <v>4600</v>
      </c>
      <c r="L38" s="256" t="s">
        <v>5800</v>
      </c>
      <c r="M38" s="41">
        <f t="shared" si="2"/>
        <v>6.99</v>
      </c>
    </row>
    <row r="39" spans="1:15" x14ac:dyDescent="0.3">
      <c r="A39" s="176" t="s">
        <v>5732</v>
      </c>
      <c r="B39" s="272" t="s">
        <v>5293</v>
      </c>
      <c r="C39" s="19" t="s">
        <v>185</v>
      </c>
      <c r="D39" s="1" t="s">
        <v>211</v>
      </c>
      <c r="E39" s="280" t="s">
        <v>5711</v>
      </c>
      <c r="F39" s="266">
        <v>0.39</v>
      </c>
      <c r="G39" s="35">
        <f>ROUNDUP(F39*Michis!$O$1,-2)</f>
        <v>300</v>
      </c>
      <c r="H39" s="35">
        <f>ROUNDUP(F39*Michis!$O$4,-2)</f>
        <v>300</v>
      </c>
      <c r="I39" s="2">
        <v>1</v>
      </c>
      <c r="J39" s="35">
        <f t="shared" si="0"/>
        <v>300</v>
      </c>
      <c r="K39" s="35">
        <f t="shared" si="1"/>
        <v>300</v>
      </c>
      <c r="L39" s="256" t="s">
        <v>5801</v>
      </c>
      <c r="M39" s="41">
        <f t="shared" si="2"/>
        <v>0.39</v>
      </c>
    </row>
    <row r="40" spans="1:15" x14ac:dyDescent="0.3">
      <c r="A40" s="227" t="s">
        <v>5802</v>
      </c>
      <c r="B40" s="169" t="s">
        <v>1519</v>
      </c>
      <c r="C40" s="5" t="s">
        <v>1049</v>
      </c>
      <c r="D40" s="11" t="s">
        <v>210</v>
      </c>
      <c r="E40" s="280" t="s">
        <v>5712</v>
      </c>
      <c r="F40" s="266">
        <v>19.989999999999998</v>
      </c>
      <c r="G40" s="35">
        <f>ROUNDUP(F40*Michis!$O$1,-2)</f>
        <v>14000</v>
      </c>
      <c r="H40" s="35">
        <f>ROUNDUP(F40*Michis!$O$4,-2)</f>
        <v>13000</v>
      </c>
      <c r="I40" s="2">
        <v>1</v>
      </c>
      <c r="J40" s="16">
        <f t="shared" si="0"/>
        <v>14000</v>
      </c>
      <c r="K40" s="16">
        <f t="shared" si="1"/>
        <v>13000</v>
      </c>
      <c r="L40" s="256" t="s">
        <v>5803</v>
      </c>
      <c r="M40" s="41">
        <f t="shared" si="2"/>
        <v>19.989999999999998</v>
      </c>
    </row>
    <row r="41" spans="1:15" x14ac:dyDescent="0.3">
      <c r="A41" s="176" t="s">
        <v>5804</v>
      </c>
      <c r="B41" s="243" t="s">
        <v>3837</v>
      </c>
      <c r="C41" s="10" t="s">
        <v>1006</v>
      </c>
      <c r="D41" s="12" t="s">
        <v>208</v>
      </c>
      <c r="E41" s="280" t="s">
        <v>5711</v>
      </c>
      <c r="F41" s="266">
        <v>0.49</v>
      </c>
      <c r="G41" s="35">
        <f>ROUNDUP(F41*Michis!$O$1,-2)</f>
        <v>400</v>
      </c>
      <c r="H41" s="35">
        <f>ROUNDUP(F41*Michis!$O$4,-2)</f>
        <v>400</v>
      </c>
      <c r="I41" s="2">
        <v>1</v>
      </c>
      <c r="J41" s="16">
        <f t="shared" si="0"/>
        <v>400</v>
      </c>
      <c r="K41" s="16">
        <f t="shared" si="1"/>
        <v>400</v>
      </c>
      <c r="L41" s="256" t="s">
        <v>5805</v>
      </c>
      <c r="M41" s="41">
        <f t="shared" si="2"/>
        <v>0.49</v>
      </c>
    </row>
    <row r="42" spans="1:15" x14ac:dyDescent="0.3">
      <c r="A42" s="176" t="s">
        <v>5806</v>
      </c>
      <c r="B42" s="71" t="s">
        <v>1380</v>
      </c>
      <c r="C42" s="10" t="s">
        <v>186</v>
      </c>
      <c r="D42" s="12" t="s">
        <v>208</v>
      </c>
      <c r="E42" s="280" t="s">
        <v>5711</v>
      </c>
      <c r="F42" s="266">
        <v>5.99</v>
      </c>
      <c r="G42" s="35">
        <f>ROUNDUP(F42*Michis!$O$1,-2)</f>
        <v>4200</v>
      </c>
      <c r="H42" s="35">
        <f>ROUNDUP(F42*Michis!$O$4,-2)</f>
        <v>3900</v>
      </c>
      <c r="I42" s="2">
        <v>1</v>
      </c>
      <c r="J42" s="16">
        <f t="shared" si="0"/>
        <v>4200</v>
      </c>
      <c r="K42" s="16">
        <f t="shared" si="1"/>
        <v>3900</v>
      </c>
      <c r="L42" s="256" t="s">
        <v>5807</v>
      </c>
      <c r="M42" s="41">
        <f t="shared" si="2"/>
        <v>5.99</v>
      </c>
      <c r="O42" s="47"/>
    </row>
    <row r="43" spans="1:15" x14ac:dyDescent="0.3">
      <c r="A43" s="176" t="s">
        <v>5808</v>
      </c>
      <c r="B43" s="272" t="s">
        <v>5294</v>
      </c>
      <c r="C43" s="5" t="s">
        <v>1049</v>
      </c>
      <c r="D43" s="11" t="s">
        <v>210</v>
      </c>
      <c r="E43" s="280" t="s">
        <v>5711</v>
      </c>
      <c r="F43" s="266">
        <v>0.99</v>
      </c>
      <c r="G43" s="35">
        <f>ROUNDUP(F43*Michis!$O$1,-2)</f>
        <v>700</v>
      </c>
      <c r="H43" s="35">
        <f>ROUNDUP(F43*Michis!$O$4,-2)</f>
        <v>700</v>
      </c>
      <c r="I43" s="2">
        <v>1</v>
      </c>
      <c r="J43" s="16">
        <f t="shared" si="0"/>
        <v>700</v>
      </c>
      <c r="K43" s="16">
        <f t="shared" si="1"/>
        <v>700</v>
      </c>
      <c r="L43" s="256" t="s">
        <v>5809</v>
      </c>
      <c r="M43" s="41">
        <f t="shared" si="2"/>
        <v>0.99</v>
      </c>
    </row>
    <row r="44" spans="1:15" x14ac:dyDescent="0.3">
      <c r="A44" s="176" t="s">
        <v>5641</v>
      </c>
      <c r="B44" s="272" t="s">
        <v>5293</v>
      </c>
      <c r="C44" s="5" t="s">
        <v>1036</v>
      </c>
      <c r="D44" s="12" t="s">
        <v>208</v>
      </c>
      <c r="E44" s="280" t="s">
        <v>5711</v>
      </c>
      <c r="F44" s="266">
        <v>0.49</v>
      </c>
      <c r="G44" s="35">
        <f>ROUNDUP(F44*Michis!$O$1,-2)</f>
        <v>400</v>
      </c>
      <c r="H44" s="35">
        <f>ROUNDUP(F44*Michis!$O$4,-2)</f>
        <v>400</v>
      </c>
      <c r="I44" s="2">
        <v>1</v>
      </c>
      <c r="J44" s="16">
        <f t="shared" si="0"/>
        <v>400</v>
      </c>
      <c r="K44" s="16">
        <f t="shared" si="1"/>
        <v>400</v>
      </c>
      <c r="L44" s="256" t="s">
        <v>5810</v>
      </c>
      <c r="M44" s="41">
        <f t="shared" si="2"/>
        <v>0.49</v>
      </c>
    </row>
    <row r="45" spans="1:15" x14ac:dyDescent="0.3">
      <c r="A45" s="176" t="s">
        <v>5812</v>
      </c>
      <c r="B45" s="272" t="s">
        <v>5294</v>
      </c>
      <c r="C45" s="5" t="s">
        <v>1049</v>
      </c>
      <c r="D45" s="11" t="s">
        <v>210</v>
      </c>
      <c r="E45" s="280" t="s">
        <v>5711</v>
      </c>
      <c r="F45" s="266">
        <v>0.99</v>
      </c>
      <c r="G45" s="35">
        <f>ROUNDUP(F45*Michis!$O$1,-2)</f>
        <v>700</v>
      </c>
      <c r="H45" s="35">
        <f>ROUNDUP(F45*Michis!$O$4,-2)</f>
        <v>700</v>
      </c>
      <c r="I45" s="2">
        <v>1</v>
      </c>
      <c r="J45" s="16">
        <f t="shared" si="0"/>
        <v>700</v>
      </c>
      <c r="K45" s="16">
        <f t="shared" si="1"/>
        <v>700</v>
      </c>
      <c r="L45" s="256" t="s">
        <v>5811</v>
      </c>
      <c r="M45" s="41">
        <f t="shared" si="2"/>
        <v>0.99</v>
      </c>
    </row>
    <row r="46" spans="1:15" x14ac:dyDescent="0.3">
      <c r="A46" s="176" t="s">
        <v>5813</v>
      </c>
      <c r="B46" s="272" t="s">
        <v>5293</v>
      </c>
      <c r="C46" s="14" t="s">
        <v>1152</v>
      </c>
      <c r="D46" s="1" t="s">
        <v>211</v>
      </c>
      <c r="E46" s="280" t="s">
        <v>5711</v>
      </c>
      <c r="F46" s="266">
        <v>0.15</v>
      </c>
      <c r="G46" s="35">
        <f>ROUNDUP(F46*Michis!$O$1,-2)</f>
        <v>200</v>
      </c>
      <c r="H46" s="35">
        <f>ROUNDUP(F46*Michis!$O$4,-2)</f>
        <v>100</v>
      </c>
      <c r="I46" s="2">
        <v>1</v>
      </c>
      <c r="J46" s="16">
        <f t="shared" ref="J46:J47" si="3">G46*I46</f>
        <v>200</v>
      </c>
      <c r="K46" s="16">
        <f t="shared" ref="K46:K47" si="4">H46*I46</f>
        <v>100</v>
      </c>
      <c r="L46" s="256" t="s">
        <v>5814</v>
      </c>
      <c r="M46" s="41">
        <f t="shared" ref="M46:M47" si="5">F46*I46</f>
        <v>0.15</v>
      </c>
    </row>
    <row r="47" spans="1:15" x14ac:dyDescent="0.3">
      <c r="A47" s="176" t="s">
        <v>593</v>
      </c>
      <c r="B47" s="147" t="s">
        <v>1491</v>
      </c>
      <c r="C47" s="10" t="s">
        <v>181</v>
      </c>
      <c r="D47" s="12" t="s">
        <v>208</v>
      </c>
      <c r="E47" s="280" t="s">
        <v>5711</v>
      </c>
      <c r="F47" s="266">
        <v>0.75</v>
      </c>
      <c r="G47" s="35">
        <f>ROUNDUP(F47*Michis!$O$1,-2)</f>
        <v>600</v>
      </c>
      <c r="H47" s="35">
        <f>ROUNDUP(F47*Michis!$O$4,-2)</f>
        <v>500</v>
      </c>
      <c r="I47" s="2">
        <v>1</v>
      </c>
      <c r="J47" s="16">
        <f t="shared" si="3"/>
        <v>600</v>
      </c>
      <c r="K47" s="16">
        <f t="shared" si="4"/>
        <v>500</v>
      </c>
      <c r="L47" s="256" t="s">
        <v>2763</v>
      </c>
      <c r="M47" s="41">
        <f t="shared" si="5"/>
        <v>0.75</v>
      </c>
    </row>
    <row r="48" spans="1:15" x14ac:dyDescent="0.3">
      <c r="A48" s="4" t="s">
        <v>6297</v>
      </c>
      <c r="B48" s="284" t="s">
        <v>6291</v>
      </c>
      <c r="C48" s="9" t="s">
        <v>182</v>
      </c>
      <c r="D48" s="12" t="s">
        <v>208</v>
      </c>
      <c r="E48" s="280" t="s">
        <v>5711</v>
      </c>
      <c r="F48" s="266">
        <v>14.99</v>
      </c>
      <c r="G48" s="35">
        <f>ROUNDUP(F48*Michis!$O$1,-2)</f>
        <v>10500</v>
      </c>
      <c r="H48" s="35">
        <f>ROUNDUP(F48*Michis!$O$4,-2)</f>
        <v>9800</v>
      </c>
      <c r="I48" s="2">
        <v>1</v>
      </c>
      <c r="J48" s="16">
        <f>G48*I48</f>
        <v>10500</v>
      </c>
      <c r="K48" s="16">
        <f>H48*I48</f>
        <v>9800</v>
      </c>
      <c r="L48" s="42" t="s">
        <v>6298</v>
      </c>
      <c r="M48" s="41">
        <f>F48*I48</f>
        <v>14.99</v>
      </c>
    </row>
    <row r="49" spans="1:13" x14ac:dyDescent="0.3">
      <c r="A49" s="176" t="s">
        <v>6474</v>
      </c>
      <c r="B49" s="165" t="s">
        <v>1515</v>
      </c>
      <c r="C49" s="10" t="s">
        <v>181</v>
      </c>
      <c r="D49" s="12" t="s">
        <v>208</v>
      </c>
      <c r="E49" s="280" t="s">
        <v>5711</v>
      </c>
      <c r="F49" s="266">
        <v>1.99</v>
      </c>
      <c r="G49" s="35">
        <f>ROUNDUP(F49*Michis!$O$1,-2)</f>
        <v>1400</v>
      </c>
      <c r="H49" s="35">
        <f>ROUNDUP(F49*Michis!$O$4,-2)</f>
        <v>1300</v>
      </c>
      <c r="I49" s="2">
        <v>1</v>
      </c>
      <c r="J49" s="16">
        <f t="shared" ref="J49:J53" si="6">G49*I49</f>
        <v>1400</v>
      </c>
      <c r="K49" s="16">
        <f t="shared" ref="K49:K53" si="7">H49*I49</f>
        <v>1300</v>
      </c>
      <c r="L49" s="256" t="s">
        <v>6475</v>
      </c>
      <c r="M49" s="41">
        <f t="shared" ref="M49:M53" si="8">F49*I49</f>
        <v>1.99</v>
      </c>
    </row>
    <row r="50" spans="1:13" x14ac:dyDescent="0.3">
      <c r="A50" s="176" t="s">
        <v>6477</v>
      </c>
      <c r="B50" s="149" t="s">
        <v>1493</v>
      </c>
      <c r="C50" s="10" t="s">
        <v>181</v>
      </c>
      <c r="D50" s="13" t="s">
        <v>209</v>
      </c>
      <c r="E50" s="280" t="s">
        <v>5711</v>
      </c>
      <c r="F50" s="266">
        <v>0.25</v>
      </c>
      <c r="G50" s="35">
        <f>ROUNDUP(F50*Michis!$O$1,-2)</f>
        <v>200</v>
      </c>
      <c r="H50" s="35">
        <f>ROUNDUP(F50*Michis!$O$4,-2)</f>
        <v>200</v>
      </c>
      <c r="I50" s="2">
        <v>1</v>
      </c>
      <c r="J50" s="35">
        <f t="shared" si="6"/>
        <v>200</v>
      </c>
      <c r="K50" s="35">
        <f t="shared" si="7"/>
        <v>200</v>
      </c>
      <c r="L50" s="256" t="s">
        <v>6476</v>
      </c>
      <c r="M50" s="41">
        <f t="shared" si="8"/>
        <v>0.25</v>
      </c>
    </row>
    <row r="51" spans="1:13" x14ac:dyDescent="0.3">
      <c r="A51" s="176" t="s">
        <v>5740</v>
      </c>
      <c r="B51" s="169" t="s">
        <v>1519</v>
      </c>
      <c r="C51" s="10" t="s">
        <v>181</v>
      </c>
      <c r="D51" s="12" t="s">
        <v>208</v>
      </c>
      <c r="E51" s="280" t="s">
        <v>5712</v>
      </c>
      <c r="F51" s="266">
        <v>1.99</v>
      </c>
      <c r="G51" s="35">
        <f>ROUNDUP(F51*Michis!$O$1,-2)</f>
        <v>1400</v>
      </c>
      <c r="H51" s="35">
        <f>ROUNDUP(F51*Michis!$O$4,-2)</f>
        <v>1300</v>
      </c>
      <c r="I51" s="2">
        <v>1</v>
      </c>
      <c r="J51" s="16">
        <f t="shared" si="6"/>
        <v>1400</v>
      </c>
      <c r="K51" s="16">
        <f t="shared" si="7"/>
        <v>1300</v>
      </c>
      <c r="L51" s="256" t="s">
        <v>6478</v>
      </c>
      <c r="M51" s="41">
        <f t="shared" si="8"/>
        <v>1.99</v>
      </c>
    </row>
    <row r="52" spans="1:13" x14ac:dyDescent="0.3">
      <c r="A52" s="176" t="s">
        <v>5763</v>
      </c>
      <c r="B52" s="123" t="s">
        <v>1454</v>
      </c>
      <c r="C52" s="9" t="s">
        <v>182</v>
      </c>
      <c r="D52" s="1" t="s">
        <v>211</v>
      </c>
      <c r="E52" s="280" t="s">
        <v>5712</v>
      </c>
      <c r="F52" s="266">
        <v>0.49</v>
      </c>
      <c r="G52" s="35">
        <f>ROUNDUP(F52*Michis!$O$1,-2)</f>
        <v>400</v>
      </c>
      <c r="H52" s="35">
        <f>ROUNDUP(F52*Michis!$O$4,-2)</f>
        <v>400</v>
      </c>
      <c r="I52" s="2">
        <v>1</v>
      </c>
      <c r="J52" s="16">
        <f t="shared" si="6"/>
        <v>400</v>
      </c>
      <c r="K52" s="16">
        <f t="shared" si="7"/>
        <v>400</v>
      </c>
      <c r="L52" s="256" t="s">
        <v>6479</v>
      </c>
      <c r="M52" s="41">
        <f t="shared" si="8"/>
        <v>0.49</v>
      </c>
    </row>
    <row r="53" spans="1:13" x14ac:dyDescent="0.3">
      <c r="A53" s="176" t="s">
        <v>5765</v>
      </c>
      <c r="B53" s="249" t="s">
        <v>4120</v>
      </c>
      <c r="C53" s="9" t="s">
        <v>182</v>
      </c>
      <c r="D53" s="13" t="s">
        <v>209</v>
      </c>
      <c r="E53" s="280" t="s">
        <v>5712</v>
      </c>
      <c r="F53" s="266">
        <v>0.49</v>
      </c>
      <c r="G53" s="35">
        <f>ROUNDUP(F53*Michis!$O$1,-2)</f>
        <v>400</v>
      </c>
      <c r="H53" s="35">
        <f>ROUNDUP(F53*Michis!$O$4,-2)</f>
        <v>400</v>
      </c>
      <c r="I53" s="2">
        <v>1</v>
      </c>
      <c r="J53" s="16">
        <f t="shared" si="6"/>
        <v>400</v>
      </c>
      <c r="K53" s="16">
        <f t="shared" si="7"/>
        <v>400</v>
      </c>
      <c r="L53" s="256" t="s">
        <v>6480</v>
      </c>
      <c r="M53" s="41">
        <f t="shared" si="8"/>
        <v>0.49</v>
      </c>
    </row>
    <row r="54" spans="1:13" x14ac:dyDescent="0.3">
      <c r="A54" s="176" t="s">
        <v>6481</v>
      </c>
      <c r="B54" s="193" t="s">
        <v>2424</v>
      </c>
      <c r="C54" s="8" t="s">
        <v>184</v>
      </c>
      <c r="D54" s="13" t="s">
        <v>209</v>
      </c>
      <c r="E54" s="280" t="s">
        <v>5712</v>
      </c>
      <c r="F54" s="266">
        <v>0.49</v>
      </c>
      <c r="G54" s="35">
        <f>ROUNDUP(F54*Michis!$O$1,-2)</f>
        <v>400</v>
      </c>
      <c r="H54" s="35">
        <f>ROUNDUP(F54*Michis!$O$4,-2)</f>
        <v>400</v>
      </c>
      <c r="I54" s="2">
        <v>1</v>
      </c>
      <c r="J54" s="16">
        <f t="shared" ref="J54:J58" si="9">G54*I54</f>
        <v>400</v>
      </c>
      <c r="K54" s="16">
        <f t="shared" ref="K54:K58" si="10">H54*I54</f>
        <v>400</v>
      </c>
      <c r="L54" s="256" t="s">
        <v>6482</v>
      </c>
      <c r="M54" s="41">
        <f t="shared" ref="M54:M58" si="11">F54*I54</f>
        <v>0.49</v>
      </c>
    </row>
    <row r="55" spans="1:13" x14ac:dyDescent="0.3">
      <c r="A55" s="176" t="s">
        <v>6483</v>
      </c>
      <c r="B55" s="78" t="s">
        <v>1387</v>
      </c>
      <c r="C55" s="19" t="s">
        <v>185</v>
      </c>
      <c r="D55" s="12" t="s">
        <v>208</v>
      </c>
      <c r="E55" s="280" t="s">
        <v>5711</v>
      </c>
      <c r="F55" s="266">
        <v>1.49</v>
      </c>
      <c r="G55" s="35">
        <f>ROUNDUP(F55*Michis!$O$1,-2)</f>
        <v>1100</v>
      </c>
      <c r="H55" s="35">
        <f>ROUNDUP(F55*Michis!$O$4,-2)</f>
        <v>1000</v>
      </c>
      <c r="I55" s="2">
        <v>1</v>
      </c>
      <c r="J55" s="16">
        <f t="shared" si="9"/>
        <v>1100</v>
      </c>
      <c r="K55" s="16">
        <f t="shared" si="10"/>
        <v>1000</v>
      </c>
      <c r="L55" s="256" t="s">
        <v>6484</v>
      </c>
      <c r="M55" s="41">
        <f t="shared" si="11"/>
        <v>1.49</v>
      </c>
    </row>
    <row r="56" spans="1:13" x14ac:dyDescent="0.3">
      <c r="A56" s="176" t="s">
        <v>6485</v>
      </c>
      <c r="B56" s="80" t="s">
        <v>1390</v>
      </c>
      <c r="C56" s="19" t="s">
        <v>185</v>
      </c>
      <c r="D56" s="1" t="s">
        <v>211</v>
      </c>
      <c r="E56" s="280" t="s">
        <v>5711</v>
      </c>
      <c r="F56" s="266">
        <v>0.25</v>
      </c>
      <c r="G56" s="35">
        <f>ROUNDUP(F56*Michis!$O$1,-2)</f>
        <v>200</v>
      </c>
      <c r="H56" s="35">
        <f>ROUNDUP(F56*Michis!$O$4,-2)</f>
        <v>200</v>
      </c>
      <c r="I56" s="2">
        <v>1</v>
      </c>
      <c r="J56" s="16">
        <f t="shared" si="9"/>
        <v>200</v>
      </c>
      <c r="K56" s="16">
        <f t="shared" si="10"/>
        <v>200</v>
      </c>
      <c r="L56" s="256" t="s">
        <v>6486</v>
      </c>
      <c r="M56" s="41">
        <f t="shared" si="11"/>
        <v>0.25</v>
      </c>
    </row>
    <row r="57" spans="1:13" x14ac:dyDescent="0.3">
      <c r="A57" s="176" t="s">
        <v>5787</v>
      </c>
      <c r="B57" s="71" t="s">
        <v>1467</v>
      </c>
      <c r="C57" s="19" t="s">
        <v>185</v>
      </c>
      <c r="D57" s="13" t="s">
        <v>209</v>
      </c>
      <c r="E57" s="280" t="s">
        <v>5712</v>
      </c>
      <c r="F57" s="266">
        <v>0.49</v>
      </c>
      <c r="G57" s="35">
        <f>ROUNDUP(F57*Michis!$O$1,-2)</f>
        <v>400</v>
      </c>
      <c r="H57" s="35">
        <f>ROUNDUP(F57*Michis!$O$4,-2)</f>
        <v>400</v>
      </c>
      <c r="I57" s="2">
        <v>1</v>
      </c>
      <c r="J57" s="16">
        <f t="shared" si="9"/>
        <v>400</v>
      </c>
      <c r="K57" s="16">
        <f t="shared" si="10"/>
        <v>400</v>
      </c>
      <c r="L57" s="256" t="s">
        <v>6487</v>
      </c>
      <c r="M57" s="41">
        <f t="shared" si="11"/>
        <v>0.49</v>
      </c>
    </row>
    <row r="58" spans="1:13" x14ac:dyDescent="0.3">
      <c r="A58" s="176" t="s">
        <v>6488</v>
      </c>
      <c r="B58" s="165" t="s">
        <v>1515</v>
      </c>
      <c r="C58" s="14" t="s">
        <v>1152</v>
      </c>
      <c r="D58" s="12" t="s">
        <v>208</v>
      </c>
      <c r="E58" s="280" t="s">
        <v>5711</v>
      </c>
      <c r="F58" s="266">
        <v>2.99</v>
      </c>
      <c r="G58" s="35">
        <f>ROUNDUP(F58*Michis!$O$1,-2)</f>
        <v>2100</v>
      </c>
      <c r="H58" s="35">
        <f>ROUNDUP(F58*Michis!$O$4,-2)</f>
        <v>2000</v>
      </c>
      <c r="I58" s="2">
        <v>1</v>
      </c>
      <c r="J58" s="16">
        <f t="shared" si="9"/>
        <v>2100</v>
      </c>
      <c r="K58" s="16">
        <f t="shared" si="10"/>
        <v>2000</v>
      </c>
      <c r="L58" s="256" t="s">
        <v>6489</v>
      </c>
      <c r="M58" s="41">
        <f t="shared" si="11"/>
        <v>2.99</v>
      </c>
    </row>
    <row r="59" spans="1:13" x14ac:dyDescent="0.3">
      <c r="A59" s="176" t="s">
        <v>6490</v>
      </c>
      <c r="B59" s="146" t="s">
        <v>1490</v>
      </c>
      <c r="C59" s="14" t="s">
        <v>1152</v>
      </c>
      <c r="D59" s="13" t="s">
        <v>209</v>
      </c>
      <c r="E59" s="280" t="s">
        <v>5712</v>
      </c>
      <c r="F59" s="266">
        <v>0.49</v>
      </c>
      <c r="G59" s="35">
        <f>ROUNDUP(F59*Michis!$O$1,-2)</f>
        <v>400</v>
      </c>
      <c r="H59" s="35">
        <f>ROUNDUP(F59*Michis!$O$4,-2)</f>
        <v>400</v>
      </c>
      <c r="I59" s="2">
        <v>1</v>
      </c>
      <c r="J59" s="16">
        <f t="shared" ref="J59:J61" si="12">G59*I59</f>
        <v>400</v>
      </c>
      <c r="K59" s="16">
        <f t="shared" ref="K59:K61" si="13">H59*I59</f>
        <v>400</v>
      </c>
      <c r="L59" s="256" t="s">
        <v>6491</v>
      </c>
      <c r="M59" s="41">
        <f t="shared" ref="M59:M61" si="14">F59*I59</f>
        <v>0.49</v>
      </c>
    </row>
    <row r="60" spans="1:13" x14ac:dyDescent="0.3">
      <c r="A60" s="176" t="s">
        <v>6492</v>
      </c>
      <c r="B60" s="166" t="s">
        <v>1516</v>
      </c>
      <c r="C60" s="5" t="s">
        <v>1035</v>
      </c>
      <c r="D60" s="1" t="s">
        <v>211</v>
      </c>
      <c r="E60" s="280" t="s">
        <v>5711</v>
      </c>
      <c r="F60" s="266">
        <v>0.25</v>
      </c>
      <c r="G60" s="35">
        <f>ROUNDUP(F60*Michis!$O$1,-2)</f>
        <v>200</v>
      </c>
      <c r="H60" s="35">
        <f>ROUNDUP(F60*Michis!$O$4,-2)</f>
        <v>200</v>
      </c>
      <c r="I60" s="2">
        <v>1</v>
      </c>
      <c r="J60" s="16">
        <f t="shared" si="12"/>
        <v>200</v>
      </c>
      <c r="K60" s="16">
        <f t="shared" si="13"/>
        <v>200</v>
      </c>
      <c r="L60" s="256" t="s">
        <v>6493</v>
      </c>
      <c r="M60" s="41">
        <f t="shared" si="14"/>
        <v>0.25</v>
      </c>
    </row>
    <row r="61" spans="1:13" x14ac:dyDescent="0.3">
      <c r="A61" s="176" t="s">
        <v>6494</v>
      </c>
      <c r="B61" s="23" t="s">
        <v>1327</v>
      </c>
      <c r="C61" s="5" t="s">
        <v>1139</v>
      </c>
      <c r="D61" s="1" t="s">
        <v>211</v>
      </c>
      <c r="E61" s="280" t="s">
        <v>5711</v>
      </c>
      <c r="F61" s="266">
        <v>0.75</v>
      </c>
      <c r="G61" s="35">
        <f>ROUNDUP(F61*Michis!$O$1,-2)</f>
        <v>600</v>
      </c>
      <c r="H61" s="35">
        <f>ROUNDUP(F61*Michis!$O$4,-2)</f>
        <v>500</v>
      </c>
      <c r="I61" s="2">
        <v>1</v>
      </c>
      <c r="J61" s="16">
        <f t="shared" si="12"/>
        <v>600</v>
      </c>
      <c r="K61" s="16">
        <f t="shared" si="13"/>
        <v>500</v>
      </c>
      <c r="L61" s="256" t="s">
        <v>6495</v>
      </c>
      <c r="M61" s="41">
        <f t="shared" si="14"/>
        <v>0.75</v>
      </c>
    </row>
  </sheetData>
  <hyperlinks>
    <hyperlink ref="L2" r:id="rId1" xr:uid="{3A228E28-6F3C-45ED-9C4A-3A9BAE5F0370}"/>
    <hyperlink ref="L3" r:id="rId2" xr:uid="{1E38CCDF-DC16-4B67-83F0-3ABE8810CFCA}"/>
    <hyperlink ref="L4" r:id="rId3" xr:uid="{DE267928-CF68-489A-BD95-2DCA0A768BA5}"/>
    <hyperlink ref="L5" r:id="rId4" xr:uid="{4143EF51-77AF-41B8-9514-F9A4598070E1}"/>
    <hyperlink ref="L6" r:id="rId5" xr:uid="{0C165C23-F3C4-4276-B6B7-BBCF9B6A959C}"/>
    <hyperlink ref="L7" r:id="rId6" xr:uid="{CBA7D7FE-0022-4C7F-81F7-B85375889BE3}"/>
    <hyperlink ref="L8" r:id="rId7" xr:uid="{2827CDC9-737D-4239-B2EA-1F54566F703F}"/>
    <hyperlink ref="L9" r:id="rId8" xr:uid="{813E7BD2-4D88-4E97-9372-77DB88F1DB44}"/>
    <hyperlink ref="L10" r:id="rId9" xr:uid="{FF6DD379-4F73-4CD0-9690-13C4F88E02B8}"/>
    <hyperlink ref="L11" r:id="rId10" xr:uid="{7CB6B115-73F2-44E2-97CC-C95D7AE137E7}"/>
    <hyperlink ref="L12" r:id="rId11" xr:uid="{347291D0-04BC-49FA-82B0-71E6EDF30100}"/>
    <hyperlink ref="L13" r:id="rId12" xr:uid="{12B5B068-7027-4870-B92C-FC11782E1A42}"/>
    <hyperlink ref="L14" r:id="rId13" xr:uid="{0C89B62B-F852-4ABE-BA8E-B4C0727EA164}"/>
    <hyperlink ref="L15" r:id="rId14" xr:uid="{EF6663BF-8D97-4A5D-9072-896F62AE3C16}"/>
    <hyperlink ref="L16" r:id="rId15" xr:uid="{5BB7A5DD-DC13-4588-9480-CA8E961342F6}"/>
    <hyperlink ref="L17" r:id="rId16" xr:uid="{B8A9BCC8-FB6E-4578-96C8-817A5843DD50}"/>
    <hyperlink ref="L18" r:id="rId17" xr:uid="{1801243C-E368-4C9A-8FD5-F5BCC67EF9AE}"/>
    <hyperlink ref="L19" r:id="rId18" xr:uid="{89B31B70-9B9F-4621-86B1-5D39BD7BA417}"/>
    <hyperlink ref="L20" r:id="rId19" xr:uid="{25237D50-0617-4C10-9EE6-F920A25E3ADA}"/>
    <hyperlink ref="L21" r:id="rId20" xr:uid="{56EEED82-C9A6-4626-92C5-138517AC3E0D}"/>
    <hyperlink ref="L22" r:id="rId21" xr:uid="{FF1F215C-4B75-4760-A999-028BDD52F703}"/>
    <hyperlink ref="L23" r:id="rId22" xr:uid="{20C41E35-C5D6-4393-80AA-4C5F1F432781}"/>
    <hyperlink ref="L24" r:id="rId23" xr:uid="{EE9412D6-3DD4-4C86-B918-DDF56C336A4A}"/>
    <hyperlink ref="L25" r:id="rId24" xr:uid="{583E05E2-2D5C-4787-A930-3A535B46319E}"/>
    <hyperlink ref="L26" r:id="rId25" xr:uid="{0075F1A7-109C-4A1F-A342-153A9C79633B}"/>
    <hyperlink ref="L28" r:id="rId26" xr:uid="{1CB93CCA-96F5-4B78-A23F-B9B75F3A3982}"/>
    <hyperlink ref="L27" r:id="rId27" xr:uid="{44BFD578-4D89-4666-A0F1-2674866B9BF6}"/>
    <hyperlink ref="L29" r:id="rId28" xr:uid="{5C3BC134-2C92-4B1F-8448-E725575C3F29}"/>
    <hyperlink ref="L30" r:id="rId29" xr:uid="{354FBBB1-CDFD-46F9-9DF1-94072A1BDF54}"/>
    <hyperlink ref="L31" r:id="rId30" xr:uid="{A6AD3E79-8ED6-49E1-A1F9-6A3AB17F2E8E}"/>
    <hyperlink ref="L33" r:id="rId31" xr:uid="{9406DCA1-AC54-442A-8869-2438E8D29731}"/>
    <hyperlink ref="L34" r:id="rId32" xr:uid="{C72449E1-0D0B-4A2C-8317-5E461ADE52F7}"/>
    <hyperlink ref="L35" r:id="rId33" xr:uid="{7DA6B558-B6F1-48C7-9830-E18EA71A82A5}"/>
    <hyperlink ref="L36" r:id="rId34" xr:uid="{FA12A2E8-4B2B-4B25-AB1C-A111B8927D54}"/>
    <hyperlink ref="L37" r:id="rId35" xr:uid="{AC62C79F-15BC-48AF-B47A-20D461D23E90}"/>
    <hyperlink ref="L38" r:id="rId36" xr:uid="{42661255-990D-42A9-AEDC-45994C11105F}"/>
    <hyperlink ref="L39" r:id="rId37" xr:uid="{B0950960-83E4-45E9-883C-6ACE56D72937}"/>
    <hyperlink ref="L40" r:id="rId38" xr:uid="{C5E084EE-C0FA-47E1-BC2D-7E60758E39EE}"/>
    <hyperlink ref="L41" r:id="rId39" xr:uid="{0EB2D2E4-A552-4984-B084-89828B1BD445}"/>
    <hyperlink ref="L42" r:id="rId40" xr:uid="{79CD31EA-E257-4B5F-9C61-C6CB6C3372A6}"/>
    <hyperlink ref="L43" r:id="rId41" xr:uid="{907D328F-E30A-426C-9CEF-82A5D3639548}"/>
    <hyperlink ref="L44" r:id="rId42" xr:uid="{5EB6D429-792E-451D-99E8-6804E23FD417}"/>
    <hyperlink ref="L45" r:id="rId43" xr:uid="{F9F2C29D-7DB3-442C-99FD-663DBE318352}"/>
    <hyperlink ref="L46" r:id="rId44" xr:uid="{D78CBA10-95E2-4939-B1D9-6851E72B9502}"/>
    <hyperlink ref="L47" r:id="rId45" xr:uid="{5E90A1D8-7AB6-45C9-84EC-951E03DF2C90}"/>
    <hyperlink ref="L48" r:id="rId46" xr:uid="{39A83913-3317-4FEA-AC68-DA1BF113A100}"/>
    <hyperlink ref="L49" r:id="rId47" xr:uid="{C1FB0DFC-96C4-4C36-958F-86F0CB4568B9}"/>
    <hyperlink ref="L50" r:id="rId48" xr:uid="{761C205B-13BA-467D-978B-41243664896E}"/>
    <hyperlink ref="L51" r:id="rId49" xr:uid="{D2ABB693-4252-48DF-90DB-0AD4115971A4}"/>
    <hyperlink ref="L52" r:id="rId50" xr:uid="{E1FD37A5-AE75-44FA-AB4D-3647C794ADCD}"/>
    <hyperlink ref="L53" r:id="rId51" xr:uid="{84146EC0-C4FA-4CC8-A639-3E32449CFC2F}"/>
    <hyperlink ref="L54" r:id="rId52" xr:uid="{74D60F3A-A025-4391-B266-719CF3295BF0}"/>
    <hyperlink ref="L55" r:id="rId53" xr:uid="{A34C13F4-2562-46B8-813B-D0004A98D6DD}"/>
    <hyperlink ref="L56" r:id="rId54" xr:uid="{C553BA73-70EA-409E-A4A2-8A52B22D6726}"/>
    <hyperlink ref="L57" r:id="rId55" xr:uid="{52833806-E8DB-4657-B5E5-78BE9042024A}"/>
    <hyperlink ref="L58" r:id="rId56" xr:uid="{4DE81B55-AA47-4F0A-A9E4-36BAA03C6AFB}"/>
    <hyperlink ref="L59" r:id="rId57" xr:uid="{C869FEE3-CFD4-4F50-AA28-A2214003BF91}"/>
    <hyperlink ref="L60" r:id="rId58" xr:uid="{894DDD0A-6647-4F3E-9BF0-EB8A8CB76C2D}"/>
    <hyperlink ref="L61" r:id="rId59" xr:uid="{91ECCD17-70C8-4F5A-8963-ACD9EE3DC64F}"/>
  </hyperlinks>
  <pageMargins left="0.75" right="0.75" top="1" bottom="1" header="0.5" footer="0.5"/>
  <pageSetup orientation="portrait" horizontalDpi="4294967292" verticalDpi="4294967292" r:id="rId6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B9E3-A7DD-45FF-8403-C8F1AE5AD9B4}">
  <dimension ref="A1:Q18"/>
  <sheetViews>
    <sheetView zoomScale="103" zoomScaleNormal="100" workbookViewId="0">
      <pane xSplit="1" topLeftCell="B1" activePane="topRight" state="frozen"/>
      <selection activeCell="A258" sqref="A258"/>
      <selection pane="topRight" activeCell="A2" sqref="A2:M18"/>
    </sheetView>
  </sheetViews>
  <sheetFormatPr baseColWidth="10" defaultRowHeight="15.6" x14ac:dyDescent="0.3"/>
  <cols>
    <col min="1" max="1" width="30.09765625" customWidth="1"/>
    <col min="2" max="2" width="40.09765625" customWidth="1"/>
    <col min="3" max="3" width="10.8984375" bestFit="1" customWidth="1"/>
    <col min="4" max="4" width="7" bestFit="1" customWidth="1"/>
    <col min="5" max="5" width="9.8984375" bestFit="1" customWidth="1"/>
    <col min="6" max="6" width="9.8984375" customWidth="1"/>
    <col min="7" max="8" width="9.59765625" bestFit="1" customWidth="1"/>
    <col min="9" max="9" width="4.19921875" bestFit="1" customWidth="1"/>
    <col min="10" max="11" width="8.69921875" bestFit="1" customWidth="1"/>
    <col min="12" max="12" width="9" customWidth="1"/>
    <col min="13" max="14" width="5" customWidth="1"/>
    <col min="15" max="15" width="12.19921875" bestFit="1" customWidth="1"/>
    <col min="16" max="16" width="5" customWidth="1"/>
    <col min="17" max="17" width="12" customWidth="1"/>
    <col min="18" max="21" width="5" customWidth="1"/>
    <col min="22" max="22" width="37.69921875" customWidth="1"/>
    <col min="24" max="24" width="16.69921875" bestFit="1" customWidth="1"/>
  </cols>
  <sheetData>
    <row r="1" spans="1:17" x14ac:dyDescent="0.3">
      <c r="A1" s="54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186"/>
      <c r="G1" s="50" t="s">
        <v>1865</v>
      </c>
      <c r="H1" s="50" t="s">
        <v>5</v>
      </c>
      <c r="I1" s="50" t="s">
        <v>217</v>
      </c>
      <c r="J1" s="50" t="s">
        <v>1866</v>
      </c>
      <c r="K1" s="50" t="s">
        <v>7</v>
      </c>
      <c r="L1" s="50" t="s">
        <v>218</v>
      </c>
      <c r="O1" s="54">
        <v>700</v>
      </c>
      <c r="Q1" s="59" t="s">
        <v>2503</v>
      </c>
    </row>
    <row r="2" spans="1:17" x14ac:dyDescent="0.3">
      <c r="A2" s="30" t="s">
        <v>2499</v>
      </c>
      <c r="B2" s="23" t="s">
        <v>1337</v>
      </c>
      <c r="C2" s="14" t="s">
        <v>1152</v>
      </c>
      <c r="D2" s="13" t="s">
        <v>209</v>
      </c>
      <c r="E2" s="18">
        <v>2.4900000000000002</v>
      </c>
      <c r="F2" s="18" t="s">
        <v>5711</v>
      </c>
      <c r="G2" s="35">
        <f t="shared" ref="G2:G3" si="0">ROUNDUP(E2*$O$1,-1)</f>
        <v>1750</v>
      </c>
      <c r="H2" s="35">
        <f>ROUNDUP(E2*$O$4,-1)</f>
        <v>1620</v>
      </c>
      <c r="I2" s="2">
        <v>2</v>
      </c>
      <c r="J2" s="16">
        <f t="shared" ref="J2:J3" si="1">G2*I2</f>
        <v>3500</v>
      </c>
      <c r="K2" s="16">
        <f>H2*I2</f>
        <v>3240</v>
      </c>
      <c r="L2" s="175" t="s">
        <v>2500</v>
      </c>
      <c r="M2" s="41">
        <f t="shared" ref="M2:M3" si="2">E2*I2</f>
        <v>4.9800000000000004</v>
      </c>
      <c r="O2" s="3">
        <f>SUM(J:J)</f>
        <v>94150</v>
      </c>
      <c r="Q2" s="3">
        <f>SUM(K2:K3)</f>
        <v>9090</v>
      </c>
    </row>
    <row r="3" spans="1:17" x14ac:dyDescent="0.3">
      <c r="A3" s="30" t="s">
        <v>2502</v>
      </c>
      <c r="B3" s="23" t="s">
        <v>1337</v>
      </c>
      <c r="C3" s="4" t="s">
        <v>1007</v>
      </c>
      <c r="D3" s="12" t="s">
        <v>208</v>
      </c>
      <c r="E3" s="18">
        <v>8.99</v>
      </c>
      <c r="F3" s="18" t="s">
        <v>5711</v>
      </c>
      <c r="G3" s="35">
        <f t="shared" si="0"/>
        <v>6300</v>
      </c>
      <c r="H3" s="35">
        <f t="shared" ref="H3" si="3">ROUNDUP(E3*$O$4,-1)</f>
        <v>5850</v>
      </c>
      <c r="I3" s="2">
        <v>1</v>
      </c>
      <c r="J3" s="16">
        <f t="shared" si="1"/>
        <v>6300</v>
      </c>
      <c r="K3" s="16">
        <f t="shared" ref="K3" si="4">H3*I3</f>
        <v>5850</v>
      </c>
      <c r="L3" s="175" t="s">
        <v>2501</v>
      </c>
      <c r="M3" s="41">
        <f t="shared" si="2"/>
        <v>8.99</v>
      </c>
    </row>
    <row r="4" spans="1:17" x14ac:dyDescent="0.3">
      <c r="A4" s="22" t="s">
        <v>2505</v>
      </c>
      <c r="B4" s="23" t="s">
        <v>1337</v>
      </c>
      <c r="C4" s="8" t="s">
        <v>184</v>
      </c>
      <c r="D4" s="13" t="s">
        <v>209</v>
      </c>
      <c r="E4" s="18">
        <v>5.99</v>
      </c>
      <c r="F4" s="18" t="s">
        <v>5711</v>
      </c>
      <c r="G4" s="35">
        <f t="shared" ref="G4:G6" si="5">ROUNDUP(E4*$O$1,-1)</f>
        <v>4200</v>
      </c>
      <c r="H4" s="35">
        <f t="shared" ref="H4:H6" si="6">ROUNDUP(E4*$O$4,-1)</f>
        <v>3900</v>
      </c>
      <c r="I4" s="2">
        <v>1</v>
      </c>
      <c r="J4" s="16">
        <f t="shared" ref="J4:J6" si="7">G4*I4</f>
        <v>4200</v>
      </c>
      <c r="K4" s="16">
        <f t="shared" ref="K4:K6" si="8">H4*I4</f>
        <v>3900</v>
      </c>
      <c r="L4" s="175" t="s">
        <v>2504</v>
      </c>
      <c r="M4" s="178">
        <f t="shared" ref="M4:M6" si="9">E4*I4</f>
        <v>5.99</v>
      </c>
      <c r="O4" s="54">
        <v>650</v>
      </c>
      <c r="Q4" s="194" t="s">
        <v>2508</v>
      </c>
    </row>
    <row r="5" spans="1:17" x14ac:dyDescent="0.3">
      <c r="A5" s="22" t="s">
        <v>2506</v>
      </c>
      <c r="B5" s="23" t="s">
        <v>1337</v>
      </c>
      <c r="C5" s="4" t="s">
        <v>1010</v>
      </c>
      <c r="D5" s="12" t="s">
        <v>208</v>
      </c>
      <c r="E5" s="18">
        <v>7.99</v>
      </c>
      <c r="F5" s="18" t="s">
        <v>5711</v>
      </c>
      <c r="G5" s="35">
        <f t="shared" si="5"/>
        <v>5600</v>
      </c>
      <c r="H5" s="35">
        <f t="shared" si="6"/>
        <v>5200</v>
      </c>
      <c r="I5" s="2">
        <v>1</v>
      </c>
      <c r="J5" s="35">
        <f t="shared" si="7"/>
        <v>5600</v>
      </c>
      <c r="K5" s="35">
        <f t="shared" si="8"/>
        <v>5200</v>
      </c>
      <c r="L5" s="42" t="s">
        <v>2507</v>
      </c>
      <c r="M5" s="178">
        <f t="shared" si="9"/>
        <v>7.99</v>
      </c>
      <c r="O5" s="3">
        <f>SUM(K:K)</f>
        <v>87400</v>
      </c>
      <c r="Q5" s="3">
        <f>SUM(K4:K5)</f>
        <v>9100</v>
      </c>
    </row>
    <row r="6" spans="1:17" x14ac:dyDescent="0.3">
      <c r="A6" s="22" t="s">
        <v>2511</v>
      </c>
      <c r="B6" s="23" t="s">
        <v>1337</v>
      </c>
      <c r="C6" s="19" t="s">
        <v>185</v>
      </c>
      <c r="D6" s="1" t="s">
        <v>211</v>
      </c>
      <c r="E6" s="18">
        <v>1.99</v>
      </c>
      <c r="F6" s="18" t="s">
        <v>5711</v>
      </c>
      <c r="G6" s="35">
        <f t="shared" si="5"/>
        <v>1400</v>
      </c>
      <c r="H6" s="35">
        <f t="shared" si="6"/>
        <v>1300</v>
      </c>
      <c r="I6" s="2">
        <v>2</v>
      </c>
      <c r="J6" s="16">
        <f t="shared" si="7"/>
        <v>2800</v>
      </c>
      <c r="K6" s="16">
        <f t="shared" si="8"/>
        <v>2600</v>
      </c>
      <c r="L6" s="175" t="s">
        <v>2509</v>
      </c>
      <c r="M6" s="41">
        <f t="shared" si="9"/>
        <v>3.98</v>
      </c>
    </row>
    <row r="7" spans="1:17" x14ac:dyDescent="0.3">
      <c r="A7" s="22" t="s">
        <v>1831</v>
      </c>
      <c r="B7" s="23" t="s">
        <v>1337</v>
      </c>
      <c r="C7" s="19" t="s">
        <v>1033</v>
      </c>
      <c r="D7" s="11" t="s">
        <v>210</v>
      </c>
      <c r="E7" s="18">
        <v>2.4900000000000002</v>
      </c>
      <c r="F7" s="18" t="s">
        <v>5711</v>
      </c>
      <c r="G7" s="35">
        <f t="shared" ref="G7:G14" si="10">ROUNDUP(E7*$O$1,-1)</f>
        <v>1750</v>
      </c>
      <c r="H7" s="35">
        <f t="shared" ref="H7:H14" si="11">ROUNDUP(E7*$O$4,-1)</f>
        <v>1620</v>
      </c>
      <c r="I7" s="2">
        <v>1</v>
      </c>
      <c r="J7" s="16">
        <f t="shared" ref="J7:J14" si="12">G7*I7</f>
        <v>1750</v>
      </c>
      <c r="K7" s="16">
        <f t="shared" ref="K7:K14" si="13">H7*I7</f>
        <v>1620</v>
      </c>
      <c r="L7" s="174" t="s">
        <v>1830</v>
      </c>
      <c r="M7" s="178">
        <f t="shared" ref="M7:M14" si="14">E7*I7</f>
        <v>2.4900000000000002</v>
      </c>
      <c r="O7" s="54" t="s">
        <v>100</v>
      </c>
      <c r="Q7" s="195" t="s">
        <v>2510</v>
      </c>
    </row>
    <row r="8" spans="1:17" x14ac:dyDescent="0.3">
      <c r="A8" s="22" t="s">
        <v>1832</v>
      </c>
      <c r="B8" s="23" t="s">
        <v>1337</v>
      </c>
      <c r="C8" s="19" t="s">
        <v>1033</v>
      </c>
      <c r="D8" s="12" t="s">
        <v>208</v>
      </c>
      <c r="E8" s="18">
        <v>5.99</v>
      </c>
      <c r="F8" s="18" t="s">
        <v>5711</v>
      </c>
      <c r="G8" s="35">
        <f t="shared" si="10"/>
        <v>4200</v>
      </c>
      <c r="H8" s="35">
        <f t="shared" si="11"/>
        <v>3900</v>
      </c>
      <c r="I8" s="2">
        <v>1</v>
      </c>
      <c r="J8" s="16">
        <f t="shared" si="12"/>
        <v>4200</v>
      </c>
      <c r="K8" s="16">
        <f t="shared" si="13"/>
        <v>3900</v>
      </c>
      <c r="L8" s="42" t="s">
        <v>1833</v>
      </c>
      <c r="M8" s="178">
        <f t="shared" si="14"/>
        <v>5.99</v>
      </c>
      <c r="O8" s="40">
        <f>SUM(M:M)</f>
        <v>134.30000000000001</v>
      </c>
      <c r="Q8" s="3">
        <f>SUM(K6:K10)+K17</f>
        <v>19820</v>
      </c>
    </row>
    <row r="9" spans="1:17" ht="15" customHeight="1" x14ac:dyDescent="0.3">
      <c r="A9" s="22" t="s">
        <v>2513</v>
      </c>
      <c r="B9" s="23" t="s">
        <v>1337</v>
      </c>
      <c r="C9" s="19" t="s">
        <v>1033</v>
      </c>
      <c r="D9" s="12" t="s">
        <v>208</v>
      </c>
      <c r="E9" s="18">
        <v>5.99</v>
      </c>
      <c r="F9" s="18" t="s">
        <v>5711</v>
      </c>
      <c r="G9" s="35">
        <f t="shared" si="10"/>
        <v>4200</v>
      </c>
      <c r="H9" s="35">
        <f t="shared" si="11"/>
        <v>3900</v>
      </c>
      <c r="I9" s="2">
        <v>1</v>
      </c>
      <c r="J9" s="35">
        <f t="shared" si="12"/>
        <v>4200</v>
      </c>
      <c r="K9" s="35">
        <f t="shared" si="13"/>
        <v>3900</v>
      </c>
      <c r="L9" s="42" t="s">
        <v>2512</v>
      </c>
      <c r="M9" s="178">
        <f t="shared" si="14"/>
        <v>5.99</v>
      </c>
      <c r="O9" s="47"/>
    </row>
    <row r="10" spans="1:17" x14ac:dyDescent="0.3">
      <c r="A10" s="22" t="s">
        <v>2515</v>
      </c>
      <c r="B10" s="23" t="s">
        <v>1337</v>
      </c>
      <c r="C10" s="19" t="s">
        <v>1033</v>
      </c>
      <c r="D10" s="12" t="s">
        <v>208</v>
      </c>
      <c r="E10" s="18">
        <v>7.99</v>
      </c>
      <c r="F10" s="18" t="s">
        <v>5711</v>
      </c>
      <c r="G10" s="35">
        <f t="shared" si="10"/>
        <v>5600</v>
      </c>
      <c r="H10" s="35">
        <f t="shared" si="11"/>
        <v>5200</v>
      </c>
      <c r="I10" s="2">
        <v>1</v>
      </c>
      <c r="J10" s="35">
        <f t="shared" si="12"/>
        <v>5600</v>
      </c>
      <c r="K10" s="35">
        <f t="shared" si="13"/>
        <v>5200</v>
      </c>
      <c r="L10" s="42" t="s">
        <v>2514</v>
      </c>
      <c r="M10" s="41">
        <f t="shared" si="14"/>
        <v>7.99</v>
      </c>
      <c r="O10" s="54" t="s">
        <v>2567</v>
      </c>
      <c r="Q10" s="197" t="s">
        <v>2517</v>
      </c>
    </row>
    <row r="11" spans="1:17" x14ac:dyDescent="0.3">
      <c r="A11" s="22" t="s">
        <v>2519</v>
      </c>
      <c r="B11" s="23" t="s">
        <v>1337</v>
      </c>
      <c r="C11" s="8" t="s">
        <v>184</v>
      </c>
      <c r="D11" s="12" t="s">
        <v>208</v>
      </c>
      <c r="E11" s="18">
        <v>8.99</v>
      </c>
      <c r="F11" s="18" t="s">
        <v>5711</v>
      </c>
      <c r="G11" s="35">
        <f t="shared" si="10"/>
        <v>6300</v>
      </c>
      <c r="H11" s="35">
        <f t="shared" si="11"/>
        <v>5850</v>
      </c>
      <c r="I11" s="2">
        <v>1</v>
      </c>
      <c r="J11" s="16">
        <f t="shared" si="12"/>
        <v>6300</v>
      </c>
      <c r="K11" s="16">
        <f t="shared" si="13"/>
        <v>5850</v>
      </c>
      <c r="L11" s="42" t="s">
        <v>2516</v>
      </c>
      <c r="M11" s="178">
        <f t="shared" si="14"/>
        <v>8.99</v>
      </c>
      <c r="O11" s="3">
        <f>O5+'Guild Kits - Ravnica Allegiance'!N5</f>
        <v>195290</v>
      </c>
      <c r="Q11" s="3">
        <f>SUM(K11:K15)+K18</f>
        <v>34440</v>
      </c>
    </row>
    <row r="12" spans="1:17" x14ac:dyDescent="0.3">
      <c r="A12" s="22" t="s">
        <v>2520</v>
      </c>
      <c r="B12" s="156" t="s">
        <v>1502</v>
      </c>
      <c r="C12" s="8" t="s">
        <v>184</v>
      </c>
      <c r="D12" s="12" t="s">
        <v>208</v>
      </c>
      <c r="E12" s="18">
        <v>2.4900000000000002</v>
      </c>
      <c r="F12" s="18" t="s">
        <v>5711</v>
      </c>
      <c r="G12" s="35">
        <f t="shared" si="10"/>
        <v>1750</v>
      </c>
      <c r="H12" s="35">
        <f t="shared" si="11"/>
        <v>1620</v>
      </c>
      <c r="I12" s="2">
        <v>1</v>
      </c>
      <c r="J12" s="16">
        <f t="shared" si="12"/>
        <v>1750</v>
      </c>
      <c r="K12" s="16">
        <f t="shared" si="13"/>
        <v>1620</v>
      </c>
      <c r="L12" s="42" t="s">
        <v>2521</v>
      </c>
      <c r="M12" s="178">
        <f t="shared" si="14"/>
        <v>2.4900000000000002</v>
      </c>
      <c r="O12" s="47"/>
    </row>
    <row r="13" spans="1:17" x14ac:dyDescent="0.3">
      <c r="A13" s="22" t="s">
        <v>2523</v>
      </c>
      <c r="B13" s="23" t="s">
        <v>1337</v>
      </c>
      <c r="C13" s="5" t="s">
        <v>1035</v>
      </c>
      <c r="D13" s="11" t="s">
        <v>210</v>
      </c>
      <c r="E13" s="18">
        <v>34.99</v>
      </c>
      <c r="F13" s="18" t="s">
        <v>5712</v>
      </c>
      <c r="G13" s="35">
        <f t="shared" si="10"/>
        <v>24500</v>
      </c>
      <c r="H13" s="35">
        <f t="shared" si="11"/>
        <v>22750</v>
      </c>
      <c r="I13" s="2">
        <v>1</v>
      </c>
      <c r="J13" s="16">
        <f t="shared" si="12"/>
        <v>24500</v>
      </c>
      <c r="K13" s="16">
        <f t="shared" si="13"/>
        <v>22750</v>
      </c>
      <c r="L13" s="42" t="s">
        <v>2522</v>
      </c>
      <c r="M13" s="178">
        <f t="shared" si="14"/>
        <v>34.99</v>
      </c>
      <c r="O13" s="47"/>
      <c r="Q13" s="198" t="s">
        <v>2518</v>
      </c>
    </row>
    <row r="14" spans="1:17" x14ac:dyDescent="0.3">
      <c r="A14" s="22" t="s">
        <v>2525</v>
      </c>
      <c r="B14" s="23" t="s">
        <v>1337</v>
      </c>
      <c r="C14" s="5" t="s">
        <v>1035</v>
      </c>
      <c r="D14" s="13" t="s">
        <v>209</v>
      </c>
      <c r="E14" s="18">
        <v>2.4900000000000002</v>
      </c>
      <c r="F14" s="18" t="s">
        <v>5711</v>
      </c>
      <c r="G14" s="35">
        <f t="shared" si="10"/>
        <v>1750</v>
      </c>
      <c r="H14" s="35">
        <f t="shared" si="11"/>
        <v>1620</v>
      </c>
      <c r="I14" s="2">
        <v>1</v>
      </c>
      <c r="J14" s="16">
        <f t="shared" si="12"/>
        <v>1750</v>
      </c>
      <c r="K14" s="16">
        <f t="shared" si="13"/>
        <v>1620</v>
      </c>
      <c r="L14" s="175" t="s">
        <v>2524</v>
      </c>
      <c r="M14" s="178">
        <f t="shared" si="14"/>
        <v>2.4900000000000002</v>
      </c>
      <c r="Q14" s="3">
        <f>SUM(K16:K16)</f>
        <v>14950</v>
      </c>
    </row>
    <row r="15" spans="1:17" x14ac:dyDescent="0.3">
      <c r="A15" s="22" t="s">
        <v>4626</v>
      </c>
      <c r="B15" s="23" t="s">
        <v>1337</v>
      </c>
      <c r="C15" s="5" t="s">
        <v>1035</v>
      </c>
      <c r="D15" s="13" t="s">
        <v>209</v>
      </c>
      <c r="E15" s="18">
        <v>1.99</v>
      </c>
      <c r="F15" s="18" t="s">
        <v>5711</v>
      </c>
      <c r="G15" s="35">
        <f t="shared" ref="G15:G16" si="15">ROUNDUP(E15*$O$1,-1)</f>
        <v>1400</v>
      </c>
      <c r="H15" s="35">
        <f t="shared" ref="H15:H16" si="16">ROUNDUP(E15*$O$4,-1)</f>
        <v>1300</v>
      </c>
      <c r="I15" s="2">
        <v>1</v>
      </c>
      <c r="J15" s="16">
        <f t="shared" ref="J15:J16" si="17">G15*I15</f>
        <v>1400</v>
      </c>
      <c r="K15" s="16">
        <f t="shared" ref="K15:K16" si="18">H15*I15</f>
        <v>1300</v>
      </c>
      <c r="L15" s="175" t="s">
        <v>4627</v>
      </c>
      <c r="M15" s="178">
        <f t="shared" ref="M15:M18" si="19">E15*I15</f>
        <v>1.99</v>
      </c>
    </row>
    <row r="16" spans="1:17" x14ac:dyDescent="0.3">
      <c r="A16" s="22" t="s">
        <v>395</v>
      </c>
      <c r="B16" s="23" t="s">
        <v>1337</v>
      </c>
      <c r="C16" s="19" t="s">
        <v>1037</v>
      </c>
      <c r="D16" s="12" t="s">
        <v>208</v>
      </c>
      <c r="E16" s="18">
        <v>22.99</v>
      </c>
      <c r="F16" s="18" t="s">
        <v>5711</v>
      </c>
      <c r="G16" s="35">
        <f t="shared" si="15"/>
        <v>16100</v>
      </c>
      <c r="H16" s="35">
        <f t="shared" si="16"/>
        <v>14950</v>
      </c>
      <c r="I16" s="2">
        <v>1</v>
      </c>
      <c r="J16" s="16">
        <f t="shared" si="17"/>
        <v>16100</v>
      </c>
      <c r="K16" s="16">
        <f t="shared" si="18"/>
        <v>14950</v>
      </c>
      <c r="L16" s="175" t="s">
        <v>394</v>
      </c>
      <c r="M16" s="41">
        <f t="shared" si="19"/>
        <v>22.99</v>
      </c>
    </row>
    <row r="17" spans="1:14" x14ac:dyDescent="0.3">
      <c r="A17" s="22" t="s">
        <v>5815</v>
      </c>
      <c r="B17" s="23" t="s">
        <v>1337</v>
      </c>
      <c r="C17" s="14" t="s">
        <v>1152</v>
      </c>
      <c r="D17" s="1" t="s">
        <v>211</v>
      </c>
      <c r="E17" s="266">
        <v>1.99</v>
      </c>
      <c r="F17" s="18" t="s">
        <v>5711</v>
      </c>
      <c r="G17" s="35">
        <f>ROUNDUP(E17*Carpeta!$O$1,-2)</f>
        <v>1400</v>
      </c>
      <c r="H17" s="35">
        <f>ROUNDUP(E17*Carpeta!$O$4,-2)</f>
        <v>1300</v>
      </c>
      <c r="I17" s="2">
        <v>2</v>
      </c>
      <c r="J17" s="16">
        <f>G17*I17</f>
        <v>2800</v>
      </c>
      <c r="K17" s="16">
        <f>H17*I17</f>
        <v>2600</v>
      </c>
      <c r="L17" s="257" t="s">
        <v>5816</v>
      </c>
      <c r="M17" s="178">
        <f t="shared" si="19"/>
        <v>3.98</v>
      </c>
      <c r="N17" s="41">
        <f>E17*I17</f>
        <v>3.98</v>
      </c>
    </row>
    <row r="18" spans="1:14" x14ac:dyDescent="0.3">
      <c r="A18" s="30" t="s">
        <v>4626</v>
      </c>
      <c r="B18" s="23" t="s">
        <v>1337</v>
      </c>
      <c r="C18" s="5" t="s">
        <v>1035</v>
      </c>
      <c r="D18" s="13" t="s">
        <v>209</v>
      </c>
      <c r="E18" s="266">
        <v>1.99</v>
      </c>
      <c r="F18" s="18" t="s">
        <v>5711</v>
      </c>
      <c r="G18" s="35">
        <f>ROUNDUP(E18*Carpeta!$O$1,-2)</f>
        <v>1400</v>
      </c>
      <c r="H18" s="35">
        <f>ROUNDUP(E18*Carpeta!$O$4,-2)</f>
        <v>1300</v>
      </c>
      <c r="I18" s="2">
        <v>1</v>
      </c>
      <c r="J18" s="16">
        <f>G18*I18</f>
        <v>1400</v>
      </c>
      <c r="K18" s="16">
        <f>H18*I18</f>
        <v>1300</v>
      </c>
      <c r="L18" s="257" t="s">
        <v>4627</v>
      </c>
      <c r="M18" s="178">
        <f t="shared" si="19"/>
        <v>1.99</v>
      </c>
      <c r="N18" s="41">
        <f>E18*I18</f>
        <v>1.99</v>
      </c>
    </row>
  </sheetData>
  <hyperlinks>
    <hyperlink ref="L2" r:id="rId1" xr:uid="{D1279055-9486-48E7-AA9C-9AF079D7F7CE}"/>
    <hyperlink ref="L3" r:id="rId2" xr:uid="{06B8DFF1-4B5E-47A7-A00A-D97662109380}"/>
    <hyperlink ref="L4" r:id="rId3" xr:uid="{D037F41E-D55A-4F9F-8A0C-DACC6886EB9E}"/>
    <hyperlink ref="L5" r:id="rId4" xr:uid="{6FCEFE51-3B0E-411D-A727-433F1D060C78}"/>
    <hyperlink ref="L6" r:id="rId5" xr:uid="{827D466E-8E2E-441F-BB88-6053DA786889}"/>
    <hyperlink ref="L7" r:id="rId6" xr:uid="{32BCA9AE-38D6-43E9-B0EF-7F805B158374}"/>
    <hyperlink ref="L8" r:id="rId7" xr:uid="{BEFA1980-0BB9-489B-AEDB-6002F6C2F19B}"/>
    <hyperlink ref="L9" r:id="rId8" xr:uid="{D52D39A2-C0E7-4DA4-A065-35F280B99C8A}"/>
    <hyperlink ref="L10" r:id="rId9" xr:uid="{59DE314C-BA18-4E92-894F-8D6D80138675}"/>
    <hyperlink ref="L11" r:id="rId10" xr:uid="{75741711-41C3-4B49-80E8-84E715A84FA7}"/>
    <hyperlink ref="L12" r:id="rId11" xr:uid="{EA544193-5643-4A25-92A7-60EA7D42518E}"/>
    <hyperlink ref="L13" r:id="rId12" xr:uid="{84D02048-9CD9-4DA5-837D-FE8B3EBEA5C9}"/>
    <hyperlink ref="L14" r:id="rId13" xr:uid="{32A85D72-DD6A-4117-9B7F-F53D45B1225D}"/>
    <hyperlink ref="L15" r:id="rId14" xr:uid="{875FC056-1164-4697-A243-E71EB87230E8}"/>
    <hyperlink ref="L17" r:id="rId15" xr:uid="{EB5E9FEB-6268-452E-8895-9595DBEFA74A}"/>
  </hyperlinks>
  <pageMargins left="0.75" right="0.75" top="1" bottom="1" header="0.5" footer="0.5"/>
  <pageSetup orientation="portrait" horizontalDpi="4294967292" verticalDpi="4294967292" r:id="rId1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CE20-939C-437B-B393-D29F28A83CE2}">
  <dimension ref="A1:X21"/>
  <sheetViews>
    <sheetView zoomScale="103" zoomScaleNormal="100" workbookViewId="0">
      <pane xSplit="1" topLeftCell="B1" activePane="topRight" state="frozen"/>
      <selection activeCell="A258" sqref="A258"/>
      <selection pane="topRight" activeCell="K15" sqref="K15"/>
    </sheetView>
  </sheetViews>
  <sheetFormatPr baseColWidth="10" defaultRowHeight="15.6" x14ac:dyDescent="0.3"/>
  <cols>
    <col min="1" max="1" width="30.09765625" customWidth="1"/>
    <col min="2" max="2" width="40.09765625" customWidth="1"/>
    <col min="3" max="3" width="10.8984375" bestFit="1" customWidth="1"/>
    <col min="4" max="4" width="7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customWidth="1"/>
    <col min="12" max="13" width="5" customWidth="1"/>
    <col min="14" max="14" width="12.19921875" bestFit="1" customWidth="1"/>
    <col min="15" max="15" width="5" customWidth="1"/>
    <col min="16" max="16" width="12" customWidth="1"/>
    <col min="17" max="20" width="5" customWidth="1"/>
    <col min="21" max="21" width="37.69921875" customWidth="1"/>
    <col min="23" max="23" width="16.69921875" bestFit="1" customWidth="1"/>
  </cols>
  <sheetData>
    <row r="1" spans="1:24" x14ac:dyDescent="0.3">
      <c r="A1" s="54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50" t="s">
        <v>1865</v>
      </c>
      <c r="G1" s="50" t="s">
        <v>5</v>
      </c>
      <c r="H1" s="50" t="s">
        <v>217</v>
      </c>
      <c r="I1" s="50" t="s">
        <v>1866</v>
      </c>
      <c r="J1" s="50" t="s">
        <v>7</v>
      </c>
      <c r="K1" s="50" t="s">
        <v>218</v>
      </c>
      <c r="N1" s="54">
        <v>700</v>
      </c>
      <c r="P1" s="199" t="s">
        <v>2526</v>
      </c>
    </row>
    <row r="2" spans="1:24" x14ac:dyDescent="0.3">
      <c r="A2" s="30" t="s">
        <v>1853</v>
      </c>
      <c r="B2" s="23" t="s">
        <v>1339</v>
      </c>
      <c r="C2" s="10" t="s">
        <v>186</v>
      </c>
      <c r="D2" s="12" t="s">
        <v>208</v>
      </c>
      <c r="E2" s="18">
        <v>3.49</v>
      </c>
      <c r="F2" s="35">
        <f t="shared" ref="F2:F11" si="0">ROUNDUP(E2*$N$1,-1)</f>
        <v>2450</v>
      </c>
      <c r="G2" s="35">
        <f t="shared" ref="G2:G11" si="1">ROUNDUP(E2*$N$4,-1)</f>
        <v>2270</v>
      </c>
      <c r="H2" s="2">
        <v>1</v>
      </c>
      <c r="I2" s="16">
        <f t="shared" ref="I2:I11" si="2">F2*H2</f>
        <v>2450</v>
      </c>
      <c r="J2" s="16">
        <f t="shared" ref="J2:J11" si="3">G2*H2</f>
        <v>2270</v>
      </c>
      <c r="K2" s="175" t="s">
        <v>1852</v>
      </c>
      <c r="L2" s="41">
        <f t="shared" ref="L2:L11" si="4">E2*H2</f>
        <v>3.49</v>
      </c>
      <c r="N2" s="3">
        <f>SUM(I:I)</f>
        <v>116200</v>
      </c>
      <c r="P2" s="3">
        <f>SUM(J2:J3)</f>
        <v>4870</v>
      </c>
    </row>
    <row r="3" spans="1:24" x14ac:dyDescent="0.3">
      <c r="A3" s="30" t="s">
        <v>2531</v>
      </c>
      <c r="B3" s="23" t="s">
        <v>1339</v>
      </c>
      <c r="C3" s="10" t="s">
        <v>186</v>
      </c>
      <c r="D3" s="12" t="s">
        <v>208</v>
      </c>
      <c r="E3" s="18">
        <v>3.99</v>
      </c>
      <c r="F3" s="35">
        <f t="shared" si="0"/>
        <v>2800</v>
      </c>
      <c r="G3" s="35">
        <f t="shared" si="1"/>
        <v>2600</v>
      </c>
      <c r="H3" s="2">
        <v>1</v>
      </c>
      <c r="I3" s="16">
        <f t="shared" si="2"/>
        <v>2800</v>
      </c>
      <c r="J3" s="16">
        <f t="shared" si="3"/>
        <v>2600</v>
      </c>
      <c r="K3" s="175" t="s">
        <v>2532</v>
      </c>
      <c r="L3" s="41">
        <f t="shared" si="4"/>
        <v>3.99</v>
      </c>
    </row>
    <row r="4" spans="1:24" x14ac:dyDescent="0.3">
      <c r="A4" s="22" t="s">
        <v>2534</v>
      </c>
      <c r="B4" s="23" t="s">
        <v>1339</v>
      </c>
      <c r="C4" s="10" t="s">
        <v>1006</v>
      </c>
      <c r="D4" s="12" t="s">
        <v>208</v>
      </c>
      <c r="E4" s="18">
        <v>6.99</v>
      </c>
      <c r="F4" s="35">
        <f t="shared" si="0"/>
        <v>4900</v>
      </c>
      <c r="G4" s="35">
        <f t="shared" si="1"/>
        <v>4550</v>
      </c>
      <c r="H4" s="2">
        <v>1</v>
      </c>
      <c r="I4" s="16">
        <f t="shared" si="2"/>
        <v>4900</v>
      </c>
      <c r="J4" s="16">
        <f t="shared" si="3"/>
        <v>4550</v>
      </c>
      <c r="K4" s="42" t="s">
        <v>2533</v>
      </c>
      <c r="L4" s="178">
        <f t="shared" si="4"/>
        <v>6.99</v>
      </c>
      <c r="N4" s="54">
        <v>650</v>
      </c>
      <c r="P4" s="54" t="s">
        <v>2527</v>
      </c>
    </row>
    <row r="5" spans="1:24" x14ac:dyDescent="0.3">
      <c r="A5" s="22" t="s">
        <v>2535</v>
      </c>
      <c r="B5" s="143" t="s">
        <v>1505</v>
      </c>
      <c r="C5" s="10" t="s">
        <v>1006</v>
      </c>
      <c r="D5" s="12" t="s">
        <v>208</v>
      </c>
      <c r="E5" s="18">
        <v>2.99</v>
      </c>
      <c r="F5" s="35">
        <f t="shared" si="0"/>
        <v>2100</v>
      </c>
      <c r="G5" s="35">
        <f t="shared" si="1"/>
        <v>1950</v>
      </c>
      <c r="H5" s="2">
        <v>1</v>
      </c>
      <c r="I5" s="16">
        <f t="shared" si="2"/>
        <v>2100</v>
      </c>
      <c r="J5" s="16">
        <f t="shared" si="3"/>
        <v>1950</v>
      </c>
      <c r="K5" s="175" t="s">
        <v>2536</v>
      </c>
      <c r="L5" s="178">
        <f t="shared" si="4"/>
        <v>2.99</v>
      </c>
      <c r="N5" s="3">
        <f>SUM(J:J)</f>
        <v>107890</v>
      </c>
      <c r="P5" s="3">
        <f>SUM(J4:J6)</f>
        <v>35750</v>
      </c>
    </row>
    <row r="6" spans="1:24" x14ac:dyDescent="0.3">
      <c r="A6" s="22" t="s">
        <v>1854</v>
      </c>
      <c r="B6" s="143" t="s">
        <v>1505</v>
      </c>
      <c r="C6" s="10" t="s">
        <v>181</v>
      </c>
      <c r="D6" s="12" t="s">
        <v>208</v>
      </c>
      <c r="E6" s="18">
        <v>44.99</v>
      </c>
      <c r="F6" s="35">
        <f t="shared" si="0"/>
        <v>31500</v>
      </c>
      <c r="G6" s="35">
        <f t="shared" si="1"/>
        <v>29250</v>
      </c>
      <c r="H6" s="2">
        <v>1</v>
      </c>
      <c r="I6" s="35">
        <f t="shared" si="2"/>
        <v>31500</v>
      </c>
      <c r="J6" s="35">
        <f t="shared" si="3"/>
        <v>29250</v>
      </c>
      <c r="K6" s="42" t="s">
        <v>1855</v>
      </c>
      <c r="L6" s="178">
        <f t="shared" si="4"/>
        <v>44.99</v>
      </c>
      <c r="X6" t="s">
        <v>335</v>
      </c>
    </row>
    <row r="7" spans="1:24" x14ac:dyDescent="0.3">
      <c r="A7" s="190" t="s">
        <v>2538</v>
      </c>
      <c r="B7" s="23" t="s">
        <v>1339</v>
      </c>
      <c r="C7" s="23" t="s">
        <v>1034</v>
      </c>
      <c r="D7" s="11" t="s">
        <v>210</v>
      </c>
      <c r="E7" s="18">
        <v>3.99</v>
      </c>
      <c r="F7" s="35">
        <f t="shared" si="0"/>
        <v>2800</v>
      </c>
      <c r="G7" s="35">
        <f t="shared" si="1"/>
        <v>2600</v>
      </c>
      <c r="H7" s="2">
        <v>1</v>
      </c>
      <c r="I7" s="16">
        <f t="shared" si="2"/>
        <v>2800</v>
      </c>
      <c r="J7" s="16">
        <f t="shared" si="3"/>
        <v>2600</v>
      </c>
      <c r="K7" s="175" t="s">
        <v>2537</v>
      </c>
      <c r="L7" s="41">
        <f t="shared" si="4"/>
        <v>3.99</v>
      </c>
      <c r="N7" s="54" t="s">
        <v>100</v>
      </c>
      <c r="P7" s="196" t="s">
        <v>2528</v>
      </c>
    </row>
    <row r="8" spans="1:24" x14ac:dyDescent="0.3">
      <c r="A8" s="22" t="s">
        <v>1859</v>
      </c>
      <c r="B8" s="143" t="s">
        <v>1505</v>
      </c>
      <c r="C8" s="23" t="s">
        <v>183</v>
      </c>
      <c r="D8" s="11" t="s">
        <v>210</v>
      </c>
      <c r="E8" s="18">
        <v>2.99</v>
      </c>
      <c r="F8" s="35">
        <f t="shared" si="0"/>
        <v>2100</v>
      </c>
      <c r="G8" s="35">
        <f t="shared" si="1"/>
        <v>1950</v>
      </c>
      <c r="H8" s="2">
        <v>1</v>
      </c>
      <c r="I8" s="16">
        <f t="shared" si="2"/>
        <v>2100</v>
      </c>
      <c r="J8" s="16">
        <f t="shared" si="3"/>
        <v>1950</v>
      </c>
      <c r="K8" s="42" t="s">
        <v>1858</v>
      </c>
      <c r="L8" s="178">
        <f t="shared" si="4"/>
        <v>2.99</v>
      </c>
      <c r="N8" s="40">
        <f>SUM(L:L)</f>
        <v>165.79</v>
      </c>
      <c r="P8" s="3">
        <f>SUM(J7:J12)</f>
        <v>26000</v>
      </c>
    </row>
    <row r="9" spans="1:24" ht="15" customHeight="1" x14ac:dyDescent="0.3">
      <c r="A9" s="22" t="s">
        <v>1857</v>
      </c>
      <c r="B9" s="23" t="s">
        <v>1339</v>
      </c>
      <c r="C9" s="23" t="s">
        <v>1034</v>
      </c>
      <c r="D9" s="11" t="s">
        <v>210</v>
      </c>
      <c r="E9" s="18">
        <v>10.99</v>
      </c>
      <c r="F9" s="35">
        <f t="shared" si="0"/>
        <v>7700</v>
      </c>
      <c r="G9" s="35">
        <f t="shared" si="1"/>
        <v>7150</v>
      </c>
      <c r="H9" s="2">
        <v>1</v>
      </c>
      <c r="I9" s="16">
        <f t="shared" si="2"/>
        <v>7700</v>
      </c>
      <c r="J9" s="16">
        <f t="shared" si="3"/>
        <v>7150</v>
      </c>
      <c r="K9" s="174" t="s">
        <v>1856</v>
      </c>
      <c r="L9" s="178">
        <f t="shared" si="4"/>
        <v>10.99</v>
      </c>
      <c r="N9" s="47"/>
    </row>
    <row r="10" spans="1:24" x14ac:dyDescent="0.3">
      <c r="A10" s="22" t="s">
        <v>1861</v>
      </c>
      <c r="B10" s="23" t="s">
        <v>1339</v>
      </c>
      <c r="C10" s="8" t="s">
        <v>184</v>
      </c>
      <c r="D10" s="11" t="s">
        <v>210</v>
      </c>
      <c r="E10" s="18">
        <v>14.99</v>
      </c>
      <c r="F10" s="35">
        <f t="shared" si="0"/>
        <v>10500</v>
      </c>
      <c r="G10" s="35">
        <f t="shared" si="1"/>
        <v>9750</v>
      </c>
      <c r="H10" s="2">
        <v>1</v>
      </c>
      <c r="I10" s="16">
        <f t="shared" si="2"/>
        <v>10500</v>
      </c>
      <c r="J10" s="16">
        <f t="shared" si="3"/>
        <v>9750</v>
      </c>
      <c r="K10" s="42" t="s">
        <v>1860</v>
      </c>
      <c r="L10" s="178">
        <f t="shared" si="4"/>
        <v>14.99</v>
      </c>
      <c r="N10" s="54" t="s">
        <v>2567</v>
      </c>
      <c r="P10" s="200" t="s">
        <v>2529</v>
      </c>
    </row>
    <row r="11" spans="1:24" x14ac:dyDescent="0.3">
      <c r="A11" s="22" t="s">
        <v>2539</v>
      </c>
      <c r="B11" s="23" t="s">
        <v>1339</v>
      </c>
      <c r="C11" s="23" t="s">
        <v>1034</v>
      </c>
      <c r="D11" s="12" t="s">
        <v>208</v>
      </c>
      <c r="E11" s="18">
        <v>4.99</v>
      </c>
      <c r="F11" s="35">
        <f t="shared" si="0"/>
        <v>3500</v>
      </c>
      <c r="G11" s="35">
        <f t="shared" si="1"/>
        <v>3250</v>
      </c>
      <c r="H11" s="2">
        <v>1</v>
      </c>
      <c r="I11" s="35">
        <f t="shared" si="2"/>
        <v>3500</v>
      </c>
      <c r="J11" s="35">
        <f t="shared" si="3"/>
        <v>3250</v>
      </c>
      <c r="K11" s="42" t="s">
        <v>2540</v>
      </c>
      <c r="L11" s="178">
        <f t="shared" si="4"/>
        <v>4.99</v>
      </c>
      <c r="N11" s="3">
        <f>N5+'Guild Kits - Guilds of Ravnica'!O5</f>
        <v>195290</v>
      </c>
      <c r="P11" s="3">
        <f>SUM(J13:J15)</f>
        <v>16900</v>
      </c>
    </row>
    <row r="12" spans="1:24" x14ac:dyDescent="0.3">
      <c r="A12" s="22" t="s">
        <v>3178</v>
      </c>
      <c r="B12" s="23" t="s">
        <v>1339</v>
      </c>
      <c r="C12" s="23" t="s">
        <v>1034</v>
      </c>
      <c r="D12" s="13" t="s">
        <v>209</v>
      </c>
      <c r="E12" s="18">
        <v>1.99</v>
      </c>
      <c r="F12" s="35">
        <f t="shared" ref="F12:F15" si="5">ROUNDUP(E12*$N$1,-1)</f>
        <v>1400</v>
      </c>
      <c r="G12" s="35">
        <f t="shared" ref="G12:G15" si="6">ROUNDUP(E12*$N$4,-1)</f>
        <v>1300</v>
      </c>
      <c r="H12" s="2">
        <v>1</v>
      </c>
      <c r="I12" s="35">
        <f t="shared" ref="I12:I15" si="7">F12*H12</f>
        <v>1400</v>
      </c>
      <c r="J12" s="35">
        <f t="shared" ref="J12:J15" si="8">G12*H12</f>
        <v>1300</v>
      </c>
      <c r="K12" s="42" t="s">
        <v>3179</v>
      </c>
      <c r="L12" s="178">
        <f t="shared" ref="L12:L15" si="9">E12*H12</f>
        <v>1.99</v>
      </c>
      <c r="N12" s="47"/>
    </row>
    <row r="13" spans="1:24" x14ac:dyDescent="0.3">
      <c r="A13" s="22" t="s">
        <v>1602</v>
      </c>
      <c r="B13" s="23" t="s">
        <v>1339</v>
      </c>
      <c r="C13" s="19" t="s">
        <v>185</v>
      </c>
      <c r="D13" s="12" t="s">
        <v>208</v>
      </c>
      <c r="E13" s="18">
        <v>12.99</v>
      </c>
      <c r="F13" s="35">
        <f t="shared" si="5"/>
        <v>9100</v>
      </c>
      <c r="G13" s="35">
        <f t="shared" si="6"/>
        <v>8450</v>
      </c>
      <c r="H13" s="2">
        <v>1</v>
      </c>
      <c r="I13" s="35">
        <f t="shared" si="7"/>
        <v>9100</v>
      </c>
      <c r="J13" s="35">
        <f t="shared" si="8"/>
        <v>8450</v>
      </c>
      <c r="K13" s="42" t="s">
        <v>1864</v>
      </c>
      <c r="L13" s="41">
        <f t="shared" si="9"/>
        <v>12.99</v>
      </c>
      <c r="N13" s="47"/>
      <c r="P13" s="201" t="s">
        <v>2530</v>
      </c>
    </row>
    <row r="14" spans="1:24" x14ac:dyDescent="0.3">
      <c r="A14" s="22" t="s">
        <v>2541</v>
      </c>
      <c r="B14" s="23" t="s">
        <v>1339</v>
      </c>
      <c r="C14" s="19" t="s">
        <v>185</v>
      </c>
      <c r="D14" s="12" t="s">
        <v>208</v>
      </c>
      <c r="E14" s="18">
        <v>8.99</v>
      </c>
      <c r="F14" s="35">
        <f t="shared" si="5"/>
        <v>6300</v>
      </c>
      <c r="G14" s="35">
        <f t="shared" si="6"/>
        <v>5850</v>
      </c>
      <c r="H14" s="2">
        <v>1</v>
      </c>
      <c r="I14" s="16">
        <f t="shared" si="7"/>
        <v>6300</v>
      </c>
      <c r="J14" s="16">
        <f t="shared" si="8"/>
        <v>5850</v>
      </c>
      <c r="K14" s="42" t="s">
        <v>2542</v>
      </c>
      <c r="L14" s="178">
        <f t="shared" si="9"/>
        <v>8.99</v>
      </c>
      <c r="P14" s="3">
        <f>SUM(J16:J20)</f>
        <v>15270</v>
      </c>
    </row>
    <row r="15" spans="1:24" x14ac:dyDescent="0.3">
      <c r="A15" s="190" t="s">
        <v>2600</v>
      </c>
      <c r="B15" s="23" t="s">
        <v>1339</v>
      </c>
      <c r="C15" s="5" t="s">
        <v>1036</v>
      </c>
      <c r="D15" s="11" t="s">
        <v>210</v>
      </c>
      <c r="E15" s="18">
        <v>3.99</v>
      </c>
      <c r="F15" s="35">
        <f t="shared" si="5"/>
        <v>2800</v>
      </c>
      <c r="G15" s="35">
        <f t="shared" si="6"/>
        <v>2600</v>
      </c>
      <c r="H15" s="2">
        <v>1</v>
      </c>
      <c r="I15" s="16">
        <f t="shared" si="7"/>
        <v>2800</v>
      </c>
      <c r="J15" s="16">
        <f t="shared" si="8"/>
        <v>2600</v>
      </c>
      <c r="K15" s="42" t="s">
        <v>2601</v>
      </c>
      <c r="L15" s="178">
        <f t="shared" si="9"/>
        <v>3.99</v>
      </c>
    </row>
    <row r="16" spans="1:24" x14ac:dyDescent="0.3">
      <c r="A16" s="22" t="s">
        <v>1863</v>
      </c>
      <c r="B16" s="23" t="s">
        <v>1339</v>
      </c>
      <c r="C16" s="5" t="s">
        <v>1036</v>
      </c>
      <c r="D16" s="13" t="s">
        <v>209</v>
      </c>
      <c r="E16" s="18">
        <v>3.49</v>
      </c>
      <c r="F16" s="35">
        <f t="shared" ref="F16:F21" si="10">ROUNDUP(E16*$N$1,-1)</f>
        <v>2450</v>
      </c>
      <c r="G16" s="35">
        <f t="shared" ref="G16:G21" si="11">ROUNDUP(E16*$N$4,-1)</f>
        <v>2270</v>
      </c>
      <c r="H16" s="2">
        <v>1</v>
      </c>
      <c r="I16" s="16">
        <f t="shared" ref="I16:I21" si="12">F16*H16</f>
        <v>2450</v>
      </c>
      <c r="J16" s="16">
        <f t="shared" ref="J16:J21" si="13">G16*H16</f>
        <v>2270</v>
      </c>
      <c r="K16" s="42" t="s">
        <v>1862</v>
      </c>
      <c r="L16" s="178">
        <f t="shared" ref="L16:L21" si="14">E16*H16</f>
        <v>3.49</v>
      </c>
    </row>
    <row r="17" spans="1:12" x14ac:dyDescent="0.3">
      <c r="A17" s="22" t="s">
        <v>2544</v>
      </c>
      <c r="B17" s="23" t="s">
        <v>1339</v>
      </c>
      <c r="C17" s="19" t="s">
        <v>185</v>
      </c>
      <c r="D17" s="12" t="s">
        <v>208</v>
      </c>
      <c r="E17" s="18">
        <v>3.99</v>
      </c>
      <c r="F17" s="35">
        <f t="shared" si="10"/>
        <v>2800</v>
      </c>
      <c r="G17" s="35">
        <f t="shared" si="11"/>
        <v>2600</v>
      </c>
      <c r="H17" s="2">
        <v>1</v>
      </c>
      <c r="I17" s="16">
        <f t="shared" si="12"/>
        <v>2800</v>
      </c>
      <c r="J17" s="16">
        <f t="shared" si="13"/>
        <v>2600</v>
      </c>
      <c r="K17" s="42" t="s">
        <v>2543</v>
      </c>
      <c r="L17" s="178">
        <f t="shared" si="14"/>
        <v>3.99</v>
      </c>
    </row>
    <row r="18" spans="1:12" x14ac:dyDescent="0.3">
      <c r="A18" s="22" t="s">
        <v>2546</v>
      </c>
      <c r="B18" s="23" t="s">
        <v>1339</v>
      </c>
      <c r="C18" s="19" t="s">
        <v>1038</v>
      </c>
      <c r="D18" s="11" t="s">
        <v>210</v>
      </c>
      <c r="E18" s="18">
        <v>2.99</v>
      </c>
      <c r="F18" s="35">
        <f t="shared" si="10"/>
        <v>2100</v>
      </c>
      <c r="G18" s="35">
        <f t="shared" si="11"/>
        <v>1950</v>
      </c>
      <c r="H18" s="2">
        <v>1</v>
      </c>
      <c r="I18" s="16">
        <f t="shared" si="12"/>
        <v>2100</v>
      </c>
      <c r="J18" s="16">
        <f t="shared" si="13"/>
        <v>1950</v>
      </c>
      <c r="K18" s="175" t="s">
        <v>2545</v>
      </c>
      <c r="L18" s="178">
        <f t="shared" si="14"/>
        <v>2.99</v>
      </c>
    </row>
    <row r="19" spans="1:12" x14ac:dyDescent="0.3">
      <c r="A19" s="22" t="s">
        <v>2547</v>
      </c>
      <c r="B19" s="23" t="s">
        <v>1339</v>
      </c>
      <c r="C19" s="9" t="s">
        <v>182</v>
      </c>
      <c r="D19" s="13" t="s">
        <v>209</v>
      </c>
      <c r="E19" s="18">
        <v>2.99</v>
      </c>
      <c r="F19" s="35">
        <f t="shared" si="10"/>
        <v>2100</v>
      </c>
      <c r="G19" s="35">
        <f t="shared" si="11"/>
        <v>1950</v>
      </c>
      <c r="H19" s="2">
        <v>2</v>
      </c>
      <c r="I19" s="16">
        <f t="shared" si="12"/>
        <v>4200</v>
      </c>
      <c r="J19" s="16">
        <f t="shared" si="13"/>
        <v>3900</v>
      </c>
      <c r="K19" s="175" t="s">
        <v>2548</v>
      </c>
      <c r="L19" s="41">
        <f t="shared" si="14"/>
        <v>5.98</v>
      </c>
    </row>
    <row r="20" spans="1:12" x14ac:dyDescent="0.3">
      <c r="A20" s="22" t="s">
        <v>2550</v>
      </c>
      <c r="B20" s="23" t="s">
        <v>1339</v>
      </c>
      <c r="C20" s="19" t="s">
        <v>1038</v>
      </c>
      <c r="D20" s="12" t="s">
        <v>208</v>
      </c>
      <c r="E20" s="18">
        <v>6.99</v>
      </c>
      <c r="F20" s="35">
        <f t="shared" si="10"/>
        <v>4900</v>
      </c>
      <c r="G20" s="35">
        <f t="shared" si="11"/>
        <v>4550</v>
      </c>
      <c r="H20" s="2">
        <v>1</v>
      </c>
      <c r="I20" s="16">
        <f t="shared" si="12"/>
        <v>4900</v>
      </c>
      <c r="J20" s="16">
        <f t="shared" si="13"/>
        <v>4550</v>
      </c>
      <c r="K20" s="175" t="s">
        <v>2549</v>
      </c>
      <c r="L20" s="41">
        <f t="shared" si="14"/>
        <v>6.99</v>
      </c>
    </row>
    <row r="21" spans="1:12" x14ac:dyDescent="0.3">
      <c r="A21" s="22" t="s">
        <v>2551</v>
      </c>
      <c r="B21" s="143" t="s">
        <v>1505</v>
      </c>
      <c r="C21" s="19" t="s">
        <v>185</v>
      </c>
      <c r="D21" s="12" t="s">
        <v>208</v>
      </c>
      <c r="E21" s="189">
        <v>13.99</v>
      </c>
      <c r="F21" s="35">
        <f t="shared" si="10"/>
        <v>9800</v>
      </c>
      <c r="G21" s="35">
        <f t="shared" si="11"/>
        <v>9100</v>
      </c>
      <c r="H21" s="2">
        <v>1</v>
      </c>
      <c r="I21" s="16">
        <f t="shared" si="12"/>
        <v>9800</v>
      </c>
      <c r="J21" s="16">
        <f t="shared" si="13"/>
        <v>9100</v>
      </c>
      <c r="K21" s="42" t="s">
        <v>2552</v>
      </c>
      <c r="L21" s="178">
        <f t="shared" si="14"/>
        <v>13.99</v>
      </c>
    </row>
  </sheetData>
  <hyperlinks>
    <hyperlink ref="K2" r:id="rId1" xr:uid="{270138F8-9041-492B-BD33-CEBBBB7CAAD7}"/>
    <hyperlink ref="K3" r:id="rId2" xr:uid="{44976BF7-080C-4C48-9634-2B6F7DE737A6}"/>
    <hyperlink ref="K4" r:id="rId3" xr:uid="{17BEC7FD-A995-48C2-88F2-3F60B46419E7}"/>
    <hyperlink ref="K5" r:id="rId4" xr:uid="{D3B686F3-4542-4B59-B1FE-620E13CC2273}"/>
    <hyperlink ref="K6" r:id="rId5" xr:uid="{0110721A-6468-4E79-AF49-D5CF8C8A9C55}"/>
    <hyperlink ref="K7" r:id="rId6" xr:uid="{4F38528A-9DD9-4E6B-B5D0-52098E5437EA}"/>
    <hyperlink ref="K8" r:id="rId7" xr:uid="{722ED509-3112-4B99-8E5E-C7DD0B56CA5C}"/>
    <hyperlink ref="K9" r:id="rId8" xr:uid="{19884A3C-41D1-4643-B3C2-BAFE8A125F64}"/>
    <hyperlink ref="K10" r:id="rId9" xr:uid="{4D4B0764-9177-4C25-97E6-0908D9E52D0F}"/>
    <hyperlink ref="K11" r:id="rId10" xr:uid="{B4A90B5A-9E28-4DD7-AFB1-659652B7A2F6}"/>
    <hyperlink ref="K12" r:id="rId11" xr:uid="{398C4411-8747-4DCC-8882-1F734C0BD9F0}"/>
    <hyperlink ref="K15" r:id="rId12" xr:uid="{07AF4ABF-F6C3-48D3-9A7A-6252E0C3ED4D}"/>
  </hyperlinks>
  <pageMargins left="0.75" right="0.75" top="1" bottom="1" header="0.5" footer="0.5"/>
  <pageSetup orientation="portrait" horizontalDpi="4294967292" verticalDpi="4294967292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3919-31F2-4948-981D-48205B753AA7}">
  <sheetPr codeName="Hoja2"/>
  <dimension ref="A1:P1248"/>
  <sheetViews>
    <sheetView zoomScale="102" workbookViewId="0"/>
  </sheetViews>
  <sheetFormatPr baseColWidth="10" defaultRowHeight="15.6" x14ac:dyDescent="0.3"/>
  <cols>
    <col min="1" max="1" width="30.09765625" customWidth="1"/>
    <col min="2" max="2" width="41.69921875" bestFit="1" customWidth="1"/>
    <col min="3" max="3" width="10.5" customWidth="1"/>
    <col min="4" max="4" width="6.5" customWidth="1"/>
    <col min="5" max="5" width="7.59765625" bestFit="1" customWidth="1"/>
    <col min="6" max="6" width="8.69921875" bestFit="1" customWidth="1"/>
    <col min="7" max="7" width="8.59765625" bestFit="1" customWidth="1"/>
    <col min="8" max="8" width="2" bestFit="1" customWidth="1"/>
    <col min="9" max="10" width="8.59765625" bestFit="1" customWidth="1"/>
    <col min="12" max="12" width="7.59765625" bestFit="1" customWidth="1"/>
    <col min="13" max="13" width="15.19921875" customWidth="1"/>
    <col min="16" max="16" width="76.19921875" customWidth="1"/>
    <col min="17" max="17" width="11.19921875" bestFit="1" customWidth="1"/>
  </cols>
  <sheetData>
    <row r="1" spans="14:16" x14ac:dyDescent="0.3">
      <c r="N1">
        <v>650</v>
      </c>
    </row>
    <row r="4" spans="14:16" x14ac:dyDescent="0.3">
      <c r="N4">
        <v>600</v>
      </c>
      <c r="P4" s="177"/>
    </row>
    <row r="16" spans="14:16" ht="18" customHeight="1" x14ac:dyDescent="0.3"/>
    <row r="39" ht="17.399999999999999" customHeight="1" x14ac:dyDescent="0.3"/>
    <row r="56" ht="15.6" customHeight="1" x14ac:dyDescent="0.3"/>
    <row r="359" spans="1:13" x14ac:dyDescent="0.3">
      <c r="A359" s="181" t="s">
        <v>4078</v>
      </c>
      <c r="B359" s="63">
        <f>SUM(J360:J363)-200</f>
        <v>17400</v>
      </c>
      <c r="C359" t="s">
        <v>4079</v>
      </c>
      <c r="D359" t="s">
        <v>1230</v>
      </c>
      <c r="F359" t="s">
        <v>3820</v>
      </c>
      <c r="G359" t="s">
        <v>3588</v>
      </c>
      <c r="J359" t="s">
        <v>567</v>
      </c>
      <c r="K359" t="s">
        <v>563</v>
      </c>
      <c r="M359" s="63"/>
    </row>
    <row r="360" spans="1:13" x14ac:dyDescent="0.3">
      <c r="A360" s="22" t="s">
        <v>2459</v>
      </c>
      <c r="B360" s="162" t="s">
        <v>1512</v>
      </c>
      <c r="C360" s="9" t="s">
        <v>182</v>
      </c>
      <c r="D360" s="12" t="s">
        <v>208</v>
      </c>
      <c r="E360" s="18">
        <v>6.99</v>
      </c>
      <c r="F360" s="35">
        <f>ROUNDUP(E360*Carpeta!$O$1,-2)</f>
        <v>4900</v>
      </c>
      <c r="G360" s="35">
        <f>ROUNDUP(E360*Carpeta!$O$4,-2)</f>
        <v>4600</v>
      </c>
      <c r="H360" s="2">
        <v>1</v>
      </c>
      <c r="I360" s="16">
        <f>F360*H360</f>
        <v>4900</v>
      </c>
      <c r="J360" s="16">
        <f>G360*H360</f>
        <v>4600</v>
      </c>
      <c r="K360" s="175" t="s">
        <v>2460</v>
      </c>
      <c r="L360" s="41">
        <f>E360*H360</f>
        <v>6.99</v>
      </c>
      <c r="M360" s="63"/>
    </row>
    <row r="361" spans="1:13" x14ac:dyDescent="0.3">
      <c r="A361" s="30" t="s">
        <v>3787</v>
      </c>
      <c r="B361" s="167" t="s">
        <v>1518</v>
      </c>
      <c r="C361" s="23" t="s">
        <v>183</v>
      </c>
      <c r="D361" s="12" t="s">
        <v>208</v>
      </c>
      <c r="E361" s="18">
        <v>11.99</v>
      </c>
      <c r="F361" s="35">
        <f>ROUNDUP(E361*Carpeta!$O$1,-2)</f>
        <v>8400</v>
      </c>
      <c r="G361" s="35">
        <f>ROUNDUP(E361*Carpeta!$O$4,-2)</f>
        <v>7800</v>
      </c>
      <c r="H361" s="2">
        <v>1</v>
      </c>
      <c r="I361" s="16">
        <f>F361*H361</f>
        <v>8400</v>
      </c>
      <c r="J361" s="16">
        <f>G361*H361</f>
        <v>7800</v>
      </c>
      <c r="K361" s="175" t="s">
        <v>3786</v>
      </c>
      <c r="L361" s="41">
        <f>E361*H361</f>
        <v>11.99</v>
      </c>
    </row>
    <row r="362" spans="1:13" x14ac:dyDescent="0.3">
      <c r="A362" s="30" t="s">
        <v>3847</v>
      </c>
      <c r="B362" s="244" t="s">
        <v>3837</v>
      </c>
      <c r="C362" s="6" t="s">
        <v>1154</v>
      </c>
      <c r="D362" s="12" t="s">
        <v>208</v>
      </c>
      <c r="E362" s="189">
        <v>5.99</v>
      </c>
      <c r="F362" s="35">
        <f>ROUNDUP(E362*Carpeta!$O$1,-2)</f>
        <v>4200</v>
      </c>
      <c r="G362" s="35">
        <f>ROUNDUP(E362*Carpeta!$O$4,-2)</f>
        <v>3900</v>
      </c>
      <c r="H362" s="2">
        <v>1</v>
      </c>
      <c r="I362" s="16">
        <f>F362*H362</f>
        <v>4200</v>
      </c>
      <c r="J362" s="16">
        <f>G362*H362</f>
        <v>3900</v>
      </c>
      <c r="K362" s="42" t="s">
        <v>3848</v>
      </c>
      <c r="L362" s="41">
        <f>E362*H362</f>
        <v>5.99</v>
      </c>
      <c r="M362" s="224"/>
    </row>
    <row r="363" spans="1:13" x14ac:dyDescent="0.3">
      <c r="A363" s="30" t="s">
        <v>2579</v>
      </c>
      <c r="B363" s="248" t="s">
        <v>1508</v>
      </c>
      <c r="C363" s="9" t="s">
        <v>182</v>
      </c>
      <c r="D363" s="13" t="s">
        <v>209</v>
      </c>
      <c r="E363" s="18">
        <v>1.99</v>
      </c>
      <c r="F363" s="35">
        <f>ROUNDUP(E363*Carpeta!$O$1,-2)</f>
        <v>1400</v>
      </c>
      <c r="G363" s="35">
        <f>ROUNDUP(E363*Carpeta!$O$4,-2)</f>
        <v>1300</v>
      </c>
      <c r="H363" s="2">
        <v>1</v>
      </c>
      <c r="I363" s="16">
        <f>F363*H363</f>
        <v>1400</v>
      </c>
      <c r="J363" s="16">
        <f>G363*H363</f>
        <v>1300</v>
      </c>
      <c r="K363" s="175" t="s">
        <v>2578</v>
      </c>
      <c r="L363" s="41">
        <f>E363*H363</f>
        <v>1.99</v>
      </c>
    </row>
    <row r="364" spans="1:13" x14ac:dyDescent="0.3">
      <c r="M364" s="224"/>
    </row>
    <row r="365" spans="1:13" x14ac:dyDescent="0.3">
      <c r="A365" s="181" t="s">
        <v>2123</v>
      </c>
      <c r="B365" s="63">
        <f>SUM(J366:J369)-100+400</f>
        <v>21400</v>
      </c>
      <c r="C365" t="s">
        <v>4088</v>
      </c>
      <c r="D365" t="s">
        <v>573</v>
      </c>
      <c r="F365" s="67">
        <v>0.1875</v>
      </c>
      <c r="G365" t="s">
        <v>3588</v>
      </c>
      <c r="J365" t="s">
        <v>567</v>
      </c>
      <c r="K365" t="s">
        <v>563</v>
      </c>
    </row>
    <row r="366" spans="1:13" x14ac:dyDescent="0.3">
      <c r="A366" s="38" t="s">
        <v>3304</v>
      </c>
      <c r="B366" s="211" t="s">
        <v>3228</v>
      </c>
      <c r="C366" s="6" t="s">
        <v>1154</v>
      </c>
      <c r="D366" s="12" t="s">
        <v>208</v>
      </c>
      <c r="E366" s="189">
        <v>5.99</v>
      </c>
      <c r="F366" s="35">
        <f>ROUNDUP(E366*Carpeta!$O$1,-2)</f>
        <v>4200</v>
      </c>
      <c r="G366" s="35">
        <f>ROUNDUP(E366*Carpeta!$O$4,-2)</f>
        <v>3900</v>
      </c>
      <c r="H366" s="36">
        <v>1</v>
      </c>
      <c r="I366" s="35">
        <f>F366*H366</f>
        <v>4200</v>
      </c>
      <c r="J366" s="35">
        <f>G366*H366</f>
        <v>3900</v>
      </c>
      <c r="K366" s="175" t="s">
        <v>3306</v>
      </c>
      <c r="L366" s="41">
        <f>E366*H366</f>
        <v>5.99</v>
      </c>
      <c r="M366" s="63"/>
    </row>
    <row r="367" spans="1:13" x14ac:dyDescent="0.3">
      <c r="A367" s="22" t="s">
        <v>3187</v>
      </c>
      <c r="B367" s="170" t="s">
        <v>1523</v>
      </c>
      <c r="C367" s="23" t="s">
        <v>183</v>
      </c>
      <c r="D367" s="13" t="s">
        <v>209</v>
      </c>
      <c r="E367" s="18">
        <v>2.4900000000000002</v>
      </c>
      <c r="F367" s="35">
        <f>ROUNDUP(E367*Carpeta!$O$1,-2)</f>
        <v>1800</v>
      </c>
      <c r="G367" s="35">
        <f>ROUNDUP(E367*Carpeta!$O$4,-2)</f>
        <v>1700</v>
      </c>
      <c r="H367" s="2">
        <v>4</v>
      </c>
      <c r="I367" s="16">
        <f>F367*H367</f>
        <v>7200</v>
      </c>
      <c r="J367" s="16">
        <f>G367*H367</f>
        <v>6800</v>
      </c>
      <c r="K367" s="175" t="s">
        <v>3186</v>
      </c>
      <c r="L367" s="41">
        <f>E367*H367</f>
        <v>9.9600000000000009</v>
      </c>
      <c r="M367" s="63"/>
    </row>
    <row r="368" spans="1:13" x14ac:dyDescent="0.3">
      <c r="A368" s="30" t="s">
        <v>162</v>
      </c>
      <c r="B368" s="170" t="s">
        <v>1523</v>
      </c>
      <c r="C368" s="10" t="s">
        <v>181</v>
      </c>
      <c r="D368" s="11" t="s">
        <v>210</v>
      </c>
      <c r="E368" s="17">
        <v>3.99</v>
      </c>
      <c r="F368" s="35">
        <f>ROUNDUP(E368*Carpeta!$O$1,-2)</f>
        <v>2800</v>
      </c>
      <c r="G368" s="35">
        <f>ROUNDUP(E368*Carpeta!$O$4,-2)</f>
        <v>2600</v>
      </c>
      <c r="H368" s="2">
        <v>3</v>
      </c>
      <c r="I368" s="35">
        <f>F368*H368</f>
        <v>8400</v>
      </c>
      <c r="J368" s="35">
        <f>G368*H368</f>
        <v>7800</v>
      </c>
      <c r="K368" s="43" t="s">
        <v>163</v>
      </c>
      <c r="L368" s="41">
        <f>E368*H368</f>
        <v>11.97</v>
      </c>
      <c r="M368" s="63"/>
    </row>
    <row r="369" spans="1:13" x14ac:dyDescent="0.3">
      <c r="A369" s="22" t="s">
        <v>2581</v>
      </c>
      <c r="B369" s="193" t="s">
        <v>2424</v>
      </c>
      <c r="C369" s="10" t="s">
        <v>181</v>
      </c>
      <c r="D369" s="12" t="s">
        <v>208</v>
      </c>
      <c r="E369" s="189">
        <v>3.99</v>
      </c>
      <c r="F369" s="35">
        <f>ROUNDUP(E369*Carpeta!$O$1,-2)</f>
        <v>2800</v>
      </c>
      <c r="G369" s="35">
        <f>ROUNDUP(E369*Carpeta!$O$4,-2)</f>
        <v>2600</v>
      </c>
      <c r="H369" s="2">
        <v>1</v>
      </c>
      <c r="I369" s="35">
        <f>F369*H369</f>
        <v>2800</v>
      </c>
      <c r="J369" s="35">
        <f>G369*H369</f>
        <v>2600</v>
      </c>
      <c r="K369" s="42" t="s">
        <v>2762</v>
      </c>
      <c r="L369" s="41">
        <f>E369*H369</f>
        <v>3.99</v>
      </c>
    </row>
    <row r="371" spans="1:13" x14ac:dyDescent="0.3">
      <c r="A371" s="181" t="s">
        <v>4080</v>
      </c>
      <c r="B371" s="63">
        <f>J372+200</f>
        <v>8700</v>
      </c>
      <c r="C371" t="s">
        <v>4093</v>
      </c>
      <c r="G371" t="s">
        <v>571</v>
      </c>
      <c r="J371" t="s">
        <v>567</v>
      </c>
      <c r="K371" t="s">
        <v>563</v>
      </c>
    </row>
    <row r="372" spans="1:13" x14ac:dyDescent="0.3">
      <c r="A372" s="38" t="s">
        <v>2161</v>
      </c>
      <c r="B372" s="157" t="s">
        <v>2132</v>
      </c>
      <c r="C372" s="6" t="s">
        <v>1154</v>
      </c>
      <c r="D372" s="12" t="s">
        <v>208</v>
      </c>
      <c r="E372" s="189">
        <v>12.99</v>
      </c>
      <c r="F372" s="35">
        <f>ROUNDUP(E372*Carpeta!$O$1,-2)</f>
        <v>9100</v>
      </c>
      <c r="G372" s="35">
        <f>ROUNDUP(E372*Carpeta!$O$4,-2)</f>
        <v>8500</v>
      </c>
      <c r="H372" s="2">
        <v>1</v>
      </c>
      <c r="I372" s="16">
        <f>F372*H372</f>
        <v>9100</v>
      </c>
      <c r="J372" s="16">
        <f>G372*H372</f>
        <v>8500</v>
      </c>
      <c r="K372" s="42" t="s">
        <v>2186</v>
      </c>
      <c r="L372" s="41">
        <f>E372*H372</f>
        <v>12.99</v>
      </c>
    </row>
    <row r="374" spans="1:13" ht="93.6" x14ac:dyDescent="0.3">
      <c r="A374" s="181" t="s">
        <v>4081</v>
      </c>
      <c r="B374" s="63">
        <f>SUM(J375:J376)+2000</f>
        <v>31300</v>
      </c>
      <c r="C374" t="s">
        <v>3592</v>
      </c>
      <c r="G374" t="s">
        <v>3588</v>
      </c>
      <c r="J374" t="s">
        <v>567</v>
      </c>
      <c r="K374" t="s">
        <v>563</v>
      </c>
      <c r="M374" s="242" t="s">
        <v>4082</v>
      </c>
    </row>
    <row r="375" spans="1:13" x14ac:dyDescent="0.3">
      <c r="A375" s="30" t="s">
        <v>3849</v>
      </c>
      <c r="B375" s="244" t="s">
        <v>3837</v>
      </c>
      <c r="C375" s="23" t="s">
        <v>183</v>
      </c>
      <c r="D375" s="11" t="s">
        <v>210</v>
      </c>
      <c r="E375" s="189">
        <v>39.99</v>
      </c>
      <c r="F375" s="35">
        <f>ROUNDUP(E375*Carpeta!$O$1,-2)</f>
        <v>28000</v>
      </c>
      <c r="G375" s="35">
        <f>ROUNDUP(E375*Carpeta!$O$4,-2)</f>
        <v>26000</v>
      </c>
      <c r="H375" s="2">
        <v>1</v>
      </c>
      <c r="I375" s="16">
        <f>F375*H375</f>
        <v>28000</v>
      </c>
      <c r="J375" s="16">
        <f>G375*H375</f>
        <v>26000</v>
      </c>
      <c r="K375" s="42" t="s">
        <v>3850</v>
      </c>
      <c r="L375" s="41">
        <f>E375*H375</f>
        <v>39.99</v>
      </c>
      <c r="M375" t="s">
        <v>4083</v>
      </c>
    </row>
    <row r="376" spans="1:13" x14ac:dyDescent="0.3">
      <c r="A376" s="30" t="s">
        <v>4075</v>
      </c>
      <c r="B376" s="244" t="s">
        <v>3837</v>
      </c>
      <c r="C376" s="23" t="s">
        <v>183</v>
      </c>
      <c r="D376" s="12" t="s">
        <v>208</v>
      </c>
      <c r="E376" s="189">
        <v>4.99</v>
      </c>
      <c r="F376" s="35">
        <f>ROUNDUP(E376*Carpeta!$O$1,-2)</f>
        <v>3500</v>
      </c>
      <c r="G376" s="35">
        <f>ROUNDUP(E376*Carpeta!$O$4,-2)</f>
        <v>3300</v>
      </c>
      <c r="H376" s="2">
        <v>1</v>
      </c>
      <c r="I376" s="16">
        <f>F376*H376</f>
        <v>3500</v>
      </c>
      <c r="J376" s="16">
        <f>G376*H376</f>
        <v>3300</v>
      </c>
      <c r="K376" s="42" t="s">
        <v>3851</v>
      </c>
      <c r="L376" s="41">
        <f>E376*H376</f>
        <v>4.99</v>
      </c>
    </row>
    <row r="378" spans="1:13" x14ac:dyDescent="0.3">
      <c r="A378" s="181" t="s">
        <v>4084</v>
      </c>
      <c r="B378" s="63">
        <f>SUM(J379:J380)-400</f>
        <v>2200</v>
      </c>
      <c r="C378" t="s">
        <v>4112</v>
      </c>
      <c r="D378" t="s">
        <v>1230</v>
      </c>
      <c r="F378" s="67">
        <v>0.75</v>
      </c>
      <c r="G378" t="s">
        <v>571</v>
      </c>
      <c r="J378" t="s">
        <v>567</v>
      </c>
      <c r="K378" t="s">
        <v>563</v>
      </c>
    </row>
    <row r="379" spans="1:13" x14ac:dyDescent="0.3">
      <c r="A379" s="22" t="s">
        <v>2525</v>
      </c>
      <c r="B379" s="128" t="s">
        <v>1464</v>
      </c>
      <c r="C379" s="5" t="s">
        <v>1035</v>
      </c>
      <c r="D379" s="13" t="s">
        <v>209</v>
      </c>
      <c r="E379" s="18">
        <v>1.99</v>
      </c>
      <c r="F379" s="35">
        <f>ROUNDUP(E379*Carpeta!$O$1,-2)</f>
        <v>1400</v>
      </c>
      <c r="G379" s="35">
        <f>ROUNDUP(E379*Carpeta!$O$4,-2)</f>
        <v>1300</v>
      </c>
      <c r="H379" s="2">
        <v>1</v>
      </c>
      <c r="I379" s="16">
        <f>F379*H379</f>
        <v>1400</v>
      </c>
      <c r="J379" s="16">
        <f>G379*H379</f>
        <v>1300</v>
      </c>
      <c r="K379" s="175" t="s">
        <v>3317</v>
      </c>
      <c r="L379" s="41">
        <f>E379*H379</f>
        <v>1.99</v>
      </c>
    </row>
    <row r="380" spans="1:13" x14ac:dyDescent="0.3">
      <c r="A380" s="22" t="s">
        <v>2525</v>
      </c>
      <c r="B380" s="23" t="s">
        <v>2421</v>
      </c>
      <c r="C380" s="5" t="s">
        <v>1035</v>
      </c>
      <c r="D380" s="13" t="s">
        <v>209</v>
      </c>
      <c r="E380" s="18">
        <v>1.99</v>
      </c>
      <c r="F380" s="35">
        <f>ROUNDUP(E380*Carpeta!$O$1,-2)</f>
        <v>1400</v>
      </c>
      <c r="G380" s="35">
        <f>ROUNDUP(E380*Carpeta!$O$4,-2)</f>
        <v>1300</v>
      </c>
      <c r="H380" s="2">
        <v>1</v>
      </c>
      <c r="I380" s="16">
        <f>F380*H380</f>
        <v>1400</v>
      </c>
      <c r="J380" s="16">
        <f>G380*H380</f>
        <v>1300</v>
      </c>
      <c r="K380" s="175" t="s">
        <v>3177</v>
      </c>
      <c r="L380" s="41">
        <f>E380*H380</f>
        <v>1.99</v>
      </c>
    </row>
    <row r="382" spans="1:13" x14ac:dyDescent="0.3">
      <c r="A382" s="181" t="s">
        <v>4085</v>
      </c>
      <c r="B382" s="63">
        <f>SUM(J383:J385)+1300</f>
        <v>17300</v>
      </c>
      <c r="C382" t="s">
        <v>4112</v>
      </c>
      <c r="G382" t="s">
        <v>3588</v>
      </c>
      <c r="K382" t="s">
        <v>563</v>
      </c>
    </row>
    <row r="383" spans="1:13" x14ac:dyDescent="0.3">
      <c r="A383" s="4" t="s">
        <v>19</v>
      </c>
      <c r="B383" s="147" t="s">
        <v>1491</v>
      </c>
      <c r="C383" s="23" t="s">
        <v>183</v>
      </c>
      <c r="D383" s="12" t="s">
        <v>208</v>
      </c>
      <c r="E383" s="189">
        <v>17.989999999999998</v>
      </c>
      <c r="F383" s="35">
        <f>ROUNDUP(E383*Carpeta!$O$1,-2)</f>
        <v>12600</v>
      </c>
      <c r="G383" s="35">
        <f>ROUNDUP(E383*Carpeta!$O$4,-2)</f>
        <v>11700</v>
      </c>
      <c r="H383" s="2">
        <v>1</v>
      </c>
      <c r="I383" s="35">
        <f>F383*H383</f>
        <v>12600</v>
      </c>
      <c r="J383" s="35">
        <f>G383*H383</f>
        <v>11700</v>
      </c>
      <c r="K383" s="42" t="s">
        <v>2560</v>
      </c>
      <c r="L383" s="41">
        <f>E383*H383</f>
        <v>17.989999999999998</v>
      </c>
    </row>
    <row r="384" spans="1:13" x14ac:dyDescent="0.3">
      <c r="A384" s="22" t="s">
        <v>3259</v>
      </c>
      <c r="B384" s="150" t="s">
        <v>1494</v>
      </c>
      <c r="C384" s="6" t="s">
        <v>1154</v>
      </c>
      <c r="D384" s="12" t="s">
        <v>208</v>
      </c>
      <c r="E384" s="18">
        <v>3.99</v>
      </c>
      <c r="F384" s="35">
        <f>ROUNDUP(E384*Carpeta!$O$1,-2)</f>
        <v>2800</v>
      </c>
      <c r="G384" s="35">
        <f>ROUNDUP(E384*Carpeta!$O$4,-2)</f>
        <v>2600</v>
      </c>
      <c r="H384" s="2">
        <v>1</v>
      </c>
      <c r="I384" s="16">
        <f>F384*H384</f>
        <v>2800</v>
      </c>
      <c r="J384" s="16">
        <f>G384*H384</f>
        <v>2600</v>
      </c>
      <c r="K384" s="42" t="s">
        <v>3258</v>
      </c>
      <c r="L384" s="41">
        <f>E384*H384</f>
        <v>3.99</v>
      </c>
    </row>
    <row r="385" spans="1:12" x14ac:dyDescent="0.3">
      <c r="A385" s="4" t="s">
        <v>2903</v>
      </c>
      <c r="B385" s="157" t="s">
        <v>2132</v>
      </c>
      <c r="C385" s="23" t="s">
        <v>183</v>
      </c>
      <c r="D385" s="12" t="s">
        <v>208</v>
      </c>
      <c r="E385" s="189">
        <v>2.4900000000000002</v>
      </c>
      <c r="F385" s="35">
        <f>ROUNDUP(E385*Carpeta!$O$1,-2)</f>
        <v>1800</v>
      </c>
      <c r="G385" s="35">
        <f>ROUNDUP(E385*Carpeta!$O$4,-2)</f>
        <v>1700</v>
      </c>
      <c r="H385" s="2">
        <v>1</v>
      </c>
      <c r="I385" s="16">
        <f>F385*H385</f>
        <v>1800</v>
      </c>
      <c r="J385" s="16">
        <f>G385*H385</f>
        <v>1700</v>
      </c>
      <c r="K385" s="42" t="s">
        <v>2904</v>
      </c>
      <c r="L385" s="41">
        <f>E385*H385</f>
        <v>2.4900000000000002</v>
      </c>
    </row>
    <row r="387" spans="1:12" x14ac:dyDescent="0.3">
      <c r="A387" s="181" t="s">
        <v>4086</v>
      </c>
      <c r="B387" s="63">
        <f>SUM(J388:J394)</f>
        <v>22900</v>
      </c>
      <c r="C387" t="s">
        <v>4106</v>
      </c>
      <c r="D387" t="s">
        <v>1230</v>
      </c>
      <c r="F387" s="67"/>
      <c r="G387" t="s">
        <v>3588</v>
      </c>
      <c r="K387" t="s">
        <v>563</v>
      </c>
    </row>
    <row r="388" spans="1:12" x14ac:dyDescent="0.3">
      <c r="A388" s="30" t="s">
        <v>3287</v>
      </c>
      <c r="B388" s="216" t="s">
        <v>3228</v>
      </c>
      <c r="C388" s="10" t="s">
        <v>181</v>
      </c>
      <c r="D388" s="12" t="s">
        <v>208</v>
      </c>
      <c r="E388" s="189">
        <v>3.99</v>
      </c>
      <c r="F388" s="35">
        <f>ROUNDUP(E388*Carpeta!$O$1,-2)</f>
        <v>2800</v>
      </c>
      <c r="G388" s="35">
        <f>ROUNDUP(E388*Carpeta!$O$4,-2)</f>
        <v>2600</v>
      </c>
      <c r="H388" s="36">
        <v>1</v>
      </c>
      <c r="I388" s="35">
        <f t="shared" ref="I388:I394" si="0">F388*H388</f>
        <v>2800</v>
      </c>
      <c r="J388" s="35">
        <f t="shared" ref="J388:J394" si="1">G388*H388</f>
        <v>2600</v>
      </c>
      <c r="K388" s="175" t="s">
        <v>3286</v>
      </c>
      <c r="L388" s="41">
        <f t="shared" ref="L388:L394" si="2">E388*H388</f>
        <v>3.99</v>
      </c>
    </row>
    <row r="389" spans="1:12" x14ac:dyDescent="0.3">
      <c r="A389" s="30" t="s">
        <v>2774</v>
      </c>
      <c r="B389" s="205" t="s">
        <v>2628</v>
      </c>
      <c r="C389" s="10" t="s">
        <v>181</v>
      </c>
      <c r="D389" s="12" t="s">
        <v>208</v>
      </c>
      <c r="E389" s="18">
        <v>2.99</v>
      </c>
      <c r="F389" s="35">
        <f>ROUNDUP(E389*Carpeta!$O$1,-2)</f>
        <v>2100</v>
      </c>
      <c r="G389" s="35">
        <f>ROUNDUP(E389*Carpeta!$O$4,-2)</f>
        <v>2000</v>
      </c>
      <c r="H389" s="2">
        <v>1</v>
      </c>
      <c r="I389" s="16">
        <f t="shared" si="0"/>
        <v>2100</v>
      </c>
      <c r="J389" s="16">
        <f t="shared" si="1"/>
        <v>2000</v>
      </c>
      <c r="K389" s="175" t="s">
        <v>2773</v>
      </c>
      <c r="L389" s="41">
        <f t="shared" si="2"/>
        <v>2.99</v>
      </c>
    </row>
    <row r="390" spans="1:12" x14ac:dyDescent="0.3">
      <c r="A390" s="4" t="s">
        <v>2858</v>
      </c>
      <c r="B390" s="205" t="s">
        <v>2628</v>
      </c>
      <c r="C390" s="9" t="s">
        <v>182</v>
      </c>
      <c r="D390" s="12" t="s">
        <v>208</v>
      </c>
      <c r="E390" s="189">
        <v>3.49</v>
      </c>
      <c r="F390" s="35">
        <f>ROUNDUP(E390*Carpeta!$O$1,-2)</f>
        <v>2500</v>
      </c>
      <c r="G390" s="35">
        <f>ROUNDUP(E390*Carpeta!$O$4,-2)</f>
        <v>2300</v>
      </c>
      <c r="H390" s="2">
        <v>1</v>
      </c>
      <c r="I390" s="16">
        <f t="shared" si="0"/>
        <v>2500</v>
      </c>
      <c r="J390" s="16">
        <f t="shared" si="1"/>
        <v>2300</v>
      </c>
      <c r="K390" s="42" t="s">
        <v>2859</v>
      </c>
      <c r="L390" s="41">
        <f t="shared" si="2"/>
        <v>3.49</v>
      </c>
    </row>
    <row r="391" spans="1:12" x14ac:dyDescent="0.3">
      <c r="A391" s="30" t="s">
        <v>3846</v>
      </c>
      <c r="B391" s="246" t="s">
        <v>3837</v>
      </c>
      <c r="C391" s="19" t="s">
        <v>185</v>
      </c>
      <c r="D391" s="12" t="s">
        <v>208</v>
      </c>
      <c r="E391" s="189">
        <v>2.4900000000000002</v>
      </c>
      <c r="F391" s="35">
        <f>ROUNDUP(E391*Carpeta!$O$1,-2)</f>
        <v>1800</v>
      </c>
      <c r="G391" s="35">
        <f>ROUNDUP(E391*Carpeta!$O$4,-2)</f>
        <v>1700</v>
      </c>
      <c r="H391" s="2">
        <v>1</v>
      </c>
      <c r="I391" s="16">
        <f t="shared" si="0"/>
        <v>1800</v>
      </c>
      <c r="J391" s="16">
        <f t="shared" si="1"/>
        <v>1700</v>
      </c>
      <c r="K391" s="42" t="s">
        <v>3845</v>
      </c>
      <c r="L391" s="41">
        <f t="shared" si="2"/>
        <v>2.4900000000000002</v>
      </c>
    </row>
    <row r="392" spans="1:12" x14ac:dyDescent="0.3">
      <c r="A392" s="30" t="s">
        <v>3843</v>
      </c>
      <c r="B392" s="244" t="s">
        <v>3837</v>
      </c>
      <c r="C392" s="5" t="s">
        <v>1036</v>
      </c>
      <c r="D392" s="12" t="s">
        <v>208</v>
      </c>
      <c r="E392" s="189">
        <v>5.99</v>
      </c>
      <c r="F392" s="35">
        <f>ROUNDUP(E392*Carpeta!$O$1,-2)</f>
        <v>4200</v>
      </c>
      <c r="G392" s="35">
        <f>ROUNDUP(E392*Carpeta!$O$4,-2)</f>
        <v>3900</v>
      </c>
      <c r="H392" s="2">
        <v>1</v>
      </c>
      <c r="I392" s="16">
        <f t="shared" si="0"/>
        <v>4200</v>
      </c>
      <c r="J392" s="16">
        <f t="shared" si="1"/>
        <v>3900</v>
      </c>
      <c r="K392" s="42" t="s">
        <v>3844</v>
      </c>
      <c r="L392" s="41">
        <f t="shared" si="2"/>
        <v>5.99</v>
      </c>
    </row>
    <row r="393" spans="1:12" x14ac:dyDescent="0.3">
      <c r="A393" s="30" t="s">
        <v>2443</v>
      </c>
      <c r="B393" s="166" t="s">
        <v>1516</v>
      </c>
      <c r="C393" s="9" t="s">
        <v>182</v>
      </c>
      <c r="D393" s="12" t="s">
        <v>208</v>
      </c>
      <c r="E393" s="18">
        <v>11.99</v>
      </c>
      <c r="F393" s="35">
        <f>ROUNDUP(E393*Carpeta!$O$1,-2)</f>
        <v>8400</v>
      </c>
      <c r="G393" s="35">
        <f>ROUNDUP(E393*Carpeta!$O$4,-2)</f>
        <v>7800</v>
      </c>
      <c r="H393" s="2">
        <v>1</v>
      </c>
      <c r="I393" s="16">
        <f t="shared" si="0"/>
        <v>8400</v>
      </c>
      <c r="J393" s="16">
        <f t="shared" si="1"/>
        <v>7800</v>
      </c>
      <c r="K393" s="175" t="s">
        <v>2442</v>
      </c>
      <c r="L393" s="41">
        <f t="shared" si="2"/>
        <v>11.99</v>
      </c>
    </row>
    <row r="394" spans="1:12" x14ac:dyDescent="0.3">
      <c r="A394" s="30" t="s">
        <v>1903</v>
      </c>
      <c r="B394" s="193" t="s">
        <v>2424</v>
      </c>
      <c r="C394" s="10" t="s">
        <v>181</v>
      </c>
      <c r="D394" s="12" t="s">
        <v>208</v>
      </c>
      <c r="E394" s="18">
        <v>3.99</v>
      </c>
      <c r="F394" s="35">
        <f>ROUNDUP(E394*Carpeta!$O$1,-2)</f>
        <v>2800</v>
      </c>
      <c r="G394" s="35">
        <f>ROUNDUP(E394*Carpeta!$O$4,-2)</f>
        <v>2600</v>
      </c>
      <c r="H394" s="2">
        <v>1</v>
      </c>
      <c r="I394" s="16">
        <f t="shared" si="0"/>
        <v>2800</v>
      </c>
      <c r="J394" s="16">
        <f t="shared" si="1"/>
        <v>2600</v>
      </c>
      <c r="K394" s="175" t="s">
        <v>3350</v>
      </c>
      <c r="L394" s="41">
        <f t="shared" si="2"/>
        <v>3.99</v>
      </c>
    </row>
    <row r="396" spans="1:12" x14ac:dyDescent="0.3">
      <c r="A396" s="181" t="s">
        <v>4087</v>
      </c>
      <c r="B396" s="63">
        <f>SUM(J397:J398)+400+1500</f>
        <v>5900</v>
      </c>
      <c r="C396" t="s">
        <v>4088</v>
      </c>
      <c r="D396" t="s">
        <v>1230</v>
      </c>
      <c r="F396" s="67">
        <v>0.57291666666666663</v>
      </c>
      <c r="G396" t="s">
        <v>571</v>
      </c>
      <c r="J396" t="s">
        <v>567</v>
      </c>
      <c r="K396" t="s">
        <v>563</v>
      </c>
    </row>
    <row r="397" spans="1:12" x14ac:dyDescent="0.3">
      <c r="A397" s="30" t="s">
        <v>331</v>
      </c>
      <c r="B397" s="170" t="s">
        <v>1523</v>
      </c>
      <c r="C397" s="19" t="s">
        <v>1033</v>
      </c>
      <c r="D397" s="11" t="s">
        <v>210</v>
      </c>
      <c r="E397" s="18">
        <v>2.99</v>
      </c>
      <c r="F397" s="35">
        <f>ROUNDUP(E397*Carpeta!$O$1,-2)</f>
        <v>2100</v>
      </c>
      <c r="G397" s="35">
        <f>ROUNDUP(E397*Carpeta!$O$4,-2)</f>
        <v>2000</v>
      </c>
      <c r="H397" s="2">
        <v>1</v>
      </c>
      <c r="I397" s="16">
        <f>F397*H397</f>
        <v>2100</v>
      </c>
      <c r="J397" s="16">
        <f>G397*H397</f>
        <v>2000</v>
      </c>
      <c r="K397" s="175" t="s">
        <v>2627</v>
      </c>
      <c r="L397" s="41">
        <f>E397*H397</f>
        <v>2.99</v>
      </c>
    </row>
    <row r="398" spans="1:12" x14ac:dyDescent="0.3">
      <c r="A398" s="4" t="s">
        <v>1729</v>
      </c>
      <c r="B398" s="237" t="s">
        <v>1509</v>
      </c>
      <c r="C398" s="19" t="s">
        <v>185</v>
      </c>
      <c r="D398" s="12" t="s">
        <v>208</v>
      </c>
      <c r="E398" s="189">
        <v>2.99</v>
      </c>
      <c r="F398" s="35">
        <f>ROUNDUP(E398*Carpeta!$O$1,-2)</f>
        <v>2100</v>
      </c>
      <c r="G398" s="35">
        <f>ROUNDUP(E398*Carpeta!$O$4,-2)</f>
        <v>2000</v>
      </c>
      <c r="H398" s="2">
        <v>1</v>
      </c>
      <c r="I398" s="16">
        <f>F398*H398</f>
        <v>2100</v>
      </c>
      <c r="J398" s="16">
        <f>G398*H398</f>
        <v>2000</v>
      </c>
      <c r="K398" s="42" t="s">
        <v>1730</v>
      </c>
      <c r="L398" s="41">
        <f>E398*H398</f>
        <v>2.99</v>
      </c>
    </row>
    <row r="400" spans="1:12" x14ac:dyDescent="0.3">
      <c r="A400" s="181" t="s">
        <v>4089</v>
      </c>
      <c r="B400" s="63">
        <f>SUM(J401)</f>
        <v>16300</v>
      </c>
      <c r="C400" t="s">
        <v>4090</v>
      </c>
      <c r="D400" t="s">
        <v>1230</v>
      </c>
      <c r="F400" t="s">
        <v>4091</v>
      </c>
      <c r="G400" t="s">
        <v>571</v>
      </c>
      <c r="J400" t="s">
        <v>567</v>
      </c>
      <c r="K400" t="s">
        <v>563</v>
      </c>
    </row>
    <row r="401" spans="1:13" x14ac:dyDescent="0.3">
      <c r="A401" s="176" t="s">
        <v>3861</v>
      </c>
      <c r="B401" s="98" t="s">
        <v>1409</v>
      </c>
      <c r="C401" s="14" t="s">
        <v>1152</v>
      </c>
      <c r="D401" s="12" t="s">
        <v>208</v>
      </c>
      <c r="E401" s="18">
        <v>24.99</v>
      </c>
      <c r="F401" s="35">
        <f>ROUNDUP(E401*Carpeta!$O$1,-2)</f>
        <v>17500</v>
      </c>
      <c r="G401" s="35">
        <f>ROUNDUP(E401*Carpeta!$O$4,-2)</f>
        <v>16300</v>
      </c>
      <c r="H401" s="2">
        <v>1</v>
      </c>
      <c r="I401" s="16">
        <f>F401*H401</f>
        <v>17500</v>
      </c>
      <c r="J401" s="16">
        <f>G401*H401</f>
        <v>16300</v>
      </c>
      <c r="K401" s="175" t="s">
        <v>3862</v>
      </c>
      <c r="L401" s="41">
        <f>E401*H401</f>
        <v>24.99</v>
      </c>
    </row>
    <row r="403" spans="1:13" x14ac:dyDescent="0.3">
      <c r="A403" s="181" t="s">
        <v>2121</v>
      </c>
      <c r="B403" s="63">
        <f>SUM(J404:J405)-100</f>
        <v>10300</v>
      </c>
      <c r="C403" t="s">
        <v>4090</v>
      </c>
      <c r="D403" t="s">
        <v>566</v>
      </c>
      <c r="F403" s="67">
        <v>0.6875</v>
      </c>
      <c r="G403" t="s">
        <v>3588</v>
      </c>
      <c r="J403" t="s">
        <v>567</v>
      </c>
      <c r="K403" t="s">
        <v>563</v>
      </c>
    </row>
    <row r="404" spans="1:13" x14ac:dyDescent="0.3">
      <c r="A404" s="30" t="s">
        <v>3781</v>
      </c>
      <c r="B404" s="193" t="s">
        <v>2423</v>
      </c>
      <c r="C404" s="5" t="s">
        <v>1035</v>
      </c>
      <c r="D404" s="11" t="s">
        <v>210</v>
      </c>
      <c r="E404" s="18">
        <v>5.99</v>
      </c>
      <c r="F404" s="35">
        <f>ROUNDUP(E404*Carpeta!$O$1,-2)</f>
        <v>4200</v>
      </c>
      <c r="G404" s="35">
        <f>ROUNDUP(E404*Carpeta!$O$4,-2)</f>
        <v>3900</v>
      </c>
      <c r="H404" s="2">
        <v>1</v>
      </c>
      <c r="I404" s="16">
        <f>F404*H404</f>
        <v>4200</v>
      </c>
      <c r="J404" s="16">
        <f>G404*H404</f>
        <v>3900</v>
      </c>
      <c r="K404" s="175" t="s">
        <v>3780</v>
      </c>
      <c r="L404" s="41">
        <f>E404*H404</f>
        <v>5.99</v>
      </c>
    </row>
    <row r="405" spans="1:13" x14ac:dyDescent="0.3">
      <c r="A405" s="22" t="s">
        <v>2584</v>
      </c>
      <c r="B405" s="162" t="s">
        <v>1512</v>
      </c>
      <c r="C405" s="19" t="s">
        <v>185</v>
      </c>
      <c r="D405" s="207" t="s">
        <v>209</v>
      </c>
      <c r="E405" s="18">
        <v>9.99</v>
      </c>
      <c r="F405" s="35">
        <f>ROUNDUP(E405*Carpeta!$O$1,-2)</f>
        <v>7000</v>
      </c>
      <c r="G405" s="35">
        <f>ROUNDUP(E405*Carpeta!$O$4,-2)</f>
        <v>6500</v>
      </c>
      <c r="H405" s="2">
        <v>1</v>
      </c>
      <c r="I405" s="16">
        <f>F405*H405</f>
        <v>7000</v>
      </c>
      <c r="J405" s="16">
        <f>G405*H405</f>
        <v>6500</v>
      </c>
      <c r="K405" s="175" t="s">
        <v>2583</v>
      </c>
      <c r="L405" s="41">
        <f>E405*H405</f>
        <v>9.99</v>
      </c>
    </row>
    <row r="407" spans="1:13" x14ac:dyDescent="0.3">
      <c r="A407" s="181" t="s">
        <v>4092</v>
      </c>
      <c r="B407" s="63">
        <f>SUM(J408:J412)+100</f>
        <v>19100</v>
      </c>
      <c r="C407" t="s">
        <v>4090</v>
      </c>
      <c r="D407" t="s">
        <v>566</v>
      </c>
      <c r="F407" s="67">
        <v>0.60416666666666663</v>
      </c>
      <c r="G407" t="s">
        <v>3588</v>
      </c>
      <c r="J407" t="s">
        <v>567</v>
      </c>
      <c r="K407" t="s">
        <v>563</v>
      </c>
    </row>
    <row r="408" spans="1:13" x14ac:dyDescent="0.3">
      <c r="A408" s="4" t="s">
        <v>2559</v>
      </c>
      <c r="B408" s="147" t="s">
        <v>1491</v>
      </c>
      <c r="C408" s="8" t="s">
        <v>184</v>
      </c>
      <c r="D408" s="11" t="s">
        <v>210</v>
      </c>
      <c r="E408" s="189">
        <v>17.989999999999998</v>
      </c>
      <c r="F408" s="35">
        <f>ROUNDUP(E408*Carpeta!$O$1,-2)</f>
        <v>12600</v>
      </c>
      <c r="G408" s="35">
        <f>ROUNDUP(E408*Carpeta!$O$4,-2)</f>
        <v>11700</v>
      </c>
      <c r="H408" s="2">
        <v>1</v>
      </c>
      <c r="I408" s="35">
        <f>F408*H408</f>
        <v>12600</v>
      </c>
      <c r="J408" s="35">
        <f>G408*H408</f>
        <v>11700</v>
      </c>
      <c r="K408" s="42" t="s">
        <v>2558</v>
      </c>
      <c r="L408" s="41">
        <f>E408*H408</f>
        <v>17.989999999999998</v>
      </c>
    </row>
    <row r="409" spans="1:13" x14ac:dyDescent="0.3">
      <c r="A409" s="30" t="s">
        <v>2223</v>
      </c>
      <c r="B409" s="247" t="s">
        <v>1518</v>
      </c>
      <c r="C409" s="19" t="s">
        <v>185</v>
      </c>
      <c r="D409" s="12" t="s">
        <v>208</v>
      </c>
      <c r="E409" s="18">
        <v>3.99</v>
      </c>
      <c r="F409" s="35">
        <f>ROUNDUP(E409*Carpeta!$O$1,-2)</f>
        <v>2800</v>
      </c>
      <c r="G409" s="35">
        <f>ROUNDUP(E409*Carpeta!$O$4,-2)</f>
        <v>2600</v>
      </c>
      <c r="H409" s="2">
        <v>1</v>
      </c>
      <c r="I409" s="16">
        <f>F409*H409</f>
        <v>2800</v>
      </c>
      <c r="J409" s="16">
        <f>G409*H409</f>
        <v>2600</v>
      </c>
      <c r="K409" s="175" t="s">
        <v>3793</v>
      </c>
      <c r="L409" s="41">
        <f>E409*H409</f>
        <v>3.99</v>
      </c>
    </row>
    <row r="410" spans="1:13" x14ac:dyDescent="0.3">
      <c r="A410" s="30" t="s">
        <v>2439</v>
      </c>
      <c r="B410" s="238" t="s">
        <v>1347</v>
      </c>
      <c r="C410" s="19" t="s">
        <v>185</v>
      </c>
      <c r="D410" s="12" t="s">
        <v>208</v>
      </c>
      <c r="E410" s="18">
        <v>2.4900000000000002</v>
      </c>
      <c r="F410" s="35">
        <f>ROUNDUP(E410*Carpeta!$O$1,-2)</f>
        <v>1800</v>
      </c>
      <c r="G410" s="35">
        <f>ROUNDUP(E410*Carpeta!$O$4,-2)</f>
        <v>1700</v>
      </c>
      <c r="H410" s="2">
        <v>1</v>
      </c>
      <c r="I410" s="16">
        <f>F410*H410</f>
        <v>1800</v>
      </c>
      <c r="J410" s="16">
        <f>G410*H410</f>
        <v>1700</v>
      </c>
      <c r="K410" s="175" t="s">
        <v>2438</v>
      </c>
      <c r="L410" s="41">
        <f>E410*H410</f>
        <v>2.4900000000000002</v>
      </c>
    </row>
    <row r="411" spans="1:13" x14ac:dyDescent="0.3">
      <c r="A411" s="22" t="s">
        <v>3330</v>
      </c>
      <c r="B411" s="245" t="s">
        <v>1505</v>
      </c>
      <c r="C411" s="19" t="s">
        <v>185</v>
      </c>
      <c r="D411" s="13" t="s">
        <v>209</v>
      </c>
      <c r="E411" s="18">
        <v>2.4900000000000002</v>
      </c>
      <c r="F411" s="35">
        <f>ROUNDUP(E411*Carpeta!$O$1,-2)</f>
        <v>1800</v>
      </c>
      <c r="G411" s="35">
        <f>ROUNDUP(E411*Carpeta!$O$4,-2)</f>
        <v>1700</v>
      </c>
      <c r="H411" s="2">
        <v>1</v>
      </c>
      <c r="I411" s="16">
        <f>F411*H411</f>
        <v>1800</v>
      </c>
      <c r="J411" s="16">
        <f>G411*H411</f>
        <v>1700</v>
      </c>
      <c r="K411" s="175" t="s">
        <v>3329</v>
      </c>
      <c r="L411" s="41">
        <f>E411*H411</f>
        <v>2.4900000000000002</v>
      </c>
    </row>
    <row r="412" spans="1:13" x14ac:dyDescent="0.3">
      <c r="A412" s="22" t="s">
        <v>3178</v>
      </c>
      <c r="B412" s="238" t="s">
        <v>1339</v>
      </c>
      <c r="C412" s="23" t="s">
        <v>1034</v>
      </c>
      <c r="D412" s="13" t="s">
        <v>209</v>
      </c>
      <c r="E412" s="18">
        <v>1.99</v>
      </c>
      <c r="F412" s="35">
        <f>ROUNDUP(E412*Carpeta!$O$1,-2)</f>
        <v>1400</v>
      </c>
      <c r="G412" s="35">
        <f>ROUNDUP(E412*Carpeta!$O$4,-2)</f>
        <v>1300</v>
      </c>
      <c r="H412" s="2">
        <v>1</v>
      </c>
      <c r="I412" s="16">
        <f>F412*H412</f>
        <v>1400</v>
      </c>
      <c r="J412" s="16">
        <f>G412*H412</f>
        <v>1300</v>
      </c>
      <c r="K412" s="175" t="s">
        <v>3179</v>
      </c>
      <c r="L412" s="41">
        <f>E412*H412</f>
        <v>1.99</v>
      </c>
    </row>
    <row r="414" spans="1:13" ht="78" x14ac:dyDescent="0.3">
      <c r="A414" s="181" t="s">
        <v>4104</v>
      </c>
      <c r="B414" s="63">
        <f>SUM(J415:J416)+2000</f>
        <v>8600</v>
      </c>
      <c r="C414" t="s">
        <v>3592</v>
      </c>
      <c r="G414" t="s">
        <v>3588</v>
      </c>
      <c r="J414" t="s">
        <v>567</v>
      </c>
      <c r="K414" t="s">
        <v>563</v>
      </c>
      <c r="M414" s="242" t="s">
        <v>4107</v>
      </c>
    </row>
    <row r="415" spans="1:13" x14ac:dyDescent="0.3">
      <c r="A415" s="183" t="s">
        <v>3840</v>
      </c>
      <c r="B415" s="157" t="s">
        <v>2132</v>
      </c>
      <c r="C415" s="10" t="s">
        <v>181</v>
      </c>
      <c r="D415" s="11" t="s">
        <v>210</v>
      </c>
      <c r="E415" s="189">
        <v>4.99</v>
      </c>
      <c r="F415" s="35">
        <f>ROUNDUP(E415*Carpeta!$O$1,-2)</f>
        <v>3500</v>
      </c>
      <c r="G415" s="35">
        <f>ROUNDUP(E415*Carpeta!$O$4,-2)</f>
        <v>3300</v>
      </c>
      <c r="H415" s="2">
        <v>1</v>
      </c>
      <c r="I415" s="16">
        <f>F415*H415</f>
        <v>3500</v>
      </c>
      <c r="J415" s="16">
        <f>G415*H415</f>
        <v>3300</v>
      </c>
      <c r="K415" s="42" t="s">
        <v>3839</v>
      </c>
      <c r="L415" s="41">
        <f>E415*H415</f>
        <v>4.99</v>
      </c>
    </row>
    <row r="416" spans="1:13" x14ac:dyDescent="0.3">
      <c r="A416" s="22" t="s">
        <v>3189</v>
      </c>
      <c r="B416" s="157" t="s">
        <v>2132</v>
      </c>
      <c r="C416" s="10" t="s">
        <v>181</v>
      </c>
      <c r="D416" s="13" t="s">
        <v>209</v>
      </c>
      <c r="E416" s="18">
        <v>4.99</v>
      </c>
      <c r="F416" s="35">
        <f>ROUNDUP(E416*Carpeta!$O$1,-2)</f>
        <v>3500</v>
      </c>
      <c r="G416" s="35">
        <f>ROUNDUP(E416*Carpeta!$O$4,-2)</f>
        <v>3300</v>
      </c>
      <c r="H416" s="2">
        <v>1</v>
      </c>
      <c r="I416" s="16">
        <f>F416*H416</f>
        <v>3500</v>
      </c>
      <c r="J416" s="16">
        <f>G416*H416</f>
        <v>3300</v>
      </c>
      <c r="K416" s="175" t="s">
        <v>3188</v>
      </c>
      <c r="L416" s="41">
        <f>E416*H416</f>
        <v>4.99</v>
      </c>
    </row>
    <row r="418" spans="1:12" x14ac:dyDescent="0.3">
      <c r="A418" s="181" t="s">
        <v>4105</v>
      </c>
      <c r="B418" s="63">
        <v>5000</v>
      </c>
      <c r="G418" t="s">
        <v>571</v>
      </c>
      <c r="J418" t="s">
        <v>567</v>
      </c>
      <c r="K418" t="s">
        <v>563</v>
      </c>
    </row>
    <row r="419" spans="1:12" x14ac:dyDescent="0.3">
      <c r="A419" s="22" t="s">
        <v>2757</v>
      </c>
      <c r="B419" s="163" t="s">
        <v>1513</v>
      </c>
      <c r="C419" s="9" t="s">
        <v>182</v>
      </c>
      <c r="D419" s="13" t="s">
        <v>209</v>
      </c>
      <c r="E419" s="18">
        <v>2.4900000000000002</v>
      </c>
      <c r="F419" s="35">
        <f>ROUNDUP(E419*Carpeta!$O$1,-2)</f>
        <v>1800</v>
      </c>
      <c r="G419" s="35">
        <f>ROUNDUP(E419*Carpeta!$O$4,-2)</f>
        <v>1700</v>
      </c>
      <c r="H419" s="2">
        <v>2</v>
      </c>
      <c r="I419" s="16">
        <f>F419*H419</f>
        <v>3600</v>
      </c>
      <c r="J419" s="16">
        <f>G419*H419</f>
        <v>3400</v>
      </c>
      <c r="K419" s="175" t="s">
        <v>2756</v>
      </c>
      <c r="L419" s="41">
        <f>E419*H419</f>
        <v>4.9800000000000004</v>
      </c>
    </row>
    <row r="421" spans="1:12" x14ac:dyDescent="0.3">
      <c r="A421" s="181" t="s">
        <v>4113</v>
      </c>
      <c r="B421" s="63">
        <f>SUM(J422:J425)-400</f>
        <v>17000</v>
      </c>
      <c r="C421" t="s">
        <v>4115</v>
      </c>
      <c r="D421" t="s">
        <v>1224</v>
      </c>
      <c r="G421" t="s">
        <v>3588</v>
      </c>
      <c r="K421" t="s">
        <v>563</v>
      </c>
    </row>
    <row r="422" spans="1:12" x14ac:dyDescent="0.3">
      <c r="A422" s="30" t="s">
        <v>3531</v>
      </c>
      <c r="B422" s="211" t="s">
        <v>3228</v>
      </c>
      <c r="C422" s="6" t="s">
        <v>1154</v>
      </c>
      <c r="D422" s="12" t="s">
        <v>208</v>
      </c>
      <c r="E422" s="189">
        <v>4.99</v>
      </c>
      <c r="F422" s="35">
        <f>ROUNDUP(E422*Carpeta!$O$1,-2)</f>
        <v>3500</v>
      </c>
      <c r="G422" s="35">
        <f>ROUNDUP(E422*Carpeta!$O$4,-2)</f>
        <v>3300</v>
      </c>
      <c r="H422" s="2">
        <v>2</v>
      </c>
      <c r="I422" s="16">
        <f>F422*H422</f>
        <v>7000</v>
      </c>
      <c r="J422" s="16">
        <f>G422*H422</f>
        <v>6600</v>
      </c>
      <c r="K422" s="42" t="s">
        <v>3530</v>
      </c>
      <c r="L422" s="41">
        <f>E422*H422</f>
        <v>9.98</v>
      </c>
    </row>
    <row r="423" spans="1:12" x14ac:dyDescent="0.3">
      <c r="A423" s="22" t="s">
        <v>2704</v>
      </c>
      <c r="B423" s="162" t="s">
        <v>1512</v>
      </c>
      <c r="C423" s="9" t="s">
        <v>182</v>
      </c>
      <c r="D423" s="12" t="s">
        <v>208</v>
      </c>
      <c r="E423" s="18">
        <v>6.99</v>
      </c>
      <c r="F423" s="35">
        <f>ROUNDUP(E423*Carpeta!$O$1,-2)</f>
        <v>4900</v>
      </c>
      <c r="G423" s="35">
        <f>ROUNDUP(E423*Carpeta!$O$4,-2)</f>
        <v>4600</v>
      </c>
      <c r="H423" s="2">
        <v>1</v>
      </c>
      <c r="I423" s="16">
        <f>F423*H423</f>
        <v>4900</v>
      </c>
      <c r="J423" s="16">
        <f>G423*H423</f>
        <v>4600</v>
      </c>
      <c r="K423" s="175" t="s">
        <v>3618</v>
      </c>
      <c r="L423" s="41">
        <f>E423*H423</f>
        <v>6.99</v>
      </c>
    </row>
    <row r="424" spans="1:12" x14ac:dyDescent="0.3">
      <c r="A424" s="183" t="s">
        <v>3571</v>
      </c>
      <c r="B424" s="170" t="s">
        <v>1523</v>
      </c>
      <c r="C424" s="9" t="s">
        <v>182</v>
      </c>
      <c r="D424" s="12" t="s">
        <v>208</v>
      </c>
      <c r="E424" s="18">
        <v>5.99</v>
      </c>
      <c r="F424" s="35">
        <f>ROUNDUP(E424*Carpeta!$O$1,-2)</f>
        <v>4200</v>
      </c>
      <c r="G424" s="35">
        <f>ROUNDUP(E424*Carpeta!$O$4,-2)</f>
        <v>3900</v>
      </c>
      <c r="H424" s="2">
        <v>1</v>
      </c>
      <c r="I424" s="16">
        <f>F424*H424</f>
        <v>4200</v>
      </c>
      <c r="J424" s="16">
        <f>G424*H424</f>
        <v>3900</v>
      </c>
      <c r="K424" s="175" t="s">
        <v>3570</v>
      </c>
      <c r="L424" s="41">
        <f>E424*H424</f>
        <v>5.99</v>
      </c>
    </row>
    <row r="425" spans="1:12" x14ac:dyDescent="0.3">
      <c r="A425" s="30" t="s">
        <v>2618</v>
      </c>
      <c r="B425" s="193" t="s">
        <v>2423</v>
      </c>
      <c r="C425" s="9" t="s">
        <v>182</v>
      </c>
      <c r="D425" s="13" t="s">
        <v>209</v>
      </c>
      <c r="E425" s="18">
        <v>3.49</v>
      </c>
      <c r="F425" s="35">
        <f>ROUNDUP(E425*Carpeta!$O$1,-2)</f>
        <v>2500</v>
      </c>
      <c r="G425" s="35">
        <f>ROUNDUP(E425*Carpeta!$O$4,-2)</f>
        <v>2300</v>
      </c>
      <c r="H425" s="2">
        <v>1</v>
      </c>
      <c r="I425" s="16">
        <f>F425*H425</f>
        <v>2500</v>
      </c>
      <c r="J425" s="16">
        <f>G425*H425</f>
        <v>2300</v>
      </c>
      <c r="K425" s="175" t="s">
        <v>2617</v>
      </c>
      <c r="L425" s="41">
        <f>E425*H425</f>
        <v>3.49</v>
      </c>
    </row>
    <row r="427" spans="1:12" x14ac:dyDescent="0.3">
      <c r="A427" s="181" t="s">
        <v>3725</v>
      </c>
      <c r="B427" s="63">
        <v>4500</v>
      </c>
      <c r="C427" t="s">
        <v>4112</v>
      </c>
      <c r="D427" t="s">
        <v>3201</v>
      </c>
      <c r="G427" t="s">
        <v>3588</v>
      </c>
      <c r="J427" t="s">
        <v>567</v>
      </c>
      <c r="K427" t="s">
        <v>563</v>
      </c>
    </row>
    <row r="428" spans="1:12" x14ac:dyDescent="0.3">
      <c r="A428" s="30" t="s">
        <v>4114</v>
      </c>
    </row>
    <row r="432" spans="1:12" x14ac:dyDescent="0.3">
      <c r="A432" s="181" t="s">
        <v>3835</v>
      </c>
      <c r="B432" s="63">
        <f>SUM(J433:J440)-100</f>
        <v>46300</v>
      </c>
      <c r="C432" t="s">
        <v>3836</v>
      </c>
      <c r="G432" t="s">
        <v>3588</v>
      </c>
      <c r="J432" t="s">
        <v>567</v>
      </c>
      <c r="K432" t="s">
        <v>563</v>
      </c>
    </row>
    <row r="433" spans="1:12" x14ac:dyDescent="0.3">
      <c r="A433" s="239" t="s">
        <v>2443</v>
      </c>
      <c r="B433" s="240" t="s">
        <v>1516</v>
      </c>
      <c r="C433" s="241" t="s">
        <v>182</v>
      </c>
      <c r="D433" s="206" t="s">
        <v>208</v>
      </c>
      <c r="E433" s="229">
        <v>11.99</v>
      </c>
      <c r="F433" s="35">
        <f>ROUNDUP(E433*Carpeta!$O$1,-2)</f>
        <v>8400</v>
      </c>
      <c r="G433" s="35">
        <f>ROUNDUP(E433*Carpeta!$O$4,-2)</f>
        <v>7800</v>
      </c>
      <c r="H433" s="230">
        <v>1</v>
      </c>
      <c r="I433" s="231">
        <f t="shared" ref="I433:I440" si="3">F433*H433</f>
        <v>8400</v>
      </c>
      <c r="J433" s="231">
        <f t="shared" ref="J433:J440" si="4">G433*H433</f>
        <v>7800</v>
      </c>
      <c r="K433" s="219" t="s">
        <v>2442</v>
      </c>
      <c r="L433" s="41">
        <f t="shared" ref="L433:L440" si="5">E433*H433</f>
        <v>11.99</v>
      </c>
    </row>
    <row r="434" spans="1:12" x14ac:dyDescent="0.3">
      <c r="A434" s="30" t="s">
        <v>2624</v>
      </c>
      <c r="B434" s="193" t="s">
        <v>2423</v>
      </c>
      <c r="C434" s="10" t="s">
        <v>181</v>
      </c>
      <c r="D434" s="11" t="s">
        <v>210</v>
      </c>
      <c r="E434" s="18">
        <v>2.4900000000000002</v>
      </c>
      <c r="F434" s="35">
        <f>ROUNDUP(E434*Carpeta!$O$1,-2)</f>
        <v>1800</v>
      </c>
      <c r="G434" s="35">
        <f>ROUNDUP(E434*Carpeta!$O$4,-2)</f>
        <v>1700</v>
      </c>
      <c r="H434" s="2">
        <v>1</v>
      </c>
      <c r="I434" s="16">
        <f t="shared" si="3"/>
        <v>1800</v>
      </c>
      <c r="J434" s="16">
        <f t="shared" si="4"/>
        <v>1700</v>
      </c>
      <c r="K434" s="175" t="s">
        <v>2623</v>
      </c>
      <c r="L434" s="41">
        <f t="shared" si="5"/>
        <v>2.4900000000000002</v>
      </c>
    </row>
    <row r="435" spans="1:12" x14ac:dyDescent="0.3">
      <c r="A435" s="30" t="s">
        <v>1782</v>
      </c>
      <c r="B435" s="162" t="s">
        <v>1512</v>
      </c>
      <c r="C435" s="19" t="s">
        <v>185</v>
      </c>
      <c r="D435" s="12" t="s">
        <v>208</v>
      </c>
      <c r="E435" s="189">
        <v>2.4900000000000002</v>
      </c>
      <c r="F435" s="35">
        <f>ROUNDUP(E435*Carpeta!$O$1,-2)</f>
        <v>1800</v>
      </c>
      <c r="G435" s="35">
        <f>ROUNDUP(E435*Carpeta!$O$4,-2)</f>
        <v>1700</v>
      </c>
      <c r="H435" s="2">
        <v>1</v>
      </c>
      <c r="I435" s="35">
        <f t="shared" si="3"/>
        <v>1800</v>
      </c>
      <c r="J435" s="35">
        <f t="shared" si="4"/>
        <v>1700</v>
      </c>
      <c r="K435" s="42" t="s">
        <v>1783</v>
      </c>
      <c r="L435" s="41">
        <f t="shared" si="5"/>
        <v>2.4900000000000002</v>
      </c>
    </row>
    <row r="436" spans="1:12" x14ac:dyDescent="0.3">
      <c r="A436" s="22" t="s">
        <v>2693</v>
      </c>
      <c r="B436" s="162" t="s">
        <v>1512</v>
      </c>
      <c r="C436" s="19" t="s">
        <v>1026</v>
      </c>
      <c r="D436" s="11" t="s">
        <v>210</v>
      </c>
      <c r="E436" s="18">
        <v>2.99</v>
      </c>
      <c r="F436" s="35">
        <f>ROUNDUP(E436*Carpeta!$O$1,-2)</f>
        <v>2100</v>
      </c>
      <c r="G436" s="35">
        <f>ROUNDUP(E436*Carpeta!$O$4,-2)</f>
        <v>2000</v>
      </c>
      <c r="H436" s="2">
        <v>1</v>
      </c>
      <c r="I436" s="35">
        <f t="shared" si="3"/>
        <v>2100</v>
      </c>
      <c r="J436" s="35">
        <f t="shared" si="4"/>
        <v>2000</v>
      </c>
      <c r="K436" s="175" t="s">
        <v>2692</v>
      </c>
      <c r="L436" s="41">
        <f t="shared" si="5"/>
        <v>2.99</v>
      </c>
    </row>
    <row r="437" spans="1:12" x14ac:dyDescent="0.3">
      <c r="A437" s="30" t="s">
        <v>3268</v>
      </c>
      <c r="B437" s="92" t="s">
        <v>1426</v>
      </c>
      <c r="C437" s="10" t="s">
        <v>181</v>
      </c>
      <c r="D437" s="12" t="s">
        <v>208</v>
      </c>
      <c r="E437" s="189">
        <v>5.99</v>
      </c>
      <c r="F437" s="35">
        <f>ROUNDUP(E437*Carpeta!$O$1,-2)</f>
        <v>4200</v>
      </c>
      <c r="G437" s="35">
        <f>ROUNDUP(E437*Carpeta!$O$4,-2)</f>
        <v>3900</v>
      </c>
      <c r="H437" s="36">
        <v>1</v>
      </c>
      <c r="I437" s="35">
        <f t="shared" si="3"/>
        <v>4200</v>
      </c>
      <c r="J437" s="35">
        <f t="shared" si="4"/>
        <v>3900</v>
      </c>
      <c r="K437" s="175" t="s">
        <v>3267</v>
      </c>
      <c r="L437" s="41">
        <f t="shared" si="5"/>
        <v>5.99</v>
      </c>
    </row>
    <row r="438" spans="1:12" x14ac:dyDescent="0.3">
      <c r="A438" s="183" t="s">
        <v>2677</v>
      </c>
      <c r="B438" s="205" t="s">
        <v>2628</v>
      </c>
      <c r="C438" s="6" t="s">
        <v>1154</v>
      </c>
      <c r="D438" s="12" t="s">
        <v>208</v>
      </c>
      <c r="E438" s="18">
        <v>27.99</v>
      </c>
      <c r="F438" s="35">
        <f>ROUNDUP(E438*Carpeta!$O$1,-2)</f>
        <v>19600</v>
      </c>
      <c r="G438" s="35">
        <f>ROUNDUP(E438*Carpeta!$O$4,-2)</f>
        <v>18200</v>
      </c>
      <c r="H438" s="2">
        <v>1</v>
      </c>
      <c r="I438" s="16">
        <f t="shared" si="3"/>
        <v>19600</v>
      </c>
      <c r="J438" s="16">
        <f t="shared" si="4"/>
        <v>18200</v>
      </c>
      <c r="K438" s="175" t="s">
        <v>3220</v>
      </c>
      <c r="L438" s="41">
        <f t="shared" si="5"/>
        <v>27.99</v>
      </c>
    </row>
    <row r="439" spans="1:12" x14ac:dyDescent="0.3">
      <c r="A439" s="22" t="s">
        <v>3322</v>
      </c>
      <c r="B439" s="116" t="s">
        <v>1461</v>
      </c>
      <c r="C439" s="9" t="s">
        <v>182</v>
      </c>
      <c r="D439" s="12" t="s">
        <v>208</v>
      </c>
      <c r="E439" s="18">
        <v>9.99</v>
      </c>
      <c r="F439" s="35">
        <f>ROUNDUP(E439*Carpeta!$O$1,-2)</f>
        <v>7000</v>
      </c>
      <c r="G439" s="35">
        <f>ROUNDUP(E439*Carpeta!$O$4,-2)</f>
        <v>6500</v>
      </c>
      <c r="H439" s="2">
        <v>1</v>
      </c>
      <c r="I439" s="16">
        <f t="shared" si="3"/>
        <v>7000</v>
      </c>
      <c r="J439" s="16">
        <f t="shared" si="4"/>
        <v>6500</v>
      </c>
      <c r="K439" s="42" t="s">
        <v>3321</v>
      </c>
      <c r="L439" s="41">
        <f t="shared" si="5"/>
        <v>9.99</v>
      </c>
    </row>
    <row r="440" spans="1:12" x14ac:dyDescent="0.3">
      <c r="A440" s="30" t="s">
        <v>3797</v>
      </c>
      <c r="B440" s="169" t="s">
        <v>1519</v>
      </c>
      <c r="C440" s="23" t="s">
        <v>183</v>
      </c>
      <c r="D440" s="11" t="s">
        <v>210</v>
      </c>
      <c r="E440" s="18">
        <v>6.99</v>
      </c>
      <c r="F440" s="35">
        <f>ROUNDUP(E440*Carpeta!$O$1,-2)</f>
        <v>4900</v>
      </c>
      <c r="G440" s="35">
        <f>ROUNDUP(E440*Carpeta!$O$4,-2)</f>
        <v>4600</v>
      </c>
      <c r="H440" s="2">
        <v>1</v>
      </c>
      <c r="I440" s="16">
        <f t="shared" si="3"/>
        <v>4900</v>
      </c>
      <c r="J440" s="16">
        <f t="shared" si="4"/>
        <v>4600</v>
      </c>
      <c r="K440" s="175" t="s">
        <v>3796</v>
      </c>
      <c r="L440" s="41">
        <f t="shared" si="5"/>
        <v>6.99</v>
      </c>
    </row>
    <row r="442" spans="1:12" x14ac:dyDescent="0.3">
      <c r="A442" s="181" t="s">
        <v>2213</v>
      </c>
      <c r="B442" s="63">
        <f>SUM(J443:J445)+700+500</f>
        <v>11400</v>
      </c>
      <c r="C442" t="s">
        <v>3819</v>
      </c>
      <c r="D442" t="s">
        <v>1230</v>
      </c>
      <c r="F442" s="221">
        <v>0.66666666666666663</v>
      </c>
      <c r="G442" t="s">
        <v>3588</v>
      </c>
      <c r="J442" t="s">
        <v>567</v>
      </c>
      <c r="K442" t="s">
        <v>563</v>
      </c>
    </row>
    <row r="443" spans="1:12" x14ac:dyDescent="0.3">
      <c r="A443" s="30" t="s">
        <v>2587</v>
      </c>
      <c r="B443" s="162" t="s">
        <v>1512</v>
      </c>
      <c r="C443" s="23" t="s">
        <v>183</v>
      </c>
      <c r="D443" s="12" t="s">
        <v>208</v>
      </c>
      <c r="E443" s="189">
        <v>4.99</v>
      </c>
      <c r="F443" s="35">
        <f>ROUNDUP(E443*Carpeta!$O$1,-2)</f>
        <v>3500</v>
      </c>
      <c r="G443" s="35">
        <f>ROUNDUP(E443*Carpeta!$O$4,-2)</f>
        <v>3300</v>
      </c>
      <c r="H443" s="2">
        <v>1</v>
      </c>
      <c r="I443" s="35">
        <f>F443*H443</f>
        <v>3500</v>
      </c>
      <c r="J443" s="35">
        <f>G443*H443</f>
        <v>3300</v>
      </c>
      <c r="K443" s="42" t="s">
        <v>2588</v>
      </c>
      <c r="L443" s="41">
        <f>E443*H443</f>
        <v>4.99</v>
      </c>
    </row>
    <row r="444" spans="1:12" x14ac:dyDescent="0.3">
      <c r="A444" s="22" t="s">
        <v>2757</v>
      </c>
      <c r="B444" s="163" t="s">
        <v>1513</v>
      </c>
      <c r="C444" s="9" t="s">
        <v>182</v>
      </c>
      <c r="D444" s="13" t="s">
        <v>209</v>
      </c>
      <c r="E444" s="18">
        <v>2.4900000000000002</v>
      </c>
      <c r="F444" s="35">
        <f>ROUNDUP(E444*Carpeta!$O$1,-2)</f>
        <v>1800</v>
      </c>
      <c r="G444" s="35">
        <f>ROUNDUP(E444*Carpeta!$O$4,-2)</f>
        <v>1700</v>
      </c>
      <c r="H444" s="2">
        <v>1</v>
      </c>
      <c r="I444" s="16">
        <f>F444*H444</f>
        <v>1800</v>
      </c>
      <c r="J444" s="16">
        <f>G444*H444</f>
        <v>1700</v>
      </c>
      <c r="K444" s="175" t="s">
        <v>2756</v>
      </c>
      <c r="L444" s="41">
        <f>E444*H444</f>
        <v>2.4900000000000002</v>
      </c>
    </row>
    <row r="445" spans="1:12" x14ac:dyDescent="0.3">
      <c r="A445" s="22" t="s">
        <v>3808</v>
      </c>
      <c r="B445" s="165" t="s">
        <v>1515</v>
      </c>
      <c r="C445" s="10" t="s">
        <v>181</v>
      </c>
      <c r="D445" s="12" t="s">
        <v>208</v>
      </c>
      <c r="E445" s="18">
        <v>7.99</v>
      </c>
      <c r="F445" s="35">
        <f>ROUNDUP(E445*Carpeta!$O$1,-2)</f>
        <v>5600</v>
      </c>
      <c r="G445" s="35">
        <f>ROUNDUP(E445*Carpeta!$O$4,-2)</f>
        <v>5200</v>
      </c>
      <c r="H445" s="2">
        <v>1</v>
      </c>
      <c r="I445" s="16">
        <f>F445*H445</f>
        <v>5600</v>
      </c>
      <c r="J445" s="16">
        <f>G445*H445</f>
        <v>5200</v>
      </c>
      <c r="K445" s="175" t="s">
        <v>3807</v>
      </c>
      <c r="L445" s="41">
        <f>E445*H445</f>
        <v>7.99</v>
      </c>
    </row>
    <row r="447" spans="1:12" x14ac:dyDescent="0.3">
      <c r="A447" s="181" t="s">
        <v>3832</v>
      </c>
      <c r="B447" s="63">
        <f>SUM(J448:J448)</f>
        <v>22800</v>
      </c>
      <c r="C447" t="s">
        <v>3833</v>
      </c>
      <c r="D447" t="s">
        <v>1230</v>
      </c>
      <c r="G447" t="s">
        <v>571</v>
      </c>
      <c r="J447" t="s">
        <v>567</v>
      </c>
      <c r="K447" t="s">
        <v>563</v>
      </c>
    </row>
    <row r="448" spans="1:12" x14ac:dyDescent="0.3">
      <c r="A448" s="22" t="s">
        <v>1854</v>
      </c>
      <c r="B448" s="143" t="s">
        <v>1505</v>
      </c>
      <c r="C448" s="10" t="s">
        <v>181</v>
      </c>
      <c r="D448" s="12" t="s">
        <v>208</v>
      </c>
      <c r="E448" s="18">
        <v>34.99</v>
      </c>
      <c r="F448" s="35">
        <f>ROUNDUP(E448*Carpeta!$O$1,-2)</f>
        <v>24500</v>
      </c>
      <c r="G448" s="35">
        <f>ROUNDUP(E448*Carpeta!$O$4,-2)</f>
        <v>22800</v>
      </c>
      <c r="H448" s="2">
        <v>1</v>
      </c>
      <c r="I448" s="35">
        <f>F448*H448</f>
        <v>24500</v>
      </c>
      <c r="J448" s="35">
        <f>G448*H448</f>
        <v>22800</v>
      </c>
      <c r="K448" s="42" t="s">
        <v>1855</v>
      </c>
      <c r="L448" s="41">
        <f>E448*H448</f>
        <v>34.99</v>
      </c>
    </row>
    <row r="450" spans="1:13" x14ac:dyDescent="0.3">
      <c r="A450" s="181" t="s">
        <v>3813</v>
      </c>
      <c r="B450" s="63">
        <v>6000</v>
      </c>
      <c r="C450" t="s">
        <v>3819</v>
      </c>
      <c r="D450" t="s">
        <v>1230</v>
      </c>
      <c r="F450" t="s">
        <v>3820</v>
      </c>
      <c r="G450" t="s">
        <v>3588</v>
      </c>
      <c r="J450" t="s">
        <v>567</v>
      </c>
      <c r="K450" t="s">
        <v>563</v>
      </c>
    </row>
    <row r="451" spans="1:13" x14ac:dyDescent="0.3">
      <c r="A451" s="38" t="s">
        <v>160</v>
      </c>
      <c r="B451" s="170" t="s">
        <v>1523</v>
      </c>
      <c r="C451" s="8" t="s">
        <v>184</v>
      </c>
      <c r="D451" s="11" t="s">
        <v>210</v>
      </c>
      <c r="E451" s="18">
        <v>4.99</v>
      </c>
      <c r="F451" s="35">
        <f>ROUNDUP(E451*Carpeta!$O$1,-2)</f>
        <v>3500</v>
      </c>
      <c r="G451" s="35">
        <f>ROUNDUP(E451*Carpeta!$O$4,-2)</f>
        <v>3300</v>
      </c>
      <c r="H451" s="2">
        <v>1</v>
      </c>
      <c r="I451" s="16">
        <f>F451*H451</f>
        <v>3500</v>
      </c>
      <c r="J451" s="16">
        <f>G451*H451</f>
        <v>3300</v>
      </c>
      <c r="K451" s="175" t="s">
        <v>306</v>
      </c>
      <c r="L451" s="41">
        <f>E451*H451</f>
        <v>4.99</v>
      </c>
    </row>
    <row r="453" spans="1:13" x14ac:dyDescent="0.3">
      <c r="A453" s="181" t="s">
        <v>3814</v>
      </c>
      <c r="B453" s="63">
        <f>SUM(J454)+500</f>
        <v>3800</v>
      </c>
      <c r="C453" t="s">
        <v>3817</v>
      </c>
      <c r="D453" t="s">
        <v>3818</v>
      </c>
      <c r="G453" t="s">
        <v>3588</v>
      </c>
      <c r="J453" t="s">
        <v>567</v>
      </c>
      <c r="K453" t="s">
        <v>563</v>
      </c>
      <c r="M453" t="s">
        <v>3821</v>
      </c>
    </row>
    <row r="454" spans="1:13" x14ac:dyDescent="0.3">
      <c r="A454" s="30" t="s">
        <v>2961</v>
      </c>
      <c r="B454" s="23" t="s">
        <v>2421</v>
      </c>
      <c r="C454" s="8" t="s">
        <v>184</v>
      </c>
      <c r="D454" s="12" t="s">
        <v>208</v>
      </c>
      <c r="E454" s="189">
        <v>4.99</v>
      </c>
      <c r="F454" s="35">
        <f>ROUNDUP(E454*Carpeta!$O$1,-2)</f>
        <v>3500</v>
      </c>
      <c r="G454" s="35">
        <f>ROUNDUP(E454*Carpeta!$O$4,-2)</f>
        <v>3300</v>
      </c>
      <c r="H454" s="2">
        <v>1</v>
      </c>
      <c r="I454" s="16">
        <f>F454*H454</f>
        <v>3500</v>
      </c>
      <c r="J454" s="16">
        <f>G454*H454</f>
        <v>3300</v>
      </c>
      <c r="K454" s="42" t="s">
        <v>2962</v>
      </c>
      <c r="L454" s="41">
        <f>E454*H454</f>
        <v>4.99</v>
      </c>
    </row>
    <row r="456" spans="1:13" x14ac:dyDescent="0.3">
      <c r="A456" s="181" t="s">
        <v>3202</v>
      </c>
      <c r="B456" s="63">
        <f>SUM(J457)-600</f>
        <v>22800</v>
      </c>
      <c r="C456" t="s">
        <v>3834</v>
      </c>
      <c r="J456" t="s">
        <v>567</v>
      </c>
      <c r="K456" t="s">
        <v>563</v>
      </c>
    </row>
    <row r="457" spans="1:13" x14ac:dyDescent="0.3">
      <c r="A457" s="4" t="s">
        <v>327</v>
      </c>
      <c r="B457" s="170" t="s">
        <v>1523</v>
      </c>
      <c r="C457" s="10" t="s">
        <v>181</v>
      </c>
      <c r="D457" s="12" t="s">
        <v>208</v>
      </c>
      <c r="E457" s="18">
        <v>11.99</v>
      </c>
      <c r="F457" s="35">
        <f>ROUNDUP(E457*Carpeta!$O$1,-2)</f>
        <v>8400</v>
      </c>
      <c r="G457" s="35">
        <f>ROUNDUP(E457*Carpeta!$O$4,-2)</f>
        <v>7800</v>
      </c>
      <c r="H457" s="2">
        <v>3</v>
      </c>
      <c r="I457" s="35">
        <f>F457*H457</f>
        <v>25200</v>
      </c>
      <c r="J457" s="35">
        <f>G457*H457</f>
        <v>23400</v>
      </c>
      <c r="K457" s="42" t="s">
        <v>328</v>
      </c>
      <c r="L457" s="41">
        <f>E457*H457</f>
        <v>35.97</v>
      </c>
    </row>
    <row r="459" spans="1:13" x14ac:dyDescent="0.3">
      <c r="A459" s="181" t="s">
        <v>3815</v>
      </c>
      <c r="B459" s="63">
        <f>SUM(J460:J462)+400</f>
        <v>28800</v>
      </c>
      <c r="C459" t="s">
        <v>3826</v>
      </c>
      <c r="G459" t="s">
        <v>3588</v>
      </c>
      <c r="J459" t="s">
        <v>567</v>
      </c>
      <c r="K459" t="s">
        <v>563</v>
      </c>
      <c r="M459" t="s">
        <v>3824</v>
      </c>
    </row>
    <row r="460" spans="1:13" x14ac:dyDescent="0.3">
      <c r="A460" s="30" t="s">
        <v>3799</v>
      </c>
      <c r="B460" s="167" t="s">
        <v>1518</v>
      </c>
      <c r="C460" s="9" t="s">
        <v>182</v>
      </c>
      <c r="D460" s="11" t="s">
        <v>210</v>
      </c>
      <c r="E460" s="18">
        <v>22.99</v>
      </c>
      <c r="F460" s="35">
        <f>ROUNDUP(E460*Carpeta!$O$1,-2)</f>
        <v>16100</v>
      </c>
      <c r="G460" s="35">
        <f>ROUNDUP(E460*Carpeta!$O$4,-2)</f>
        <v>15000</v>
      </c>
      <c r="H460" s="2">
        <v>1</v>
      </c>
      <c r="I460" s="16">
        <f>F460*H460</f>
        <v>16100</v>
      </c>
      <c r="J460" s="16">
        <f>G460*H460</f>
        <v>15000</v>
      </c>
      <c r="K460" s="175" t="s">
        <v>3798</v>
      </c>
      <c r="L460" s="41">
        <f>E460*H460</f>
        <v>22.99</v>
      </c>
      <c r="M460" t="s">
        <v>3825</v>
      </c>
    </row>
    <row r="461" spans="1:13" x14ac:dyDescent="0.3">
      <c r="A461" s="30" t="s">
        <v>3262</v>
      </c>
      <c r="B461" s="164" t="s">
        <v>1514</v>
      </c>
      <c r="C461" s="9" t="s">
        <v>182</v>
      </c>
      <c r="D461" s="11" t="s">
        <v>210</v>
      </c>
      <c r="E461" s="189">
        <v>17.989999999999998</v>
      </c>
      <c r="F461" s="35">
        <f>ROUNDUP(E461*Carpeta!$O$1,-2)</f>
        <v>12600</v>
      </c>
      <c r="G461" s="35">
        <f>ROUNDUP(E461*Carpeta!$O$4,-2)</f>
        <v>11700</v>
      </c>
      <c r="H461" s="36">
        <v>1</v>
      </c>
      <c r="I461" s="35">
        <f>F461*H461</f>
        <v>12600</v>
      </c>
      <c r="J461" s="35">
        <f>G461*H461</f>
        <v>11700</v>
      </c>
      <c r="K461" s="175" t="s">
        <v>3261</v>
      </c>
      <c r="L461" s="41">
        <f>E461*H461</f>
        <v>17.989999999999998</v>
      </c>
    </row>
    <row r="462" spans="1:13" x14ac:dyDescent="0.3">
      <c r="A462" s="30" t="s">
        <v>3546</v>
      </c>
      <c r="B462" s="192" t="s">
        <v>2422</v>
      </c>
      <c r="C462" s="10" t="s">
        <v>181</v>
      </c>
      <c r="D462" s="12" t="s">
        <v>208</v>
      </c>
      <c r="E462" s="18">
        <v>2.4900000000000002</v>
      </c>
      <c r="F462" s="35">
        <f>ROUNDUP(E462*Carpeta!$O$1,-2)</f>
        <v>1800</v>
      </c>
      <c r="G462" s="35">
        <f>ROUNDUP(E462*Carpeta!$O$4,-2)</f>
        <v>1700</v>
      </c>
      <c r="H462" s="2">
        <v>1</v>
      </c>
      <c r="I462" s="16">
        <f>F462*H462</f>
        <v>1800</v>
      </c>
      <c r="J462" s="16">
        <f>G462*H462</f>
        <v>1700</v>
      </c>
      <c r="K462" s="175" t="s">
        <v>3545</v>
      </c>
      <c r="L462" s="41">
        <f>E462*H462</f>
        <v>2.4900000000000002</v>
      </c>
    </row>
    <row r="464" spans="1:13" x14ac:dyDescent="0.3">
      <c r="A464" s="181" t="s">
        <v>3816</v>
      </c>
      <c r="B464" s="63">
        <f>SUM(J465)-200</f>
        <v>7600</v>
      </c>
      <c r="C464" t="s">
        <v>3819</v>
      </c>
      <c r="D464" t="s">
        <v>1230</v>
      </c>
      <c r="F464" s="221">
        <v>0.625</v>
      </c>
      <c r="G464" t="s">
        <v>3588</v>
      </c>
      <c r="J464" t="s">
        <v>567</v>
      </c>
      <c r="K464" t="s">
        <v>563</v>
      </c>
    </row>
    <row r="465" spans="1:13" x14ac:dyDescent="0.3">
      <c r="A465" s="22" t="s">
        <v>2749</v>
      </c>
      <c r="B465" s="163" t="s">
        <v>1513</v>
      </c>
      <c r="C465" s="19" t="s">
        <v>185</v>
      </c>
      <c r="D465" s="11" t="s">
        <v>210</v>
      </c>
      <c r="E465" s="18">
        <v>11.99</v>
      </c>
      <c r="F465" s="35">
        <f>ROUNDUP(E465*Carpeta!$O$1,-2)</f>
        <v>8400</v>
      </c>
      <c r="G465" s="35">
        <f>ROUNDUP(E465*Carpeta!$O$4,-2)</f>
        <v>7800</v>
      </c>
      <c r="H465" s="2">
        <v>1</v>
      </c>
      <c r="I465" s="16">
        <f>F465*H465</f>
        <v>8400</v>
      </c>
      <c r="J465" s="16">
        <f>G465*H465</f>
        <v>7800</v>
      </c>
      <c r="K465" s="175" t="s">
        <v>2748</v>
      </c>
      <c r="L465" s="41">
        <f>E465*H465</f>
        <v>11.99</v>
      </c>
    </row>
    <row r="467" spans="1:13" x14ac:dyDescent="0.3">
      <c r="A467" s="181" t="s">
        <v>2123</v>
      </c>
      <c r="B467" s="63">
        <f>SUM(J468:J470)+500</f>
        <v>23400</v>
      </c>
      <c r="C467" t="s">
        <v>3819</v>
      </c>
      <c r="D467" t="s">
        <v>573</v>
      </c>
      <c r="F467" s="67">
        <v>0.52083333333333337</v>
      </c>
      <c r="J467" t="s">
        <v>567</v>
      </c>
      <c r="K467" t="s">
        <v>563</v>
      </c>
    </row>
    <row r="468" spans="1:13" x14ac:dyDescent="0.3">
      <c r="A468" s="30" t="s">
        <v>3791</v>
      </c>
      <c r="B468" s="167" t="s">
        <v>1518</v>
      </c>
      <c r="C468" s="8" t="s">
        <v>184</v>
      </c>
      <c r="D468" s="12" t="s">
        <v>208</v>
      </c>
      <c r="E468" s="18">
        <v>12.99</v>
      </c>
      <c r="F468" s="35">
        <f>ROUNDUP(E468*Carpeta!$O$1,-2)</f>
        <v>9100</v>
      </c>
      <c r="G468" s="35">
        <f>ROUNDUP(E468*Carpeta!$O$4,-2)</f>
        <v>8500</v>
      </c>
      <c r="H468" s="2">
        <v>2</v>
      </c>
      <c r="I468" s="16">
        <f>F468*H468</f>
        <v>18200</v>
      </c>
      <c r="J468" s="16">
        <f>G468*H468</f>
        <v>17000</v>
      </c>
      <c r="K468" s="175" t="s">
        <v>3790</v>
      </c>
      <c r="L468" s="41">
        <f>E468*H468</f>
        <v>25.98</v>
      </c>
      <c r="M468" s="242"/>
    </row>
    <row r="469" spans="1:13" x14ac:dyDescent="0.3">
      <c r="A469" s="30" t="s">
        <v>2444</v>
      </c>
      <c r="B469" s="157" t="s">
        <v>2132</v>
      </c>
      <c r="C469" s="10" t="s">
        <v>181</v>
      </c>
      <c r="D469" s="12" t="s">
        <v>208</v>
      </c>
      <c r="E469" s="18">
        <v>2.99</v>
      </c>
      <c r="F469" s="35">
        <f>ROUNDUP(E469*Carpeta!$O$1,-2)</f>
        <v>2100</v>
      </c>
      <c r="G469" s="35">
        <f>ROUNDUP(E469*Carpeta!$O$4,-2)</f>
        <v>2000</v>
      </c>
      <c r="H469" s="2">
        <v>1</v>
      </c>
      <c r="I469" s="16">
        <f>F469*H469</f>
        <v>2100</v>
      </c>
      <c r="J469" s="16">
        <f>G469*H469</f>
        <v>2000</v>
      </c>
      <c r="K469" s="202" t="s">
        <v>2566</v>
      </c>
      <c r="L469" s="41">
        <f>E469*H469</f>
        <v>2.99</v>
      </c>
    </row>
    <row r="470" spans="1:13" x14ac:dyDescent="0.3">
      <c r="A470" s="22" t="s">
        <v>3176</v>
      </c>
      <c r="B470" s="159" t="s">
        <v>1509</v>
      </c>
      <c r="C470" s="10" t="s">
        <v>181</v>
      </c>
      <c r="D470" s="12" t="s">
        <v>208</v>
      </c>
      <c r="E470" s="18">
        <v>5.99</v>
      </c>
      <c r="F470" s="35">
        <f>ROUNDUP(E470*Carpeta!$O$1,-2)</f>
        <v>4200</v>
      </c>
      <c r="G470" s="35">
        <f>ROUNDUP(E470*Carpeta!$O$4,-2)</f>
        <v>3900</v>
      </c>
      <c r="H470" s="2">
        <v>1</v>
      </c>
      <c r="I470" s="16">
        <f>F470*H470</f>
        <v>4200</v>
      </c>
      <c r="J470" s="16">
        <f>G470*H470</f>
        <v>3900</v>
      </c>
      <c r="K470" s="175" t="s">
        <v>3175</v>
      </c>
      <c r="L470" s="41">
        <f>E470*H470</f>
        <v>5.99</v>
      </c>
    </row>
    <row r="472" spans="1:13" x14ac:dyDescent="0.3">
      <c r="A472" s="181" t="s">
        <v>3822</v>
      </c>
      <c r="B472" s="63">
        <f>SUM(J473:J474)-100</f>
        <v>5500</v>
      </c>
      <c r="C472" t="s">
        <v>3823</v>
      </c>
      <c r="G472" t="s">
        <v>3588</v>
      </c>
      <c r="J472" t="s">
        <v>567</v>
      </c>
      <c r="K472" t="s">
        <v>563</v>
      </c>
    </row>
    <row r="473" spans="1:13" x14ac:dyDescent="0.3">
      <c r="A473" s="22" t="s">
        <v>3190</v>
      </c>
      <c r="B473" s="165" t="s">
        <v>1515</v>
      </c>
      <c r="C473" s="19" t="s">
        <v>185</v>
      </c>
      <c r="D473" s="1" t="s">
        <v>211</v>
      </c>
      <c r="E473" s="18">
        <v>5.99</v>
      </c>
      <c r="F473" s="35">
        <f>ROUNDUP(E473*Carpeta!$O$1,-2)</f>
        <v>4200</v>
      </c>
      <c r="G473" s="35">
        <f>ROUNDUP(E473*Carpeta!$O$4,-2)</f>
        <v>3900</v>
      </c>
      <c r="H473" s="2">
        <v>1</v>
      </c>
      <c r="I473" s="16">
        <f>F473*H473</f>
        <v>4200</v>
      </c>
      <c r="J473" s="16">
        <f>G473*H473</f>
        <v>3900</v>
      </c>
      <c r="K473" s="175" t="s">
        <v>3191</v>
      </c>
      <c r="L473" s="41">
        <f>E473*H473</f>
        <v>5.99</v>
      </c>
    </row>
    <row r="474" spans="1:13" x14ac:dyDescent="0.3">
      <c r="A474" s="22" t="s">
        <v>3174</v>
      </c>
      <c r="B474" s="156" t="s">
        <v>1502</v>
      </c>
      <c r="C474" s="10" t="s">
        <v>181</v>
      </c>
      <c r="D474" s="12" t="s">
        <v>208</v>
      </c>
      <c r="E474" s="18">
        <v>2.4900000000000002</v>
      </c>
      <c r="F474" s="35">
        <f>ROUNDUP(E474*Carpeta!$O$1,-2)</f>
        <v>1800</v>
      </c>
      <c r="G474" s="35">
        <f>ROUNDUP(E474*Carpeta!$O$4,-2)</f>
        <v>1700</v>
      </c>
      <c r="H474" s="2">
        <v>1</v>
      </c>
      <c r="I474" s="16">
        <f>F474*H474</f>
        <v>1800</v>
      </c>
      <c r="J474" s="16">
        <f>G474*H474</f>
        <v>1700</v>
      </c>
      <c r="K474" s="175" t="s">
        <v>3173</v>
      </c>
      <c r="L474" s="41">
        <f>E474*H474</f>
        <v>2.4900000000000002</v>
      </c>
    </row>
    <row r="476" spans="1:13" x14ac:dyDescent="0.3">
      <c r="A476" s="181" t="s">
        <v>3827</v>
      </c>
      <c r="B476" s="63">
        <f>SUM(J477:J479)+2000</f>
        <v>10200</v>
      </c>
      <c r="C476" t="s">
        <v>3819</v>
      </c>
      <c r="D476" t="s">
        <v>1224</v>
      </c>
      <c r="F476" t="s">
        <v>3828</v>
      </c>
      <c r="G476" t="s">
        <v>3588</v>
      </c>
      <c r="J476" t="s">
        <v>567</v>
      </c>
      <c r="K476" t="s">
        <v>563</v>
      </c>
    </row>
    <row r="477" spans="1:13" x14ac:dyDescent="0.3">
      <c r="A477" s="30" t="s">
        <v>2579</v>
      </c>
      <c r="B477" s="158" t="s">
        <v>1508</v>
      </c>
      <c r="C477" s="9" t="s">
        <v>182</v>
      </c>
      <c r="D477" s="13" t="s">
        <v>209</v>
      </c>
      <c r="E477" s="18">
        <v>1.99</v>
      </c>
      <c r="F477" s="35">
        <f>ROUNDUP(E477*Carpeta!$O$1,-2)</f>
        <v>1400</v>
      </c>
      <c r="G477" s="35">
        <f>ROUNDUP(E477*Carpeta!$O$4,-2)</f>
        <v>1300</v>
      </c>
      <c r="H477" s="2">
        <v>1</v>
      </c>
      <c r="I477" s="16">
        <f>F477*H477</f>
        <v>1400</v>
      </c>
      <c r="J477" s="16">
        <f>G477*H477</f>
        <v>1300</v>
      </c>
      <c r="K477" s="175" t="s">
        <v>2578</v>
      </c>
      <c r="L477" s="41">
        <f>E477*H477</f>
        <v>1.99</v>
      </c>
    </row>
    <row r="478" spans="1:13" x14ac:dyDescent="0.3">
      <c r="A478" s="30" t="s">
        <v>2454</v>
      </c>
      <c r="B478" s="158" t="s">
        <v>1508</v>
      </c>
      <c r="C478" s="4" t="s">
        <v>1007</v>
      </c>
      <c r="D478" s="13" t="s">
        <v>209</v>
      </c>
      <c r="E478" s="18">
        <v>2.4900000000000002</v>
      </c>
      <c r="F478" s="35">
        <f>ROUNDUP(E478*Carpeta!$O$1,-2)</f>
        <v>1800</v>
      </c>
      <c r="G478" s="35">
        <f>ROUNDUP(E478*Carpeta!$O$4,-2)</f>
        <v>1700</v>
      </c>
      <c r="H478" s="2">
        <v>1</v>
      </c>
      <c r="I478" s="16">
        <f>F478*H478</f>
        <v>1800</v>
      </c>
      <c r="J478" s="16">
        <f>G478*H478</f>
        <v>1700</v>
      </c>
      <c r="K478" s="175" t="s">
        <v>2453</v>
      </c>
      <c r="L478" s="41">
        <f>E478*H478</f>
        <v>2.4900000000000002</v>
      </c>
    </row>
    <row r="479" spans="1:13" x14ac:dyDescent="0.3">
      <c r="A479" s="22" t="s">
        <v>2690</v>
      </c>
      <c r="B479" s="162" t="s">
        <v>1512</v>
      </c>
      <c r="C479" s="14" t="s">
        <v>1152</v>
      </c>
      <c r="D479" s="12" t="s">
        <v>208</v>
      </c>
      <c r="E479" s="18">
        <v>7.99</v>
      </c>
      <c r="F479" s="35">
        <f>ROUNDUP(E479*Carpeta!$O$1,-2)</f>
        <v>5600</v>
      </c>
      <c r="G479" s="35">
        <f>ROUNDUP(E479*Carpeta!$O$4,-2)</f>
        <v>5200</v>
      </c>
      <c r="H479" s="2">
        <v>1</v>
      </c>
      <c r="I479" s="16">
        <f>F479*H479</f>
        <v>5600</v>
      </c>
      <c r="J479" s="16">
        <f>G479*H479</f>
        <v>5200</v>
      </c>
      <c r="K479" s="175" t="s">
        <v>2691</v>
      </c>
      <c r="L479" s="41">
        <f>E479*H479</f>
        <v>7.99</v>
      </c>
    </row>
    <row r="481" spans="1:13" x14ac:dyDescent="0.3">
      <c r="A481" s="181" t="s">
        <v>3829</v>
      </c>
      <c r="B481" s="63">
        <f>SUM(J482:J488)+800</f>
        <v>25000</v>
      </c>
      <c r="C481" t="s">
        <v>3830</v>
      </c>
      <c r="G481" t="s">
        <v>3588</v>
      </c>
      <c r="J481" t="s">
        <v>567</v>
      </c>
      <c r="K481" t="s">
        <v>563</v>
      </c>
      <c r="M481" t="s">
        <v>3831</v>
      </c>
    </row>
    <row r="482" spans="1:13" x14ac:dyDescent="0.3">
      <c r="A482" s="22" t="s">
        <v>2716</v>
      </c>
      <c r="B482" s="164" t="s">
        <v>1514</v>
      </c>
      <c r="C482" s="10" t="s">
        <v>181</v>
      </c>
      <c r="D482" s="12" t="s">
        <v>208</v>
      </c>
      <c r="E482" s="18">
        <v>2.99</v>
      </c>
      <c r="F482" s="35">
        <f>ROUNDUP(E482*Carpeta!$O$1,-2)</f>
        <v>2100</v>
      </c>
      <c r="G482" s="35">
        <f>ROUNDUP(E482*Carpeta!$O$4,-2)</f>
        <v>2000</v>
      </c>
      <c r="H482" s="2">
        <v>1</v>
      </c>
      <c r="I482" s="16">
        <f t="shared" ref="I482:I488" si="6">F482*H482</f>
        <v>2100</v>
      </c>
      <c r="J482" s="16">
        <f t="shared" ref="J482:J488" si="7">G482*H482</f>
        <v>2000</v>
      </c>
      <c r="K482" s="175" t="s">
        <v>2715</v>
      </c>
      <c r="L482" s="41">
        <f t="shared" ref="L482:L488" si="8">E482*H482</f>
        <v>2.99</v>
      </c>
    </row>
    <row r="483" spans="1:13" x14ac:dyDescent="0.3">
      <c r="A483" s="30" t="s">
        <v>2620</v>
      </c>
      <c r="B483" s="193" t="s">
        <v>2423</v>
      </c>
      <c r="C483" s="6" t="s">
        <v>1154</v>
      </c>
      <c r="D483" s="12" t="s">
        <v>208</v>
      </c>
      <c r="E483" s="18">
        <v>2.99</v>
      </c>
      <c r="F483" s="35">
        <f>ROUNDUP(E483*Carpeta!$O$1,-2)</f>
        <v>2100</v>
      </c>
      <c r="G483" s="35">
        <f>ROUNDUP(E483*Carpeta!$O$4,-2)</f>
        <v>2000</v>
      </c>
      <c r="H483" s="2">
        <v>1</v>
      </c>
      <c r="I483" s="16">
        <f t="shared" si="6"/>
        <v>2100</v>
      </c>
      <c r="J483" s="16">
        <f t="shared" si="7"/>
        <v>2000</v>
      </c>
      <c r="K483" s="175" t="s">
        <v>2619</v>
      </c>
      <c r="L483" s="41">
        <f t="shared" si="8"/>
        <v>2.99</v>
      </c>
    </row>
    <row r="484" spans="1:13" x14ac:dyDescent="0.3">
      <c r="A484" s="34" t="s">
        <v>2620</v>
      </c>
      <c r="B484" s="193" t="s">
        <v>2423</v>
      </c>
      <c r="C484" s="6" t="s">
        <v>1154</v>
      </c>
      <c r="D484" s="12" t="s">
        <v>208</v>
      </c>
      <c r="E484" s="18">
        <v>3.99</v>
      </c>
      <c r="F484" s="35">
        <f>ROUNDUP(E484*Carpeta!$O$1,-2)</f>
        <v>2800</v>
      </c>
      <c r="G484" s="35">
        <f>ROUNDUP(E484*Carpeta!$O$4,-2)</f>
        <v>2600</v>
      </c>
      <c r="H484" s="2">
        <v>1</v>
      </c>
      <c r="I484" s="16">
        <f t="shared" si="6"/>
        <v>2800</v>
      </c>
      <c r="J484" s="16">
        <f t="shared" si="7"/>
        <v>2600</v>
      </c>
      <c r="K484" s="175" t="s">
        <v>3346</v>
      </c>
      <c r="L484" s="41">
        <f t="shared" si="8"/>
        <v>3.99</v>
      </c>
    </row>
    <row r="485" spans="1:13" x14ac:dyDescent="0.3">
      <c r="A485" s="22" t="s">
        <v>2699</v>
      </c>
      <c r="B485" s="162" t="s">
        <v>1512</v>
      </c>
      <c r="C485" s="19" t="s">
        <v>1066</v>
      </c>
      <c r="D485" s="11" t="s">
        <v>210</v>
      </c>
      <c r="E485" s="18">
        <v>9.99</v>
      </c>
      <c r="F485" s="35">
        <f>ROUNDUP(E485*Carpeta!$O$1,-2)</f>
        <v>7000</v>
      </c>
      <c r="G485" s="35">
        <f>ROUNDUP(E485*Carpeta!$O$4,-2)</f>
        <v>6500</v>
      </c>
      <c r="H485" s="2">
        <v>1</v>
      </c>
      <c r="I485" s="16">
        <f t="shared" si="6"/>
        <v>7000</v>
      </c>
      <c r="J485" s="16">
        <f t="shared" si="7"/>
        <v>6500</v>
      </c>
      <c r="K485" s="175" t="s">
        <v>2700</v>
      </c>
      <c r="L485" s="41">
        <f t="shared" si="8"/>
        <v>9.99</v>
      </c>
    </row>
    <row r="486" spans="1:13" x14ac:dyDescent="0.3">
      <c r="A486" s="38" t="s">
        <v>2158</v>
      </c>
      <c r="B486" s="157" t="s">
        <v>2132</v>
      </c>
      <c r="C486" s="6" t="s">
        <v>1154</v>
      </c>
      <c r="D486" s="12" t="s">
        <v>208</v>
      </c>
      <c r="E486" s="18">
        <v>9.99</v>
      </c>
      <c r="F486" s="35">
        <f>ROUNDUP(E486*Carpeta!$O$1,-2)</f>
        <v>7000</v>
      </c>
      <c r="G486" s="35">
        <f>ROUNDUP(E486*Carpeta!$O$4,-2)</f>
        <v>6500</v>
      </c>
      <c r="H486" s="2">
        <v>1</v>
      </c>
      <c r="I486" s="16">
        <f t="shared" si="6"/>
        <v>7000</v>
      </c>
      <c r="J486" s="16">
        <f t="shared" si="7"/>
        <v>6500</v>
      </c>
      <c r="K486" s="175" t="s">
        <v>2178</v>
      </c>
      <c r="L486" s="41">
        <f t="shared" si="8"/>
        <v>9.99</v>
      </c>
    </row>
    <row r="487" spans="1:13" x14ac:dyDescent="0.3">
      <c r="A487" s="22" t="s">
        <v>2695</v>
      </c>
      <c r="B487" s="162" t="s">
        <v>1512</v>
      </c>
      <c r="C487" s="10" t="s">
        <v>181</v>
      </c>
      <c r="D487" s="11" t="s">
        <v>210</v>
      </c>
      <c r="E487" s="18">
        <v>3.99</v>
      </c>
      <c r="F487" s="35">
        <f>ROUNDUP(E487*Carpeta!$O$1,-2)</f>
        <v>2800</v>
      </c>
      <c r="G487" s="35">
        <f>ROUNDUP(E487*Carpeta!$O$4,-2)</f>
        <v>2600</v>
      </c>
      <c r="H487" s="2">
        <v>1</v>
      </c>
      <c r="I487" s="16">
        <f t="shared" si="6"/>
        <v>2800</v>
      </c>
      <c r="J487" s="16">
        <f t="shared" si="7"/>
        <v>2600</v>
      </c>
      <c r="K487" s="175" t="s">
        <v>2696</v>
      </c>
      <c r="L487" s="41">
        <f t="shared" si="8"/>
        <v>3.99</v>
      </c>
    </row>
    <row r="488" spans="1:13" x14ac:dyDescent="0.3">
      <c r="A488" s="30" t="s">
        <v>3552</v>
      </c>
      <c r="B488" s="143" t="s">
        <v>1505</v>
      </c>
      <c r="C488" s="23" t="s">
        <v>183</v>
      </c>
      <c r="D488" s="12" t="s">
        <v>208</v>
      </c>
      <c r="E488" s="18">
        <v>2.99</v>
      </c>
      <c r="F488" s="35">
        <f>ROUNDUP(E488*Carpeta!$O$1,-2)</f>
        <v>2100</v>
      </c>
      <c r="G488" s="35">
        <f>ROUNDUP(E488*Carpeta!$O$4,-2)</f>
        <v>2000</v>
      </c>
      <c r="H488" s="2">
        <v>1</v>
      </c>
      <c r="I488" s="16">
        <f t="shared" si="6"/>
        <v>2100</v>
      </c>
      <c r="J488" s="16">
        <f t="shared" si="7"/>
        <v>2000</v>
      </c>
      <c r="K488" s="175" t="s">
        <v>3551</v>
      </c>
      <c r="L488" s="41">
        <f t="shared" si="8"/>
        <v>2.99</v>
      </c>
    </row>
    <row r="490" spans="1:13" x14ac:dyDescent="0.3">
      <c r="A490" s="181" t="s">
        <v>3812</v>
      </c>
      <c r="B490" s="63">
        <f>SUM(J491:J495)+400</f>
        <v>11000</v>
      </c>
      <c r="C490" t="s">
        <v>3682</v>
      </c>
      <c r="D490" t="s">
        <v>3201</v>
      </c>
      <c r="G490" t="s">
        <v>2408</v>
      </c>
      <c r="J490" t="s">
        <v>567</v>
      </c>
      <c r="K490" t="s">
        <v>563</v>
      </c>
    </row>
    <row r="491" spans="1:13" x14ac:dyDescent="0.3">
      <c r="A491" s="30" t="s">
        <v>3273</v>
      </c>
      <c r="B491" s="108" t="s">
        <v>1421</v>
      </c>
      <c r="C491" s="10" t="s">
        <v>181</v>
      </c>
      <c r="D491" s="12" t="s">
        <v>208</v>
      </c>
      <c r="E491" s="189">
        <v>2.99</v>
      </c>
      <c r="F491" s="35">
        <f>ROUNDUP(E491*Carpeta!$O$1,-2)</f>
        <v>2100</v>
      </c>
      <c r="G491" s="35">
        <f>ROUNDUP(E491*Carpeta!$O$4,-2)</f>
        <v>2000</v>
      </c>
      <c r="H491" s="36">
        <v>1</v>
      </c>
      <c r="I491" s="35">
        <f>F491*H491</f>
        <v>2100</v>
      </c>
      <c r="J491" s="35">
        <f>G491*H491</f>
        <v>2000</v>
      </c>
      <c r="K491" s="175" t="s">
        <v>3274</v>
      </c>
      <c r="L491" s="41">
        <f>E491*H491</f>
        <v>2.99</v>
      </c>
    </row>
    <row r="492" spans="1:13" x14ac:dyDescent="0.3">
      <c r="A492" s="30" t="s">
        <v>3265</v>
      </c>
      <c r="B492" s="205" t="s">
        <v>2628</v>
      </c>
      <c r="C492" s="10" t="s">
        <v>181</v>
      </c>
      <c r="D492" s="11" t="s">
        <v>210</v>
      </c>
      <c r="E492" s="189">
        <v>3.99</v>
      </c>
      <c r="F492" s="35">
        <f>ROUNDUP(E492*Carpeta!$O$1,-2)</f>
        <v>2800</v>
      </c>
      <c r="G492" s="35">
        <f>ROUNDUP(E492*Carpeta!$O$4,-2)</f>
        <v>2600</v>
      </c>
      <c r="H492" s="36">
        <v>1</v>
      </c>
      <c r="I492" s="35">
        <f>F492*H492</f>
        <v>2800</v>
      </c>
      <c r="J492" s="35">
        <f>G492*H492</f>
        <v>2600</v>
      </c>
      <c r="K492" s="175" t="s">
        <v>3266</v>
      </c>
      <c r="L492" s="41">
        <f>E492*H492</f>
        <v>3.99</v>
      </c>
    </row>
    <row r="493" spans="1:13" x14ac:dyDescent="0.3">
      <c r="A493" s="30" t="s">
        <v>3548</v>
      </c>
      <c r="B493" s="110" t="s">
        <v>1424</v>
      </c>
      <c r="C493" s="10" t="s">
        <v>181</v>
      </c>
      <c r="D493" s="12" t="s">
        <v>208</v>
      </c>
      <c r="E493" s="18">
        <v>3.49</v>
      </c>
      <c r="F493" s="35">
        <f>ROUNDUP(E493*Carpeta!$O$1,-2)</f>
        <v>2500</v>
      </c>
      <c r="G493" s="35">
        <f>ROUNDUP(E493*Carpeta!$O$4,-2)</f>
        <v>2300</v>
      </c>
      <c r="H493" s="2">
        <v>1</v>
      </c>
      <c r="I493" s="16">
        <f>F493*H493</f>
        <v>2500</v>
      </c>
      <c r="J493" s="16">
        <f>G493*H493</f>
        <v>2300</v>
      </c>
      <c r="K493" s="175" t="s">
        <v>3547</v>
      </c>
      <c r="L493" s="41">
        <f>E493*H493</f>
        <v>3.49</v>
      </c>
    </row>
    <row r="494" spans="1:13" x14ac:dyDescent="0.3">
      <c r="A494" s="30" t="s">
        <v>2444</v>
      </c>
      <c r="B494" s="157" t="s">
        <v>2132</v>
      </c>
      <c r="C494" s="10" t="s">
        <v>181</v>
      </c>
      <c r="D494" s="12" t="s">
        <v>208</v>
      </c>
      <c r="E494" s="18">
        <v>2.99</v>
      </c>
      <c r="F494" s="35">
        <f>ROUNDUP(E494*Carpeta!$O$1,-2)</f>
        <v>2100</v>
      </c>
      <c r="G494" s="35">
        <f>ROUNDUP(E494*Carpeta!$O$4,-2)</f>
        <v>2000</v>
      </c>
      <c r="H494" s="2">
        <v>1</v>
      </c>
      <c r="I494" s="16">
        <f>F494*H494</f>
        <v>2100</v>
      </c>
      <c r="J494" s="16">
        <f>G494*H494</f>
        <v>2000</v>
      </c>
      <c r="K494" s="202" t="s">
        <v>2566</v>
      </c>
      <c r="L494" s="41">
        <f>E494*H494</f>
        <v>2.99</v>
      </c>
    </row>
    <row r="495" spans="1:13" x14ac:dyDescent="0.3">
      <c r="A495" s="30" t="s">
        <v>2639</v>
      </c>
      <c r="B495" s="205" t="s">
        <v>2628</v>
      </c>
      <c r="C495" s="14" t="s">
        <v>1152</v>
      </c>
      <c r="D495" s="12" t="s">
        <v>208</v>
      </c>
      <c r="E495" s="18">
        <v>2.4900000000000002</v>
      </c>
      <c r="F495" s="35">
        <f>ROUNDUP(E495*Carpeta!$O$1,-2)</f>
        <v>1800</v>
      </c>
      <c r="G495" s="35">
        <f>ROUNDUP(E495*Carpeta!$O$4,-2)</f>
        <v>1700</v>
      </c>
      <c r="H495" s="2">
        <v>1</v>
      </c>
      <c r="I495" s="16">
        <f>F495*H495</f>
        <v>1800</v>
      </c>
      <c r="J495" s="16">
        <f>G495*H495</f>
        <v>1700</v>
      </c>
      <c r="K495" s="175" t="s">
        <v>2638</v>
      </c>
      <c r="L495" s="41">
        <f>E495*H495</f>
        <v>2.4900000000000002</v>
      </c>
    </row>
    <row r="497" spans="1:12" x14ac:dyDescent="0.3">
      <c r="A497" s="181" t="s">
        <v>2213</v>
      </c>
      <c r="B497" s="63">
        <f>SUM(J498:J500)-100</f>
        <v>12000</v>
      </c>
      <c r="C497" t="s">
        <v>3728</v>
      </c>
      <c r="D497" t="s">
        <v>1224</v>
      </c>
      <c r="F497" t="s">
        <v>3686</v>
      </c>
      <c r="J497" t="s">
        <v>567</v>
      </c>
      <c r="K497" t="s">
        <v>563</v>
      </c>
    </row>
    <row r="498" spans="1:12" x14ac:dyDescent="0.3">
      <c r="A498" s="30" t="s">
        <v>2428</v>
      </c>
      <c r="B498" s="172" t="s">
        <v>1525</v>
      </c>
      <c r="C498" s="10" t="s">
        <v>181</v>
      </c>
      <c r="D498" s="12" t="s">
        <v>208</v>
      </c>
      <c r="E498" s="18">
        <v>11.99</v>
      </c>
      <c r="F498" s="35">
        <f>ROUNDUP(E498*Carpeta!$O$1,-2)</f>
        <v>8400</v>
      </c>
      <c r="G498" s="35">
        <f>ROUNDUP(E498*Carpeta!$O$4,-2)</f>
        <v>7800</v>
      </c>
      <c r="H498" s="2">
        <v>1</v>
      </c>
      <c r="I498" s="16">
        <f>F498*H498</f>
        <v>8400</v>
      </c>
      <c r="J498" s="16">
        <f>G498*H498</f>
        <v>7800</v>
      </c>
      <c r="K498" s="175" t="s">
        <v>2429</v>
      </c>
      <c r="L498" s="41">
        <f>E498*H498</f>
        <v>11.99</v>
      </c>
    </row>
    <row r="499" spans="1:12" x14ac:dyDescent="0.3">
      <c r="A499" s="30" t="s">
        <v>3554</v>
      </c>
      <c r="B499" s="205" t="s">
        <v>2628</v>
      </c>
      <c r="C499" s="23" t="s">
        <v>183</v>
      </c>
      <c r="D499" s="12" t="s">
        <v>208</v>
      </c>
      <c r="E499" s="18">
        <v>3.99</v>
      </c>
      <c r="F499" s="35">
        <f>ROUNDUP(E499*Carpeta!$O$1,-2)</f>
        <v>2800</v>
      </c>
      <c r="G499" s="35">
        <f>ROUNDUP(E499*Carpeta!$O$4,-2)</f>
        <v>2600</v>
      </c>
      <c r="H499" s="2">
        <v>1</v>
      </c>
      <c r="I499" s="16">
        <f>F499*H499</f>
        <v>2800</v>
      </c>
      <c r="J499" s="16">
        <f>G499*H499</f>
        <v>2600</v>
      </c>
      <c r="K499" s="175" t="s">
        <v>3553</v>
      </c>
      <c r="L499" s="41">
        <f>E499*H499</f>
        <v>3.99</v>
      </c>
    </row>
    <row r="500" spans="1:12" x14ac:dyDescent="0.3">
      <c r="A500" s="30" t="s">
        <v>3288</v>
      </c>
      <c r="B500" s="211" t="s">
        <v>3228</v>
      </c>
      <c r="C500" s="10" t="s">
        <v>181</v>
      </c>
      <c r="D500" s="12" t="s">
        <v>208</v>
      </c>
      <c r="E500" s="189">
        <v>2.4900000000000002</v>
      </c>
      <c r="F500" s="35">
        <f>ROUNDUP(E500*Carpeta!$O$1,-2)</f>
        <v>1800</v>
      </c>
      <c r="G500" s="35">
        <f>ROUNDUP(E500*Carpeta!$O$4,-2)</f>
        <v>1700</v>
      </c>
      <c r="H500" s="36">
        <v>1</v>
      </c>
      <c r="I500" s="35">
        <f>F500*H500</f>
        <v>1800</v>
      </c>
      <c r="J500" s="35">
        <f>G500*H500</f>
        <v>1700</v>
      </c>
      <c r="K500" s="175" t="s">
        <v>3289</v>
      </c>
      <c r="L500" s="41">
        <f>E500*H500</f>
        <v>2.4900000000000002</v>
      </c>
    </row>
    <row r="502" spans="1:12" x14ac:dyDescent="0.3">
      <c r="A502" s="181" t="s">
        <v>3693</v>
      </c>
      <c r="B502" s="63">
        <f>SUM(J503:J504)+6400</f>
        <v>10400</v>
      </c>
      <c r="C502" t="s">
        <v>3728</v>
      </c>
      <c r="D502" t="s">
        <v>1224</v>
      </c>
      <c r="F502" s="67">
        <v>0.76388888888888884</v>
      </c>
      <c r="G502" t="s">
        <v>1842</v>
      </c>
      <c r="J502" t="s">
        <v>567</v>
      </c>
      <c r="K502" t="s">
        <v>563</v>
      </c>
    </row>
    <row r="503" spans="1:12" x14ac:dyDescent="0.3">
      <c r="A503" s="30" t="s">
        <v>3297</v>
      </c>
      <c r="B503" s="216" t="s">
        <v>3228</v>
      </c>
      <c r="C503" s="19" t="s">
        <v>185</v>
      </c>
      <c r="D503" s="12" t="s">
        <v>208</v>
      </c>
      <c r="E503" s="189">
        <v>2.99</v>
      </c>
      <c r="F503" s="35">
        <f>ROUNDUP(E503*Carpeta!$O$1,-2)</f>
        <v>2100</v>
      </c>
      <c r="G503" s="35">
        <f>ROUNDUP(E503*Carpeta!$O$4,-2)</f>
        <v>2000</v>
      </c>
      <c r="H503" s="36">
        <v>1</v>
      </c>
      <c r="I503" s="35">
        <f>F503*H503</f>
        <v>2100</v>
      </c>
      <c r="J503" s="35">
        <f>G503*H503</f>
        <v>2000</v>
      </c>
      <c r="K503" s="175" t="s">
        <v>3296</v>
      </c>
      <c r="L503" s="41">
        <f>E503*H503</f>
        <v>2.99</v>
      </c>
    </row>
    <row r="504" spans="1:12" x14ac:dyDescent="0.3">
      <c r="A504" s="30" t="s">
        <v>3277</v>
      </c>
      <c r="B504" s="211" t="s">
        <v>3228</v>
      </c>
      <c r="C504" s="23" t="s">
        <v>183</v>
      </c>
      <c r="D504" s="11" t="s">
        <v>210</v>
      </c>
      <c r="E504" s="189">
        <v>2.99</v>
      </c>
      <c r="F504" s="35">
        <f>ROUNDUP(E504*Carpeta!$O$1,-2)</f>
        <v>2100</v>
      </c>
      <c r="G504" s="35">
        <f>ROUNDUP(E504*Carpeta!$O$4,-2)</f>
        <v>2000</v>
      </c>
      <c r="H504" s="36">
        <v>1</v>
      </c>
      <c r="I504" s="35">
        <f>F504*H504</f>
        <v>2100</v>
      </c>
      <c r="J504" s="35">
        <f>G504*H504</f>
        <v>2000</v>
      </c>
      <c r="K504" s="175" t="s">
        <v>3276</v>
      </c>
      <c r="L504" s="41">
        <f>E504*H504</f>
        <v>2.99</v>
      </c>
    </row>
    <row r="506" spans="1:12" x14ac:dyDescent="0.3">
      <c r="A506" s="181" t="s">
        <v>3727</v>
      </c>
      <c r="B506" s="63">
        <v>17000</v>
      </c>
      <c r="C506" t="s">
        <v>3721</v>
      </c>
      <c r="D506" t="s">
        <v>1224</v>
      </c>
      <c r="F506" s="67">
        <v>0.5625</v>
      </c>
      <c r="G506" t="s">
        <v>3588</v>
      </c>
      <c r="J506" t="s">
        <v>567</v>
      </c>
      <c r="K506" t="s">
        <v>563</v>
      </c>
    </row>
    <row r="507" spans="1:12" x14ac:dyDescent="0.3">
      <c r="A507" s="30" t="s">
        <v>2577</v>
      </c>
      <c r="B507" s="148" t="s">
        <v>1492</v>
      </c>
      <c r="C507" s="19" t="s">
        <v>185</v>
      </c>
      <c r="D507" s="12" t="s">
        <v>208</v>
      </c>
      <c r="E507" s="18">
        <v>7.99</v>
      </c>
      <c r="F507" s="35">
        <f>ROUNDUP(E507*Carpeta!$O$1,-2)</f>
        <v>5600</v>
      </c>
      <c r="G507" s="35">
        <f>ROUNDUP(E507*Carpeta!$O$4,-2)</f>
        <v>5200</v>
      </c>
      <c r="H507" s="2">
        <v>1</v>
      </c>
      <c r="I507" s="16">
        <f>F507*H507</f>
        <v>5600</v>
      </c>
      <c r="J507" s="16">
        <f>G507*H507</f>
        <v>5200</v>
      </c>
      <c r="K507" s="175" t="s">
        <v>2576</v>
      </c>
      <c r="L507" s="41">
        <f>E507*H507</f>
        <v>7.99</v>
      </c>
    </row>
    <row r="508" spans="1:12" x14ac:dyDescent="0.3">
      <c r="A508" s="30" t="s">
        <v>2457</v>
      </c>
      <c r="B508" s="162" t="s">
        <v>1512</v>
      </c>
      <c r="C508" s="23" t="s">
        <v>183</v>
      </c>
      <c r="D508" s="12" t="s">
        <v>208</v>
      </c>
      <c r="E508" s="18">
        <v>3.99</v>
      </c>
      <c r="F508" s="35">
        <f>ROUNDUP(E508*Carpeta!$O$1,-2)</f>
        <v>2800</v>
      </c>
      <c r="G508" s="35">
        <f>ROUNDUP(E508*Carpeta!$O$4,-2)</f>
        <v>2600</v>
      </c>
      <c r="H508" s="2">
        <v>1</v>
      </c>
      <c r="I508" s="16">
        <f>F508*H508</f>
        <v>2800</v>
      </c>
      <c r="J508" s="16">
        <f>G508*H508</f>
        <v>2600</v>
      </c>
      <c r="K508" s="175" t="s">
        <v>2458</v>
      </c>
      <c r="L508" s="41">
        <f>E508*H508</f>
        <v>3.99</v>
      </c>
    </row>
    <row r="509" spans="1:12" x14ac:dyDescent="0.3">
      <c r="A509" s="22" t="s">
        <v>2755</v>
      </c>
      <c r="B509" s="163" t="s">
        <v>1513</v>
      </c>
      <c r="C509" s="23" t="s">
        <v>183</v>
      </c>
      <c r="D509" s="12" t="s">
        <v>208</v>
      </c>
      <c r="E509" s="18">
        <v>3.99</v>
      </c>
      <c r="F509" s="35">
        <f>ROUNDUP(E509*Carpeta!$O$1,-2)</f>
        <v>2800</v>
      </c>
      <c r="G509" s="35">
        <f>ROUNDUP(E509*Carpeta!$O$4,-2)</f>
        <v>2600</v>
      </c>
      <c r="H509" s="2">
        <v>1</v>
      </c>
      <c r="I509" s="16">
        <f>F509*H509</f>
        <v>2800</v>
      </c>
      <c r="J509" s="16">
        <f>G509*H509</f>
        <v>2600</v>
      </c>
      <c r="K509" s="175" t="s">
        <v>2754</v>
      </c>
      <c r="L509" s="41">
        <f>E509*H509</f>
        <v>3.99</v>
      </c>
    </row>
    <row r="510" spans="1:12" x14ac:dyDescent="0.3">
      <c r="A510" s="30" t="s">
        <v>285</v>
      </c>
      <c r="B510" s="172" t="s">
        <v>1525</v>
      </c>
      <c r="C510" s="14" t="s">
        <v>1152</v>
      </c>
      <c r="D510" s="13" t="s">
        <v>209</v>
      </c>
      <c r="E510" s="18">
        <v>1.99</v>
      </c>
      <c r="F510" s="35">
        <f>ROUNDUP(E510*Carpeta!$O$1,-2)</f>
        <v>1400</v>
      </c>
      <c r="G510" s="35">
        <f>ROUNDUP(E510*Carpeta!$O$4,-2)</f>
        <v>1300</v>
      </c>
      <c r="H510" s="2">
        <v>1</v>
      </c>
      <c r="I510" s="16">
        <f>F510*H510</f>
        <v>1400</v>
      </c>
      <c r="J510" s="16">
        <f>G510*H510</f>
        <v>1300</v>
      </c>
      <c r="K510" s="175" t="s">
        <v>428</v>
      </c>
      <c r="L510" s="41">
        <f>E510*H510</f>
        <v>1.99</v>
      </c>
    </row>
    <row r="511" spans="1:12" x14ac:dyDescent="0.3">
      <c r="A511" s="22" t="s">
        <v>2738</v>
      </c>
      <c r="B511" s="151" t="s">
        <v>1495</v>
      </c>
      <c r="C511" s="23" t="s">
        <v>183</v>
      </c>
      <c r="D511" s="12" t="s">
        <v>208</v>
      </c>
      <c r="E511" s="18">
        <v>2.4900000000000002</v>
      </c>
      <c r="F511" s="35">
        <f>ROUNDUP(E511*Carpeta!$O$1,-2)</f>
        <v>1800</v>
      </c>
      <c r="G511" s="35">
        <f>ROUNDUP(E511*Carpeta!$O$4,-2)</f>
        <v>1700</v>
      </c>
      <c r="H511" s="2">
        <v>1</v>
      </c>
      <c r="I511" s="16">
        <f>F511*H511</f>
        <v>1800</v>
      </c>
      <c r="J511" s="16">
        <f>G511*H511</f>
        <v>1700</v>
      </c>
      <c r="K511" s="175" t="s">
        <v>2737</v>
      </c>
      <c r="L511" s="41">
        <f>E511*H511</f>
        <v>2.4900000000000002</v>
      </c>
    </row>
    <row r="513" spans="1:12" x14ac:dyDescent="0.3">
      <c r="A513" s="181" t="s">
        <v>3725</v>
      </c>
      <c r="B513">
        <v>8000</v>
      </c>
      <c r="C513" t="s">
        <v>3726</v>
      </c>
      <c r="D513" t="s">
        <v>3201</v>
      </c>
      <c r="G513" t="s">
        <v>3588</v>
      </c>
      <c r="J513" t="s">
        <v>567</v>
      </c>
      <c r="K513" t="s">
        <v>563</v>
      </c>
    </row>
    <row r="514" spans="1:12" x14ac:dyDescent="0.3">
      <c r="A514" s="30" t="s">
        <v>2618</v>
      </c>
      <c r="B514" s="193" t="s">
        <v>2423</v>
      </c>
      <c r="C514" s="9" t="s">
        <v>182</v>
      </c>
      <c r="D514" s="13" t="s">
        <v>209</v>
      </c>
      <c r="E514" s="18">
        <v>4.99</v>
      </c>
      <c r="F514" s="35">
        <f>ROUNDUP(E514*600,-2)</f>
        <v>3000</v>
      </c>
      <c r="G514" s="2">
        <v>1</v>
      </c>
    </row>
    <row r="515" spans="1:12" x14ac:dyDescent="0.3">
      <c r="A515" s="30" t="s">
        <v>2579</v>
      </c>
      <c r="B515" s="158" t="s">
        <v>1508</v>
      </c>
      <c r="C515" s="9" t="s">
        <v>182</v>
      </c>
      <c r="D515" s="13" t="s">
        <v>209</v>
      </c>
      <c r="E515" s="18">
        <v>1.99</v>
      </c>
      <c r="F515" s="35">
        <v>1000</v>
      </c>
      <c r="G515" s="2">
        <v>1</v>
      </c>
    </row>
    <row r="516" spans="1:12" x14ac:dyDescent="0.3">
      <c r="A516" s="30" t="s">
        <v>36</v>
      </c>
      <c r="B516" s="172" t="s">
        <v>1525</v>
      </c>
      <c r="C516" s="9" t="s">
        <v>182</v>
      </c>
      <c r="D516" s="1" t="s">
        <v>211</v>
      </c>
      <c r="E516" s="18">
        <v>1.99</v>
      </c>
      <c r="F516" s="35">
        <v>1000</v>
      </c>
      <c r="G516" s="2">
        <v>1</v>
      </c>
    </row>
    <row r="518" spans="1:12" x14ac:dyDescent="0.3">
      <c r="A518" s="181" t="s">
        <v>3723</v>
      </c>
      <c r="B518" s="63">
        <f>SUM(J519:J521)+100+2500</f>
        <v>28000</v>
      </c>
      <c r="C518" t="s">
        <v>3692</v>
      </c>
      <c r="D518" t="s">
        <v>1224</v>
      </c>
      <c r="F518" t="s">
        <v>3724</v>
      </c>
      <c r="G518" t="s">
        <v>1842</v>
      </c>
      <c r="J518" t="s">
        <v>567</v>
      </c>
      <c r="K518" t="s">
        <v>563</v>
      </c>
    </row>
    <row r="519" spans="1:12" x14ac:dyDescent="0.3">
      <c r="A519" s="22" t="s">
        <v>1861</v>
      </c>
      <c r="B519" s="23" t="s">
        <v>1339</v>
      </c>
      <c r="C519" s="8" t="s">
        <v>184</v>
      </c>
      <c r="D519" s="11" t="s">
        <v>210</v>
      </c>
      <c r="E519" s="18">
        <v>14.99</v>
      </c>
      <c r="F519" s="35">
        <f>ROUNDUP(E519*Carpeta!$O$1,-2)</f>
        <v>10500</v>
      </c>
      <c r="G519" s="35">
        <f>ROUNDUP(E519*Carpeta!$O$4,-2)</f>
        <v>9800</v>
      </c>
      <c r="H519" s="2">
        <v>1</v>
      </c>
      <c r="I519" s="16">
        <f>F519*H519</f>
        <v>10500</v>
      </c>
      <c r="J519" s="16">
        <f>G519*H519</f>
        <v>9800</v>
      </c>
      <c r="K519" s="42" t="s">
        <v>1860</v>
      </c>
      <c r="L519" s="41">
        <f>E519*H519</f>
        <v>14.99</v>
      </c>
    </row>
    <row r="520" spans="1:12" x14ac:dyDescent="0.3">
      <c r="A520" s="38" t="s">
        <v>3299</v>
      </c>
      <c r="B520" s="211" t="s">
        <v>3228</v>
      </c>
      <c r="C520" s="8" t="s">
        <v>184</v>
      </c>
      <c r="D520" s="11" t="s">
        <v>210</v>
      </c>
      <c r="E520" s="189">
        <v>19.989999999999998</v>
      </c>
      <c r="F520" s="35">
        <f>ROUNDUP(E520*Carpeta!$O$1,-2)</f>
        <v>14000</v>
      </c>
      <c r="G520" s="35">
        <f>ROUNDUP(E520*Carpeta!$O$4,-2)</f>
        <v>13000</v>
      </c>
      <c r="H520" s="36">
        <v>1</v>
      </c>
      <c r="I520" s="35">
        <f>F520*H520</f>
        <v>14000</v>
      </c>
      <c r="J520" s="35">
        <f>G520*H520</f>
        <v>13000</v>
      </c>
      <c r="K520" s="175" t="s">
        <v>3298</v>
      </c>
      <c r="L520" s="41">
        <f>E520*H520</f>
        <v>19.989999999999998</v>
      </c>
    </row>
    <row r="521" spans="1:12" x14ac:dyDescent="0.3">
      <c r="A521" s="30" t="s">
        <v>2471</v>
      </c>
      <c r="B521" s="148" t="s">
        <v>1492</v>
      </c>
      <c r="C521" s="8" t="s">
        <v>184</v>
      </c>
      <c r="D521" s="11" t="s">
        <v>210</v>
      </c>
      <c r="E521" s="18">
        <v>3.99</v>
      </c>
      <c r="F521" s="35">
        <f>ROUNDUP(E521*Carpeta!$O$1,-2)</f>
        <v>2800</v>
      </c>
      <c r="G521" s="35">
        <f>ROUNDUP(E521*Carpeta!$O$4,-2)</f>
        <v>2600</v>
      </c>
      <c r="H521" s="2">
        <v>1</v>
      </c>
      <c r="I521" s="16">
        <f>F521*H521</f>
        <v>2800</v>
      </c>
      <c r="J521" s="16">
        <f>G521*H521</f>
        <v>2600</v>
      </c>
      <c r="K521" s="175" t="s">
        <v>2472</v>
      </c>
      <c r="L521" s="41">
        <f>E521*H521</f>
        <v>3.99</v>
      </c>
    </row>
    <row r="523" spans="1:12" x14ac:dyDescent="0.3">
      <c r="A523" s="181" t="s">
        <v>3694</v>
      </c>
      <c r="B523">
        <v>28500</v>
      </c>
      <c r="C523" t="s">
        <v>3685</v>
      </c>
      <c r="D523" t="s">
        <v>3592</v>
      </c>
      <c r="G523" t="s">
        <v>3588</v>
      </c>
      <c r="J523" t="s">
        <v>567</v>
      </c>
      <c r="K523" t="s">
        <v>563</v>
      </c>
    </row>
    <row r="524" spans="1:12" x14ac:dyDescent="0.3">
      <c r="A524" s="30" t="s">
        <v>3314</v>
      </c>
      <c r="B524" s="126" t="s">
        <v>1460</v>
      </c>
      <c r="C524" s="10" t="s">
        <v>181</v>
      </c>
      <c r="D524" s="12" t="s">
        <v>208</v>
      </c>
      <c r="E524" s="18">
        <v>12.99</v>
      </c>
      <c r="F524" s="35">
        <f>ROUNDUP(E524*Carpeta!$O$4,-2)</f>
        <v>8500</v>
      </c>
      <c r="G524" s="2">
        <v>1</v>
      </c>
    </row>
    <row r="525" spans="1:12" x14ac:dyDescent="0.3">
      <c r="A525" s="183" t="s">
        <v>3287</v>
      </c>
      <c r="B525" s="211" t="s">
        <v>3228</v>
      </c>
      <c r="C525" s="10" t="s">
        <v>181</v>
      </c>
      <c r="D525" s="12" t="s">
        <v>208</v>
      </c>
      <c r="E525" s="189">
        <v>7.99</v>
      </c>
      <c r="F525" s="35">
        <f>ROUNDUP(E525*Carpeta!$O$4,-2)</f>
        <v>5200</v>
      </c>
      <c r="G525" s="36">
        <v>1</v>
      </c>
    </row>
    <row r="526" spans="1:12" x14ac:dyDescent="0.3">
      <c r="A526" s="183" t="s">
        <v>2745</v>
      </c>
      <c r="B526" s="193" t="s">
        <v>2423</v>
      </c>
      <c r="C526" s="14" t="s">
        <v>1152</v>
      </c>
      <c r="D526" s="12" t="s">
        <v>208</v>
      </c>
      <c r="E526" s="18">
        <v>4.99</v>
      </c>
      <c r="F526" s="35">
        <f>ROUNDUP(E526*Carpeta!$O$4,-2)</f>
        <v>3300</v>
      </c>
      <c r="G526" s="2">
        <v>1</v>
      </c>
    </row>
    <row r="527" spans="1:12" x14ac:dyDescent="0.3">
      <c r="A527" s="22" t="s">
        <v>2726</v>
      </c>
      <c r="B527" s="164" t="s">
        <v>1514</v>
      </c>
      <c r="C527" s="14" t="s">
        <v>1152</v>
      </c>
      <c r="D527" s="13" t="s">
        <v>209</v>
      </c>
      <c r="E527" s="18">
        <v>4.99</v>
      </c>
      <c r="F527" s="35">
        <f>ROUNDUP(E527*Carpeta!$O$4,-2)</f>
        <v>3300</v>
      </c>
      <c r="G527" s="2">
        <v>1</v>
      </c>
    </row>
    <row r="528" spans="1:12" x14ac:dyDescent="0.3">
      <c r="A528" s="190" t="s">
        <v>649</v>
      </c>
      <c r="B528" s="162" t="s">
        <v>1512</v>
      </c>
      <c r="C528" s="10" t="s">
        <v>181</v>
      </c>
      <c r="D528" s="12" t="s">
        <v>208</v>
      </c>
      <c r="E528" s="18">
        <v>3.99</v>
      </c>
      <c r="F528" s="35">
        <f>ROUNDUP(E528*Carpeta!$O$4,-2)</f>
        <v>2600</v>
      </c>
      <c r="G528" s="2">
        <v>1</v>
      </c>
    </row>
    <row r="529" spans="1:12" x14ac:dyDescent="0.3">
      <c r="A529" s="22" t="s">
        <v>3195</v>
      </c>
      <c r="B529" s="151" t="s">
        <v>1495</v>
      </c>
      <c r="C529" s="19" t="s">
        <v>1038</v>
      </c>
      <c r="D529" s="12" t="s">
        <v>208</v>
      </c>
      <c r="E529" s="18">
        <v>3.99</v>
      </c>
      <c r="F529" s="35">
        <f>ROUNDUP(E529*Carpeta!$O$4,-2)</f>
        <v>2600</v>
      </c>
      <c r="G529" s="2">
        <v>1</v>
      </c>
    </row>
    <row r="530" spans="1:12" x14ac:dyDescent="0.3">
      <c r="A530" s="22" t="s">
        <v>3320</v>
      </c>
      <c r="B530" s="226" t="s">
        <v>1462</v>
      </c>
      <c r="C530" s="19" t="s">
        <v>185</v>
      </c>
      <c r="D530" s="12" t="s">
        <v>208</v>
      </c>
      <c r="E530" s="18">
        <v>2.99</v>
      </c>
      <c r="F530" s="35">
        <f>ROUNDUP(E530*Carpeta!$O$4,-2)</f>
        <v>2000</v>
      </c>
      <c r="G530" s="2">
        <v>1</v>
      </c>
    </row>
    <row r="532" spans="1:12" x14ac:dyDescent="0.3">
      <c r="A532" s="181" t="s">
        <v>3601</v>
      </c>
      <c r="B532">
        <v>58000</v>
      </c>
      <c r="C532" t="s">
        <v>3717</v>
      </c>
      <c r="D532" s="67">
        <v>0.45833333333333331</v>
      </c>
      <c r="E532" t="s">
        <v>1230</v>
      </c>
      <c r="G532" t="s">
        <v>3588</v>
      </c>
      <c r="J532" t="s">
        <v>567</v>
      </c>
      <c r="K532" t="s">
        <v>563</v>
      </c>
    </row>
    <row r="533" spans="1:12" x14ac:dyDescent="0.3">
      <c r="A533" s="38" t="s">
        <v>3569</v>
      </c>
      <c r="B533" s="170" t="s">
        <v>1523</v>
      </c>
      <c r="C533" s="19" t="s">
        <v>185</v>
      </c>
      <c r="D533" s="11" t="s">
        <v>210</v>
      </c>
      <c r="E533" s="18">
        <v>11.99</v>
      </c>
      <c r="F533" s="35">
        <f>ROUNDUP(E533*Carpeta!$O$1,-2)</f>
        <v>8400</v>
      </c>
      <c r="G533" s="35">
        <f>ROUNDUP(E533*Carpeta!$O$4,-2)</f>
        <v>7800</v>
      </c>
      <c r="H533" s="2">
        <v>1</v>
      </c>
      <c r="I533" s="16">
        <f t="shared" ref="I533:I542" si="9">F533*H533</f>
        <v>8400</v>
      </c>
      <c r="J533" s="16">
        <f t="shared" ref="J533:J542" si="10">G533*H533</f>
        <v>7800</v>
      </c>
      <c r="K533" s="175" t="s">
        <v>3568</v>
      </c>
      <c r="L533" s="41">
        <f t="shared" ref="L533:L542" si="11">E533*H533</f>
        <v>11.99</v>
      </c>
    </row>
    <row r="534" spans="1:12" x14ac:dyDescent="0.3">
      <c r="A534" s="190" t="s">
        <v>2704</v>
      </c>
      <c r="B534" s="162" t="s">
        <v>1512</v>
      </c>
      <c r="C534" s="9" t="s">
        <v>182</v>
      </c>
      <c r="D534" s="12" t="s">
        <v>208</v>
      </c>
      <c r="E534" s="18">
        <v>9.99</v>
      </c>
      <c r="F534" s="35">
        <f>ROUNDUP(E534*Carpeta!$O$1,-2)</f>
        <v>7000</v>
      </c>
      <c r="G534" s="35">
        <f>ROUNDUP(E534*Carpeta!$O$4,-2)</f>
        <v>6500</v>
      </c>
      <c r="H534" s="2">
        <v>1</v>
      </c>
      <c r="I534" s="16">
        <f t="shared" si="9"/>
        <v>7000</v>
      </c>
      <c r="J534" s="16">
        <f t="shared" si="10"/>
        <v>6500</v>
      </c>
      <c r="K534" s="175" t="s">
        <v>2703</v>
      </c>
      <c r="L534" s="41">
        <f t="shared" si="11"/>
        <v>9.99</v>
      </c>
    </row>
    <row r="535" spans="1:12" x14ac:dyDescent="0.3">
      <c r="A535" s="38" t="s">
        <v>2161</v>
      </c>
      <c r="B535" s="157" t="s">
        <v>2132</v>
      </c>
      <c r="C535" s="6" t="s">
        <v>1154</v>
      </c>
      <c r="D535" s="12" t="s">
        <v>208</v>
      </c>
      <c r="E535" s="18">
        <v>12.99</v>
      </c>
      <c r="F535" s="35">
        <f>ROUNDUP(E535*Carpeta!$O$1,-2)</f>
        <v>9100</v>
      </c>
      <c r="G535" s="35">
        <f>ROUNDUP(E535*Carpeta!$O$4,-2)</f>
        <v>8500</v>
      </c>
      <c r="H535" s="2">
        <v>1</v>
      </c>
      <c r="I535" s="16">
        <f t="shared" si="9"/>
        <v>9100</v>
      </c>
      <c r="J535" s="16">
        <f t="shared" si="10"/>
        <v>8500</v>
      </c>
      <c r="K535" s="175" t="s">
        <v>2186</v>
      </c>
      <c r="L535" s="41">
        <f t="shared" si="11"/>
        <v>12.99</v>
      </c>
    </row>
    <row r="536" spans="1:12" x14ac:dyDescent="0.3">
      <c r="A536" s="176" t="s">
        <v>2677</v>
      </c>
      <c r="B536" s="205" t="s">
        <v>2628</v>
      </c>
      <c r="C536" s="6" t="s">
        <v>1154</v>
      </c>
      <c r="D536" s="12" t="s">
        <v>208</v>
      </c>
      <c r="E536" s="18">
        <v>9.99</v>
      </c>
      <c r="F536" s="35">
        <f>ROUNDUP(E536*Carpeta!$O$1,-2)</f>
        <v>7000</v>
      </c>
      <c r="G536" s="35">
        <f>ROUNDUP(E536*Carpeta!$O$4,-2)</f>
        <v>6500</v>
      </c>
      <c r="H536" s="2">
        <v>1</v>
      </c>
      <c r="I536" s="16">
        <f t="shared" si="9"/>
        <v>7000</v>
      </c>
      <c r="J536" s="16">
        <f t="shared" si="10"/>
        <v>6500</v>
      </c>
      <c r="K536" s="175" t="s">
        <v>3250</v>
      </c>
      <c r="L536" s="41">
        <f t="shared" si="11"/>
        <v>9.99</v>
      </c>
    </row>
    <row r="537" spans="1:12" x14ac:dyDescent="0.3">
      <c r="A537" s="30" t="s">
        <v>3252</v>
      </c>
      <c r="B537" s="193" t="s">
        <v>2423</v>
      </c>
      <c r="C537" s="6" t="s">
        <v>1154</v>
      </c>
      <c r="D537" s="12" t="s">
        <v>208</v>
      </c>
      <c r="E537" s="18">
        <v>3.99</v>
      </c>
      <c r="F537" s="35">
        <f>ROUNDUP(E537*Carpeta!$O$1,-2)</f>
        <v>2800</v>
      </c>
      <c r="G537" s="35">
        <f>ROUNDUP(E537*Carpeta!$O$4,-2)</f>
        <v>2600</v>
      </c>
      <c r="H537" s="2">
        <v>1</v>
      </c>
      <c r="I537" s="16">
        <f t="shared" si="9"/>
        <v>2800</v>
      </c>
      <c r="J537" s="16">
        <f t="shared" si="10"/>
        <v>2600</v>
      </c>
      <c r="K537" s="175" t="s">
        <v>3251</v>
      </c>
      <c r="L537" s="41">
        <f t="shared" si="11"/>
        <v>3.99</v>
      </c>
    </row>
    <row r="538" spans="1:12" x14ac:dyDescent="0.3">
      <c r="A538" s="34" t="s">
        <v>2606</v>
      </c>
      <c r="B538" s="135" t="s">
        <v>1517</v>
      </c>
      <c r="C538" s="8" t="s">
        <v>184</v>
      </c>
      <c r="D538" s="11" t="s">
        <v>210</v>
      </c>
      <c r="E538" s="18">
        <v>3.99</v>
      </c>
      <c r="F538" s="35">
        <f>ROUNDUP(E538*Carpeta!$O$1,-2)</f>
        <v>2800</v>
      </c>
      <c r="G538" s="35">
        <f>ROUNDUP(E538*Carpeta!$O$4,-2)</f>
        <v>2600</v>
      </c>
      <c r="H538" s="2">
        <v>1</v>
      </c>
      <c r="I538" s="16">
        <f t="shared" si="9"/>
        <v>2800</v>
      </c>
      <c r="J538" s="16">
        <f t="shared" si="10"/>
        <v>2600</v>
      </c>
      <c r="K538" s="175" t="s">
        <v>2605</v>
      </c>
      <c r="L538" s="41">
        <f t="shared" si="11"/>
        <v>3.99</v>
      </c>
    </row>
    <row r="539" spans="1:12" x14ac:dyDescent="0.3">
      <c r="A539" s="30" t="s">
        <v>2621</v>
      </c>
      <c r="B539" s="193" t="s">
        <v>2423</v>
      </c>
      <c r="C539" s="6" t="s">
        <v>1154</v>
      </c>
      <c r="D539" s="12" t="s">
        <v>208</v>
      </c>
      <c r="E539" s="18">
        <v>3.99</v>
      </c>
      <c r="F539" s="35">
        <f>ROUNDUP(E539*Carpeta!$O$1,-2)</f>
        <v>2800</v>
      </c>
      <c r="G539" s="35">
        <f>ROUNDUP(E539*Carpeta!$O$4,-2)</f>
        <v>2600</v>
      </c>
      <c r="H539" s="2">
        <v>1</v>
      </c>
      <c r="I539" s="16">
        <f t="shared" si="9"/>
        <v>2800</v>
      </c>
      <c r="J539" s="16">
        <f t="shared" si="10"/>
        <v>2600</v>
      </c>
      <c r="K539" s="175" t="s">
        <v>2622</v>
      </c>
      <c r="L539" s="41">
        <f t="shared" si="11"/>
        <v>3.99</v>
      </c>
    </row>
    <row r="540" spans="1:12" x14ac:dyDescent="0.3">
      <c r="A540" s="34" t="s">
        <v>1735</v>
      </c>
      <c r="B540" s="193" t="s">
        <v>2424</v>
      </c>
      <c r="C540" s="9" t="s">
        <v>182</v>
      </c>
      <c r="D540" s="11" t="s">
        <v>210</v>
      </c>
      <c r="E540" s="18">
        <v>3.99</v>
      </c>
      <c r="F540" s="35">
        <f>ROUNDUP(E540*Carpeta!$O$1,-2)</f>
        <v>2800</v>
      </c>
      <c r="G540" s="35">
        <f>ROUNDUP(E540*Carpeta!$O$4,-2)</f>
        <v>2600</v>
      </c>
      <c r="H540" s="2">
        <v>1</v>
      </c>
      <c r="I540" s="16">
        <f t="shared" si="9"/>
        <v>2800</v>
      </c>
      <c r="J540" s="16">
        <f t="shared" si="10"/>
        <v>2600</v>
      </c>
      <c r="K540" s="175" t="s">
        <v>2484</v>
      </c>
      <c r="L540" s="41">
        <f t="shared" si="11"/>
        <v>3.99</v>
      </c>
    </row>
    <row r="541" spans="1:12" x14ac:dyDescent="0.3">
      <c r="A541" s="34" t="s">
        <v>2462</v>
      </c>
      <c r="B541" s="193" t="s">
        <v>2423</v>
      </c>
      <c r="C541" s="9" t="s">
        <v>182</v>
      </c>
      <c r="D541" s="12" t="s">
        <v>208</v>
      </c>
      <c r="E541" s="18">
        <v>2.99</v>
      </c>
      <c r="F541" s="35">
        <f>ROUNDUP(E541*Carpeta!$O$1,-2)</f>
        <v>2100</v>
      </c>
      <c r="G541" s="35">
        <f>ROUNDUP(E541*Carpeta!$O$4,-2)</f>
        <v>2000</v>
      </c>
      <c r="H541" s="2">
        <v>1</v>
      </c>
      <c r="I541" s="16">
        <f t="shared" si="9"/>
        <v>2100</v>
      </c>
      <c r="J541" s="16">
        <f t="shared" si="10"/>
        <v>2000</v>
      </c>
      <c r="K541" s="175" t="s">
        <v>2461</v>
      </c>
      <c r="L541" s="41">
        <f t="shared" si="11"/>
        <v>2.99</v>
      </c>
    </row>
    <row r="542" spans="1:12" x14ac:dyDescent="0.3">
      <c r="A542" s="22" t="s">
        <v>2590</v>
      </c>
      <c r="B542" s="162" t="s">
        <v>1512</v>
      </c>
      <c r="C542" s="19" t="s">
        <v>1072</v>
      </c>
      <c r="D542" s="11" t="s">
        <v>210</v>
      </c>
      <c r="E542" s="18">
        <v>12.99</v>
      </c>
      <c r="F542" s="35">
        <f>ROUNDUP(E542*Carpeta!$O$1,-2)</f>
        <v>9100</v>
      </c>
      <c r="G542" s="35">
        <f>ROUNDUP(E542*Carpeta!$O$4,-2)</f>
        <v>8500</v>
      </c>
      <c r="H542" s="2">
        <v>1</v>
      </c>
      <c r="I542" s="16">
        <f t="shared" si="9"/>
        <v>9100</v>
      </c>
      <c r="J542" s="16">
        <f t="shared" si="10"/>
        <v>8500</v>
      </c>
      <c r="K542" s="175" t="s">
        <v>2589</v>
      </c>
      <c r="L542" s="41">
        <f t="shared" si="11"/>
        <v>12.99</v>
      </c>
    </row>
    <row r="544" spans="1:12" x14ac:dyDescent="0.3">
      <c r="A544" s="181" t="s">
        <v>3677</v>
      </c>
      <c r="B544" s="63">
        <f>SUM(J545:J546)-400</f>
        <v>21700</v>
      </c>
      <c r="C544" t="s">
        <v>3690</v>
      </c>
      <c r="G544" t="s">
        <v>3588</v>
      </c>
      <c r="J544" t="s">
        <v>567</v>
      </c>
      <c r="K544" t="s">
        <v>563</v>
      </c>
    </row>
    <row r="545" spans="1:12" x14ac:dyDescent="0.3">
      <c r="A545" s="22" t="s">
        <v>3617</v>
      </c>
      <c r="B545" s="169" t="s">
        <v>1519</v>
      </c>
      <c r="C545" s="8" t="s">
        <v>184</v>
      </c>
      <c r="D545" s="11" t="s">
        <v>210</v>
      </c>
      <c r="E545" s="18">
        <v>29.99</v>
      </c>
      <c r="F545" s="35">
        <f>ROUNDUP(E545*Carpeta!$O$1,-2)</f>
        <v>21000</v>
      </c>
      <c r="G545" s="35">
        <f>ROUNDUP(E545*Carpeta!$O$4,-2)</f>
        <v>19500</v>
      </c>
      <c r="H545" s="2">
        <v>1</v>
      </c>
      <c r="I545" s="16">
        <f>F545*H545</f>
        <v>21000</v>
      </c>
      <c r="J545" s="16">
        <f>G545*H545</f>
        <v>19500</v>
      </c>
      <c r="K545" s="175" t="s">
        <v>3616</v>
      </c>
      <c r="L545" s="41">
        <f>E545*H545</f>
        <v>29.99</v>
      </c>
    </row>
    <row r="546" spans="1:12" x14ac:dyDescent="0.3">
      <c r="A546" s="30" t="s">
        <v>2586</v>
      </c>
      <c r="B546" s="162" t="s">
        <v>1512</v>
      </c>
      <c r="C546" s="14" t="s">
        <v>1152</v>
      </c>
      <c r="D546" s="13" t="s">
        <v>209</v>
      </c>
      <c r="E546" s="189">
        <v>1.99</v>
      </c>
      <c r="F546" s="35">
        <f>ROUNDUP(E546*Carpeta!$O$1,-2)</f>
        <v>1400</v>
      </c>
      <c r="G546" s="35">
        <f>ROUNDUP(E546*Carpeta!$O$4,-2)</f>
        <v>1300</v>
      </c>
      <c r="H546" s="2">
        <v>2</v>
      </c>
      <c r="I546" s="35">
        <f>F546*H546</f>
        <v>2800</v>
      </c>
      <c r="J546" s="35">
        <f>G546*H546</f>
        <v>2600</v>
      </c>
      <c r="K546" s="174" t="s">
        <v>2585</v>
      </c>
      <c r="L546" s="41">
        <f>E546*H546</f>
        <v>3.98</v>
      </c>
    </row>
    <row r="548" spans="1:12" x14ac:dyDescent="0.3">
      <c r="A548" s="181" t="s">
        <v>3722</v>
      </c>
      <c r="B548" s="63">
        <f>SUM(F549:F562)+500</f>
        <v>104000</v>
      </c>
      <c r="C548" t="s">
        <v>3682</v>
      </c>
      <c r="G548" t="s">
        <v>3588</v>
      </c>
      <c r="J548" t="s">
        <v>567</v>
      </c>
      <c r="K548" t="s">
        <v>563</v>
      </c>
    </row>
    <row r="549" spans="1:12" x14ac:dyDescent="0.3">
      <c r="A549" s="30" t="s">
        <v>3275</v>
      </c>
      <c r="B549" s="108" t="s">
        <v>1421</v>
      </c>
      <c r="C549" s="14" t="s">
        <v>1152</v>
      </c>
      <c r="D549" s="13" t="s">
        <v>209</v>
      </c>
      <c r="E549" s="189">
        <f>64.99*0.8</f>
        <v>51.991999999999997</v>
      </c>
      <c r="F549" s="35">
        <v>31000</v>
      </c>
      <c r="G549" s="36">
        <v>1</v>
      </c>
    </row>
    <row r="550" spans="1:12" x14ac:dyDescent="0.3">
      <c r="A550" s="4" t="s">
        <v>3242</v>
      </c>
      <c r="B550" s="154" t="s">
        <v>1499</v>
      </c>
      <c r="C550" s="9" t="s">
        <v>182</v>
      </c>
      <c r="D550" s="12" t="s">
        <v>208</v>
      </c>
      <c r="E550" s="189">
        <v>24.99</v>
      </c>
      <c r="F550" s="35">
        <f>ROUNDUP(E550*600,-2)</f>
        <v>15000</v>
      </c>
      <c r="G550" s="36">
        <v>1</v>
      </c>
    </row>
    <row r="551" spans="1:12" x14ac:dyDescent="0.3">
      <c r="A551" s="22" t="s">
        <v>10</v>
      </c>
      <c r="B551" s="162" t="s">
        <v>1512</v>
      </c>
      <c r="C551" s="23" t="s">
        <v>183</v>
      </c>
      <c r="D551" s="11" t="s">
        <v>210</v>
      </c>
      <c r="E551" s="18">
        <v>17.989999999999998</v>
      </c>
      <c r="F551" s="35">
        <v>11000</v>
      </c>
      <c r="G551" s="36">
        <v>1</v>
      </c>
    </row>
    <row r="552" spans="1:12" x14ac:dyDescent="0.3">
      <c r="A552" s="22" t="s">
        <v>2378</v>
      </c>
      <c r="B552" s="23" t="s">
        <v>1330</v>
      </c>
      <c r="C552" s="9" t="s">
        <v>182</v>
      </c>
      <c r="D552" s="11" t="s">
        <v>210</v>
      </c>
      <c r="E552" s="18">
        <v>14.99</v>
      </c>
      <c r="F552" s="35">
        <f>ROUNDUP(E552*600,-2)</f>
        <v>9000</v>
      </c>
      <c r="G552" s="36">
        <v>1</v>
      </c>
    </row>
    <row r="553" spans="1:12" x14ac:dyDescent="0.3">
      <c r="A553" s="22" t="s">
        <v>1857</v>
      </c>
      <c r="B553" s="23" t="s">
        <v>1339</v>
      </c>
      <c r="C553" s="23" t="s">
        <v>1034</v>
      </c>
      <c r="D553" s="11" t="s">
        <v>210</v>
      </c>
      <c r="E553" s="18">
        <v>14.99</v>
      </c>
      <c r="F553" s="35">
        <f>ROUNDUP(E553*600,-2)</f>
        <v>9000</v>
      </c>
      <c r="G553" s="36">
        <v>1</v>
      </c>
    </row>
    <row r="554" spans="1:12" x14ac:dyDescent="0.3">
      <c r="A554" s="22" t="s">
        <v>3718</v>
      </c>
      <c r="B554" s="150" t="s">
        <v>1494</v>
      </c>
      <c r="C554" s="6" t="s">
        <v>1154</v>
      </c>
      <c r="D554" s="12" t="s">
        <v>208</v>
      </c>
      <c r="E554" s="18">
        <v>11.99</v>
      </c>
      <c r="F554" s="35">
        <v>7000</v>
      </c>
      <c r="G554" s="36">
        <v>1</v>
      </c>
    </row>
    <row r="555" spans="1:12" x14ac:dyDescent="0.3">
      <c r="A555" s="30" t="s">
        <v>1832</v>
      </c>
      <c r="B555" s="23" t="s">
        <v>1337</v>
      </c>
      <c r="C555" s="19" t="s">
        <v>1033</v>
      </c>
      <c r="D555" s="12" t="s">
        <v>208</v>
      </c>
      <c r="E555" s="189">
        <v>7.99</v>
      </c>
      <c r="F555" s="35">
        <v>5000</v>
      </c>
      <c r="G555" s="36">
        <v>1</v>
      </c>
    </row>
    <row r="556" spans="1:12" x14ac:dyDescent="0.3">
      <c r="A556" s="30" t="s">
        <v>2486</v>
      </c>
      <c r="B556" s="23" t="s">
        <v>2421</v>
      </c>
      <c r="C556" s="8" t="s">
        <v>184</v>
      </c>
      <c r="D556" s="11" t="s">
        <v>210</v>
      </c>
      <c r="E556" s="18">
        <v>6.99</v>
      </c>
      <c r="F556" s="35">
        <v>4000</v>
      </c>
      <c r="G556" s="36">
        <v>1</v>
      </c>
    </row>
    <row r="557" spans="1:12" x14ac:dyDescent="0.3">
      <c r="A557" s="22" t="s">
        <v>3719</v>
      </c>
      <c r="B557" s="146" t="s">
        <v>1490</v>
      </c>
      <c r="C557" s="23" t="s">
        <v>183</v>
      </c>
      <c r="D557" s="11" t="s">
        <v>210</v>
      </c>
      <c r="E557" s="18">
        <v>5.99</v>
      </c>
      <c r="F557" s="35">
        <v>3500</v>
      </c>
      <c r="G557" s="36">
        <v>1</v>
      </c>
    </row>
    <row r="558" spans="1:12" x14ac:dyDescent="0.3">
      <c r="A558" s="30" t="s">
        <v>2621</v>
      </c>
      <c r="B558" s="193" t="s">
        <v>2423</v>
      </c>
      <c r="C558" s="6" t="s">
        <v>1154</v>
      </c>
      <c r="D558" s="12" t="s">
        <v>208</v>
      </c>
      <c r="E558" s="18">
        <v>3.99</v>
      </c>
      <c r="F558" s="35">
        <v>2500</v>
      </c>
      <c r="G558" s="36">
        <v>1</v>
      </c>
    </row>
    <row r="559" spans="1:12" x14ac:dyDescent="0.3">
      <c r="A559" s="30" t="s">
        <v>3252</v>
      </c>
      <c r="B559" s="193" t="s">
        <v>2423</v>
      </c>
      <c r="C559" s="6" t="s">
        <v>1154</v>
      </c>
      <c r="D559" s="12" t="s">
        <v>208</v>
      </c>
      <c r="E559" s="18">
        <v>3.99</v>
      </c>
      <c r="F559" s="35">
        <v>2500</v>
      </c>
      <c r="G559" s="36">
        <v>1</v>
      </c>
    </row>
    <row r="560" spans="1:12" x14ac:dyDescent="0.3">
      <c r="A560" s="30" t="s">
        <v>3720</v>
      </c>
      <c r="B560" s="143" t="s">
        <v>1505</v>
      </c>
      <c r="C560" s="19" t="s">
        <v>1038</v>
      </c>
      <c r="D560" s="12" t="s">
        <v>208</v>
      </c>
      <c r="E560" s="189">
        <v>2.99</v>
      </c>
      <c r="F560" s="35">
        <v>2000</v>
      </c>
      <c r="G560" s="36">
        <v>1</v>
      </c>
    </row>
    <row r="561" spans="1:12" x14ac:dyDescent="0.3">
      <c r="A561" s="30" t="s">
        <v>285</v>
      </c>
      <c r="B561" s="172" t="s">
        <v>1525</v>
      </c>
      <c r="C561" s="14" t="s">
        <v>1152</v>
      </c>
      <c r="D561" s="13" t="s">
        <v>209</v>
      </c>
      <c r="E561" s="18">
        <v>1.99</v>
      </c>
      <c r="F561" s="35">
        <v>1000</v>
      </c>
      <c r="G561" s="36">
        <v>1</v>
      </c>
    </row>
    <row r="562" spans="1:12" x14ac:dyDescent="0.3">
      <c r="A562" s="30" t="s">
        <v>2579</v>
      </c>
      <c r="B562" s="158" t="s">
        <v>1508</v>
      </c>
      <c r="C562" s="9" t="s">
        <v>182</v>
      </c>
      <c r="D562" s="13" t="s">
        <v>209</v>
      </c>
      <c r="E562" s="18">
        <v>1.99</v>
      </c>
      <c r="F562" s="35">
        <v>1000</v>
      </c>
      <c r="G562" s="36">
        <v>1</v>
      </c>
    </row>
    <row r="564" spans="1:12" x14ac:dyDescent="0.3">
      <c r="A564" s="181" t="s">
        <v>3676</v>
      </c>
      <c r="B564" s="63">
        <f>SUM(J565:J569)+1000</f>
        <v>24000</v>
      </c>
      <c r="C564" t="s">
        <v>3681</v>
      </c>
      <c r="D564" s="67">
        <v>0.79166666666666663</v>
      </c>
      <c r="G564" t="s">
        <v>3588</v>
      </c>
      <c r="J564" t="s">
        <v>567</v>
      </c>
      <c r="K564" t="s">
        <v>563</v>
      </c>
    </row>
    <row r="565" spans="1:12" x14ac:dyDescent="0.3">
      <c r="A565" s="30" t="s">
        <v>3343</v>
      </c>
      <c r="B565" s="215" t="s">
        <v>2423</v>
      </c>
      <c r="C565" s="23" t="s">
        <v>183</v>
      </c>
      <c r="D565" s="12" t="s">
        <v>208</v>
      </c>
      <c r="E565" s="18">
        <v>2.99</v>
      </c>
      <c r="F565" s="35">
        <f>ROUNDUP(E565*Carpeta!$O$1,-2)</f>
        <v>2100</v>
      </c>
      <c r="G565" s="35">
        <f>ROUNDUP(E565*Carpeta!$O$4,-2)</f>
        <v>2000</v>
      </c>
      <c r="H565" s="2">
        <v>1</v>
      </c>
      <c r="I565" s="16">
        <f>F565*H565</f>
        <v>2100</v>
      </c>
      <c r="J565" s="16">
        <f>G565*H565</f>
        <v>2000</v>
      </c>
      <c r="K565" s="175" t="s">
        <v>3342</v>
      </c>
      <c r="L565" s="41">
        <f>E565*H565</f>
        <v>2.99</v>
      </c>
    </row>
    <row r="566" spans="1:12" x14ac:dyDescent="0.3">
      <c r="A566" s="34" t="s">
        <v>2468</v>
      </c>
      <c r="B566" s="193" t="s">
        <v>2423</v>
      </c>
      <c r="C566" s="19" t="s">
        <v>1038</v>
      </c>
      <c r="D566" s="12" t="s">
        <v>208</v>
      </c>
      <c r="E566" s="18">
        <v>2.99</v>
      </c>
      <c r="F566" s="35">
        <f>ROUNDUP(E566*Carpeta!$O$1,-2)</f>
        <v>2100</v>
      </c>
      <c r="G566" s="35">
        <f>ROUNDUP(E566*Carpeta!$O$4,-2)</f>
        <v>2000</v>
      </c>
      <c r="H566" s="2">
        <v>1</v>
      </c>
      <c r="I566" s="16">
        <f>F566*H566</f>
        <v>2100</v>
      </c>
      <c r="J566" s="16">
        <f>G566*H566</f>
        <v>2000</v>
      </c>
      <c r="K566" s="175" t="s">
        <v>3253</v>
      </c>
      <c r="L566" s="41">
        <f>E566*H566</f>
        <v>2.99</v>
      </c>
    </row>
    <row r="567" spans="1:12" x14ac:dyDescent="0.3">
      <c r="A567" s="30" t="s">
        <v>3549</v>
      </c>
      <c r="B567" s="157" t="s">
        <v>2132</v>
      </c>
      <c r="C567" s="9" t="s">
        <v>182</v>
      </c>
      <c r="D567" s="12" t="s">
        <v>208</v>
      </c>
      <c r="E567" s="18">
        <v>2.99</v>
      </c>
      <c r="F567" s="35">
        <f>ROUNDUP(E567*Carpeta!$O$1,-2)</f>
        <v>2100</v>
      </c>
      <c r="G567" s="35">
        <f>ROUNDUP(E567*Carpeta!$O$4,-2)</f>
        <v>2000</v>
      </c>
      <c r="H567" s="2">
        <v>1</v>
      </c>
      <c r="I567" s="16">
        <f>F567*H567</f>
        <v>2100</v>
      </c>
      <c r="J567" s="16">
        <f>G567*H567</f>
        <v>2000</v>
      </c>
      <c r="K567" s="175" t="s">
        <v>3550</v>
      </c>
      <c r="L567" s="41">
        <f>E567*H567</f>
        <v>2.99</v>
      </c>
    </row>
    <row r="568" spans="1:12" x14ac:dyDescent="0.3">
      <c r="A568" s="30" t="s">
        <v>3255</v>
      </c>
      <c r="B568" s="193" t="s">
        <v>2423</v>
      </c>
      <c r="C568" s="23" t="s">
        <v>183</v>
      </c>
      <c r="D568" s="11" t="s">
        <v>210</v>
      </c>
      <c r="E568" s="18">
        <v>12.99</v>
      </c>
      <c r="F568" s="35">
        <f>ROUNDUP(E568*Carpeta!$O$1,-2)</f>
        <v>9100</v>
      </c>
      <c r="G568" s="35">
        <f>ROUNDUP(E568*Carpeta!$O$4,-2)</f>
        <v>8500</v>
      </c>
      <c r="H568" s="2">
        <v>1</v>
      </c>
      <c r="I568" s="16">
        <f>F568*H568</f>
        <v>9100</v>
      </c>
      <c r="J568" s="16">
        <f>G568*H568</f>
        <v>8500</v>
      </c>
      <c r="K568" s="175" t="s">
        <v>3254</v>
      </c>
      <c r="L568" s="41">
        <f>E568*H568</f>
        <v>12.99</v>
      </c>
    </row>
    <row r="569" spans="1:12" x14ac:dyDescent="0.3">
      <c r="A569" s="38" t="s">
        <v>3310</v>
      </c>
      <c r="B569" s="211" t="s">
        <v>3228</v>
      </c>
      <c r="C569" s="23" t="s">
        <v>183</v>
      </c>
      <c r="D569" s="11" t="s">
        <v>210</v>
      </c>
      <c r="E569" s="189">
        <v>12.99</v>
      </c>
      <c r="F569" s="35">
        <f>ROUNDUP(E569*Carpeta!$O$1,-2)</f>
        <v>9100</v>
      </c>
      <c r="G569" s="35">
        <f>ROUNDUP(E569*Carpeta!$O$4,-2)</f>
        <v>8500</v>
      </c>
      <c r="H569" s="36">
        <v>1</v>
      </c>
      <c r="I569" s="35">
        <f>F569*H569</f>
        <v>9100</v>
      </c>
      <c r="J569" s="35">
        <f>G569*H569</f>
        <v>8500</v>
      </c>
      <c r="K569" s="175" t="s">
        <v>3311</v>
      </c>
      <c r="L569" s="41">
        <f>E569*H569</f>
        <v>12.99</v>
      </c>
    </row>
    <row r="571" spans="1:12" x14ac:dyDescent="0.3">
      <c r="A571" s="181" t="s">
        <v>3678</v>
      </c>
      <c r="B571" s="63">
        <f>SUM(J572:J574)-400+3500</f>
        <v>9000</v>
      </c>
      <c r="C571" t="s">
        <v>3681</v>
      </c>
      <c r="D571" t="s">
        <v>3687</v>
      </c>
      <c r="E571" t="s">
        <v>3213</v>
      </c>
      <c r="G571" t="s">
        <v>3588</v>
      </c>
      <c r="J571" t="s">
        <v>567</v>
      </c>
      <c r="K571" t="s">
        <v>563</v>
      </c>
    </row>
    <row r="572" spans="1:12" x14ac:dyDescent="0.3">
      <c r="A572" s="22" t="s">
        <v>3318</v>
      </c>
      <c r="B572" s="128" t="s">
        <v>1464</v>
      </c>
      <c r="C572" s="8" t="s">
        <v>184</v>
      </c>
      <c r="D572" s="13" t="s">
        <v>209</v>
      </c>
      <c r="E572" s="18">
        <v>1.99</v>
      </c>
      <c r="F572" s="35">
        <f>ROUNDUP(E572*Carpeta!$O$1,-2)</f>
        <v>1400</v>
      </c>
      <c r="G572" s="35">
        <f>ROUNDUP(E572*Carpeta!$O$4,-2)</f>
        <v>1300</v>
      </c>
      <c r="H572" s="2">
        <v>2</v>
      </c>
      <c r="I572" s="35">
        <f>F572*H572</f>
        <v>2800</v>
      </c>
      <c r="J572" s="35">
        <f>G572*H572</f>
        <v>2600</v>
      </c>
      <c r="K572" s="42" t="s">
        <v>3319</v>
      </c>
      <c r="L572" s="41">
        <f>E572*H572</f>
        <v>3.98</v>
      </c>
    </row>
    <row r="573" spans="1:12" x14ac:dyDescent="0.3">
      <c r="A573" s="22" t="s">
        <v>2525</v>
      </c>
      <c r="B573" s="128" t="s">
        <v>1464</v>
      </c>
      <c r="C573" s="5" t="s">
        <v>1035</v>
      </c>
      <c r="D573" s="13" t="s">
        <v>209</v>
      </c>
      <c r="E573" s="18">
        <v>1.99</v>
      </c>
      <c r="F573" s="35">
        <f>ROUNDUP(E573*Carpeta!$O$1,-2)</f>
        <v>1400</v>
      </c>
      <c r="G573" s="35">
        <f>ROUNDUP(E573*Carpeta!$O$4,-2)</f>
        <v>1300</v>
      </c>
      <c r="H573" s="2">
        <v>1</v>
      </c>
      <c r="I573" s="16">
        <f>F573*H573</f>
        <v>1400</v>
      </c>
      <c r="J573" s="16">
        <f>G573*H573</f>
        <v>1300</v>
      </c>
      <c r="K573" s="175" t="s">
        <v>3317</v>
      </c>
      <c r="L573" s="41">
        <f>E573*H573</f>
        <v>1.99</v>
      </c>
    </row>
    <row r="574" spans="1:12" x14ac:dyDescent="0.3">
      <c r="A574" s="22" t="s">
        <v>2539</v>
      </c>
      <c r="B574" s="23" t="s">
        <v>1339</v>
      </c>
      <c r="C574" s="23" t="s">
        <v>1034</v>
      </c>
      <c r="D574" s="12" t="s">
        <v>208</v>
      </c>
      <c r="E574" s="18">
        <v>2.99</v>
      </c>
      <c r="F574" s="35">
        <f>ROUNDUP(E574*Carpeta!$O$1,-2)</f>
        <v>2100</v>
      </c>
      <c r="G574" s="35">
        <f>ROUNDUP(E574*Carpeta!$O$4,-2)</f>
        <v>2000</v>
      </c>
      <c r="H574" s="2">
        <v>1</v>
      </c>
      <c r="I574" s="35">
        <f>F574*H574</f>
        <v>2100</v>
      </c>
      <c r="J574" s="35">
        <f>G574*H574</f>
        <v>2000</v>
      </c>
      <c r="K574" s="42" t="s">
        <v>2540</v>
      </c>
      <c r="L574" s="41">
        <f>E574*H574</f>
        <v>2.99</v>
      </c>
    </row>
    <row r="576" spans="1:12" x14ac:dyDescent="0.3">
      <c r="A576" s="181" t="s">
        <v>3679</v>
      </c>
      <c r="B576" s="63">
        <f>SUM(J577:J581)-200</f>
        <v>21100</v>
      </c>
      <c r="C576" t="s">
        <v>3681</v>
      </c>
      <c r="D576" t="s">
        <v>1230</v>
      </c>
      <c r="F576" s="221">
        <v>0.45833333333333331</v>
      </c>
      <c r="G576" t="s">
        <v>1842</v>
      </c>
      <c r="J576" t="s">
        <v>567</v>
      </c>
      <c r="K576" t="s">
        <v>563</v>
      </c>
    </row>
    <row r="577" spans="1:12" x14ac:dyDescent="0.3">
      <c r="A577" s="22" t="s">
        <v>2757</v>
      </c>
      <c r="B577" s="163" t="s">
        <v>1513</v>
      </c>
      <c r="C577" s="9" t="s">
        <v>182</v>
      </c>
      <c r="D577" s="13" t="s">
        <v>209</v>
      </c>
      <c r="E577" s="18">
        <v>2.4900000000000002</v>
      </c>
      <c r="F577" s="35">
        <f>ROUNDUP(E577*Carpeta!$O$1,-2)</f>
        <v>1800</v>
      </c>
      <c r="G577" s="35">
        <f>ROUNDUP(E577*Carpeta!$O$4,-2)</f>
        <v>1700</v>
      </c>
      <c r="H577" s="2">
        <v>4</v>
      </c>
      <c r="I577" s="16">
        <f>F577*H577</f>
        <v>7200</v>
      </c>
      <c r="J577" s="16">
        <f>G577*H577</f>
        <v>6800</v>
      </c>
      <c r="K577" s="175" t="s">
        <v>2756</v>
      </c>
      <c r="L577" s="41">
        <f>E577*H577</f>
        <v>9.9600000000000009</v>
      </c>
    </row>
    <row r="578" spans="1:12" x14ac:dyDescent="0.3">
      <c r="A578" s="34" t="s">
        <v>3307</v>
      </c>
      <c r="B578" s="211" t="s">
        <v>3228</v>
      </c>
      <c r="C578" s="9" t="s">
        <v>182</v>
      </c>
      <c r="D578" s="11" t="s">
        <v>210</v>
      </c>
      <c r="E578" s="189">
        <v>6.99</v>
      </c>
      <c r="F578" s="35">
        <f>ROUNDUP(E578*Carpeta!$O$1,-2)</f>
        <v>4900</v>
      </c>
      <c r="G578" s="35">
        <f>ROUNDUP(E578*Carpeta!$O$4,-2)</f>
        <v>4600</v>
      </c>
      <c r="H578" s="36">
        <v>1</v>
      </c>
      <c r="I578" s="35">
        <f>F578*H578</f>
        <v>4900</v>
      </c>
      <c r="J578" s="35">
        <f>G578*H578</f>
        <v>4600</v>
      </c>
      <c r="K578" s="175" t="s">
        <v>3305</v>
      </c>
      <c r="L578" s="41">
        <f>E578*H578</f>
        <v>6.99</v>
      </c>
    </row>
    <row r="579" spans="1:12" x14ac:dyDescent="0.3">
      <c r="A579" s="190" t="s">
        <v>2534</v>
      </c>
      <c r="B579" s="23" t="s">
        <v>1339</v>
      </c>
      <c r="C579" s="10" t="s">
        <v>1006</v>
      </c>
      <c r="D579" s="206" t="s">
        <v>208</v>
      </c>
      <c r="E579" s="18">
        <v>6.99</v>
      </c>
      <c r="F579" s="35">
        <f>ROUNDUP(E579*Carpeta!$O$1,-2)</f>
        <v>4900</v>
      </c>
      <c r="G579" s="35">
        <f>ROUNDUP(E579*Carpeta!$O$4,-2)</f>
        <v>4600</v>
      </c>
      <c r="H579" s="2">
        <v>1</v>
      </c>
      <c r="I579" s="16">
        <f>F579*H579</f>
        <v>4900</v>
      </c>
      <c r="J579" s="16">
        <f>G579*H579</f>
        <v>4600</v>
      </c>
      <c r="K579" s="42" t="s">
        <v>2533</v>
      </c>
      <c r="L579" s="41">
        <f>E579*H579</f>
        <v>6.99</v>
      </c>
    </row>
    <row r="580" spans="1:12" x14ac:dyDescent="0.3">
      <c r="A580" s="30" t="s">
        <v>2465</v>
      </c>
      <c r="B580" s="193" t="s">
        <v>2423</v>
      </c>
      <c r="C580" s="23" t="s">
        <v>183</v>
      </c>
      <c r="D580" s="12" t="s">
        <v>208</v>
      </c>
      <c r="E580" s="18">
        <v>4.99</v>
      </c>
      <c r="F580" s="35">
        <f>ROUNDUP(E580*Carpeta!$O$1,-2)</f>
        <v>3500</v>
      </c>
      <c r="G580" s="35">
        <f>ROUNDUP(E580*Carpeta!$O$4,-2)</f>
        <v>3300</v>
      </c>
      <c r="H580" s="2">
        <v>1</v>
      </c>
      <c r="I580" s="16">
        <f>F580*H580</f>
        <v>3500</v>
      </c>
      <c r="J580" s="16">
        <f>G580*H580</f>
        <v>3300</v>
      </c>
      <c r="K580" s="175" t="s">
        <v>2464</v>
      </c>
      <c r="L580" s="41">
        <f>E580*H580</f>
        <v>4.99</v>
      </c>
    </row>
    <row r="581" spans="1:12" x14ac:dyDescent="0.3">
      <c r="A581" s="30" t="s">
        <v>2466</v>
      </c>
      <c r="B581" s="215" t="s">
        <v>2423</v>
      </c>
      <c r="C581" s="10" t="s">
        <v>1006</v>
      </c>
      <c r="D581" s="12" t="s">
        <v>208</v>
      </c>
      <c r="E581" s="18">
        <v>2.99</v>
      </c>
      <c r="F581" s="35">
        <f>ROUNDUP(E581*Carpeta!$O$1,-2)</f>
        <v>2100</v>
      </c>
      <c r="G581" s="35">
        <f>ROUNDUP(E581*Carpeta!$O$4,-2)</f>
        <v>2000</v>
      </c>
      <c r="H581" s="2">
        <v>1</v>
      </c>
      <c r="I581" s="16">
        <f>F581*H581</f>
        <v>2100</v>
      </c>
      <c r="J581" s="16">
        <f>G581*H581</f>
        <v>2000</v>
      </c>
      <c r="K581" s="175" t="s">
        <v>2467</v>
      </c>
      <c r="L581" s="41">
        <f>E581*H581</f>
        <v>2.99</v>
      </c>
    </row>
    <row r="583" spans="1:12" x14ac:dyDescent="0.3">
      <c r="A583" s="181" t="s">
        <v>3680</v>
      </c>
      <c r="B583" s="63">
        <f>SUM(J584:J588)+1900</f>
        <v>22200</v>
      </c>
      <c r="C583" t="s">
        <v>3682</v>
      </c>
      <c r="D583" t="s">
        <v>1230</v>
      </c>
      <c r="G583" t="s">
        <v>3588</v>
      </c>
      <c r="J583" t="s">
        <v>567</v>
      </c>
      <c r="K583" t="s">
        <v>563</v>
      </c>
    </row>
    <row r="584" spans="1:12" x14ac:dyDescent="0.3">
      <c r="A584" s="30" t="s">
        <v>2636</v>
      </c>
      <c r="B584" s="205" t="s">
        <v>2628</v>
      </c>
      <c r="C584" s="225" t="s">
        <v>184</v>
      </c>
      <c r="D584" s="11" t="s">
        <v>210</v>
      </c>
      <c r="E584" s="189">
        <v>9.99</v>
      </c>
      <c r="F584" s="35">
        <f>ROUNDUP(E584*Carpeta!$O$1,-2)</f>
        <v>7000</v>
      </c>
      <c r="G584" s="35">
        <f>ROUNDUP(E584*Carpeta!$O$4,-2)</f>
        <v>6500</v>
      </c>
      <c r="H584" s="36">
        <v>1</v>
      </c>
      <c r="I584" s="35">
        <f>F584*H584</f>
        <v>7000</v>
      </c>
      <c r="J584" s="35">
        <f>G584*H584</f>
        <v>6500</v>
      </c>
      <c r="K584" s="175" t="s">
        <v>2637</v>
      </c>
      <c r="L584" s="41">
        <f>E584*H584</f>
        <v>9.99</v>
      </c>
    </row>
    <row r="585" spans="1:12" x14ac:dyDescent="0.3">
      <c r="A585" s="30" t="s">
        <v>3292</v>
      </c>
      <c r="B585" s="211" t="s">
        <v>3228</v>
      </c>
      <c r="C585" s="6" t="s">
        <v>1154</v>
      </c>
      <c r="D585" s="12" t="s">
        <v>208</v>
      </c>
      <c r="E585" s="189">
        <v>7.99</v>
      </c>
      <c r="F585" s="35">
        <f>ROUNDUP(E585*Carpeta!$O$1,-2)</f>
        <v>5600</v>
      </c>
      <c r="G585" s="35">
        <f>ROUNDUP(E585*Carpeta!$O$4,-2)</f>
        <v>5200</v>
      </c>
      <c r="H585" s="36">
        <v>1</v>
      </c>
      <c r="I585" s="35">
        <f>F585*H585</f>
        <v>5600</v>
      </c>
      <c r="J585" s="35">
        <f>G585*H585</f>
        <v>5200</v>
      </c>
      <c r="K585" s="175" t="s">
        <v>3295</v>
      </c>
      <c r="L585" s="41">
        <f>E585*H585</f>
        <v>7.99</v>
      </c>
    </row>
    <row r="586" spans="1:12" x14ac:dyDescent="0.3">
      <c r="A586" s="30" t="s">
        <v>2465</v>
      </c>
      <c r="B586" s="193" t="s">
        <v>2423</v>
      </c>
      <c r="C586" s="23" t="s">
        <v>183</v>
      </c>
      <c r="D586" s="12" t="s">
        <v>208</v>
      </c>
      <c r="E586" s="18">
        <v>4.99</v>
      </c>
      <c r="F586" s="35">
        <f>ROUNDUP(E586*Carpeta!$O$1,-2)</f>
        <v>3500</v>
      </c>
      <c r="G586" s="35">
        <f>ROUNDUP(E586*Carpeta!$O$4,-2)</f>
        <v>3300</v>
      </c>
      <c r="H586" s="2">
        <v>1</v>
      </c>
      <c r="I586" s="16">
        <f>F586*H586</f>
        <v>3500</v>
      </c>
      <c r="J586" s="16">
        <f>G586*H586</f>
        <v>3300</v>
      </c>
      <c r="K586" s="175" t="s">
        <v>2464</v>
      </c>
      <c r="L586" s="41">
        <f>E586*H586</f>
        <v>4.99</v>
      </c>
    </row>
    <row r="587" spans="1:12" x14ac:dyDescent="0.3">
      <c r="A587" s="183" t="s">
        <v>3355</v>
      </c>
      <c r="B587" s="211" t="s">
        <v>3228</v>
      </c>
      <c r="C587" s="8" t="s">
        <v>184</v>
      </c>
      <c r="D587" s="12" t="s">
        <v>208</v>
      </c>
      <c r="E587" s="189">
        <v>4.99</v>
      </c>
      <c r="F587" s="35">
        <f>ROUNDUP(E587*Carpeta!$O$1,-2)</f>
        <v>3500</v>
      </c>
      <c r="G587" s="35">
        <f>ROUNDUP(E587*Carpeta!$O$4,-2)</f>
        <v>3300</v>
      </c>
      <c r="H587" s="36">
        <v>1</v>
      </c>
      <c r="I587" s="35">
        <f>F587*H587</f>
        <v>3500</v>
      </c>
      <c r="J587" s="35">
        <f>G587*H587</f>
        <v>3300</v>
      </c>
      <c r="K587" s="175" t="s">
        <v>3354</v>
      </c>
      <c r="L587" s="41">
        <f>E587*H587</f>
        <v>4.99</v>
      </c>
    </row>
    <row r="588" spans="1:12" x14ac:dyDescent="0.3">
      <c r="A588" s="30" t="s">
        <v>3291</v>
      </c>
      <c r="B588" s="211" t="s">
        <v>3228</v>
      </c>
      <c r="C588" s="10" t="s">
        <v>181</v>
      </c>
      <c r="D588" s="12" t="s">
        <v>208</v>
      </c>
      <c r="E588" s="189">
        <v>2.99</v>
      </c>
      <c r="F588" s="35">
        <f>ROUNDUP(E588*Carpeta!$O$1,-2)</f>
        <v>2100</v>
      </c>
      <c r="G588" s="35">
        <f>ROUNDUP(E588*Carpeta!$O$4,-2)</f>
        <v>2000</v>
      </c>
      <c r="H588" s="36">
        <v>1</v>
      </c>
      <c r="I588" s="35">
        <f>F588*H588</f>
        <v>2100</v>
      </c>
      <c r="J588" s="35">
        <f>G588*H588</f>
        <v>2000</v>
      </c>
      <c r="K588" s="228" t="s">
        <v>3290</v>
      </c>
      <c r="L588" s="41">
        <f>E588*H588</f>
        <v>2.99</v>
      </c>
    </row>
    <row r="589" spans="1:12" x14ac:dyDescent="0.3">
      <c r="D589" s="61"/>
    </row>
    <row r="590" spans="1:12" x14ac:dyDescent="0.3">
      <c r="A590" s="181" t="s">
        <v>3683</v>
      </c>
      <c r="B590" s="63">
        <f>SUM(J591:J600)-200+100+100+200+200-200-200-200-200</f>
        <v>20300</v>
      </c>
      <c r="C590" t="s">
        <v>3682</v>
      </c>
      <c r="D590" t="s">
        <v>3201</v>
      </c>
      <c r="G590" t="s">
        <v>1842</v>
      </c>
      <c r="J590" t="s">
        <v>567</v>
      </c>
      <c r="K590" t="s">
        <v>563</v>
      </c>
    </row>
    <row r="591" spans="1:12" x14ac:dyDescent="0.3">
      <c r="A591" s="30" t="s">
        <v>2670</v>
      </c>
      <c r="B591" s="205" t="s">
        <v>2628</v>
      </c>
      <c r="C591" s="19" t="s">
        <v>185</v>
      </c>
      <c r="D591" s="11" t="s">
        <v>210</v>
      </c>
      <c r="E591" s="18">
        <v>6.99</v>
      </c>
      <c r="F591" s="35">
        <f>ROUNDUP(E591*Carpeta!$O$1,-2)</f>
        <v>4900</v>
      </c>
      <c r="G591" s="35">
        <f>ROUNDUP(E591*Carpeta!$O$4,-2)</f>
        <v>4600</v>
      </c>
      <c r="H591" s="2">
        <v>1</v>
      </c>
      <c r="I591" s="16">
        <f t="shared" ref="I591:I600" si="12">F591*H591</f>
        <v>4900</v>
      </c>
      <c r="J591" s="16">
        <f t="shared" ref="J591:J600" si="13">G591*H591</f>
        <v>4600</v>
      </c>
      <c r="K591" s="175" t="s">
        <v>2669</v>
      </c>
      <c r="L591" s="41">
        <f t="shared" ref="L591:L600" si="14">E591*H591</f>
        <v>6.99</v>
      </c>
    </row>
    <row r="592" spans="1:12" x14ac:dyDescent="0.3">
      <c r="A592" s="30" t="s">
        <v>1097</v>
      </c>
      <c r="B592" s="168" t="s">
        <v>1520</v>
      </c>
      <c r="C592" s="19" t="s">
        <v>1033</v>
      </c>
      <c r="D592" s="12" t="s">
        <v>208</v>
      </c>
      <c r="E592" s="189">
        <v>3.99</v>
      </c>
      <c r="F592" s="35">
        <f>ROUNDUP(E592*Carpeta!$O$1,-2)</f>
        <v>2800</v>
      </c>
      <c r="G592" s="35">
        <f>ROUNDUP(E592*Carpeta!$O$4,-2)</f>
        <v>2600</v>
      </c>
      <c r="H592" s="2">
        <v>1</v>
      </c>
      <c r="I592" s="35">
        <f t="shared" si="12"/>
        <v>2800</v>
      </c>
      <c r="J592" s="35">
        <f t="shared" si="13"/>
        <v>2600</v>
      </c>
      <c r="K592" s="42" t="s">
        <v>1098</v>
      </c>
      <c r="L592" s="41">
        <f t="shared" si="14"/>
        <v>3.99</v>
      </c>
    </row>
    <row r="593" spans="1:12" x14ac:dyDescent="0.3">
      <c r="A593" s="30" t="s">
        <v>3257</v>
      </c>
      <c r="B593" s="193" t="s">
        <v>2423</v>
      </c>
      <c r="C593" s="19" t="s">
        <v>1033</v>
      </c>
      <c r="D593" s="12" t="s">
        <v>208</v>
      </c>
      <c r="E593" s="18">
        <v>3.99</v>
      </c>
      <c r="F593" s="35">
        <f>ROUNDUP(E593*Carpeta!$O$1,-2)</f>
        <v>2800</v>
      </c>
      <c r="G593" s="35">
        <f>ROUNDUP(E593*Carpeta!$O$4,-2)</f>
        <v>2600</v>
      </c>
      <c r="H593" s="2">
        <v>1</v>
      </c>
      <c r="I593" s="16">
        <f t="shared" si="12"/>
        <v>2800</v>
      </c>
      <c r="J593" s="16">
        <f t="shared" si="13"/>
        <v>2600</v>
      </c>
      <c r="K593" s="175" t="s">
        <v>3256</v>
      </c>
      <c r="L593" s="41">
        <f t="shared" si="14"/>
        <v>3.99</v>
      </c>
    </row>
    <row r="594" spans="1:12" x14ac:dyDescent="0.3">
      <c r="A594" s="22" t="s">
        <v>3187</v>
      </c>
      <c r="B594" s="218" t="s">
        <v>1523</v>
      </c>
      <c r="C594" s="23" t="s">
        <v>183</v>
      </c>
      <c r="D594" s="13" t="s">
        <v>209</v>
      </c>
      <c r="E594" s="18">
        <v>2.99</v>
      </c>
      <c r="F594" s="35">
        <f>ROUNDUP(E594*Carpeta!$O$1,-2)</f>
        <v>2100</v>
      </c>
      <c r="G594" s="35">
        <f>ROUNDUP(E594*Carpeta!$O$4,-2)</f>
        <v>2000</v>
      </c>
      <c r="H594" s="2">
        <v>1</v>
      </c>
      <c r="I594" s="16">
        <f t="shared" si="12"/>
        <v>2100</v>
      </c>
      <c r="J594" s="16">
        <f t="shared" si="13"/>
        <v>2000</v>
      </c>
      <c r="K594" s="175" t="s">
        <v>3186</v>
      </c>
      <c r="L594" s="41">
        <f t="shared" si="14"/>
        <v>2.99</v>
      </c>
    </row>
    <row r="595" spans="1:12" x14ac:dyDescent="0.3">
      <c r="A595" s="30" t="s">
        <v>1831</v>
      </c>
      <c r="B595" s="23" t="s">
        <v>1337</v>
      </c>
      <c r="C595" s="19" t="s">
        <v>1033</v>
      </c>
      <c r="D595" s="11" t="s">
        <v>210</v>
      </c>
      <c r="E595" s="189">
        <v>2.99</v>
      </c>
      <c r="F595" s="35">
        <f>ROUNDUP(E595*Carpeta!$O$1,-2)</f>
        <v>2100</v>
      </c>
      <c r="G595" s="35">
        <f>ROUNDUP(E595*Carpeta!$O$4,-2)</f>
        <v>2000</v>
      </c>
      <c r="H595" s="2">
        <v>1</v>
      </c>
      <c r="I595" s="16">
        <f t="shared" si="12"/>
        <v>2100</v>
      </c>
      <c r="J595" s="16">
        <f t="shared" si="13"/>
        <v>2000</v>
      </c>
      <c r="K595" s="42" t="s">
        <v>1830</v>
      </c>
      <c r="L595" s="41">
        <f t="shared" si="14"/>
        <v>2.99</v>
      </c>
    </row>
    <row r="596" spans="1:12" x14ac:dyDescent="0.3">
      <c r="A596" s="176" t="s">
        <v>3244</v>
      </c>
      <c r="B596" s="205" t="s">
        <v>2628</v>
      </c>
      <c r="C596" s="19" t="s">
        <v>185</v>
      </c>
      <c r="D596" s="12" t="s">
        <v>208</v>
      </c>
      <c r="E596" s="18">
        <v>2.4900000000000002</v>
      </c>
      <c r="F596" s="35">
        <f>ROUNDUP(E596*Carpeta!$O$1,-2)</f>
        <v>1800</v>
      </c>
      <c r="G596" s="35">
        <f>ROUNDUP(E596*Carpeta!$O$4,-2)</f>
        <v>1700</v>
      </c>
      <c r="H596" s="2">
        <v>1</v>
      </c>
      <c r="I596" s="16">
        <f t="shared" si="12"/>
        <v>1800</v>
      </c>
      <c r="J596" s="16">
        <f t="shared" si="13"/>
        <v>1700</v>
      </c>
      <c r="K596" s="175" t="s">
        <v>3243</v>
      </c>
      <c r="L596" s="41">
        <f t="shared" si="14"/>
        <v>2.4900000000000002</v>
      </c>
    </row>
    <row r="597" spans="1:12" x14ac:dyDescent="0.3">
      <c r="A597" s="22" t="s">
        <v>3182</v>
      </c>
      <c r="B597" s="166" t="s">
        <v>1516</v>
      </c>
      <c r="C597" s="23" t="s">
        <v>183</v>
      </c>
      <c r="D597" s="13" t="s">
        <v>209</v>
      </c>
      <c r="E597" s="18">
        <v>1.99</v>
      </c>
      <c r="F597" s="35">
        <f>ROUNDUP(E597*Carpeta!$O$1,-2)</f>
        <v>1400</v>
      </c>
      <c r="G597" s="35">
        <f>ROUNDUP(E597*Carpeta!$O$4,-2)</f>
        <v>1300</v>
      </c>
      <c r="H597" s="2">
        <v>1</v>
      </c>
      <c r="I597" s="16">
        <f t="shared" si="12"/>
        <v>1400</v>
      </c>
      <c r="J597" s="16">
        <f t="shared" si="13"/>
        <v>1300</v>
      </c>
      <c r="K597" s="175" t="s">
        <v>3183</v>
      </c>
      <c r="L597" s="41">
        <f t="shared" si="14"/>
        <v>1.99</v>
      </c>
    </row>
    <row r="598" spans="1:12" x14ac:dyDescent="0.3">
      <c r="A598" s="176" t="s">
        <v>3248</v>
      </c>
      <c r="B598" s="205" t="s">
        <v>2628</v>
      </c>
      <c r="C598" s="19" t="s">
        <v>185</v>
      </c>
      <c r="D598" s="13" t="s">
        <v>209</v>
      </c>
      <c r="E598" s="18">
        <v>1.99</v>
      </c>
      <c r="F598" s="35">
        <f>ROUNDUP(E598*Carpeta!$O$1,-2)</f>
        <v>1400</v>
      </c>
      <c r="G598" s="35">
        <f>ROUNDUP(E598*Carpeta!$O$4,-2)</f>
        <v>1300</v>
      </c>
      <c r="H598" s="2">
        <v>1</v>
      </c>
      <c r="I598" s="16">
        <f t="shared" si="12"/>
        <v>1400</v>
      </c>
      <c r="J598" s="16">
        <f t="shared" si="13"/>
        <v>1300</v>
      </c>
      <c r="K598" s="175" t="s">
        <v>3247</v>
      </c>
      <c r="L598" s="41">
        <f t="shared" si="14"/>
        <v>1.99</v>
      </c>
    </row>
    <row r="599" spans="1:12" x14ac:dyDescent="0.3">
      <c r="A599" s="22" t="s">
        <v>3324</v>
      </c>
      <c r="B599" s="104" t="s">
        <v>1462</v>
      </c>
      <c r="C599" s="19" t="s">
        <v>185</v>
      </c>
      <c r="D599" s="1" t="s">
        <v>211</v>
      </c>
      <c r="E599" s="18">
        <v>1.99</v>
      </c>
      <c r="F599" s="35">
        <f>ROUNDUP(E599*Carpeta!$O$1,-2)</f>
        <v>1400</v>
      </c>
      <c r="G599" s="35">
        <f>ROUNDUP(E599*Carpeta!$O$4,-2)</f>
        <v>1300</v>
      </c>
      <c r="H599" s="2">
        <v>1</v>
      </c>
      <c r="I599" s="16">
        <f t="shared" si="12"/>
        <v>1400</v>
      </c>
      <c r="J599" s="16">
        <f t="shared" si="13"/>
        <v>1300</v>
      </c>
      <c r="K599" s="42" t="s">
        <v>3323</v>
      </c>
      <c r="L599" s="41">
        <f t="shared" si="14"/>
        <v>1.99</v>
      </c>
    </row>
    <row r="600" spans="1:12" x14ac:dyDescent="0.3">
      <c r="A600" s="30" t="s">
        <v>3539</v>
      </c>
      <c r="B600" s="149" t="s">
        <v>1498</v>
      </c>
      <c r="C600" s="19" t="s">
        <v>185</v>
      </c>
      <c r="D600" s="1" t="s">
        <v>211</v>
      </c>
      <c r="E600" s="18">
        <v>1.99</v>
      </c>
      <c r="F600" s="35">
        <f>ROUNDUP(E600*Carpeta!$O$1,-2)</f>
        <v>1400</v>
      </c>
      <c r="G600" s="35">
        <f>ROUNDUP(E600*Carpeta!$O$4,-2)</f>
        <v>1300</v>
      </c>
      <c r="H600" s="2">
        <v>1</v>
      </c>
      <c r="I600" s="16">
        <f t="shared" si="12"/>
        <v>1400</v>
      </c>
      <c r="J600" s="16">
        <f t="shared" si="13"/>
        <v>1300</v>
      </c>
      <c r="K600" s="175" t="s">
        <v>3538</v>
      </c>
      <c r="L600" s="41">
        <f t="shared" si="14"/>
        <v>1.99</v>
      </c>
    </row>
    <row r="602" spans="1:12" x14ac:dyDescent="0.3">
      <c r="A602" s="181" t="s">
        <v>3684</v>
      </c>
      <c r="B602">
        <v>4000</v>
      </c>
      <c r="C602" t="s">
        <v>3681</v>
      </c>
      <c r="D602" t="s">
        <v>573</v>
      </c>
      <c r="F602" s="67">
        <v>0.60416666666666663</v>
      </c>
      <c r="G602" t="s">
        <v>1842</v>
      </c>
      <c r="J602" t="s">
        <v>567</v>
      </c>
      <c r="K602" t="s">
        <v>563</v>
      </c>
    </row>
    <row r="603" spans="1:12" x14ac:dyDescent="0.3">
      <c r="A603" s="38" t="s">
        <v>2135</v>
      </c>
      <c r="B603" s="157" t="s">
        <v>2132</v>
      </c>
      <c r="C603" s="19" t="s">
        <v>185</v>
      </c>
      <c r="D603" s="11" t="s">
        <v>210</v>
      </c>
      <c r="E603" s="18">
        <v>6.99</v>
      </c>
      <c r="F603" s="35">
        <f>ROUNDUP(E603*Carpeta!$O$1,-2)</f>
        <v>4900</v>
      </c>
      <c r="G603" s="35">
        <f>ROUNDUP(E603*Carpeta!$O$4,-2)</f>
        <v>4600</v>
      </c>
      <c r="H603" s="2">
        <v>1</v>
      </c>
      <c r="I603" s="16">
        <f>F603*H603</f>
        <v>4900</v>
      </c>
      <c r="J603" s="16">
        <f>G603*H603</f>
        <v>4600</v>
      </c>
      <c r="K603" s="175" t="s">
        <v>2173</v>
      </c>
      <c r="L603" s="41">
        <f>E603*H603</f>
        <v>6.99</v>
      </c>
    </row>
    <row r="605" spans="1:12" x14ac:dyDescent="0.3">
      <c r="A605" s="181" t="s">
        <v>2410</v>
      </c>
      <c r="B605" s="63">
        <f>SUM(J606:J608)+600</f>
        <v>14700</v>
      </c>
      <c r="C605" s="223" t="s">
        <v>3681</v>
      </c>
      <c r="D605" t="s">
        <v>1224</v>
      </c>
      <c r="F605" t="s">
        <v>3688</v>
      </c>
      <c r="G605" t="s">
        <v>3588</v>
      </c>
      <c r="J605" t="s">
        <v>567</v>
      </c>
      <c r="K605" t="s">
        <v>563</v>
      </c>
    </row>
    <row r="606" spans="1:12" x14ac:dyDescent="0.3">
      <c r="A606" s="30" t="s">
        <v>1903</v>
      </c>
      <c r="B606" s="172" t="s">
        <v>1525</v>
      </c>
      <c r="C606" s="10" t="s">
        <v>181</v>
      </c>
      <c r="D606" s="13" t="s">
        <v>209</v>
      </c>
      <c r="E606" s="18">
        <v>2.99</v>
      </c>
      <c r="F606" s="35">
        <f>ROUNDUP(E606*Carpeta!$O$1,-2)</f>
        <v>2100</v>
      </c>
      <c r="G606" s="35">
        <f>ROUNDUP(E606*Carpeta!$O$4,-2)</f>
        <v>2000</v>
      </c>
      <c r="H606" s="2">
        <v>1</v>
      </c>
      <c r="I606" s="16">
        <f t="shared" ref="I606:I608" si="15">F606*H606</f>
        <v>2100</v>
      </c>
      <c r="J606" s="16">
        <f t="shared" ref="J606:J608" si="16">G606*H606</f>
        <v>2000</v>
      </c>
      <c r="K606" s="175" t="s">
        <v>2425</v>
      </c>
      <c r="L606" s="41">
        <f>E606*H606</f>
        <v>2.99</v>
      </c>
    </row>
    <row r="607" spans="1:12" x14ac:dyDescent="0.3">
      <c r="A607" s="30" t="s">
        <v>3546</v>
      </c>
      <c r="B607" s="192" t="s">
        <v>2422</v>
      </c>
      <c r="C607" s="10" t="s">
        <v>181</v>
      </c>
      <c r="D607" s="12" t="s">
        <v>208</v>
      </c>
      <c r="E607" s="18">
        <v>2.4900000000000002</v>
      </c>
      <c r="F607" s="35">
        <f>ROUNDUP(E607*Carpeta!$O$1,-2)</f>
        <v>1800</v>
      </c>
      <c r="G607" s="35">
        <f>ROUNDUP(E607*Carpeta!$O$4,-2)</f>
        <v>1700</v>
      </c>
      <c r="H607" s="2">
        <v>1</v>
      </c>
      <c r="I607" s="16">
        <f t="shared" si="15"/>
        <v>1800</v>
      </c>
      <c r="J607" s="16">
        <f t="shared" si="16"/>
        <v>1700</v>
      </c>
      <c r="K607" s="175" t="s">
        <v>3545</v>
      </c>
      <c r="L607" s="41">
        <f>E607*H607</f>
        <v>2.4900000000000002</v>
      </c>
    </row>
    <row r="608" spans="1:12" x14ac:dyDescent="0.3">
      <c r="A608" s="22" t="s">
        <v>294</v>
      </c>
      <c r="B608" s="149" t="s">
        <v>1498</v>
      </c>
      <c r="C608" s="6" t="s">
        <v>1154</v>
      </c>
      <c r="D608" s="12" t="s">
        <v>208</v>
      </c>
      <c r="E608" s="18">
        <v>15.99</v>
      </c>
      <c r="F608" s="35">
        <f>ROUNDUP(E608*Carpeta!$O$1,-2)</f>
        <v>11200</v>
      </c>
      <c r="G608" s="35">
        <f>ROUNDUP(E608*Carpeta!$O$4,-2)</f>
        <v>10400</v>
      </c>
      <c r="H608" s="2">
        <v>1</v>
      </c>
      <c r="I608" s="16">
        <f t="shared" si="15"/>
        <v>11200</v>
      </c>
      <c r="J608" s="16">
        <f t="shared" si="16"/>
        <v>10400</v>
      </c>
      <c r="K608" s="175" t="s">
        <v>3327</v>
      </c>
      <c r="L608" s="41">
        <f>E608*H608</f>
        <v>15.99</v>
      </c>
    </row>
    <row r="610" spans="1:12" x14ac:dyDescent="0.3">
      <c r="A610" s="181" t="s">
        <v>3689</v>
      </c>
      <c r="B610" s="63">
        <f>SUM(J611:J617)-400+200-400</f>
        <v>23000</v>
      </c>
      <c r="C610" t="s">
        <v>3681</v>
      </c>
      <c r="D610" t="s">
        <v>3691</v>
      </c>
      <c r="F610" s="67">
        <v>0.72916666666666663</v>
      </c>
      <c r="G610" t="s">
        <v>3588</v>
      </c>
      <c r="J610" t="s">
        <v>567</v>
      </c>
      <c r="K610" t="s">
        <v>563</v>
      </c>
    </row>
    <row r="611" spans="1:12" x14ac:dyDescent="0.3">
      <c r="A611" s="34" t="s">
        <v>2573</v>
      </c>
      <c r="B611" s="157" t="s">
        <v>2132</v>
      </c>
      <c r="C611" s="23" t="s">
        <v>183</v>
      </c>
      <c r="D611" s="11" t="s">
        <v>210</v>
      </c>
      <c r="E611" s="18">
        <v>4.99</v>
      </c>
      <c r="F611" s="35">
        <f>ROUNDUP(E611*Carpeta!$O$1,-2)</f>
        <v>3500</v>
      </c>
      <c r="G611" s="35">
        <f>ROUNDUP(E611*Carpeta!$O$4,-2)</f>
        <v>3300</v>
      </c>
      <c r="H611" s="2">
        <v>1</v>
      </c>
      <c r="I611" s="16">
        <f t="shared" ref="I611:I617" si="17">F611*H611</f>
        <v>3500</v>
      </c>
      <c r="J611" s="16">
        <f t="shared" ref="J611:J617" si="18">G611*H611</f>
        <v>3300</v>
      </c>
      <c r="K611" s="175" t="s">
        <v>2572</v>
      </c>
      <c r="L611" s="41">
        <f t="shared" ref="L611:L617" si="19">E611*H611</f>
        <v>4.99</v>
      </c>
    </row>
    <row r="612" spans="1:12" x14ac:dyDescent="0.3">
      <c r="A612" s="30" t="s">
        <v>2426</v>
      </c>
      <c r="B612" s="172" t="s">
        <v>1525</v>
      </c>
      <c r="C612" s="10" t="s">
        <v>181</v>
      </c>
      <c r="D612" s="13" t="s">
        <v>209</v>
      </c>
      <c r="E612" s="18">
        <v>1.99</v>
      </c>
      <c r="F612" s="35">
        <f>ROUNDUP(E612*Carpeta!$O$1,-2)</f>
        <v>1400</v>
      </c>
      <c r="G612" s="35">
        <f>ROUNDUP(E612*Carpeta!$O$4,-2)</f>
        <v>1300</v>
      </c>
      <c r="H612" s="2">
        <v>1</v>
      </c>
      <c r="I612" s="16">
        <f t="shared" si="17"/>
        <v>1400</v>
      </c>
      <c r="J612" s="16">
        <f t="shared" si="18"/>
        <v>1300</v>
      </c>
      <c r="K612" s="175" t="s">
        <v>2427</v>
      </c>
      <c r="L612" s="41">
        <f t="shared" si="19"/>
        <v>1.99</v>
      </c>
    </row>
    <row r="613" spans="1:12" x14ac:dyDescent="0.3">
      <c r="A613" s="30" t="s">
        <v>241</v>
      </c>
      <c r="B613" s="172" t="s">
        <v>1525</v>
      </c>
      <c r="C613" s="6" t="s">
        <v>1154</v>
      </c>
      <c r="D613" s="13" t="s">
        <v>209</v>
      </c>
      <c r="E613" s="18">
        <v>1.99</v>
      </c>
      <c r="F613" s="35">
        <f>ROUNDUP(E613*Carpeta!$O$1,-2)</f>
        <v>1400</v>
      </c>
      <c r="G613" s="35">
        <f>ROUNDUP(E613*Carpeta!$O$4,-2)</f>
        <v>1300</v>
      </c>
      <c r="H613" s="2">
        <v>1</v>
      </c>
      <c r="I613" s="16">
        <f t="shared" si="17"/>
        <v>1400</v>
      </c>
      <c r="J613" s="16">
        <f t="shared" si="18"/>
        <v>1300</v>
      </c>
      <c r="K613" s="175" t="s">
        <v>425</v>
      </c>
      <c r="L613" s="41">
        <f t="shared" si="19"/>
        <v>1.99</v>
      </c>
    </row>
    <row r="614" spans="1:12" x14ac:dyDescent="0.3">
      <c r="A614" s="22" t="s">
        <v>2726</v>
      </c>
      <c r="B614" s="164" t="s">
        <v>1514</v>
      </c>
      <c r="C614" s="14" t="s">
        <v>1152</v>
      </c>
      <c r="D614" s="13" t="s">
        <v>209</v>
      </c>
      <c r="E614" s="18">
        <v>4.99</v>
      </c>
      <c r="F614" s="35">
        <f>ROUNDUP(E614*Carpeta!$O$1,-2)</f>
        <v>3500</v>
      </c>
      <c r="G614" s="35">
        <f>ROUNDUP(E614*Carpeta!$O$4,-2)</f>
        <v>3300</v>
      </c>
      <c r="H614" s="2">
        <v>1</v>
      </c>
      <c r="I614" s="16">
        <f t="shared" si="17"/>
        <v>3500</v>
      </c>
      <c r="J614" s="16">
        <f t="shared" si="18"/>
        <v>3300</v>
      </c>
      <c r="K614" s="175" t="s">
        <v>2725</v>
      </c>
      <c r="L614" s="41">
        <f t="shared" si="19"/>
        <v>4.99</v>
      </c>
    </row>
    <row r="615" spans="1:12" x14ac:dyDescent="0.3">
      <c r="A615" s="30" t="s">
        <v>416</v>
      </c>
      <c r="B615" s="172" t="s">
        <v>1525</v>
      </c>
      <c r="C615" s="19" t="s">
        <v>185</v>
      </c>
      <c r="D615" s="12" t="s">
        <v>208</v>
      </c>
      <c r="E615" s="18">
        <v>3.99</v>
      </c>
      <c r="F615" s="35">
        <f>ROUNDUP(E615*Carpeta!$O$1,-2)</f>
        <v>2800</v>
      </c>
      <c r="G615" s="35">
        <f>ROUNDUP(E615*Carpeta!$O$4,-2)</f>
        <v>2600</v>
      </c>
      <c r="H615" s="2">
        <v>1</v>
      </c>
      <c r="I615" s="16">
        <f t="shared" si="17"/>
        <v>2800</v>
      </c>
      <c r="J615" s="16">
        <f t="shared" si="18"/>
        <v>2600</v>
      </c>
      <c r="K615" s="175" t="s">
        <v>415</v>
      </c>
      <c r="L615" s="41">
        <f t="shared" si="19"/>
        <v>3.99</v>
      </c>
    </row>
    <row r="616" spans="1:12" x14ac:dyDescent="0.3">
      <c r="A616" s="22" t="s">
        <v>2219</v>
      </c>
      <c r="B616" s="150" t="s">
        <v>1494</v>
      </c>
      <c r="C616" s="14" t="s">
        <v>1152</v>
      </c>
      <c r="D616" s="12" t="s">
        <v>208</v>
      </c>
      <c r="E616" s="18">
        <v>6.99</v>
      </c>
      <c r="F616" s="35">
        <f>ROUNDUP(E616*Carpeta!$O$1,-2)</f>
        <v>4900</v>
      </c>
      <c r="G616" s="35">
        <f>ROUNDUP(E616*Carpeta!$O$4,-2)</f>
        <v>4600</v>
      </c>
      <c r="H616" s="2">
        <v>2</v>
      </c>
      <c r="I616" s="16">
        <f t="shared" si="17"/>
        <v>9800</v>
      </c>
      <c r="J616" s="16">
        <f t="shared" si="18"/>
        <v>9200</v>
      </c>
      <c r="K616" s="42" t="s">
        <v>2230</v>
      </c>
      <c r="L616" s="41">
        <f t="shared" si="19"/>
        <v>13.98</v>
      </c>
    </row>
    <row r="617" spans="1:12" x14ac:dyDescent="0.3">
      <c r="A617" s="30" t="s">
        <v>3345</v>
      </c>
      <c r="B617" s="193" t="s">
        <v>2423</v>
      </c>
      <c r="C617" s="10" t="s">
        <v>1006</v>
      </c>
      <c r="D617" s="11" t="s">
        <v>210</v>
      </c>
      <c r="E617" s="18">
        <v>3.99</v>
      </c>
      <c r="F617" s="35">
        <f>ROUNDUP(E617*Carpeta!$O$1,-2)</f>
        <v>2800</v>
      </c>
      <c r="G617" s="35">
        <f>ROUNDUP(E617*Carpeta!$O$4,-2)</f>
        <v>2600</v>
      </c>
      <c r="H617" s="2">
        <v>1</v>
      </c>
      <c r="I617" s="16">
        <f t="shared" si="17"/>
        <v>2800</v>
      </c>
      <c r="J617" s="16">
        <f t="shared" si="18"/>
        <v>2600</v>
      </c>
      <c r="K617" s="175" t="s">
        <v>3344</v>
      </c>
      <c r="L617" s="41">
        <f t="shared" si="19"/>
        <v>3.99</v>
      </c>
    </row>
    <row r="619" spans="1:12" x14ac:dyDescent="0.3">
      <c r="A619" s="208" t="s">
        <v>3614</v>
      </c>
      <c r="B619">
        <v>21000</v>
      </c>
      <c r="C619" t="s">
        <v>577</v>
      </c>
      <c r="D619" t="s">
        <v>3615</v>
      </c>
      <c r="F619" s="67">
        <v>0.61458333333333337</v>
      </c>
      <c r="G619" t="s">
        <v>3588</v>
      </c>
      <c r="J619" t="s">
        <v>567</v>
      </c>
      <c r="K619" t="s">
        <v>563</v>
      </c>
    </row>
    <row r="620" spans="1:12" x14ac:dyDescent="0.3">
      <c r="A620" s="30" t="s">
        <v>327</v>
      </c>
      <c r="B620" s="170" t="s">
        <v>1523</v>
      </c>
      <c r="C620" s="10" t="s">
        <v>181</v>
      </c>
      <c r="D620" s="12" t="s">
        <v>208</v>
      </c>
      <c r="E620" s="18">
        <v>11.99</v>
      </c>
      <c r="F620" s="35">
        <f>ROUNDUP(E620*Carpeta!$O$1,-2)</f>
        <v>8400</v>
      </c>
      <c r="G620" s="35">
        <f>ROUNDUP(E620*Carpeta!$O$4,-2)</f>
        <v>7800</v>
      </c>
      <c r="H620" s="2">
        <v>1</v>
      </c>
      <c r="I620" s="16">
        <f>F620*H620</f>
        <v>8400</v>
      </c>
      <c r="J620" s="16">
        <f>G620*H620</f>
        <v>7800</v>
      </c>
      <c r="K620" s="175" t="s">
        <v>328</v>
      </c>
      <c r="L620" s="41">
        <f>E620*H620</f>
        <v>11.99</v>
      </c>
    </row>
    <row r="621" spans="1:12" x14ac:dyDescent="0.3">
      <c r="A621" s="30" t="s">
        <v>2666</v>
      </c>
      <c r="B621" s="205" t="s">
        <v>2628</v>
      </c>
      <c r="C621" s="8" t="s">
        <v>184</v>
      </c>
      <c r="D621" s="13" t="s">
        <v>209</v>
      </c>
      <c r="E621" s="18">
        <v>3.99</v>
      </c>
      <c r="F621" s="35">
        <f>ROUNDUP(E621*Carpeta!$O$1,-2)</f>
        <v>2800</v>
      </c>
      <c r="G621" s="35">
        <f>ROUNDUP(E621*Carpeta!$O$4,-2)</f>
        <v>2600</v>
      </c>
      <c r="H621" s="2">
        <v>1</v>
      </c>
      <c r="I621" s="16">
        <f>F621*H621</f>
        <v>2800</v>
      </c>
      <c r="J621" s="16">
        <f>G621*H621</f>
        <v>2600</v>
      </c>
      <c r="K621" s="175" t="s">
        <v>2665</v>
      </c>
      <c r="L621" s="41">
        <f>E621*H621</f>
        <v>3.99</v>
      </c>
    </row>
    <row r="622" spans="1:12" x14ac:dyDescent="0.3">
      <c r="A622" s="38" t="s">
        <v>2612</v>
      </c>
      <c r="B622" s="193" t="s">
        <v>2423</v>
      </c>
      <c r="C622" s="4" t="s">
        <v>1010</v>
      </c>
      <c r="D622" s="13" t="s">
        <v>209</v>
      </c>
      <c r="E622" s="18">
        <v>12.99</v>
      </c>
      <c r="F622" s="35">
        <f>ROUNDUP(E622*Carpeta!$O$1,-2)</f>
        <v>9100</v>
      </c>
      <c r="G622" s="35">
        <f>ROUNDUP(E622*Carpeta!$O$4,-2)</f>
        <v>8500</v>
      </c>
      <c r="H622" s="2">
        <v>1</v>
      </c>
      <c r="I622" s="16">
        <f>F622*H622</f>
        <v>9100</v>
      </c>
      <c r="J622" s="16">
        <f>G622*H622</f>
        <v>8500</v>
      </c>
      <c r="K622" s="175" t="s">
        <v>3336</v>
      </c>
      <c r="L622" s="41">
        <f>E622*H622</f>
        <v>12.99</v>
      </c>
    </row>
    <row r="623" spans="1:12" x14ac:dyDescent="0.3">
      <c r="A623" s="30" t="s">
        <v>470</v>
      </c>
      <c r="B623" s="193" t="s">
        <v>2424</v>
      </c>
      <c r="C623" s="8" t="s">
        <v>184</v>
      </c>
      <c r="D623" s="12" t="s">
        <v>208</v>
      </c>
      <c r="E623" s="18">
        <v>5.99</v>
      </c>
      <c r="F623" s="35">
        <f>ROUNDUP(E623*Carpeta!$O$1,-2)</f>
        <v>4200</v>
      </c>
      <c r="G623" s="35">
        <f>ROUNDUP(E623*Carpeta!$O$4,-2)</f>
        <v>3900</v>
      </c>
      <c r="H623" s="2">
        <v>1</v>
      </c>
      <c r="I623" s="16">
        <f>F623*H623</f>
        <v>4200</v>
      </c>
      <c r="J623" s="16">
        <f>G623*H623</f>
        <v>3900</v>
      </c>
      <c r="K623" s="175" t="s">
        <v>3351</v>
      </c>
      <c r="L623" s="41">
        <f>E623*H623</f>
        <v>5.99</v>
      </c>
    </row>
    <row r="625" spans="1:12" x14ac:dyDescent="0.3">
      <c r="A625" s="181" t="s">
        <v>3606</v>
      </c>
      <c r="B625">
        <v>8000</v>
      </c>
      <c r="C625" t="s">
        <v>577</v>
      </c>
      <c r="D625" t="s">
        <v>1230</v>
      </c>
      <c r="F625" s="221">
        <v>0.58333333333333337</v>
      </c>
      <c r="G625" t="s">
        <v>3588</v>
      </c>
      <c r="J625" t="s">
        <v>567</v>
      </c>
      <c r="K625" t="s">
        <v>563</v>
      </c>
    </row>
    <row r="626" spans="1:12" x14ac:dyDescent="0.3">
      <c r="A626" s="191" t="s">
        <v>2294</v>
      </c>
      <c r="B626" s="172" t="s">
        <v>1525</v>
      </c>
      <c r="C626" s="19" t="s">
        <v>1038</v>
      </c>
      <c r="D626" s="11" t="s">
        <v>210</v>
      </c>
      <c r="E626" s="18">
        <v>12.99</v>
      </c>
      <c r="F626" s="35">
        <f>ROUNDUP(E626*Carpeta!$O$1,-2)</f>
        <v>9100</v>
      </c>
      <c r="G626" s="35">
        <f>ROUNDUP(E626*Carpeta!$O$4,-2)</f>
        <v>8500</v>
      </c>
      <c r="H626" s="2">
        <v>1</v>
      </c>
      <c r="I626" s="35">
        <f>F626*H626</f>
        <v>9100</v>
      </c>
      <c r="J626" s="35">
        <f>G626*H626</f>
        <v>8500</v>
      </c>
      <c r="K626" s="42" t="s">
        <v>2293</v>
      </c>
      <c r="L626" s="41">
        <f>E626*H626</f>
        <v>12.99</v>
      </c>
    </row>
    <row r="628" spans="1:12" x14ac:dyDescent="0.3">
      <c r="A628" s="181" t="s">
        <v>3626</v>
      </c>
      <c r="B628" s="63">
        <f>SUM(G629:G631)+300</f>
        <v>8100</v>
      </c>
      <c r="C628" t="s">
        <v>577</v>
      </c>
      <c r="D628" t="s">
        <v>1230</v>
      </c>
      <c r="E628" s="67"/>
      <c r="F628" s="221">
        <v>0.10416666666666667</v>
      </c>
      <c r="G628" t="s">
        <v>571</v>
      </c>
      <c r="J628" t="s">
        <v>567</v>
      </c>
      <c r="K628" t="s">
        <v>563</v>
      </c>
    </row>
    <row r="629" spans="1:12" x14ac:dyDescent="0.3">
      <c r="A629" s="190" t="s">
        <v>2600</v>
      </c>
      <c r="B629" s="23" t="s">
        <v>1339</v>
      </c>
      <c r="C629" s="5" t="s">
        <v>1036</v>
      </c>
      <c r="D629" s="12" t="s">
        <v>208</v>
      </c>
      <c r="E629" s="189">
        <v>3.99</v>
      </c>
      <c r="F629" s="35">
        <f>ROUNDUP(E629*Carpeta!$O$1,-2)</f>
        <v>2800</v>
      </c>
      <c r="G629" s="35">
        <f>ROUNDUP(E629*Carpeta!$O$4,-2)</f>
        <v>2600</v>
      </c>
      <c r="H629" s="2">
        <v>1</v>
      </c>
      <c r="I629" s="16">
        <f>F629*H629</f>
        <v>2800</v>
      </c>
      <c r="J629" s="16">
        <f>G629*H629</f>
        <v>2600</v>
      </c>
      <c r="K629" s="42" t="s">
        <v>2601</v>
      </c>
      <c r="L629" s="41">
        <f>E629*H629</f>
        <v>3.99</v>
      </c>
    </row>
    <row r="630" spans="1:12" x14ac:dyDescent="0.3">
      <c r="A630" s="22" t="s">
        <v>1863</v>
      </c>
      <c r="B630" s="143" t="s">
        <v>1505</v>
      </c>
      <c r="C630" s="5" t="s">
        <v>1036</v>
      </c>
      <c r="D630" s="13" t="s">
        <v>209</v>
      </c>
      <c r="E630" s="18">
        <v>3.99</v>
      </c>
      <c r="F630" s="35">
        <f>ROUNDUP(E630*Carpeta!$O$1,-2)</f>
        <v>2800</v>
      </c>
      <c r="G630" s="35">
        <f>ROUNDUP(E630*Carpeta!$O$4,-2)</f>
        <v>2600</v>
      </c>
      <c r="H630" s="2">
        <v>1</v>
      </c>
      <c r="I630" s="16">
        <f>F630*H630</f>
        <v>2800</v>
      </c>
      <c r="J630" s="16">
        <f>G630*H630</f>
        <v>2600</v>
      </c>
      <c r="K630" s="175" t="s">
        <v>1862</v>
      </c>
      <c r="L630" s="41">
        <f>E630*H630</f>
        <v>3.99</v>
      </c>
    </row>
    <row r="631" spans="1:12" x14ac:dyDescent="0.3">
      <c r="A631" s="30" t="s">
        <v>417</v>
      </c>
      <c r="B631" s="172" t="s">
        <v>1525</v>
      </c>
      <c r="C631" s="19" t="s">
        <v>185</v>
      </c>
      <c r="D631" s="13" t="s">
        <v>209</v>
      </c>
      <c r="E631" s="18">
        <v>3.99</v>
      </c>
      <c r="F631" s="35">
        <f>ROUNDUP(E631*Carpeta!$O$1,-2)</f>
        <v>2800</v>
      </c>
      <c r="G631" s="35">
        <f>ROUNDUP(E631*Carpeta!$O$4,-2)</f>
        <v>2600</v>
      </c>
      <c r="H631" s="2">
        <v>1</v>
      </c>
      <c r="I631" s="16">
        <f>F631*H631</f>
        <v>2800</v>
      </c>
      <c r="J631" s="16">
        <f>G631*H631</f>
        <v>2600</v>
      </c>
      <c r="K631" s="175" t="s">
        <v>418</v>
      </c>
      <c r="L631" s="41">
        <f>E631*H631</f>
        <v>3.99</v>
      </c>
    </row>
    <row r="633" spans="1:12" x14ac:dyDescent="0.3">
      <c r="A633" s="181" t="s">
        <v>3627</v>
      </c>
      <c r="B633" s="63">
        <v>17500</v>
      </c>
      <c r="C633" t="s">
        <v>577</v>
      </c>
      <c r="D633" t="s">
        <v>1844</v>
      </c>
      <c r="J633" t="s">
        <v>567</v>
      </c>
      <c r="K633" t="s">
        <v>563</v>
      </c>
    </row>
    <row r="634" spans="1:12" x14ac:dyDescent="0.3">
      <c r="A634" s="30" t="s">
        <v>3542</v>
      </c>
      <c r="B634" s="163" t="s">
        <v>1513</v>
      </c>
      <c r="C634" s="10" t="s">
        <v>181</v>
      </c>
      <c r="D634" s="13" t="s">
        <v>209</v>
      </c>
      <c r="E634" s="18">
        <v>1.99</v>
      </c>
      <c r="F634" s="35">
        <f>ROUNDUP(E634*Carpeta!$O$1,-2)</f>
        <v>1400</v>
      </c>
      <c r="G634" s="35">
        <f>ROUNDUP(E634*Carpeta!$O$4,-2)</f>
        <v>1300</v>
      </c>
      <c r="H634" s="2">
        <v>1</v>
      </c>
      <c r="I634" s="16">
        <f>F634*H634</f>
        <v>1400</v>
      </c>
      <c r="J634" s="16">
        <f>G634*H634</f>
        <v>1300</v>
      </c>
      <c r="K634" s="175" t="s">
        <v>3541</v>
      </c>
      <c r="L634" s="41">
        <f>E634*H634</f>
        <v>1.99</v>
      </c>
    </row>
    <row r="635" spans="1:12" x14ac:dyDescent="0.3">
      <c r="A635" s="30" t="s">
        <v>2137</v>
      </c>
      <c r="B635" s="157" t="s">
        <v>2132</v>
      </c>
      <c r="C635" s="10" t="s">
        <v>181</v>
      </c>
      <c r="D635" s="11" t="s">
        <v>210</v>
      </c>
      <c r="E635" s="18">
        <v>9.99</v>
      </c>
      <c r="F635" s="35">
        <f>ROUNDUP(E635*Carpeta!$O$1,-2)</f>
        <v>7000</v>
      </c>
      <c r="G635" s="35">
        <f>ROUNDUP(E635*Carpeta!$O$4,-2)</f>
        <v>6500</v>
      </c>
      <c r="H635" s="2">
        <v>1</v>
      </c>
      <c r="I635" s="16">
        <f>F635*H635</f>
        <v>7000</v>
      </c>
      <c r="J635" s="16">
        <f>G635*H635</f>
        <v>6500</v>
      </c>
      <c r="K635" s="175" t="s">
        <v>2138</v>
      </c>
      <c r="L635" s="41">
        <f>E635*H635</f>
        <v>9.99</v>
      </c>
    </row>
    <row r="636" spans="1:12" x14ac:dyDescent="0.3">
      <c r="A636" s="30" t="s">
        <v>2586</v>
      </c>
      <c r="B636" s="162" t="s">
        <v>1512</v>
      </c>
      <c r="C636" s="14" t="s">
        <v>1152</v>
      </c>
      <c r="D636" s="13" t="s">
        <v>209</v>
      </c>
      <c r="E636" s="189">
        <v>1.99</v>
      </c>
      <c r="F636" s="35">
        <f>ROUNDUP(E636*Carpeta!$O$1,-2)</f>
        <v>1400</v>
      </c>
      <c r="G636" s="35">
        <f>ROUNDUP(E636*Carpeta!$O$4,-2)</f>
        <v>1300</v>
      </c>
      <c r="H636" s="2">
        <v>1</v>
      </c>
      <c r="I636" s="35">
        <f>F636*H636</f>
        <v>1400</v>
      </c>
      <c r="J636" s="35">
        <f>G636*H636</f>
        <v>1300</v>
      </c>
      <c r="K636" s="174" t="s">
        <v>2585</v>
      </c>
      <c r="L636" s="41">
        <f>E636*H636</f>
        <v>1.99</v>
      </c>
    </row>
    <row r="637" spans="1:12" x14ac:dyDescent="0.3">
      <c r="A637" s="30" t="s">
        <v>1593</v>
      </c>
      <c r="B637" s="205" t="s">
        <v>2628</v>
      </c>
      <c r="C637" s="19" t="s">
        <v>1037</v>
      </c>
      <c r="D637" s="12" t="s">
        <v>208</v>
      </c>
      <c r="E637" s="18">
        <v>2.4900000000000002</v>
      </c>
      <c r="F637" s="35">
        <f>ROUNDUP(E637*Carpeta!$O$1,-2)</f>
        <v>1800</v>
      </c>
      <c r="G637" s="35">
        <f>ROUNDUP(E637*Carpeta!$O$4,-2)</f>
        <v>1700</v>
      </c>
      <c r="H637" s="2">
        <v>1</v>
      </c>
      <c r="I637" s="16">
        <f>F637*H637</f>
        <v>1800</v>
      </c>
      <c r="J637" s="16">
        <f>G637*H637</f>
        <v>1700</v>
      </c>
      <c r="K637" s="175" t="s">
        <v>3557</v>
      </c>
      <c r="L637" s="41">
        <f>E637*H637</f>
        <v>2.4900000000000002</v>
      </c>
    </row>
    <row r="639" spans="1:12" x14ac:dyDescent="0.3">
      <c r="A639" s="181" t="s">
        <v>3608</v>
      </c>
      <c r="B639">
        <v>12500</v>
      </c>
      <c r="C639" t="s">
        <v>565</v>
      </c>
      <c r="D639" s="221" t="s">
        <v>1230</v>
      </c>
      <c r="F639" s="221">
        <v>0.66666666666666663</v>
      </c>
      <c r="G639" t="s">
        <v>1842</v>
      </c>
      <c r="J639" t="s">
        <v>567</v>
      </c>
      <c r="K639" t="s">
        <v>563</v>
      </c>
    </row>
    <row r="640" spans="1:12" x14ac:dyDescent="0.3">
      <c r="A640" s="30" t="s">
        <v>2666</v>
      </c>
      <c r="B640" s="205" t="s">
        <v>2628</v>
      </c>
      <c r="C640" s="8" t="s">
        <v>184</v>
      </c>
      <c r="D640" s="13" t="s">
        <v>209</v>
      </c>
      <c r="E640" s="18">
        <v>3.99</v>
      </c>
      <c r="F640" s="35">
        <f>ROUNDUP(E640*Carpeta!$O$1,-2)</f>
        <v>2800</v>
      </c>
      <c r="G640" s="35">
        <f>ROUNDUP(E640*Carpeta!$O$4,-2)</f>
        <v>2600</v>
      </c>
      <c r="H640" s="2">
        <v>1</v>
      </c>
      <c r="I640" s="16">
        <f>F640*H640</f>
        <v>2800</v>
      </c>
      <c r="J640" s="16">
        <f>G640*H640</f>
        <v>2600</v>
      </c>
      <c r="K640" s="175" t="s">
        <v>2665</v>
      </c>
      <c r="L640" s="41">
        <f>E640*H640</f>
        <v>3.99</v>
      </c>
    </row>
    <row r="641" spans="1:12" x14ac:dyDescent="0.3">
      <c r="A641" s="30" t="s">
        <v>2448</v>
      </c>
      <c r="B641" s="163" t="s">
        <v>1513</v>
      </c>
      <c r="C641" s="4" t="s">
        <v>1007</v>
      </c>
      <c r="D641" s="13" t="s">
        <v>209</v>
      </c>
      <c r="E641" s="18">
        <v>2.99</v>
      </c>
      <c r="F641" s="35">
        <f>ROUNDUP(E641*Carpeta!$O$1,-2)</f>
        <v>2100</v>
      </c>
      <c r="G641" s="35">
        <f>ROUNDUP(E641*Carpeta!$O$4,-2)</f>
        <v>2000</v>
      </c>
      <c r="H641" s="2">
        <v>4</v>
      </c>
      <c r="I641" s="16">
        <f>F641*H641</f>
        <v>8400</v>
      </c>
      <c r="J641" s="16">
        <f>G641*H641</f>
        <v>8000</v>
      </c>
      <c r="K641" s="175" t="s">
        <v>2447</v>
      </c>
      <c r="L641" s="41">
        <f>E641*H641</f>
        <v>11.96</v>
      </c>
    </row>
    <row r="644" spans="1:12" x14ac:dyDescent="0.3">
      <c r="A644" s="181" t="s">
        <v>3604</v>
      </c>
      <c r="B644" s="63">
        <f>SUM(G645:G647)+100-500</f>
        <v>54300</v>
      </c>
      <c r="C644" t="s">
        <v>565</v>
      </c>
      <c r="D644" t="s">
        <v>1230</v>
      </c>
      <c r="F644" s="221">
        <v>0.5</v>
      </c>
      <c r="G644" t="s">
        <v>3588</v>
      </c>
      <c r="J644" t="s">
        <v>567</v>
      </c>
      <c r="K644" t="s">
        <v>563</v>
      </c>
    </row>
    <row r="645" spans="1:12" x14ac:dyDescent="0.3">
      <c r="A645" s="191" t="s">
        <v>2647</v>
      </c>
      <c r="B645" s="205" t="s">
        <v>2628</v>
      </c>
      <c r="C645" s="6" t="s">
        <v>1154</v>
      </c>
      <c r="D645" s="12" t="s">
        <v>208</v>
      </c>
      <c r="E645" s="18">
        <v>49.99</v>
      </c>
      <c r="F645" s="35">
        <f>ROUNDUP(E645*Carpeta!$O$1,-2)</f>
        <v>35000</v>
      </c>
      <c r="G645" s="35">
        <f>ROUNDUP(E645*Carpeta!$O$4,-2)</f>
        <v>32500</v>
      </c>
      <c r="H645" s="2">
        <v>1</v>
      </c>
      <c r="I645" s="16">
        <f>F645*H645</f>
        <v>35000</v>
      </c>
      <c r="J645" s="16">
        <f>G645*H645</f>
        <v>32500</v>
      </c>
      <c r="K645" s="175" t="s">
        <v>3249</v>
      </c>
      <c r="L645" s="41">
        <f>E645*H645</f>
        <v>49.99</v>
      </c>
    </row>
    <row r="646" spans="1:12" x14ac:dyDescent="0.3">
      <c r="A646" s="38" t="s">
        <v>330</v>
      </c>
      <c r="B646" s="205" t="s">
        <v>2628</v>
      </c>
      <c r="C646" s="6" t="s">
        <v>1154</v>
      </c>
      <c r="D646" s="12" t="s">
        <v>208</v>
      </c>
      <c r="E646" s="18">
        <v>22.99</v>
      </c>
      <c r="F646" s="35">
        <f>ROUNDUP(E646*Carpeta!$O$1,-2)</f>
        <v>16100</v>
      </c>
      <c r="G646" s="35">
        <f>ROUNDUP(E646*Carpeta!$O$4,-2)</f>
        <v>15000</v>
      </c>
      <c r="H646" s="2">
        <v>1</v>
      </c>
      <c r="I646" s="16">
        <f>F646*H646</f>
        <v>16100</v>
      </c>
      <c r="J646" s="16">
        <f>G646*H646</f>
        <v>15000</v>
      </c>
      <c r="K646" s="175" t="s">
        <v>3219</v>
      </c>
      <c r="L646" s="41">
        <f>E646*H646</f>
        <v>22.99</v>
      </c>
    </row>
    <row r="647" spans="1:12" x14ac:dyDescent="0.3">
      <c r="A647" s="22" t="s">
        <v>2584</v>
      </c>
      <c r="B647" s="162" t="s">
        <v>1512</v>
      </c>
      <c r="C647" s="19" t="s">
        <v>185</v>
      </c>
      <c r="D647" s="13" t="s">
        <v>209</v>
      </c>
      <c r="E647" s="18">
        <v>10.99</v>
      </c>
      <c r="F647" s="35">
        <f>ROUNDUP(E647*Carpeta!$O$1,-2)</f>
        <v>7700</v>
      </c>
      <c r="G647" s="35">
        <f>ROUNDUP(E647*Carpeta!$O$4,-2)</f>
        <v>7200</v>
      </c>
      <c r="H647" s="2">
        <v>1</v>
      </c>
      <c r="I647" s="16">
        <f>F647*H647</f>
        <v>7700</v>
      </c>
      <c r="J647" s="16">
        <f>G647*H647</f>
        <v>7200</v>
      </c>
      <c r="K647" s="175" t="s">
        <v>2583</v>
      </c>
      <c r="L647" s="41">
        <f>E647*H647</f>
        <v>10.99</v>
      </c>
    </row>
    <row r="649" spans="1:12" x14ac:dyDescent="0.3">
      <c r="A649" s="181" t="s">
        <v>3613</v>
      </c>
      <c r="B649" s="63">
        <f>SUM(G650:G654)-300</f>
        <v>21200</v>
      </c>
      <c r="C649" t="s">
        <v>565</v>
      </c>
      <c r="D649" t="s">
        <v>3592</v>
      </c>
      <c r="G649" t="s">
        <v>3588</v>
      </c>
      <c r="J649" t="s">
        <v>567</v>
      </c>
      <c r="K649" t="s">
        <v>563</v>
      </c>
    </row>
    <row r="650" spans="1:12" x14ac:dyDescent="0.3">
      <c r="A650" s="30" t="s">
        <v>327</v>
      </c>
      <c r="B650" s="170" t="s">
        <v>1523</v>
      </c>
      <c r="C650" s="10" t="s">
        <v>181</v>
      </c>
      <c r="D650" s="12" t="s">
        <v>208</v>
      </c>
      <c r="E650" s="18">
        <v>11.99</v>
      </c>
      <c r="F650" s="35">
        <f>ROUNDUP(E650*Carpeta!$O$1,-2)</f>
        <v>8400</v>
      </c>
      <c r="G650" s="35">
        <f>ROUNDUP(E650*Carpeta!$O$4,-2)</f>
        <v>7800</v>
      </c>
      <c r="H650" s="2">
        <v>1</v>
      </c>
      <c r="I650" s="16">
        <f>F650*H650</f>
        <v>8400</v>
      </c>
      <c r="J650" s="16">
        <f>G650*H650</f>
        <v>7800</v>
      </c>
      <c r="K650" s="175" t="s">
        <v>328</v>
      </c>
      <c r="L650" s="41">
        <f>E650*H650</f>
        <v>11.99</v>
      </c>
    </row>
    <row r="651" spans="1:12" x14ac:dyDescent="0.3">
      <c r="A651" s="30" t="s">
        <v>3279</v>
      </c>
      <c r="B651" s="211" t="s">
        <v>3228</v>
      </c>
      <c r="C651" s="23" t="s">
        <v>183</v>
      </c>
      <c r="D651" s="11" t="s">
        <v>210</v>
      </c>
      <c r="E651" s="189">
        <v>9.99</v>
      </c>
      <c r="F651" s="35">
        <f>ROUNDUP(E651*Carpeta!$O$1,-2)</f>
        <v>7000</v>
      </c>
      <c r="G651" s="35">
        <f>ROUNDUP(E651*Carpeta!$O$4,-2)</f>
        <v>6500</v>
      </c>
      <c r="H651" s="36">
        <v>1</v>
      </c>
      <c r="I651" s="35">
        <f>F651*H651</f>
        <v>7000</v>
      </c>
      <c r="J651" s="35">
        <f>G651*H651</f>
        <v>6500</v>
      </c>
      <c r="K651" s="175" t="s">
        <v>3278</v>
      </c>
      <c r="L651" s="41">
        <f>E651*H651</f>
        <v>9.99</v>
      </c>
    </row>
    <row r="652" spans="1:12" x14ac:dyDescent="0.3">
      <c r="A652" s="30" t="s">
        <v>2664</v>
      </c>
      <c r="B652" s="205" t="s">
        <v>2628</v>
      </c>
      <c r="C652" s="10" t="s">
        <v>181</v>
      </c>
      <c r="D652" s="13" t="s">
        <v>209</v>
      </c>
      <c r="E652" s="18">
        <v>4.99</v>
      </c>
      <c r="F652" s="35">
        <f>ROUNDUP(E652*Carpeta!$O$1,-2)</f>
        <v>3500</v>
      </c>
      <c r="G652" s="35">
        <f>ROUNDUP(E652*Carpeta!$O$4,-2)</f>
        <v>3300</v>
      </c>
      <c r="H652" s="2">
        <v>1</v>
      </c>
      <c r="I652" s="16">
        <f>F652*H652</f>
        <v>3500</v>
      </c>
      <c r="J652" s="16">
        <f>G652*H652</f>
        <v>3300</v>
      </c>
      <c r="K652" s="175" t="s">
        <v>2663</v>
      </c>
      <c r="L652" s="41">
        <f>E652*H652</f>
        <v>4.99</v>
      </c>
    </row>
    <row r="653" spans="1:12" x14ac:dyDescent="0.3">
      <c r="A653" s="33" t="s">
        <v>2758</v>
      </c>
      <c r="B653" s="163" t="s">
        <v>1513</v>
      </c>
      <c r="C653" s="23" t="s">
        <v>183</v>
      </c>
      <c r="D653" s="12" t="s">
        <v>208</v>
      </c>
      <c r="E653" s="18">
        <v>3.99</v>
      </c>
      <c r="F653" s="35">
        <f>ROUNDUP(E653*Carpeta!$O$1,-2)</f>
        <v>2800</v>
      </c>
      <c r="G653" s="35">
        <f>ROUNDUP(E653*Carpeta!$O$4,-2)</f>
        <v>2600</v>
      </c>
      <c r="H653" s="2">
        <v>1</v>
      </c>
      <c r="I653" s="16">
        <f>F653*H653</f>
        <v>2800</v>
      </c>
      <c r="J653" s="16">
        <f>G653*H653</f>
        <v>2600</v>
      </c>
      <c r="K653" s="175" t="s">
        <v>2759</v>
      </c>
      <c r="L653" s="41">
        <f>E653*H653</f>
        <v>3.99</v>
      </c>
    </row>
    <row r="654" spans="1:12" x14ac:dyDescent="0.3">
      <c r="A654" s="30" t="s">
        <v>3313</v>
      </c>
      <c r="B654" s="205" t="s">
        <v>2628</v>
      </c>
      <c r="C654" s="8" t="s">
        <v>184</v>
      </c>
      <c r="D654" s="1" t="s">
        <v>211</v>
      </c>
      <c r="E654" s="18">
        <v>1.99</v>
      </c>
      <c r="F654" s="35">
        <f>ROUNDUP(E654*Carpeta!$O$1,-2)</f>
        <v>1400</v>
      </c>
      <c r="G654" s="35">
        <f>ROUNDUP(E654*Carpeta!$O$4,-2)</f>
        <v>1300</v>
      </c>
      <c r="H654" s="2">
        <v>1</v>
      </c>
      <c r="I654" s="16">
        <f>F654*H654</f>
        <v>1400</v>
      </c>
      <c r="J654" s="16">
        <f>G654*H654</f>
        <v>1300</v>
      </c>
      <c r="K654" s="175"/>
      <c r="L654" s="41">
        <f>E654*H654</f>
        <v>1.99</v>
      </c>
    </row>
    <row r="656" spans="1:12" x14ac:dyDescent="0.3">
      <c r="A656" s="181" t="s">
        <v>3609</v>
      </c>
      <c r="B656">
        <v>2500</v>
      </c>
      <c r="C656" t="s">
        <v>3586</v>
      </c>
      <c r="D656" t="s">
        <v>573</v>
      </c>
      <c r="F656" s="221">
        <v>0.66666666666666663</v>
      </c>
      <c r="G656" t="s">
        <v>1842</v>
      </c>
      <c r="J656" t="s">
        <v>567</v>
      </c>
      <c r="K656" t="s">
        <v>563</v>
      </c>
    </row>
    <row r="657" spans="1:12" x14ac:dyDescent="0.3">
      <c r="A657" s="30" t="s">
        <v>2470</v>
      </c>
      <c r="B657" s="148" t="s">
        <v>1492</v>
      </c>
      <c r="C657" s="14" t="s">
        <v>1152</v>
      </c>
      <c r="D657" s="12" t="s">
        <v>208</v>
      </c>
      <c r="E657" s="18">
        <v>3.99</v>
      </c>
      <c r="F657" s="35">
        <f>ROUNDUP(E657*Carpeta!$O$1,-2)</f>
        <v>2800</v>
      </c>
      <c r="G657" s="35">
        <f>ROUNDUP(E657*Carpeta!$O$4,-2)</f>
        <v>2600</v>
      </c>
      <c r="H657" s="2">
        <v>1</v>
      </c>
      <c r="I657" s="16">
        <f>F657*H657</f>
        <v>2800</v>
      </c>
      <c r="J657" s="16">
        <f>G657*H657</f>
        <v>2600</v>
      </c>
      <c r="K657" s="175" t="s">
        <v>2469</v>
      </c>
      <c r="L657" s="41">
        <f>E657*H657</f>
        <v>3.99</v>
      </c>
    </row>
    <row r="659" spans="1:12" x14ac:dyDescent="0.3">
      <c r="A659" s="181" t="s">
        <v>3610</v>
      </c>
      <c r="B659" s="63">
        <f>SUM(J660:J665)+7200+3600</f>
        <v>31700</v>
      </c>
      <c r="C659" t="s">
        <v>3581</v>
      </c>
      <c r="D659" t="s">
        <v>3611</v>
      </c>
      <c r="F659" s="221">
        <v>0.54166666666666663</v>
      </c>
      <c r="G659" t="s">
        <v>3588</v>
      </c>
      <c r="J659" t="s">
        <v>567</v>
      </c>
      <c r="K659" t="s">
        <v>563</v>
      </c>
    </row>
    <row r="660" spans="1:12" x14ac:dyDescent="0.3">
      <c r="A660" s="22" t="s">
        <v>2689</v>
      </c>
      <c r="B660" s="162" t="s">
        <v>1512</v>
      </c>
      <c r="C660" s="4" t="s">
        <v>1067</v>
      </c>
      <c r="D660" s="11" t="s">
        <v>210</v>
      </c>
      <c r="E660" s="18">
        <v>5.99</v>
      </c>
      <c r="F660" s="35">
        <f>ROUNDUP(E660*Carpeta!$O$1,-2)</f>
        <v>4200</v>
      </c>
      <c r="G660" s="35">
        <f>ROUNDUP(E660*Carpeta!$O$4,-2)</f>
        <v>3900</v>
      </c>
      <c r="H660" s="2">
        <v>1</v>
      </c>
      <c r="I660" s="16">
        <f t="shared" ref="I660:I665" si="20">F660*H660</f>
        <v>4200</v>
      </c>
      <c r="J660" s="16">
        <f t="shared" ref="J660:J665" si="21">G660*H660</f>
        <v>3900</v>
      </c>
      <c r="K660" s="175" t="s">
        <v>2688</v>
      </c>
      <c r="L660" s="41">
        <f t="shared" ref="L660:L665" si="22">E660*H660</f>
        <v>5.99</v>
      </c>
    </row>
    <row r="661" spans="1:12" x14ac:dyDescent="0.3">
      <c r="A661" s="34" t="s">
        <v>2462</v>
      </c>
      <c r="B661" s="193" t="s">
        <v>2423</v>
      </c>
      <c r="C661" s="9" t="s">
        <v>182</v>
      </c>
      <c r="D661" s="12" t="s">
        <v>208</v>
      </c>
      <c r="E661" s="18">
        <v>3.99</v>
      </c>
      <c r="F661" s="35">
        <f>ROUNDUP(E661*Carpeta!$O$1,-2)</f>
        <v>2800</v>
      </c>
      <c r="G661" s="35">
        <f>ROUNDUP(E661*Carpeta!$O$4,-2)</f>
        <v>2600</v>
      </c>
      <c r="H661" s="2">
        <v>1</v>
      </c>
      <c r="I661" s="16">
        <f t="shared" si="20"/>
        <v>2800</v>
      </c>
      <c r="J661" s="16">
        <f t="shared" si="21"/>
        <v>2600</v>
      </c>
      <c r="K661" s="175" t="s">
        <v>3347</v>
      </c>
      <c r="L661" s="41">
        <f t="shared" si="22"/>
        <v>3.99</v>
      </c>
    </row>
    <row r="662" spans="1:12" x14ac:dyDescent="0.3">
      <c r="A662" s="4" t="s">
        <v>1903</v>
      </c>
      <c r="B662" s="148" t="s">
        <v>1492</v>
      </c>
      <c r="C662" s="10" t="s">
        <v>181</v>
      </c>
      <c r="D662" s="13" t="s">
        <v>209</v>
      </c>
      <c r="E662" s="18">
        <v>2.99</v>
      </c>
      <c r="F662" s="35">
        <f>ROUNDUP(E662*Carpeta!$O$1,-2)</f>
        <v>2100</v>
      </c>
      <c r="G662" s="35">
        <f>ROUNDUP(E662*Carpeta!$O$4,-2)</f>
        <v>2000</v>
      </c>
      <c r="H662" s="2">
        <v>1</v>
      </c>
      <c r="I662" s="35">
        <f t="shared" si="20"/>
        <v>2100</v>
      </c>
      <c r="J662" s="35">
        <f t="shared" si="21"/>
        <v>2000</v>
      </c>
      <c r="K662" s="42" t="s">
        <v>2463</v>
      </c>
      <c r="L662" s="41">
        <f t="shared" si="22"/>
        <v>2.99</v>
      </c>
    </row>
    <row r="663" spans="1:12" x14ac:dyDescent="0.3">
      <c r="A663" s="30" t="s">
        <v>36</v>
      </c>
      <c r="B663" s="172" t="s">
        <v>1525</v>
      </c>
      <c r="C663" s="9" t="s">
        <v>182</v>
      </c>
      <c r="D663" s="1" t="s">
        <v>211</v>
      </c>
      <c r="E663" s="18">
        <v>1.99</v>
      </c>
      <c r="F663" s="35">
        <f>ROUNDUP(E663*Carpeta!$O$1,-2)</f>
        <v>1400</v>
      </c>
      <c r="G663" s="35">
        <f>ROUNDUP(E663*Carpeta!$O$4,-2)</f>
        <v>1300</v>
      </c>
      <c r="H663" s="2">
        <v>1</v>
      </c>
      <c r="I663" s="16">
        <f t="shared" si="20"/>
        <v>1400</v>
      </c>
      <c r="J663" s="16">
        <f t="shared" si="21"/>
        <v>1300</v>
      </c>
      <c r="K663" s="175" t="s">
        <v>2430</v>
      </c>
      <c r="L663" s="41">
        <f t="shared" si="22"/>
        <v>1.99</v>
      </c>
    </row>
    <row r="664" spans="1:12" x14ac:dyDescent="0.3">
      <c r="A664" s="4" t="s">
        <v>365</v>
      </c>
      <c r="B664" s="154" t="s">
        <v>1499</v>
      </c>
      <c r="C664" s="9" t="s">
        <v>182</v>
      </c>
      <c r="D664" s="12" t="s">
        <v>208</v>
      </c>
      <c r="E664" s="189">
        <v>1.99</v>
      </c>
      <c r="F664" s="35">
        <f>ROUNDUP(E664*Carpeta!$O$1,-2)</f>
        <v>1400</v>
      </c>
      <c r="G664" s="35">
        <f>ROUNDUP(E664*Carpeta!$O$4,-2)</f>
        <v>1300</v>
      </c>
      <c r="H664" s="2">
        <v>1</v>
      </c>
      <c r="I664" s="35">
        <f t="shared" si="20"/>
        <v>1400</v>
      </c>
      <c r="J664" s="35">
        <f t="shared" si="21"/>
        <v>1300</v>
      </c>
      <c r="K664" s="42" t="s">
        <v>3238</v>
      </c>
      <c r="L664" s="41">
        <f t="shared" si="22"/>
        <v>1.99</v>
      </c>
    </row>
    <row r="665" spans="1:12" x14ac:dyDescent="0.3">
      <c r="A665" s="30" t="s">
        <v>3335</v>
      </c>
      <c r="B665" s="166" t="s">
        <v>1516</v>
      </c>
      <c r="C665" s="6" t="s">
        <v>1154</v>
      </c>
      <c r="D665" s="12" t="s">
        <v>208</v>
      </c>
      <c r="E665" s="18">
        <v>14.99</v>
      </c>
      <c r="F665" s="35">
        <f>ROUNDUP(E665*Carpeta!$O$1,-2)</f>
        <v>10500</v>
      </c>
      <c r="G665" s="35">
        <f>ROUNDUP(E665*Carpeta!$O$4,-2)</f>
        <v>9800</v>
      </c>
      <c r="H665" s="2">
        <v>1</v>
      </c>
      <c r="I665" s="16">
        <f t="shared" si="20"/>
        <v>10500</v>
      </c>
      <c r="J665" s="16">
        <f t="shared" si="21"/>
        <v>9800</v>
      </c>
      <c r="K665" s="175" t="s">
        <v>3334</v>
      </c>
      <c r="L665" s="41">
        <f t="shared" si="22"/>
        <v>14.99</v>
      </c>
    </row>
    <row r="667" spans="1:12" x14ac:dyDescent="0.3">
      <c r="A667" s="181" t="s">
        <v>3607</v>
      </c>
      <c r="B667" s="63">
        <f>SUM(G668:G674)+3100</f>
        <v>38400</v>
      </c>
      <c r="C667" t="s">
        <v>3598</v>
      </c>
      <c r="D667" t="s">
        <v>3605</v>
      </c>
      <c r="G667" t="s">
        <v>3588</v>
      </c>
      <c r="J667" t="s">
        <v>567</v>
      </c>
      <c r="K667" t="s">
        <v>563</v>
      </c>
    </row>
    <row r="668" spans="1:12" x14ac:dyDescent="0.3">
      <c r="A668" s="30" t="s">
        <v>3349</v>
      </c>
      <c r="B668" s="193" t="s">
        <v>2424</v>
      </c>
      <c r="C668" s="10" t="s">
        <v>181</v>
      </c>
      <c r="D668" s="11" t="s">
        <v>210</v>
      </c>
      <c r="E668" s="18">
        <v>24.99</v>
      </c>
      <c r="F668" s="35">
        <f>ROUNDUP(E668*Carpeta!$O$1,-2)</f>
        <v>17500</v>
      </c>
      <c r="G668" s="35">
        <f>ROUNDUP(E668*Carpeta!$O$4,-2)</f>
        <v>16300</v>
      </c>
      <c r="H668" s="2">
        <v>1</v>
      </c>
      <c r="I668" s="16">
        <f t="shared" ref="I668:I674" si="23">F668*H668</f>
        <v>17500</v>
      </c>
      <c r="J668" s="16">
        <f t="shared" ref="J668:J674" si="24">G668*H668</f>
        <v>16300</v>
      </c>
      <c r="K668" s="175" t="s">
        <v>3348</v>
      </c>
      <c r="L668" s="41">
        <f t="shared" ref="L668:L674" si="25">E668*H668</f>
        <v>24.99</v>
      </c>
    </row>
    <row r="669" spans="1:12" x14ac:dyDescent="0.3">
      <c r="A669" s="190" t="s">
        <v>2223</v>
      </c>
      <c r="B669" s="151" t="s">
        <v>1495</v>
      </c>
      <c r="C669" s="19" t="s">
        <v>185</v>
      </c>
      <c r="D669" s="12" t="s">
        <v>208</v>
      </c>
      <c r="E669" s="18">
        <v>7.99</v>
      </c>
      <c r="F669" s="35">
        <f>ROUNDUP(E669*Carpeta!$O$1,-2)</f>
        <v>5600</v>
      </c>
      <c r="G669" s="35">
        <f>ROUNDUP(E669*Carpeta!$O$4,-2)</f>
        <v>5200</v>
      </c>
      <c r="H669" s="2">
        <v>1</v>
      </c>
      <c r="I669" s="16">
        <f t="shared" si="23"/>
        <v>5600</v>
      </c>
      <c r="J669" s="16">
        <f t="shared" si="24"/>
        <v>5200</v>
      </c>
      <c r="K669" s="42" t="s">
        <v>2234</v>
      </c>
      <c r="L669" s="41">
        <f t="shared" si="25"/>
        <v>7.99</v>
      </c>
    </row>
    <row r="670" spans="1:12" x14ac:dyDescent="0.3">
      <c r="A670" s="183" t="s">
        <v>2581</v>
      </c>
      <c r="B670" s="193" t="s">
        <v>2424</v>
      </c>
      <c r="C670" s="10" t="s">
        <v>181</v>
      </c>
      <c r="D670" s="12" t="s">
        <v>208</v>
      </c>
      <c r="E670" s="18">
        <v>5.99</v>
      </c>
      <c r="F670" s="35">
        <f>ROUNDUP(E670*Carpeta!$O$1,-2)</f>
        <v>4200</v>
      </c>
      <c r="G670" s="35">
        <f>ROUNDUP(E670*Carpeta!$O$4,-2)</f>
        <v>3900</v>
      </c>
      <c r="H670" s="2">
        <v>1</v>
      </c>
      <c r="I670" s="16">
        <f t="shared" si="23"/>
        <v>4200</v>
      </c>
      <c r="J670" s="16">
        <f t="shared" si="24"/>
        <v>3900</v>
      </c>
      <c r="K670" s="175" t="s">
        <v>2595</v>
      </c>
      <c r="L670" s="41">
        <f t="shared" si="25"/>
        <v>5.99</v>
      </c>
    </row>
    <row r="671" spans="1:12" x14ac:dyDescent="0.3">
      <c r="A671" s="30" t="s">
        <v>3353</v>
      </c>
      <c r="B671" s="193" t="s">
        <v>2424</v>
      </c>
      <c r="C671" s="23" t="s">
        <v>183</v>
      </c>
      <c r="D671" s="12" t="s">
        <v>208</v>
      </c>
      <c r="E671" s="18">
        <v>5.99</v>
      </c>
      <c r="F671" s="35">
        <f>ROUNDUP(E671*Carpeta!$O$1,-2)</f>
        <v>4200</v>
      </c>
      <c r="G671" s="35">
        <f>ROUNDUP(E671*Carpeta!$O$4,-2)</f>
        <v>3900</v>
      </c>
      <c r="H671" s="2">
        <v>1</v>
      </c>
      <c r="I671" s="16">
        <f t="shared" si="23"/>
        <v>4200</v>
      </c>
      <c r="J671" s="16">
        <f t="shared" si="24"/>
        <v>3900</v>
      </c>
      <c r="K671" s="175" t="s">
        <v>3352</v>
      </c>
      <c r="L671" s="41">
        <f t="shared" si="25"/>
        <v>5.99</v>
      </c>
    </row>
    <row r="672" spans="1:12" x14ac:dyDescent="0.3">
      <c r="A672" s="30" t="s">
        <v>1903</v>
      </c>
      <c r="B672" s="193" t="s">
        <v>2424</v>
      </c>
      <c r="C672" s="10" t="s">
        <v>181</v>
      </c>
      <c r="D672" s="12" t="s">
        <v>208</v>
      </c>
      <c r="E672" s="18">
        <v>3.99</v>
      </c>
      <c r="F672" s="35">
        <f>ROUNDUP(E672*Carpeta!$O$1,-2)</f>
        <v>2800</v>
      </c>
      <c r="G672" s="35">
        <f>ROUNDUP(E672*Carpeta!$O$4,-2)</f>
        <v>2600</v>
      </c>
      <c r="H672" s="2">
        <v>1</v>
      </c>
      <c r="I672" s="16">
        <f t="shared" si="23"/>
        <v>2800</v>
      </c>
      <c r="J672" s="16">
        <f t="shared" si="24"/>
        <v>2600</v>
      </c>
      <c r="K672" s="175" t="s">
        <v>3350</v>
      </c>
      <c r="L672" s="41">
        <f t="shared" si="25"/>
        <v>3.99</v>
      </c>
    </row>
    <row r="673" spans="1:12" x14ac:dyDescent="0.3">
      <c r="A673" s="30" t="s">
        <v>2945</v>
      </c>
      <c r="B673" s="193" t="s">
        <v>2424</v>
      </c>
      <c r="C673" s="8" t="s">
        <v>184</v>
      </c>
      <c r="D673" s="11" t="s">
        <v>210</v>
      </c>
      <c r="E673" s="18">
        <v>2.4900000000000002</v>
      </c>
      <c r="F673" s="35">
        <f>ROUNDUP(E673*Carpeta!$O$1,-2)</f>
        <v>1800</v>
      </c>
      <c r="G673" s="35">
        <f>ROUNDUP(E673*Carpeta!$O$4,-2)</f>
        <v>1700</v>
      </c>
      <c r="H673" s="2">
        <v>1</v>
      </c>
      <c r="I673" s="16">
        <f t="shared" si="23"/>
        <v>1800</v>
      </c>
      <c r="J673" s="16">
        <f t="shared" si="24"/>
        <v>1700</v>
      </c>
      <c r="K673" s="175" t="s">
        <v>2944</v>
      </c>
      <c r="L673" s="41">
        <f t="shared" si="25"/>
        <v>2.4900000000000002</v>
      </c>
    </row>
    <row r="674" spans="1:12" x14ac:dyDescent="0.3">
      <c r="A674" s="38" t="s">
        <v>3288</v>
      </c>
      <c r="B674" s="211" t="s">
        <v>3228</v>
      </c>
      <c r="C674" s="10" t="s">
        <v>181</v>
      </c>
      <c r="D674" s="12" t="s">
        <v>208</v>
      </c>
      <c r="E674" s="189">
        <v>2.4900000000000002</v>
      </c>
      <c r="F674" s="35">
        <f>ROUNDUP(E674*Carpeta!$O$1,-2)</f>
        <v>1800</v>
      </c>
      <c r="G674" s="35">
        <f>ROUNDUP(E674*Carpeta!$O$4,-2)</f>
        <v>1700</v>
      </c>
      <c r="H674" s="36">
        <v>1</v>
      </c>
      <c r="I674" s="35">
        <f t="shared" si="23"/>
        <v>1800</v>
      </c>
      <c r="J674" s="35">
        <f t="shared" si="24"/>
        <v>1700</v>
      </c>
      <c r="K674" s="175" t="s">
        <v>3356</v>
      </c>
      <c r="L674" s="41">
        <f t="shared" si="25"/>
        <v>2.4900000000000002</v>
      </c>
    </row>
    <row r="676" spans="1:12" x14ac:dyDescent="0.3">
      <c r="A676" s="181" t="s">
        <v>3602</v>
      </c>
      <c r="B676" s="63">
        <f>SUM(J677:J683) -400+200</f>
        <v>66500</v>
      </c>
      <c r="C676" t="s">
        <v>3581</v>
      </c>
      <c r="D676" t="s">
        <v>3603</v>
      </c>
      <c r="G676" t="s">
        <v>3588</v>
      </c>
      <c r="J676" t="s">
        <v>567</v>
      </c>
      <c r="K676" t="s">
        <v>563</v>
      </c>
    </row>
    <row r="677" spans="1:12" x14ac:dyDescent="0.3">
      <c r="A677" s="22" t="s">
        <v>3326</v>
      </c>
      <c r="B677" s="149" t="s">
        <v>1498</v>
      </c>
      <c r="C677" s="19" t="s">
        <v>185</v>
      </c>
      <c r="D677" s="11" t="s">
        <v>210</v>
      </c>
      <c r="E677" s="18">
        <v>24.99</v>
      </c>
      <c r="F677" s="35">
        <f>ROUNDUP(E677*Carpeta!$O$1,-2)</f>
        <v>17500</v>
      </c>
      <c r="G677" s="35">
        <f>ROUNDUP(E677*Carpeta!$O$4,-2)</f>
        <v>16300</v>
      </c>
      <c r="H677" s="2">
        <v>1</v>
      </c>
      <c r="I677" s="16">
        <f t="shared" ref="I677:I683" si="26">F677*H677</f>
        <v>17500</v>
      </c>
      <c r="J677" s="16">
        <f t="shared" ref="J677:J683" si="27">G677*H677</f>
        <v>16300</v>
      </c>
      <c r="K677" s="175" t="s">
        <v>3325</v>
      </c>
      <c r="L677" s="41">
        <f t="shared" ref="L677:L683" si="28">E677*H677</f>
        <v>24.99</v>
      </c>
    </row>
    <row r="678" spans="1:12" x14ac:dyDescent="0.3">
      <c r="A678" s="22" t="s">
        <v>2685</v>
      </c>
      <c r="B678" s="162" t="s">
        <v>1512</v>
      </c>
      <c r="C678" s="6" t="s">
        <v>1154</v>
      </c>
      <c r="D678" s="12" t="s">
        <v>208</v>
      </c>
      <c r="E678" s="18">
        <v>14.99</v>
      </c>
      <c r="F678" s="35">
        <f>ROUNDUP(E678*Carpeta!$O$1,-2)</f>
        <v>10500</v>
      </c>
      <c r="G678" s="35">
        <f>ROUNDUP(E678*Carpeta!$O$4,-2)</f>
        <v>9800</v>
      </c>
      <c r="H678" s="2">
        <v>2</v>
      </c>
      <c r="I678" s="35">
        <f t="shared" si="26"/>
        <v>21000</v>
      </c>
      <c r="J678" s="35">
        <f t="shared" si="27"/>
        <v>19600</v>
      </c>
      <c r="K678" s="175" t="s">
        <v>2684</v>
      </c>
      <c r="L678" s="41">
        <f t="shared" si="28"/>
        <v>29.98</v>
      </c>
    </row>
    <row r="679" spans="1:12" x14ac:dyDescent="0.3">
      <c r="A679" s="34" t="s">
        <v>3302</v>
      </c>
      <c r="B679" s="211" t="s">
        <v>3228</v>
      </c>
      <c r="C679" s="19" t="s">
        <v>185</v>
      </c>
      <c r="D679" s="12" t="s">
        <v>208</v>
      </c>
      <c r="E679" s="189">
        <v>11.99</v>
      </c>
      <c r="F679" s="35">
        <f>ROUNDUP(E679*Carpeta!$O$1,-2)</f>
        <v>8400</v>
      </c>
      <c r="G679" s="35">
        <f>ROUNDUP(E679*Carpeta!$O$4,-2)</f>
        <v>7800</v>
      </c>
      <c r="H679" s="36">
        <v>2</v>
      </c>
      <c r="I679" s="35">
        <f t="shared" si="26"/>
        <v>16800</v>
      </c>
      <c r="J679" s="35">
        <f t="shared" si="27"/>
        <v>15600</v>
      </c>
      <c r="K679" s="175" t="s">
        <v>3303</v>
      </c>
      <c r="L679" s="41">
        <f t="shared" si="28"/>
        <v>23.98</v>
      </c>
    </row>
    <row r="680" spans="1:12" x14ac:dyDescent="0.3">
      <c r="A680" s="22" t="s">
        <v>2698</v>
      </c>
      <c r="B680" s="162" t="s">
        <v>1512</v>
      </c>
      <c r="C680" s="14" t="s">
        <v>1152</v>
      </c>
      <c r="D680" s="12" t="s">
        <v>208</v>
      </c>
      <c r="E680" s="18">
        <v>7.99</v>
      </c>
      <c r="F680" s="35">
        <f>ROUNDUP(E680*Carpeta!$O$1,-2)</f>
        <v>5600</v>
      </c>
      <c r="G680" s="35">
        <f>ROUNDUP(E680*Carpeta!$O$4,-2)</f>
        <v>5200</v>
      </c>
      <c r="H680" s="2">
        <v>1</v>
      </c>
      <c r="I680" s="35">
        <f t="shared" si="26"/>
        <v>5600</v>
      </c>
      <c r="J680" s="35">
        <f t="shared" si="27"/>
        <v>5200</v>
      </c>
      <c r="K680" s="175" t="s">
        <v>2697</v>
      </c>
      <c r="L680" s="41">
        <f t="shared" si="28"/>
        <v>7.99</v>
      </c>
    </row>
    <row r="681" spans="1:12" x14ac:dyDescent="0.3">
      <c r="A681" s="22" t="s">
        <v>2734</v>
      </c>
      <c r="B681" s="151" t="s">
        <v>1495</v>
      </c>
      <c r="C681" s="19" t="s">
        <v>185</v>
      </c>
      <c r="D681" s="12" t="s">
        <v>208</v>
      </c>
      <c r="E681" s="18">
        <v>4.99</v>
      </c>
      <c r="F681" s="35">
        <f>ROUNDUP(E681*Carpeta!$O$1,-2)</f>
        <v>3500</v>
      </c>
      <c r="G681" s="35">
        <f>ROUNDUP(E681*Carpeta!$O$4,-2)</f>
        <v>3300</v>
      </c>
      <c r="H681" s="2">
        <v>1</v>
      </c>
      <c r="I681" s="16">
        <f t="shared" si="26"/>
        <v>3500</v>
      </c>
      <c r="J681" s="16">
        <f t="shared" si="27"/>
        <v>3300</v>
      </c>
      <c r="K681" s="175" t="s">
        <v>2733</v>
      </c>
      <c r="L681" s="41">
        <f t="shared" si="28"/>
        <v>4.99</v>
      </c>
    </row>
    <row r="682" spans="1:12" x14ac:dyDescent="0.3">
      <c r="A682" s="22" t="s">
        <v>2720</v>
      </c>
      <c r="B682" s="164" t="s">
        <v>1514</v>
      </c>
      <c r="C682" s="14" t="s">
        <v>1152</v>
      </c>
      <c r="D682" s="12" t="s">
        <v>208</v>
      </c>
      <c r="E682" s="18">
        <v>4.99</v>
      </c>
      <c r="F682" s="35">
        <f>ROUNDUP(E682*Carpeta!$O$1,-2)</f>
        <v>3500</v>
      </c>
      <c r="G682" s="35">
        <f>ROUNDUP(E682*Carpeta!$O$4,-2)</f>
        <v>3300</v>
      </c>
      <c r="H682" s="2">
        <v>1</v>
      </c>
      <c r="I682" s="16">
        <f t="shared" si="26"/>
        <v>3500</v>
      </c>
      <c r="J682" s="16">
        <f t="shared" si="27"/>
        <v>3300</v>
      </c>
      <c r="K682" s="175" t="s">
        <v>2719</v>
      </c>
      <c r="L682" s="41">
        <f t="shared" si="28"/>
        <v>4.99</v>
      </c>
    </row>
    <row r="683" spans="1:12" x14ac:dyDescent="0.3">
      <c r="A683" s="22" t="s">
        <v>2511</v>
      </c>
      <c r="B683" s="23" t="s">
        <v>1337</v>
      </c>
      <c r="C683" s="19" t="s">
        <v>185</v>
      </c>
      <c r="D683" s="1" t="s">
        <v>211</v>
      </c>
      <c r="E683" s="18">
        <v>2.4900000000000002</v>
      </c>
      <c r="F683" s="35">
        <f>ROUNDUP(E683*Carpeta!$O$1,-2)</f>
        <v>1800</v>
      </c>
      <c r="G683" s="35">
        <f>ROUNDUP(E683*Carpeta!$O$4,-2)</f>
        <v>1700</v>
      </c>
      <c r="H683" s="2">
        <v>2</v>
      </c>
      <c r="I683" s="16">
        <f t="shared" si="26"/>
        <v>3600</v>
      </c>
      <c r="J683" s="16">
        <f t="shared" si="27"/>
        <v>3400</v>
      </c>
      <c r="K683" s="175" t="s">
        <v>3192</v>
      </c>
      <c r="L683" s="41">
        <f t="shared" si="28"/>
        <v>4.9800000000000004</v>
      </c>
    </row>
    <row r="685" spans="1:12" x14ac:dyDescent="0.3">
      <c r="A685" s="181" t="s">
        <v>3580</v>
      </c>
      <c r="B685" s="63">
        <v>63000</v>
      </c>
      <c r="C685" t="s">
        <v>3581</v>
      </c>
      <c r="D685" t="s">
        <v>3582</v>
      </c>
      <c r="F685" t="s">
        <v>3213</v>
      </c>
      <c r="G685" t="s">
        <v>2408</v>
      </c>
      <c r="J685" t="s">
        <v>567</v>
      </c>
      <c r="K685" t="s">
        <v>563</v>
      </c>
    </row>
    <row r="686" spans="1:12" x14ac:dyDescent="0.3">
      <c r="A686" s="30" t="s">
        <v>2655</v>
      </c>
      <c r="B686" s="205" t="s">
        <v>2628</v>
      </c>
      <c r="C686" s="6" t="s">
        <v>1154</v>
      </c>
      <c r="D686" s="12" t="s">
        <v>208</v>
      </c>
      <c r="E686" s="189">
        <v>44.99</v>
      </c>
      <c r="F686" s="35">
        <f>ROUNDUP(E686*Carpeta!$O$1,-2)</f>
        <v>31500</v>
      </c>
      <c r="G686" s="35">
        <f>ROUNDUP(E686*Carpeta!$O$4,-2)</f>
        <v>29300</v>
      </c>
      <c r="H686" s="36">
        <v>1</v>
      </c>
      <c r="I686" s="35">
        <f>F686*H686</f>
        <v>31500</v>
      </c>
      <c r="J686" s="35">
        <f>G686*H686</f>
        <v>29300</v>
      </c>
      <c r="K686" s="175" t="s">
        <v>2654</v>
      </c>
      <c r="L686" s="41">
        <f>E686*H686</f>
        <v>44.99</v>
      </c>
    </row>
    <row r="687" spans="1:12" x14ac:dyDescent="0.3">
      <c r="A687" s="176" t="s">
        <v>3246</v>
      </c>
      <c r="B687" s="205" t="s">
        <v>2628</v>
      </c>
      <c r="C687" s="6" t="s">
        <v>1154</v>
      </c>
      <c r="D687" s="12" t="s">
        <v>208</v>
      </c>
      <c r="E687" s="18">
        <v>34.99</v>
      </c>
      <c r="F687" s="35">
        <f>ROUNDUP(E687*Carpeta!$O$1,-2)</f>
        <v>24500</v>
      </c>
      <c r="G687" s="35">
        <f>ROUNDUP(E687*Carpeta!$O$4,-2)</f>
        <v>22800</v>
      </c>
      <c r="H687" s="2">
        <v>1</v>
      </c>
      <c r="I687" s="16">
        <f>F687*H687</f>
        <v>24500</v>
      </c>
      <c r="J687" s="16">
        <f>G687*H687</f>
        <v>22800</v>
      </c>
      <c r="K687" s="175" t="s">
        <v>3245</v>
      </c>
      <c r="L687" s="41">
        <f>E687*H687</f>
        <v>34.99</v>
      </c>
    </row>
    <row r="688" spans="1:12" x14ac:dyDescent="0.3">
      <c r="A688" s="30" t="s">
        <v>330</v>
      </c>
      <c r="B688" s="205" t="s">
        <v>2628</v>
      </c>
      <c r="C688" s="6" t="s">
        <v>1154</v>
      </c>
      <c r="D688" s="12" t="s">
        <v>208</v>
      </c>
      <c r="E688" s="189">
        <v>22.99</v>
      </c>
      <c r="F688" s="35">
        <f>ROUNDUP(E688*Carpeta!$O$1,-2)</f>
        <v>16100</v>
      </c>
      <c r="G688" s="35">
        <f>ROUNDUP(E688*Carpeta!$O$4,-2)</f>
        <v>15000</v>
      </c>
      <c r="H688" s="36">
        <v>1</v>
      </c>
      <c r="I688" s="35">
        <f>F688*H688</f>
        <v>16100</v>
      </c>
      <c r="J688" s="35">
        <f>G688*H688</f>
        <v>15000</v>
      </c>
      <c r="K688" s="175" t="s">
        <v>2629</v>
      </c>
      <c r="L688" s="41">
        <f>E688*H688</f>
        <v>22.99</v>
      </c>
    </row>
    <row r="690" spans="1:12" x14ac:dyDescent="0.3">
      <c r="A690" s="181" t="s">
        <v>3583</v>
      </c>
      <c r="B690" s="63">
        <f>SUM(G691:G694)-300</f>
        <v>21300</v>
      </c>
      <c r="C690" s="220" t="s">
        <v>3581</v>
      </c>
      <c r="D690" t="s">
        <v>3612</v>
      </c>
      <c r="F690" t="s">
        <v>3213</v>
      </c>
      <c r="G690" t="s">
        <v>2408</v>
      </c>
      <c r="J690" t="s">
        <v>567</v>
      </c>
      <c r="K690" t="s">
        <v>563</v>
      </c>
    </row>
    <row r="691" spans="1:12" x14ac:dyDescent="0.3">
      <c r="A691" s="34" t="s">
        <v>3339</v>
      </c>
      <c r="B691" s="193" t="s">
        <v>2423</v>
      </c>
      <c r="C691" s="4" t="s">
        <v>1010</v>
      </c>
      <c r="D691" s="12" t="s">
        <v>208</v>
      </c>
      <c r="E691" s="18">
        <v>6.99</v>
      </c>
      <c r="F691" s="35">
        <f>ROUNDUP(E691*Carpeta!$O$1,-2)</f>
        <v>4900</v>
      </c>
      <c r="G691" s="35">
        <f>ROUNDUP(E691*Carpeta!$O$4,-2)</f>
        <v>4600</v>
      </c>
      <c r="H691" s="2">
        <v>1</v>
      </c>
      <c r="I691" s="16">
        <f>F691*H691</f>
        <v>4900</v>
      </c>
      <c r="J691" s="16">
        <f>G691*H691</f>
        <v>4600</v>
      </c>
      <c r="K691" s="175" t="s">
        <v>3338</v>
      </c>
      <c r="L691" s="41">
        <f>E691*H691</f>
        <v>6.99</v>
      </c>
    </row>
    <row r="692" spans="1:12" x14ac:dyDescent="0.3">
      <c r="A692" s="30" t="s">
        <v>3339</v>
      </c>
      <c r="B692" s="193" t="s">
        <v>2423</v>
      </c>
      <c r="C692" s="4" t="s">
        <v>1010</v>
      </c>
      <c r="D692" s="12" t="s">
        <v>208</v>
      </c>
      <c r="E692" s="18">
        <v>6.99</v>
      </c>
      <c r="F692" s="35">
        <f>ROUNDUP(E692*Carpeta!$O$1,-2)</f>
        <v>4900</v>
      </c>
      <c r="G692" s="35">
        <f>ROUNDUP(E692*Carpeta!$O$4,-2)</f>
        <v>4600</v>
      </c>
      <c r="H692" s="2">
        <v>1</v>
      </c>
      <c r="I692" s="16">
        <f>F692*H692</f>
        <v>4900</v>
      </c>
      <c r="J692" s="16">
        <f>G692*H692</f>
        <v>4600</v>
      </c>
      <c r="K692" s="175" t="s">
        <v>3338</v>
      </c>
      <c r="L692" s="41">
        <f>E692*H692</f>
        <v>6.99</v>
      </c>
    </row>
    <row r="693" spans="1:12" x14ac:dyDescent="0.3">
      <c r="A693" s="30" t="s">
        <v>830</v>
      </c>
      <c r="B693" s="155" t="s">
        <v>1500</v>
      </c>
      <c r="C693" s="8" t="s">
        <v>184</v>
      </c>
      <c r="D693" s="12" t="s">
        <v>208</v>
      </c>
      <c r="E693" s="189">
        <v>8.99</v>
      </c>
      <c r="F693" s="35">
        <f>ROUNDUP(E693*Carpeta!$O$1,-2)</f>
        <v>6300</v>
      </c>
      <c r="G693" s="35">
        <f>ROUNDUP(E693*Carpeta!$O$4,-2)</f>
        <v>5900</v>
      </c>
      <c r="H693" s="2">
        <v>1</v>
      </c>
      <c r="I693" s="16">
        <f>F693*H693</f>
        <v>6300</v>
      </c>
      <c r="J693" s="16">
        <f>G693*H693</f>
        <v>5900</v>
      </c>
      <c r="K693" s="42" t="s">
        <v>829</v>
      </c>
      <c r="L693" s="41">
        <f>E693*H693</f>
        <v>8.99</v>
      </c>
    </row>
    <row r="694" spans="1:12" x14ac:dyDescent="0.3">
      <c r="A694" s="30" t="s">
        <v>2443</v>
      </c>
      <c r="B694" s="166" t="s">
        <v>1516</v>
      </c>
      <c r="C694" s="9" t="s">
        <v>182</v>
      </c>
      <c r="D694" s="12" t="s">
        <v>208</v>
      </c>
      <c r="E694" s="18">
        <v>9.99</v>
      </c>
      <c r="F694" s="35">
        <f>ROUNDUP(E694*Carpeta!$O$1,-2)</f>
        <v>7000</v>
      </c>
      <c r="G694" s="35">
        <f>ROUNDUP(E694*Carpeta!$O$4,-2)</f>
        <v>6500</v>
      </c>
      <c r="H694" s="2">
        <v>1</v>
      </c>
      <c r="I694" s="16">
        <f>F694*H694</f>
        <v>7000</v>
      </c>
      <c r="J694" s="16">
        <f>G694*H694</f>
        <v>6500</v>
      </c>
      <c r="K694" s="175" t="s">
        <v>2442</v>
      </c>
      <c r="L694" s="41">
        <f>E694*H694</f>
        <v>9.99</v>
      </c>
    </row>
    <row r="696" spans="1:12" x14ac:dyDescent="0.3">
      <c r="A696" s="181" t="s">
        <v>2123</v>
      </c>
      <c r="B696" s="63">
        <f>SUM(G697:G703)-600</f>
        <v>68500</v>
      </c>
      <c r="C696" t="s">
        <v>3581</v>
      </c>
      <c r="G696" t="s">
        <v>2408</v>
      </c>
      <c r="J696" t="s">
        <v>567</v>
      </c>
      <c r="K696" t="s">
        <v>563</v>
      </c>
    </row>
    <row r="697" spans="1:12" x14ac:dyDescent="0.3">
      <c r="A697" s="183" t="s">
        <v>2378</v>
      </c>
      <c r="B697" s="193" t="s">
        <v>2424</v>
      </c>
      <c r="C697" s="9" t="s">
        <v>182</v>
      </c>
      <c r="D697" s="11" t="s">
        <v>210</v>
      </c>
      <c r="E697" s="18">
        <v>49.99</v>
      </c>
      <c r="F697" s="35">
        <f>ROUNDUP(E697*Carpeta!$O$1,-2)</f>
        <v>35000</v>
      </c>
      <c r="G697" s="35">
        <f>ROUNDUP(E697*Carpeta!$O$4,-2)</f>
        <v>32500</v>
      </c>
      <c r="H697" s="2">
        <v>1</v>
      </c>
      <c r="I697" s="16">
        <f t="shared" ref="I697:I703" si="29">F697*H697</f>
        <v>35000</v>
      </c>
      <c r="J697" s="16">
        <f t="shared" ref="J697:J703" si="30">G697*H697</f>
        <v>32500</v>
      </c>
      <c r="K697" s="175" t="s">
        <v>2485</v>
      </c>
      <c r="L697" s="41">
        <f t="shared" ref="L697:L703" si="31">E697*H697</f>
        <v>49.99</v>
      </c>
    </row>
    <row r="698" spans="1:12" x14ac:dyDescent="0.3">
      <c r="A698" s="22" t="s">
        <v>2714</v>
      </c>
      <c r="B698" s="164" t="s">
        <v>1514</v>
      </c>
      <c r="C698" s="10" t="s">
        <v>181</v>
      </c>
      <c r="D698" s="12" t="s">
        <v>208</v>
      </c>
      <c r="E698" s="18">
        <v>5.99</v>
      </c>
      <c r="F698" s="35">
        <f>ROUNDUP(E698*Carpeta!$O$1,-2)</f>
        <v>4200</v>
      </c>
      <c r="G698" s="35">
        <f>ROUNDUP(E698*Carpeta!$O$4,-2)</f>
        <v>3900</v>
      </c>
      <c r="H698" s="2">
        <v>1</v>
      </c>
      <c r="I698" s="16">
        <f t="shared" si="29"/>
        <v>4200</v>
      </c>
      <c r="J698" s="16">
        <f t="shared" si="30"/>
        <v>3900</v>
      </c>
      <c r="K698" s="175" t="s">
        <v>2713</v>
      </c>
      <c r="L698" s="41">
        <f t="shared" si="31"/>
        <v>5.99</v>
      </c>
    </row>
    <row r="699" spans="1:12" x14ac:dyDescent="0.3">
      <c r="A699" s="30" t="s">
        <v>1250</v>
      </c>
      <c r="B699" s="158" t="s">
        <v>1508</v>
      </c>
      <c r="C699" s="14" t="s">
        <v>341</v>
      </c>
      <c r="D699" s="12" t="s">
        <v>208</v>
      </c>
      <c r="E699" s="18">
        <v>4.99</v>
      </c>
      <c r="F699" s="35">
        <f>ROUNDUP(E699*Carpeta!$O$1,-2)</f>
        <v>3500</v>
      </c>
      <c r="G699" s="35">
        <f>ROUNDUP(E699*Carpeta!$O$4,-2)</f>
        <v>3300</v>
      </c>
      <c r="H699" s="2">
        <v>1</v>
      </c>
      <c r="I699" s="16">
        <f t="shared" si="29"/>
        <v>3500</v>
      </c>
      <c r="J699" s="16">
        <f t="shared" si="30"/>
        <v>3300</v>
      </c>
      <c r="K699" s="175" t="s">
        <v>1249</v>
      </c>
      <c r="L699" s="41">
        <f t="shared" si="31"/>
        <v>4.99</v>
      </c>
    </row>
    <row r="700" spans="1:12" x14ac:dyDescent="0.3">
      <c r="A700" s="30" t="s">
        <v>2575</v>
      </c>
      <c r="B700" s="148" t="s">
        <v>1492</v>
      </c>
      <c r="C700" s="14" t="s">
        <v>1152</v>
      </c>
      <c r="D700" s="13" t="s">
        <v>209</v>
      </c>
      <c r="E700" s="18">
        <v>11.99</v>
      </c>
      <c r="F700" s="35">
        <f>ROUNDUP(E700*Carpeta!$O$1,-2)</f>
        <v>8400</v>
      </c>
      <c r="G700" s="35">
        <f>ROUNDUP(E700*Carpeta!$O$4,-2)</f>
        <v>7800</v>
      </c>
      <c r="H700" s="2">
        <v>1</v>
      </c>
      <c r="I700" s="16">
        <f t="shared" si="29"/>
        <v>8400</v>
      </c>
      <c r="J700" s="16">
        <f t="shared" si="30"/>
        <v>7800</v>
      </c>
      <c r="K700" s="175" t="s">
        <v>2574</v>
      </c>
      <c r="L700" s="41">
        <f t="shared" si="31"/>
        <v>11.99</v>
      </c>
    </row>
    <row r="701" spans="1:12" x14ac:dyDescent="0.3">
      <c r="A701" s="22" t="s">
        <v>11</v>
      </c>
      <c r="B701" s="162" t="s">
        <v>1512</v>
      </c>
      <c r="C701" s="10" t="s">
        <v>181</v>
      </c>
      <c r="D701" s="12" t="s">
        <v>208</v>
      </c>
      <c r="E701" s="18">
        <v>4.99</v>
      </c>
      <c r="F701" s="35">
        <f>ROUNDUP(E701*Carpeta!$O$1,-2)</f>
        <v>3500</v>
      </c>
      <c r="G701" s="35">
        <f>ROUNDUP(E701*Carpeta!$O$4,-2)</f>
        <v>3300</v>
      </c>
      <c r="H701" s="2">
        <v>1</v>
      </c>
      <c r="I701" s="35">
        <f t="shared" si="29"/>
        <v>3500</v>
      </c>
      <c r="J701" s="35">
        <f t="shared" si="30"/>
        <v>3300</v>
      </c>
      <c r="K701" s="175" t="s">
        <v>2694</v>
      </c>
      <c r="L701" s="41">
        <f t="shared" si="31"/>
        <v>4.99</v>
      </c>
    </row>
    <row r="702" spans="1:12" x14ac:dyDescent="0.3">
      <c r="A702" s="30" t="s">
        <v>3358</v>
      </c>
      <c r="B702" s="211" t="s">
        <v>3228</v>
      </c>
      <c r="C702" s="19" t="s">
        <v>185</v>
      </c>
      <c r="D702" s="11" t="s">
        <v>210</v>
      </c>
      <c r="E702" s="189">
        <v>4.99</v>
      </c>
      <c r="F702" s="35">
        <f>ROUNDUP(E702*Carpeta!$O$1,-2)</f>
        <v>3500</v>
      </c>
      <c r="G702" s="35">
        <f>ROUNDUP(E702*Carpeta!$O$4,-2)</f>
        <v>3300</v>
      </c>
      <c r="H702" s="36">
        <v>1</v>
      </c>
      <c r="I702" s="35">
        <f t="shared" si="29"/>
        <v>3500</v>
      </c>
      <c r="J702" s="35">
        <f t="shared" si="30"/>
        <v>3300</v>
      </c>
      <c r="K702" s="175" t="s">
        <v>3357</v>
      </c>
      <c r="L702" s="41">
        <f t="shared" si="31"/>
        <v>4.99</v>
      </c>
    </row>
    <row r="703" spans="1:12" x14ac:dyDescent="0.3">
      <c r="A703" s="22" t="s">
        <v>2348</v>
      </c>
      <c r="B703" s="143" t="s">
        <v>1505</v>
      </c>
      <c r="C703" s="6" t="s">
        <v>1154</v>
      </c>
      <c r="D703" s="12" t="s">
        <v>208</v>
      </c>
      <c r="E703" s="18">
        <v>22.99</v>
      </c>
      <c r="F703" s="35">
        <f>ROUNDUP(E703*Carpeta!$O$1,-2)</f>
        <v>16100</v>
      </c>
      <c r="G703" s="35">
        <f>ROUNDUP(E703*Carpeta!$O$4,-2)</f>
        <v>15000</v>
      </c>
      <c r="H703" s="2">
        <v>1</v>
      </c>
      <c r="I703" s="35">
        <f t="shared" si="29"/>
        <v>16100</v>
      </c>
      <c r="J703" s="35">
        <f t="shared" si="30"/>
        <v>15000</v>
      </c>
      <c r="K703" s="42" t="s">
        <v>2347</v>
      </c>
      <c r="L703" s="41">
        <f t="shared" si="31"/>
        <v>22.99</v>
      </c>
    </row>
    <row r="705" spans="1:12" x14ac:dyDescent="0.3">
      <c r="A705" s="181" t="s">
        <v>3584</v>
      </c>
      <c r="B705">
        <v>7500</v>
      </c>
      <c r="C705" t="s">
        <v>3587</v>
      </c>
      <c r="D705" t="s">
        <v>1230</v>
      </c>
      <c r="F705" s="222" t="s">
        <v>3591</v>
      </c>
      <c r="G705" t="s">
        <v>3588</v>
      </c>
      <c r="J705" t="s">
        <v>567</v>
      </c>
      <c r="K705" t="s">
        <v>563</v>
      </c>
    </row>
    <row r="706" spans="1:12" x14ac:dyDescent="0.3">
      <c r="A706" s="30" t="s">
        <v>3272</v>
      </c>
      <c r="B706" s="108" t="s">
        <v>1421</v>
      </c>
      <c r="C706" s="19" t="s">
        <v>185</v>
      </c>
      <c r="D706" s="12" t="s">
        <v>208</v>
      </c>
      <c r="E706" s="189">
        <f>10.99*0.8</f>
        <v>8.7919999999999998</v>
      </c>
      <c r="F706" s="35">
        <f>ROUNDUP(E706*Carpeta!$O$1,-2)</f>
        <v>6200</v>
      </c>
      <c r="G706" s="35">
        <f>ROUNDUP(E706*Carpeta!$O$4,-2)</f>
        <v>5800</v>
      </c>
      <c r="H706" s="36">
        <v>1</v>
      </c>
      <c r="I706" s="35">
        <f>F706*H706</f>
        <v>6200</v>
      </c>
      <c r="J706" s="35">
        <f>G706*H706</f>
        <v>5800</v>
      </c>
      <c r="K706" s="175" t="s">
        <v>3271</v>
      </c>
      <c r="L706" s="41">
        <f>E706*H706</f>
        <v>8.7919999999999998</v>
      </c>
    </row>
    <row r="707" spans="1:12" x14ac:dyDescent="0.3">
      <c r="A707" s="30" t="s">
        <v>3285</v>
      </c>
      <c r="B707" s="216" t="s">
        <v>3228</v>
      </c>
      <c r="C707" s="14" t="s">
        <v>1152</v>
      </c>
      <c r="D707" s="11" t="s">
        <v>210</v>
      </c>
      <c r="E707" s="189">
        <v>2.99</v>
      </c>
      <c r="F707" s="35">
        <f>ROUNDUP(E707*Carpeta!$O$1,-2)</f>
        <v>2100</v>
      </c>
      <c r="G707" s="35">
        <f>ROUNDUP(E707*Carpeta!$O$4,-2)</f>
        <v>2000</v>
      </c>
      <c r="H707" s="36">
        <v>1</v>
      </c>
      <c r="I707" s="35">
        <f>F707*H707</f>
        <v>2100</v>
      </c>
      <c r="J707" s="35">
        <f>G707*H707</f>
        <v>2000</v>
      </c>
      <c r="K707" s="175" t="s">
        <v>3284</v>
      </c>
      <c r="L707" s="41">
        <f>E707*H707</f>
        <v>2.99</v>
      </c>
    </row>
    <row r="709" spans="1:12" x14ac:dyDescent="0.3">
      <c r="A709" s="181" t="s">
        <v>3585</v>
      </c>
      <c r="B709">
        <v>15000</v>
      </c>
      <c r="C709" t="s">
        <v>3586</v>
      </c>
      <c r="D709" t="s">
        <v>1230</v>
      </c>
      <c r="F709" s="221">
        <v>0.66666666666666663</v>
      </c>
      <c r="G709" t="s">
        <v>1842</v>
      </c>
      <c r="J709" t="s">
        <v>567</v>
      </c>
      <c r="K709" t="s">
        <v>563</v>
      </c>
    </row>
    <row r="710" spans="1:12" x14ac:dyDescent="0.3">
      <c r="A710" s="34" t="s">
        <v>2432</v>
      </c>
      <c r="B710" s="23" t="s">
        <v>1347</v>
      </c>
      <c r="C710" s="8" t="s">
        <v>184</v>
      </c>
      <c r="D710" s="11" t="s">
        <v>210</v>
      </c>
      <c r="E710" s="18">
        <v>24.99</v>
      </c>
      <c r="F710" s="35">
        <f>ROUNDUP(E710*Carpeta!$O$1,-2)</f>
        <v>17500</v>
      </c>
      <c r="G710" s="35">
        <f>ROUNDUP(E710*Carpeta!$O$4,-2)</f>
        <v>16300</v>
      </c>
      <c r="H710" s="2">
        <v>1</v>
      </c>
      <c r="I710" s="16">
        <f>F710*H710</f>
        <v>17500</v>
      </c>
      <c r="J710" s="16">
        <f>G710*H710</f>
        <v>16300</v>
      </c>
      <c r="K710" s="175" t="s">
        <v>2431</v>
      </c>
      <c r="L710" s="41">
        <f>E710*H710</f>
        <v>24.99</v>
      </c>
    </row>
    <row r="712" spans="1:12" x14ac:dyDescent="0.3">
      <c r="A712" s="181" t="s">
        <v>3589</v>
      </c>
      <c r="B712">
        <v>34500</v>
      </c>
      <c r="C712" t="s">
        <v>3581</v>
      </c>
      <c r="F712" t="s">
        <v>3592</v>
      </c>
      <c r="G712" t="s">
        <v>3593</v>
      </c>
      <c r="J712" t="s">
        <v>567</v>
      </c>
      <c r="K712" t="s">
        <v>563</v>
      </c>
    </row>
    <row r="713" spans="1:12" x14ac:dyDescent="0.3">
      <c r="A713" s="30" t="s">
        <v>2612</v>
      </c>
      <c r="B713" s="193" t="s">
        <v>2423</v>
      </c>
      <c r="C713" s="4" t="s">
        <v>1010</v>
      </c>
      <c r="D713" s="13" t="s">
        <v>209</v>
      </c>
      <c r="E713" s="18">
        <v>9.99</v>
      </c>
      <c r="F713" s="35">
        <f>ROUNDUP(E713*Carpeta!$O$1,-2)</f>
        <v>7000</v>
      </c>
      <c r="G713" s="35">
        <f>ROUNDUP(E713*Carpeta!$O$4,-2)</f>
        <v>6500</v>
      </c>
      <c r="H713" s="2">
        <v>4</v>
      </c>
      <c r="I713" s="16">
        <f>F713*H713</f>
        <v>28000</v>
      </c>
      <c r="J713" s="16">
        <f>G713*H713</f>
        <v>26000</v>
      </c>
      <c r="K713" s="175" t="s">
        <v>2611</v>
      </c>
      <c r="L713" s="41">
        <f>E713*H713</f>
        <v>39.96</v>
      </c>
    </row>
    <row r="714" spans="1:12" x14ac:dyDescent="0.3">
      <c r="A714" s="183" t="s">
        <v>36</v>
      </c>
      <c r="B714" s="205" t="s">
        <v>2628</v>
      </c>
      <c r="C714" s="9" t="s">
        <v>182</v>
      </c>
      <c r="D714" s="12" t="s">
        <v>208</v>
      </c>
      <c r="E714" s="18">
        <v>11.99</v>
      </c>
      <c r="F714" s="35">
        <f>ROUNDUP(E714*Carpeta!$O$1,-2)</f>
        <v>8400</v>
      </c>
      <c r="G714" s="35">
        <f>ROUNDUP(E714*Carpeta!$O$4,-2)</f>
        <v>7800</v>
      </c>
      <c r="H714" s="2">
        <v>1</v>
      </c>
      <c r="I714" s="16">
        <f>F714*H714</f>
        <v>8400</v>
      </c>
      <c r="J714" s="16">
        <f>G714*H714</f>
        <v>7800</v>
      </c>
      <c r="K714" s="175" t="s">
        <v>2671</v>
      </c>
      <c r="L714" s="41">
        <f>E714*H714</f>
        <v>11.99</v>
      </c>
    </row>
    <row r="715" spans="1:12" x14ac:dyDescent="0.3">
      <c r="A715" s="190" t="s">
        <v>36</v>
      </c>
      <c r="B715" s="140" t="s">
        <v>1481</v>
      </c>
      <c r="C715" s="9" t="s">
        <v>182</v>
      </c>
      <c r="D715" s="1" t="s">
        <v>211</v>
      </c>
      <c r="E715" s="18">
        <v>5.99</v>
      </c>
      <c r="F715" s="35">
        <f>ROUNDUP(E715*Carpeta!$O$1,-2)</f>
        <v>4200</v>
      </c>
      <c r="G715" s="35">
        <f>ROUNDUP(E715*Carpeta!$O$4,-2)</f>
        <v>3900</v>
      </c>
      <c r="H715" s="2">
        <v>1</v>
      </c>
      <c r="I715" s="16">
        <f>F715*H715</f>
        <v>4200</v>
      </c>
      <c r="J715" s="16">
        <f>G715*H715</f>
        <v>3900</v>
      </c>
      <c r="K715" s="175" t="s">
        <v>2746</v>
      </c>
      <c r="L715" s="41">
        <f>E715*H715</f>
        <v>5.99</v>
      </c>
    </row>
    <row r="717" spans="1:12" x14ac:dyDescent="0.3">
      <c r="A717" s="181" t="s">
        <v>3590</v>
      </c>
      <c r="B717">
        <v>35500</v>
      </c>
      <c r="C717" t="s">
        <v>3581</v>
      </c>
      <c r="D717" t="s">
        <v>1230</v>
      </c>
      <c r="F717" s="221">
        <v>0.77083333333333337</v>
      </c>
      <c r="G717" t="s">
        <v>3588</v>
      </c>
      <c r="J717" t="s">
        <v>567</v>
      </c>
      <c r="K717" t="s">
        <v>563</v>
      </c>
    </row>
    <row r="718" spans="1:12" x14ac:dyDescent="0.3">
      <c r="A718" s="22" t="s">
        <v>2584</v>
      </c>
      <c r="B718" s="162" t="s">
        <v>1512</v>
      </c>
      <c r="C718" s="19" t="s">
        <v>185</v>
      </c>
      <c r="D718" s="13" t="s">
        <v>209</v>
      </c>
      <c r="E718" s="18">
        <v>10.99</v>
      </c>
      <c r="F718" s="35">
        <f>ROUNDUP(E718*Carpeta!$O$1,-2)</f>
        <v>7700</v>
      </c>
      <c r="G718" s="35">
        <f>ROUNDUP(E718*Carpeta!$O$4,-2)</f>
        <v>7200</v>
      </c>
      <c r="H718" s="2">
        <v>1</v>
      </c>
      <c r="I718" s="16">
        <f>F718*H718</f>
        <v>7700</v>
      </c>
      <c r="J718" s="16">
        <f>G718*H718</f>
        <v>7200</v>
      </c>
      <c r="K718" s="175" t="s">
        <v>2583</v>
      </c>
      <c r="L718" s="41">
        <f>E718*H718</f>
        <v>10.99</v>
      </c>
    </row>
    <row r="719" spans="1:12" x14ac:dyDescent="0.3">
      <c r="A719" s="30" t="s">
        <v>3264</v>
      </c>
      <c r="B719" s="205" t="s">
        <v>2628</v>
      </c>
      <c r="C719" s="10" t="s">
        <v>181</v>
      </c>
      <c r="D719" s="11" t="s">
        <v>210</v>
      </c>
      <c r="E719" s="189">
        <v>24.99</v>
      </c>
      <c r="F719" s="35">
        <f>ROUNDUP(E719*Carpeta!$O$1,-2)</f>
        <v>17500</v>
      </c>
      <c r="G719" s="35">
        <f>ROUNDUP(E719*Carpeta!$O$4,-2)</f>
        <v>16300</v>
      </c>
      <c r="H719" s="36">
        <v>1</v>
      </c>
      <c r="I719" s="35">
        <f>F719*H719</f>
        <v>17500</v>
      </c>
      <c r="J719" s="35">
        <f>G719*H719</f>
        <v>16300</v>
      </c>
      <c r="K719" s="175" t="s">
        <v>3263</v>
      </c>
      <c r="L719" s="41">
        <f>E719*H719</f>
        <v>24.99</v>
      </c>
    </row>
    <row r="720" spans="1:12" x14ac:dyDescent="0.3">
      <c r="A720" s="30" t="s">
        <v>2675</v>
      </c>
      <c r="B720" s="205" t="s">
        <v>2628</v>
      </c>
      <c r="C720" s="8" t="s">
        <v>184</v>
      </c>
      <c r="D720" s="11" t="s">
        <v>210</v>
      </c>
      <c r="E720" s="18">
        <v>22.99</v>
      </c>
      <c r="F720" s="35">
        <f>ROUNDUP(E720*Carpeta!$O$1,-2)</f>
        <v>16100</v>
      </c>
      <c r="G720" s="35">
        <f>ROUNDUP(E720*Carpeta!$O$4,-2)</f>
        <v>15000</v>
      </c>
      <c r="H720" s="2">
        <v>1</v>
      </c>
      <c r="I720" s="16">
        <f>F720*H720</f>
        <v>16100</v>
      </c>
      <c r="J720" s="16">
        <f>G720*H720</f>
        <v>15000</v>
      </c>
      <c r="K720" s="175" t="s">
        <v>2674</v>
      </c>
      <c r="L720" s="41">
        <f>E720*H720</f>
        <v>22.99</v>
      </c>
    </row>
    <row r="722" spans="1:12" x14ac:dyDescent="0.3">
      <c r="A722" s="181" t="s">
        <v>3594</v>
      </c>
      <c r="B722">
        <v>23000</v>
      </c>
      <c r="C722" t="s">
        <v>3595</v>
      </c>
      <c r="D722" t="s">
        <v>3201</v>
      </c>
      <c r="G722" t="s">
        <v>3588</v>
      </c>
      <c r="J722" t="s">
        <v>567</v>
      </c>
      <c r="K722" t="s">
        <v>563</v>
      </c>
    </row>
    <row r="723" spans="1:12" x14ac:dyDescent="0.3">
      <c r="A723" s="203" t="s">
        <v>599</v>
      </c>
      <c r="B723" s="170" t="s">
        <v>1523</v>
      </c>
      <c r="C723" s="10" t="s">
        <v>181</v>
      </c>
      <c r="D723" s="12" t="s">
        <v>208</v>
      </c>
      <c r="E723" s="18">
        <v>3.99</v>
      </c>
      <c r="F723" s="35">
        <f>ROUNDUP(E723*Carpeta!$O$1,-2)</f>
        <v>2800</v>
      </c>
      <c r="G723" s="35">
        <f>ROUNDUP(E723*Carpeta!$O$4,-2)</f>
        <v>2600</v>
      </c>
      <c r="H723" s="2">
        <v>2</v>
      </c>
      <c r="I723" s="16">
        <f t="shared" ref="I723:I729" si="32">F723*H723</f>
        <v>5600</v>
      </c>
      <c r="J723" s="16">
        <f t="shared" ref="J723:J729" si="33">G723*H723</f>
        <v>5200</v>
      </c>
      <c r="K723" s="175" t="s">
        <v>600</v>
      </c>
      <c r="L723" s="41">
        <f t="shared" ref="L723:L729" si="34">E723*H723</f>
        <v>7.98</v>
      </c>
    </row>
    <row r="724" spans="1:12" x14ac:dyDescent="0.3">
      <c r="A724" s="30" t="s">
        <v>3283</v>
      </c>
      <c r="B724" s="211" t="s">
        <v>3228</v>
      </c>
      <c r="C724" s="4" t="s">
        <v>1007</v>
      </c>
      <c r="D724" s="11" t="s">
        <v>210</v>
      </c>
      <c r="E724" s="189">
        <v>9.99</v>
      </c>
      <c r="F724" s="35">
        <f>ROUNDUP(E724*Carpeta!$O$1,-2)</f>
        <v>7000</v>
      </c>
      <c r="G724" s="35">
        <f>ROUNDUP(E724*Carpeta!$O$4,-2)</f>
        <v>6500</v>
      </c>
      <c r="H724" s="36">
        <v>1</v>
      </c>
      <c r="I724" s="35">
        <f t="shared" si="32"/>
        <v>7000</v>
      </c>
      <c r="J724" s="35">
        <f t="shared" si="33"/>
        <v>6500</v>
      </c>
      <c r="K724" s="175" t="s">
        <v>3282</v>
      </c>
      <c r="L724" s="41">
        <f t="shared" si="34"/>
        <v>9.99</v>
      </c>
    </row>
    <row r="725" spans="1:12" x14ac:dyDescent="0.3">
      <c r="A725" s="38" t="s">
        <v>3341</v>
      </c>
      <c r="B725" s="193" t="s">
        <v>2423</v>
      </c>
      <c r="C725" s="19" t="s">
        <v>1038</v>
      </c>
      <c r="D725" s="11" t="s">
        <v>210</v>
      </c>
      <c r="E725" s="18">
        <v>6.99</v>
      </c>
      <c r="F725" s="35">
        <f>ROUNDUP(E725*Carpeta!$O$1,-2)</f>
        <v>4900</v>
      </c>
      <c r="G725" s="35">
        <f>ROUNDUP(E725*Carpeta!$O$4,-2)</f>
        <v>4600</v>
      </c>
      <c r="H725" s="2">
        <v>1</v>
      </c>
      <c r="I725" s="16">
        <f t="shared" si="32"/>
        <v>4900</v>
      </c>
      <c r="J725" s="16">
        <f t="shared" si="33"/>
        <v>4600</v>
      </c>
      <c r="K725" s="175" t="s">
        <v>3340</v>
      </c>
      <c r="L725" s="41">
        <f t="shared" si="34"/>
        <v>6.99</v>
      </c>
    </row>
    <row r="726" spans="1:12" x14ac:dyDescent="0.3">
      <c r="A726" s="30" t="s">
        <v>3280</v>
      </c>
      <c r="B726" s="211" t="s">
        <v>3228</v>
      </c>
      <c r="C726" s="5" t="s">
        <v>1049</v>
      </c>
      <c r="D726" s="11" t="s">
        <v>210</v>
      </c>
      <c r="E726" s="189">
        <v>3.99</v>
      </c>
      <c r="F726" s="35">
        <f>ROUNDUP(E726*Carpeta!$O$1,-2)</f>
        <v>2800</v>
      </c>
      <c r="G726" s="35">
        <f>ROUNDUP(E726*Carpeta!$O$4,-2)</f>
        <v>2600</v>
      </c>
      <c r="H726" s="36">
        <v>1</v>
      </c>
      <c r="I726" s="35">
        <f t="shared" si="32"/>
        <v>2800</v>
      </c>
      <c r="J726" s="35">
        <f t="shared" si="33"/>
        <v>2600</v>
      </c>
      <c r="K726" s="175" t="s">
        <v>3281</v>
      </c>
      <c r="L726" s="41">
        <f t="shared" si="34"/>
        <v>3.99</v>
      </c>
    </row>
    <row r="727" spans="1:12" x14ac:dyDescent="0.3">
      <c r="A727" s="34" t="s">
        <v>3309</v>
      </c>
      <c r="B727" s="211" t="s">
        <v>3228</v>
      </c>
      <c r="C727" s="4" t="s">
        <v>1007</v>
      </c>
      <c r="D727" s="12" t="s">
        <v>208</v>
      </c>
      <c r="E727" s="189">
        <v>2.99</v>
      </c>
      <c r="F727" s="35">
        <f>ROUNDUP(E727*Carpeta!$O$1,-2)</f>
        <v>2100</v>
      </c>
      <c r="G727" s="35">
        <f>ROUNDUP(E727*Carpeta!$O$4,-2)</f>
        <v>2000</v>
      </c>
      <c r="H727" s="36">
        <v>1</v>
      </c>
      <c r="I727" s="35">
        <f t="shared" si="32"/>
        <v>2100</v>
      </c>
      <c r="J727" s="35">
        <f t="shared" si="33"/>
        <v>2000</v>
      </c>
      <c r="K727" s="175" t="s">
        <v>3308</v>
      </c>
      <c r="L727" s="41">
        <f t="shared" si="34"/>
        <v>2.99</v>
      </c>
    </row>
    <row r="728" spans="1:12" x14ac:dyDescent="0.3">
      <c r="A728" s="4" t="s">
        <v>2000</v>
      </c>
      <c r="B728" s="152" t="s">
        <v>1496</v>
      </c>
      <c r="C728" s="8" t="s">
        <v>184</v>
      </c>
      <c r="D728" s="12" t="s">
        <v>208</v>
      </c>
      <c r="E728" s="189">
        <v>2.4900000000000002</v>
      </c>
      <c r="F728" s="35">
        <f>ROUNDUP(E728*Carpeta!$O$1,-2)</f>
        <v>1800</v>
      </c>
      <c r="G728" s="35">
        <f>ROUNDUP(E728*Carpeta!$O$4,-2)</f>
        <v>1700</v>
      </c>
      <c r="H728" s="2">
        <v>1</v>
      </c>
      <c r="I728" s="16">
        <f t="shared" si="32"/>
        <v>1800</v>
      </c>
      <c r="J728" s="16">
        <f t="shared" si="33"/>
        <v>1700</v>
      </c>
      <c r="K728" s="42" t="s">
        <v>2001</v>
      </c>
      <c r="L728" s="41">
        <f t="shared" si="34"/>
        <v>2.4900000000000002</v>
      </c>
    </row>
    <row r="729" spans="1:12" x14ac:dyDescent="0.3">
      <c r="A729" s="30" t="s">
        <v>3294</v>
      </c>
      <c r="B729" s="216" t="s">
        <v>3228</v>
      </c>
      <c r="C729" s="6" t="s">
        <v>1154</v>
      </c>
      <c r="D729" s="12" t="s">
        <v>208</v>
      </c>
      <c r="E729" s="189">
        <v>2.99</v>
      </c>
      <c r="F729" s="35">
        <f>ROUNDUP(E729*Carpeta!$O$1,-2)</f>
        <v>2100</v>
      </c>
      <c r="G729" s="35">
        <f>ROUNDUP(E729*Carpeta!$O$4,-2)</f>
        <v>2000</v>
      </c>
      <c r="H729" s="36">
        <v>1</v>
      </c>
      <c r="I729" s="35">
        <f t="shared" si="32"/>
        <v>2100</v>
      </c>
      <c r="J729" s="35">
        <f t="shared" si="33"/>
        <v>2000</v>
      </c>
      <c r="K729" s="175" t="s">
        <v>3293</v>
      </c>
      <c r="L729" s="41">
        <f t="shared" si="34"/>
        <v>2.99</v>
      </c>
    </row>
    <row r="731" spans="1:12" x14ac:dyDescent="0.3">
      <c r="A731" s="181" t="s">
        <v>3596</v>
      </c>
      <c r="B731" s="63">
        <v>17000</v>
      </c>
      <c r="C731" t="s">
        <v>3581</v>
      </c>
      <c r="D731" t="s">
        <v>1844</v>
      </c>
      <c r="G731" t="s">
        <v>3588</v>
      </c>
      <c r="J731" t="s">
        <v>567</v>
      </c>
      <c r="K731" t="s">
        <v>563</v>
      </c>
    </row>
    <row r="732" spans="1:12" x14ac:dyDescent="0.3">
      <c r="A732" s="30" t="s">
        <v>2631</v>
      </c>
      <c r="B732" s="205" t="s">
        <v>2628</v>
      </c>
      <c r="C732" s="10" t="s">
        <v>181</v>
      </c>
      <c r="D732" s="12" t="s">
        <v>208</v>
      </c>
      <c r="E732" s="189">
        <v>16.989999999999998</v>
      </c>
      <c r="F732" s="35">
        <f>ROUNDUP(E732*Carpeta!$O$1,-2)</f>
        <v>11900</v>
      </c>
      <c r="G732" s="35">
        <f>ROUNDUP(E732*Carpeta!$O$4,-2)</f>
        <v>11100</v>
      </c>
      <c r="H732" s="36">
        <v>1</v>
      </c>
      <c r="I732" s="35">
        <f>F732*H732</f>
        <v>11900</v>
      </c>
      <c r="J732" s="35">
        <f>G732*H732</f>
        <v>11100</v>
      </c>
      <c r="K732" s="175" t="s">
        <v>2630</v>
      </c>
      <c r="L732" s="41">
        <f>E732*H732</f>
        <v>16.989999999999998</v>
      </c>
    </row>
    <row r="733" spans="1:12" x14ac:dyDescent="0.3">
      <c r="A733" s="30" t="s">
        <v>2495</v>
      </c>
      <c r="B733" s="23" t="s">
        <v>2421</v>
      </c>
      <c r="C733" s="10" t="s">
        <v>181</v>
      </c>
      <c r="D733" s="12" t="s">
        <v>208</v>
      </c>
      <c r="E733" s="18">
        <v>9.99</v>
      </c>
      <c r="F733" s="35">
        <f>ROUNDUP(E733*Carpeta!$O$1,-2)</f>
        <v>7000</v>
      </c>
      <c r="G733" s="35">
        <f>ROUNDUP(E733*Carpeta!$O$4,-2)</f>
        <v>6500</v>
      </c>
      <c r="H733" s="2">
        <v>1</v>
      </c>
      <c r="I733" s="16">
        <f>F733*H733</f>
        <v>7000</v>
      </c>
      <c r="J733" s="16">
        <f>G733*H733</f>
        <v>6500</v>
      </c>
      <c r="K733" s="175" t="s">
        <v>2494</v>
      </c>
      <c r="L733" s="41">
        <f>E733*H733</f>
        <v>9.99</v>
      </c>
    </row>
    <row r="734" spans="1:12" x14ac:dyDescent="0.3">
      <c r="A734" s="22" t="s">
        <v>3182</v>
      </c>
      <c r="B734" s="166" t="s">
        <v>1516</v>
      </c>
      <c r="C734" s="23" t="s">
        <v>183</v>
      </c>
      <c r="D734" s="13" t="s">
        <v>209</v>
      </c>
      <c r="E734" s="18">
        <v>1.99</v>
      </c>
      <c r="F734" s="35">
        <f>ROUNDUP(E734*Carpeta!$O$1,-2)</f>
        <v>1400</v>
      </c>
      <c r="G734" s="35">
        <f>ROUNDUP(E734*Carpeta!$O$4,-2)</f>
        <v>1300</v>
      </c>
      <c r="H734" s="2">
        <v>1</v>
      </c>
      <c r="I734" s="16">
        <f>F734*H734</f>
        <v>1400</v>
      </c>
      <c r="J734" s="16">
        <f>G734*H734</f>
        <v>1300</v>
      </c>
      <c r="K734" s="175" t="s">
        <v>3183</v>
      </c>
      <c r="L734" s="41">
        <f>E734*H734</f>
        <v>1.99</v>
      </c>
    </row>
    <row r="736" spans="1:12" x14ac:dyDescent="0.3">
      <c r="A736" s="181" t="s">
        <v>3597</v>
      </c>
      <c r="B736">
        <v>22000</v>
      </c>
      <c r="C736" s="223" t="s">
        <v>3598</v>
      </c>
      <c r="D736" t="s">
        <v>3599</v>
      </c>
      <c r="G736" t="s">
        <v>3588</v>
      </c>
      <c r="J736" t="s">
        <v>567</v>
      </c>
      <c r="K736" t="s">
        <v>563</v>
      </c>
    </row>
    <row r="737" spans="1:12" x14ac:dyDescent="0.3">
      <c r="A737" s="34" t="s">
        <v>2597</v>
      </c>
      <c r="B737" s="164" t="s">
        <v>1514</v>
      </c>
      <c r="C737" s="14" t="s">
        <v>1152</v>
      </c>
      <c r="D737" s="13" t="s">
        <v>209</v>
      </c>
      <c r="E737" s="18">
        <v>9.99</v>
      </c>
      <c r="F737" s="35">
        <f>ROUNDUP(E737*Carpeta!$O$1,-2)</f>
        <v>7000</v>
      </c>
      <c r="G737" s="35">
        <f>ROUNDUP(E737*Carpeta!$O$4,-2)</f>
        <v>6500</v>
      </c>
      <c r="H737" s="2">
        <v>2</v>
      </c>
      <c r="I737" s="16">
        <f t="shared" ref="I737:I742" si="35">F737*H737</f>
        <v>14000</v>
      </c>
      <c r="J737" s="16">
        <f t="shared" ref="J737:J742" si="36">G737*H737</f>
        <v>13000</v>
      </c>
      <c r="K737" s="175" t="s">
        <v>2598</v>
      </c>
      <c r="L737" s="41">
        <f t="shared" ref="L737:L742" si="37">E737*H737</f>
        <v>19.98</v>
      </c>
    </row>
    <row r="738" spans="1:12" x14ac:dyDescent="0.3">
      <c r="A738" s="183" t="s">
        <v>2744</v>
      </c>
      <c r="B738" s="214" t="s">
        <v>2628</v>
      </c>
      <c r="C738" s="6" t="s">
        <v>1154</v>
      </c>
      <c r="D738" s="13" t="s">
        <v>209</v>
      </c>
      <c r="E738" s="18">
        <v>2.99</v>
      </c>
      <c r="F738" s="35">
        <f>ROUNDUP(E738*Carpeta!$O$1,-2)</f>
        <v>2100</v>
      </c>
      <c r="G738" s="35">
        <f>ROUNDUP(E738*Carpeta!$O$4,-2)</f>
        <v>2000</v>
      </c>
      <c r="H738" s="2">
        <v>1</v>
      </c>
      <c r="I738" s="16">
        <f t="shared" si="35"/>
        <v>2100</v>
      </c>
      <c r="J738" s="16">
        <f t="shared" si="36"/>
        <v>2000</v>
      </c>
      <c r="K738" s="175" t="s">
        <v>2743</v>
      </c>
      <c r="L738" s="41">
        <f t="shared" si="37"/>
        <v>2.99</v>
      </c>
    </row>
    <row r="739" spans="1:12" x14ac:dyDescent="0.3">
      <c r="A739" s="183" t="s">
        <v>362</v>
      </c>
      <c r="B739" s="164" t="s">
        <v>1514</v>
      </c>
      <c r="C739" s="6" t="s">
        <v>1154</v>
      </c>
      <c r="D739" s="1" t="s">
        <v>211</v>
      </c>
      <c r="E739" s="18">
        <v>2.99</v>
      </c>
      <c r="F739" s="35">
        <f>ROUNDUP(E739*Carpeta!$O$1,-2)</f>
        <v>2100</v>
      </c>
      <c r="G739" s="35">
        <f>ROUNDUP(E739*Carpeta!$O$4,-2)</f>
        <v>2000</v>
      </c>
      <c r="H739" s="2">
        <v>1</v>
      </c>
      <c r="I739" s="16">
        <f t="shared" si="35"/>
        <v>2100</v>
      </c>
      <c r="J739" s="16">
        <f t="shared" si="36"/>
        <v>2000</v>
      </c>
      <c r="K739" s="175" t="s">
        <v>2568</v>
      </c>
      <c r="L739" s="41">
        <f t="shared" si="37"/>
        <v>2.99</v>
      </c>
    </row>
    <row r="740" spans="1:12" x14ac:dyDescent="0.3">
      <c r="A740" s="204" t="s">
        <v>2339</v>
      </c>
      <c r="B740" s="217" t="s">
        <v>1514</v>
      </c>
      <c r="C740" s="6" t="s">
        <v>1154</v>
      </c>
      <c r="D740" s="1" t="s">
        <v>211</v>
      </c>
      <c r="E740" s="18">
        <v>2.99</v>
      </c>
      <c r="F740" s="35">
        <f>ROUNDUP(E740*Carpeta!$O$1,-2)</f>
        <v>2100</v>
      </c>
      <c r="G740" s="35">
        <f>ROUNDUP(E740*Carpeta!$O$4,-2)</f>
        <v>2000</v>
      </c>
      <c r="H740" s="2">
        <v>1</v>
      </c>
      <c r="I740" s="16">
        <f t="shared" si="35"/>
        <v>2100</v>
      </c>
      <c r="J740" s="16">
        <f t="shared" si="36"/>
        <v>2000</v>
      </c>
      <c r="K740" s="175" t="s">
        <v>145</v>
      </c>
      <c r="L740" s="41">
        <f t="shared" si="37"/>
        <v>2.99</v>
      </c>
    </row>
    <row r="741" spans="1:12" x14ac:dyDescent="0.3">
      <c r="A741" s="183" t="s">
        <v>525</v>
      </c>
      <c r="B741" s="164" t="s">
        <v>1514</v>
      </c>
      <c r="C741" s="6" t="s">
        <v>1154</v>
      </c>
      <c r="D741" s="1" t="s">
        <v>211</v>
      </c>
      <c r="E741" s="18">
        <v>2.4900000000000002</v>
      </c>
      <c r="F741" s="35">
        <f>ROUNDUP(E741*Carpeta!$O$1,-2)</f>
        <v>1800</v>
      </c>
      <c r="G741" s="35">
        <f>ROUNDUP(E741*Carpeta!$O$4,-2)</f>
        <v>1700</v>
      </c>
      <c r="H741" s="2">
        <v>1</v>
      </c>
      <c r="I741" s="16">
        <f t="shared" si="35"/>
        <v>1800</v>
      </c>
      <c r="J741" s="16">
        <f t="shared" si="36"/>
        <v>1700</v>
      </c>
      <c r="K741" s="175" t="s">
        <v>309</v>
      </c>
      <c r="L741" s="41">
        <f t="shared" si="37"/>
        <v>2.4900000000000002</v>
      </c>
    </row>
    <row r="742" spans="1:12" x14ac:dyDescent="0.3">
      <c r="A742" s="191" t="s">
        <v>3313</v>
      </c>
      <c r="B742" s="205" t="s">
        <v>2628</v>
      </c>
      <c r="C742" s="8" t="s">
        <v>184</v>
      </c>
      <c r="D742" s="1" t="s">
        <v>211</v>
      </c>
      <c r="E742" s="18">
        <v>3.99</v>
      </c>
      <c r="F742" s="35">
        <f>ROUNDUP(E742*Carpeta!$O$1,-2)</f>
        <v>2800</v>
      </c>
      <c r="G742" s="35">
        <f>ROUNDUP(E742*Carpeta!$O$4,-2)</f>
        <v>2600</v>
      </c>
      <c r="H742" s="2">
        <v>1</v>
      </c>
      <c r="I742" s="16">
        <f t="shared" si="35"/>
        <v>2800</v>
      </c>
      <c r="J742" s="16">
        <f t="shared" si="36"/>
        <v>2600</v>
      </c>
      <c r="K742" s="175" t="s">
        <v>3572</v>
      </c>
      <c r="L742" s="41">
        <f t="shared" si="37"/>
        <v>3.99</v>
      </c>
    </row>
    <row r="744" spans="1:12" x14ac:dyDescent="0.3">
      <c r="A744" s="181" t="s">
        <v>3600</v>
      </c>
      <c r="B744">
        <v>26500</v>
      </c>
      <c r="C744" s="220" t="s">
        <v>3598</v>
      </c>
      <c r="D744" t="s">
        <v>1230</v>
      </c>
      <c r="G744" t="s">
        <v>3588</v>
      </c>
      <c r="J744" t="s">
        <v>567</v>
      </c>
      <c r="K744" t="s">
        <v>563</v>
      </c>
    </row>
    <row r="745" spans="1:12" x14ac:dyDescent="0.3">
      <c r="A745" s="183" t="s">
        <v>2581</v>
      </c>
      <c r="B745" s="193" t="s">
        <v>2424</v>
      </c>
      <c r="C745" s="10" t="s">
        <v>181</v>
      </c>
      <c r="D745" s="12" t="s">
        <v>208</v>
      </c>
      <c r="E745" s="18">
        <v>19.989999999999998</v>
      </c>
      <c r="F745" s="35">
        <f>ROUNDUP(E745*Carpeta!$O$1,-2)</f>
        <v>14000</v>
      </c>
      <c r="G745" s="35">
        <f>ROUNDUP(E745*Carpeta!$O$4,-2)</f>
        <v>13000</v>
      </c>
      <c r="H745" s="2">
        <v>2</v>
      </c>
      <c r="I745" s="16">
        <f>F745*H745</f>
        <v>28000</v>
      </c>
      <c r="J745" s="16">
        <f>G745*H745</f>
        <v>26000</v>
      </c>
      <c r="K745" s="175" t="s">
        <v>2580</v>
      </c>
      <c r="L745" s="41">
        <f>E745*H745</f>
        <v>39.979999999999997</v>
      </c>
    </row>
    <row r="749" spans="1:12" x14ac:dyDescent="0.3">
      <c r="A749" s="181" t="s">
        <v>2405</v>
      </c>
    </row>
    <row r="750" spans="1:12" x14ac:dyDescent="0.3">
      <c r="A750" s="4" t="s">
        <v>2382</v>
      </c>
      <c r="B750" s="23" t="s">
        <v>1330</v>
      </c>
      <c r="C750" s="8" t="s">
        <v>184</v>
      </c>
      <c r="D750" s="12" t="s">
        <v>208</v>
      </c>
      <c r="E750" s="18">
        <v>3.99</v>
      </c>
      <c r="F750" s="16">
        <f>ROUNDUP(E750*$N$1,-1)</f>
        <v>2600</v>
      </c>
      <c r="G750" s="16">
        <f>ROUNDUP(E750*$N$4,-1)</f>
        <v>2400</v>
      </c>
      <c r="H750" s="2">
        <v>1</v>
      </c>
      <c r="I750" s="16">
        <f>F750*H750</f>
        <v>2600</v>
      </c>
      <c r="J750" s="16">
        <f>G750*H750</f>
        <v>2400</v>
      </c>
      <c r="K750" s="42" t="s">
        <v>2383</v>
      </c>
      <c r="L750" s="178">
        <f>H750*E750</f>
        <v>3.99</v>
      </c>
    </row>
    <row r="751" spans="1:12" x14ac:dyDescent="0.3">
      <c r="A751" s="4" t="s">
        <v>2380</v>
      </c>
      <c r="B751" s="23" t="s">
        <v>1330</v>
      </c>
      <c r="C751" s="8" t="s">
        <v>184</v>
      </c>
      <c r="D751" s="12" t="s">
        <v>208</v>
      </c>
      <c r="E751" s="18">
        <v>15.99</v>
      </c>
      <c r="F751" s="16">
        <f>ROUNDUP(E751*$N$1,-1)</f>
        <v>10400</v>
      </c>
      <c r="G751" s="16">
        <f>ROUNDUP(E751*$N$4,-1)</f>
        <v>9600</v>
      </c>
      <c r="H751" s="2">
        <v>1</v>
      </c>
      <c r="I751" s="16">
        <f>F751*H751</f>
        <v>10400</v>
      </c>
      <c r="J751" s="16">
        <f>G751*H751</f>
        <v>9600</v>
      </c>
      <c r="K751" s="42" t="s">
        <v>2379</v>
      </c>
      <c r="L751" s="178">
        <f>H751*E751</f>
        <v>15.99</v>
      </c>
    </row>
    <row r="752" spans="1:12" x14ac:dyDescent="0.3">
      <c r="A752" s="4" t="s">
        <v>2222</v>
      </c>
      <c r="B752" s="158" t="s">
        <v>1508</v>
      </c>
      <c r="C752" s="9" t="s">
        <v>182</v>
      </c>
      <c r="D752" s="12" t="s">
        <v>208</v>
      </c>
      <c r="E752" s="18">
        <v>5.99</v>
      </c>
      <c r="F752" s="16">
        <f t="shared" ref="F752" si="38">ROUNDUP(E752*$N$1,-1)</f>
        <v>3900</v>
      </c>
      <c r="G752" s="16">
        <f t="shared" ref="G752" si="39">ROUNDUP(E752*$N$4,-1)</f>
        <v>3600</v>
      </c>
      <c r="H752" s="2">
        <v>1</v>
      </c>
      <c r="I752" s="16">
        <f t="shared" ref="I752" si="40">F752*H752</f>
        <v>3900</v>
      </c>
      <c r="J752" s="16">
        <f t="shared" ref="J752" si="41">G752*H752</f>
        <v>3600</v>
      </c>
      <c r="K752" s="42" t="s">
        <v>2233</v>
      </c>
      <c r="L752" s="178">
        <f t="shared" ref="L752" si="42">H752*E752</f>
        <v>5.99</v>
      </c>
    </row>
    <row r="753" spans="1:13" x14ac:dyDescent="0.3">
      <c r="A753">
        <v>16000</v>
      </c>
      <c r="E753" t="s">
        <v>563</v>
      </c>
      <c r="F753" t="s">
        <v>2408</v>
      </c>
      <c r="G753" t="s">
        <v>567</v>
      </c>
    </row>
    <row r="755" spans="1:13" x14ac:dyDescent="0.3">
      <c r="A755" s="181" t="s">
        <v>2225</v>
      </c>
    </row>
    <row r="756" spans="1:13" x14ac:dyDescent="0.3">
      <c r="A756" s="21" t="s">
        <v>2135</v>
      </c>
      <c r="B756" s="157" t="s">
        <v>2132</v>
      </c>
      <c r="C756" s="19" t="s">
        <v>185</v>
      </c>
      <c r="D756" s="11" t="s">
        <v>210</v>
      </c>
      <c r="E756" s="18">
        <v>12.99</v>
      </c>
      <c r="F756" s="16">
        <f t="shared" ref="F756" si="43">ROUNDUP(E756*$N$1,-1)</f>
        <v>8450</v>
      </c>
      <c r="G756" s="16">
        <f t="shared" ref="G756" si="44">ROUNDUP(E756*$N$4,-1)</f>
        <v>7800</v>
      </c>
      <c r="H756" s="2">
        <v>1</v>
      </c>
      <c r="I756" s="16">
        <f>F756*H756</f>
        <v>8450</v>
      </c>
      <c r="J756" s="16">
        <f>G756*H756</f>
        <v>7800</v>
      </c>
      <c r="K756" s="42" t="s">
        <v>2173</v>
      </c>
      <c r="L756" s="178">
        <f>E756*H756</f>
        <v>12.99</v>
      </c>
      <c r="M756" t="s">
        <v>2218</v>
      </c>
    </row>
    <row r="757" spans="1:13" x14ac:dyDescent="0.3">
      <c r="A757">
        <v>8000</v>
      </c>
      <c r="B757" t="s">
        <v>563</v>
      </c>
      <c r="C757" t="s">
        <v>567</v>
      </c>
    </row>
    <row r="759" spans="1:13" x14ac:dyDescent="0.3">
      <c r="A759" s="65" t="s">
        <v>2203</v>
      </c>
    </row>
    <row r="760" spans="1:13" x14ac:dyDescent="0.3">
      <c r="A760" s="4" t="s">
        <v>1910</v>
      </c>
      <c r="B760" s="146" t="s">
        <v>1490</v>
      </c>
      <c r="C760" s="10" t="s">
        <v>181</v>
      </c>
      <c r="D760" s="12" t="s">
        <v>208</v>
      </c>
      <c r="E760" s="18">
        <v>29.99</v>
      </c>
      <c r="F760" s="16">
        <f t="shared" ref="F760:F761" si="45">ROUNDUP(E760*$N$1,-1)</f>
        <v>19500</v>
      </c>
      <c r="G760" s="16">
        <f t="shared" ref="G760:G761" si="46">ROUNDUP(E760*$N$4,-1)</f>
        <v>18000</v>
      </c>
      <c r="H760" s="2">
        <v>1</v>
      </c>
      <c r="I760" s="16">
        <f>F760*H760</f>
        <v>19500</v>
      </c>
      <c r="J760" s="16">
        <f>G760*H760</f>
        <v>18000</v>
      </c>
      <c r="K760" s="42" t="s">
        <v>1911</v>
      </c>
      <c r="L760" s="178">
        <f>E760*H760</f>
        <v>29.99</v>
      </c>
    </row>
    <row r="761" spans="1:13" x14ac:dyDescent="0.3">
      <c r="A761" s="21" t="s">
        <v>2134</v>
      </c>
      <c r="B761" s="157" t="s">
        <v>2132</v>
      </c>
      <c r="C761" s="19" t="s">
        <v>185</v>
      </c>
      <c r="D761" s="11" t="s">
        <v>210</v>
      </c>
      <c r="E761" s="18">
        <v>14.99</v>
      </c>
      <c r="F761" s="16">
        <f t="shared" si="45"/>
        <v>9750</v>
      </c>
      <c r="G761" s="16">
        <f t="shared" si="46"/>
        <v>9000</v>
      </c>
      <c r="H761" s="2">
        <v>1</v>
      </c>
      <c r="I761" s="16">
        <f>F761*H761</f>
        <v>9750</v>
      </c>
      <c r="J761" s="16">
        <f>G761*H761</f>
        <v>9000</v>
      </c>
      <c r="K761" s="42" t="s">
        <v>2185</v>
      </c>
      <c r="L761" s="178">
        <f>E761*H761</f>
        <v>14.99</v>
      </c>
      <c r="M761" t="s">
        <v>2209</v>
      </c>
    </row>
    <row r="762" spans="1:13" x14ac:dyDescent="0.3">
      <c r="A762">
        <v>27000</v>
      </c>
      <c r="B762" t="s">
        <v>563</v>
      </c>
      <c r="C762" t="s">
        <v>567</v>
      </c>
    </row>
    <row r="763" spans="1:13" x14ac:dyDescent="0.3">
      <c r="L763" s="178">
        <f>E993*H993</f>
        <v>1.99</v>
      </c>
    </row>
    <row r="764" spans="1:13" x14ac:dyDescent="0.3">
      <c r="A764" s="64" t="s">
        <v>2205</v>
      </c>
      <c r="M764" t="s">
        <v>2210</v>
      </c>
    </row>
    <row r="765" spans="1:13" x14ac:dyDescent="0.3">
      <c r="A765" s="4" t="s">
        <v>2135</v>
      </c>
      <c r="B765" s="157" t="s">
        <v>2132</v>
      </c>
      <c r="C765" s="19" t="s">
        <v>185</v>
      </c>
      <c r="D765" s="11" t="s">
        <v>210</v>
      </c>
      <c r="E765" s="18">
        <v>11.99</v>
      </c>
      <c r="F765" s="16">
        <f>ROUNDUP(E765*$N$1,-1)</f>
        <v>7800</v>
      </c>
      <c r="G765" s="16">
        <f>ROUNDUP(E765*$N$4,-1)</f>
        <v>7200</v>
      </c>
      <c r="H765" s="2">
        <v>1</v>
      </c>
      <c r="I765" s="16">
        <f>F765*H765</f>
        <v>7800</v>
      </c>
      <c r="J765" s="16">
        <f>G765*H765</f>
        <v>7200</v>
      </c>
      <c r="K765" s="42" t="s">
        <v>2136</v>
      </c>
      <c r="L765" s="178">
        <f>E765*H765</f>
        <v>11.99</v>
      </c>
    </row>
    <row r="766" spans="1:13" x14ac:dyDescent="0.3">
      <c r="A766" s="4" t="s">
        <v>2155</v>
      </c>
      <c r="B766" s="157" t="s">
        <v>2132</v>
      </c>
      <c r="C766" s="23" t="s">
        <v>183</v>
      </c>
      <c r="D766" s="12" t="s">
        <v>208</v>
      </c>
      <c r="E766" s="18">
        <v>3.99</v>
      </c>
      <c r="F766" s="16">
        <f>ROUNDUP(E766*$N$1,-1)</f>
        <v>2600</v>
      </c>
      <c r="G766" s="16">
        <f>ROUNDUP(E766*$N$4,-1)</f>
        <v>2400</v>
      </c>
      <c r="H766" s="2">
        <v>1</v>
      </c>
      <c r="I766" s="16">
        <f>F766*H766</f>
        <v>2600</v>
      </c>
      <c r="J766" s="16">
        <f>G766*H766</f>
        <v>2400</v>
      </c>
      <c r="K766" s="42" t="s">
        <v>2154</v>
      </c>
      <c r="L766" s="178">
        <f>E766*H766</f>
        <v>3.99</v>
      </c>
    </row>
    <row r="767" spans="1:13" x14ac:dyDescent="0.3">
      <c r="A767" s="21" t="s">
        <v>466</v>
      </c>
      <c r="B767" s="45" t="s">
        <v>207</v>
      </c>
      <c r="C767" s="19" t="s">
        <v>185</v>
      </c>
      <c r="D767" s="12" t="s">
        <v>208</v>
      </c>
      <c r="E767" s="18">
        <v>3.99</v>
      </c>
      <c r="F767" s="16">
        <f>ROUNDUP(E767*$N$1,-1)</f>
        <v>2600</v>
      </c>
      <c r="G767" s="16">
        <f>ROUNDUP(E767*$N$4,-1)</f>
        <v>2400</v>
      </c>
      <c r="H767" s="2">
        <v>1</v>
      </c>
      <c r="I767" s="35">
        <f>F767*H767</f>
        <v>2600</v>
      </c>
      <c r="J767" s="35">
        <f>G767*H767</f>
        <v>2400</v>
      </c>
      <c r="K767" s="42" t="s">
        <v>2201</v>
      </c>
      <c r="L767" s="41">
        <f>E767*H767</f>
        <v>3.99</v>
      </c>
    </row>
    <row r="768" spans="1:13" x14ac:dyDescent="0.3">
      <c r="A768" s="4" t="s">
        <v>2199</v>
      </c>
      <c r="B768" s="45" t="s">
        <v>207</v>
      </c>
      <c r="C768" s="6" t="s">
        <v>1154</v>
      </c>
      <c r="D768" s="12" t="s">
        <v>208</v>
      </c>
      <c r="E768" s="18">
        <v>3.99</v>
      </c>
      <c r="F768" s="16">
        <f>ROUNDUP(E768*$N$1,-1)</f>
        <v>2600</v>
      </c>
      <c r="G768" s="16">
        <f>ROUNDUP(E768*$N$4,-1)</f>
        <v>2400</v>
      </c>
      <c r="H768" s="2">
        <v>1</v>
      </c>
      <c r="I768" s="35">
        <f>F768*H768</f>
        <v>2600</v>
      </c>
      <c r="J768" s="35">
        <f>G768*H768</f>
        <v>2400</v>
      </c>
      <c r="K768" s="42" t="s">
        <v>2200</v>
      </c>
      <c r="L768" s="41">
        <f>E768*H768</f>
        <v>3.99</v>
      </c>
    </row>
    <row r="769" spans="1:15" x14ac:dyDescent="0.3">
      <c r="A769">
        <v>14500</v>
      </c>
      <c r="B769" t="s">
        <v>563</v>
      </c>
      <c r="C769" t="s">
        <v>567</v>
      </c>
    </row>
    <row r="771" spans="1:15" x14ac:dyDescent="0.3">
      <c r="A771" s="65" t="s">
        <v>1441</v>
      </c>
      <c r="B771" s="63">
        <f>SUM(J772:J776)</f>
        <v>16250</v>
      </c>
      <c r="M771">
        <v>15000</v>
      </c>
      <c r="N771" t="s">
        <v>562</v>
      </c>
      <c r="O771" t="s">
        <v>563</v>
      </c>
    </row>
    <row r="772" spans="1:15" x14ac:dyDescent="0.3">
      <c r="A772" s="30" t="s">
        <v>89</v>
      </c>
      <c r="B772" s="153" t="s">
        <v>1497</v>
      </c>
      <c r="C772" s="19" t="s">
        <v>1038</v>
      </c>
      <c r="D772" s="13" t="s">
        <v>209</v>
      </c>
      <c r="E772" s="17">
        <v>1.99</v>
      </c>
      <c r="F772" s="35">
        <f>ROUNDUP(E772*Carpeta!$O$1,-1)</f>
        <v>1400</v>
      </c>
      <c r="G772" s="35">
        <f>ROUNDUP(E772*Carpeta!$O$4,-1)</f>
        <v>1300</v>
      </c>
      <c r="H772" s="2">
        <v>1</v>
      </c>
      <c r="I772" s="35">
        <f>F772*H772</f>
        <v>1400</v>
      </c>
      <c r="J772" s="35">
        <f>G772*H772</f>
        <v>1300</v>
      </c>
      <c r="K772" s="42" t="s">
        <v>156</v>
      </c>
      <c r="L772" s="41">
        <f>E772*H772</f>
        <v>1.99</v>
      </c>
      <c r="N772" t="s">
        <v>1442</v>
      </c>
      <c r="O772" t="s">
        <v>567</v>
      </c>
    </row>
    <row r="773" spans="1:15" x14ac:dyDescent="0.3">
      <c r="A773" s="4" t="s">
        <v>25</v>
      </c>
      <c r="B773" s="166" t="s">
        <v>1516</v>
      </c>
      <c r="C773" s="19" t="s">
        <v>1026</v>
      </c>
      <c r="D773" s="11" t="s">
        <v>210</v>
      </c>
      <c r="E773" s="18">
        <v>2.99</v>
      </c>
      <c r="F773" s="35">
        <f>ROUNDUP(E773*Carpeta!$O$1,-1)</f>
        <v>2100</v>
      </c>
      <c r="G773" s="35">
        <f>ROUNDUP(E773*Carpeta!$O$4,-1)</f>
        <v>1950</v>
      </c>
      <c r="H773" s="2">
        <v>1</v>
      </c>
      <c r="I773" s="35">
        <f>F773*H773</f>
        <v>2100</v>
      </c>
      <c r="J773" s="35">
        <f>G773*H773</f>
        <v>1950</v>
      </c>
      <c r="K773" s="42" t="s">
        <v>127</v>
      </c>
      <c r="L773" s="41">
        <f>E773*H773</f>
        <v>2.99</v>
      </c>
    </row>
    <row r="774" spans="1:15" x14ac:dyDescent="0.3">
      <c r="A774" s="15" t="s">
        <v>26</v>
      </c>
      <c r="B774" s="166" t="s">
        <v>1516</v>
      </c>
      <c r="C774" s="19" t="s">
        <v>1026</v>
      </c>
      <c r="D774" s="12" t="s">
        <v>208</v>
      </c>
      <c r="E774" s="18">
        <v>2.99</v>
      </c>
      <c r="F774" s="35">
        <f>ROUNDUP(E774*Carpeta!$O$1,-1)</f>
        <v>2100</v>
      </c>
      <c r="G774" s="35">
        <f>ROUNDUP(E774*Carpeta!$O$4,-1)</f>
        <v>1950</v>
      </c>
      <c r="H774" s="2">
        <v>1</v>
      </c>
      <c r="I774" s="35">
        <f>F774*H774</f>
        <v>2100</v>
      </c>
      <c r="J774" s="35">
        <f>G774*H774</f>
        <v>1950</v>
      </c>
      <c r="K774" s="42" t="s">
        <v>126</v>
      </c>
      <c r="L774" s="41">
        <f>E774*H774</f>
        <v>2.99</v>
      </c>
    </row>
    <row r="775" spans="1:15" x14ac:dyDescent="0.3">
      <c r="A775" s="30" t="s">
        <v>162</v>
      </c>
      <c r="B775" s="170" t="s">
        <v>1523</v>
      </c>
      <c r="C775" s="10" t="s">
        <v>181</v>
      </c>
      <c r="D775" s="11" t="s">
        <v>210</v>
      </c>
      <c r="E775" s="17">
        <v>7.99</v>
      </c>
      <c r="F775" s="35">
        <f>ROUNDUP(E775*Carpeta!$O$1,-1)</f>
        <v>5600</v>
      </c>
      <c r="G775" s="35">
        <f>ROUNDUP(E775*Carpeta!$O$4,-1)</f>
        <v>5200</v>
      </c>
      <c r="H775" s="2">
        <v>1</v>
      </c>
      <c r="I775" s="35">
        <f>F775*H775</f>
        <v>5600</v>
      </c>
      <c r="J775" s="35">
        <f>G775*H775</f>
        <v>5200</v>
      </c>
      <c r="K775" s="43" t="s">
        <v>163</v>
      </c>
      <c r="L775" s="41">
        <f>E775*H775</f>
        <v>7.99</v>
      </c>
    </row>
    <row r="776" spans="1:15" x14ac:dyDescent="0.3">
      <c r="A776" s="4" t="s">
        <v>411</v>
      </c>
      <c r="B776" s="172" t="s">
        <v>1525</v>
      </c>
      <c r="C776" s="19" t="s">
        <v>185</v>
      </c>
      <c r="D776" s="11" t="s">
        <v>210</v>
      </c>
      <c r="E776" s="18">
        <v>8.99</v>
      </c>
      <c r="F776" s="35">
        <f>ROUNDUP(E776*Carpeta!$O$1,-1)</f>
        <v>6300</v>
      </c>
      <c r="G776" s="35">
        <f>ROUNDUP(E776*Carpeta!$O$4,-1)</f>
        <v>5850</v>
      </c>
      <c r="H776" s="2">
        <v>1</v>
      </c>
      <c r="I776" s="35">
        <f>F776*H776</f>
        <v>6300</v>
      </c>
      <c r="J776" s="35">
        <f>G776*H776</f>
        <v>5850</v>
      </c>
      <c r="K776" s="42" t="s">
        <v>410</v>
      </c>
      <c r="L776" s="41">
        <f>E776*H776</f>
        <v>8.99</v>
      </c>
    </row>
    <row r="779" spans="1:15" x14ac:dyDescent="0.3">
      <c r="A779" s="65" t="s">
        <v>1371</v>
      </c>
      <c r="B779" s="63">
        <f>SUM(J780:J781)</f>
        <v>3570</v>
      </c>
    </row>
    <row r="780" spans="1:15" x14ac:dyDescent="0.3">
      <c r="A780" s="15" t="s">
        <v>31</v>
      </c>
      <c r="B780" s="28" t="s">
        <v>1361</v>
      </c>
      <c r="C780" s="6" t="s">
        <v>1154</v>
      </c>
      <c r="D780" s="1" t="s">
        <v>211</v>
      </c>
      <c r="E780" s="18">
        <v>2.99</v>
      </c>
      <c r="F780" s="35">
        <f>ROUNDUP(E780*Carpeta!$O$1,-1)</f>
        <v>2100</v>
      </c>
      <c r="G780" s="35">
        <f>ROUNDUP(E780*Carpeta!$O$4,-1)</f>
        <v>1950</v>
      </c>
      <c r="H780" s="2">
        <v>1</v>
      </c>
      <c r="I780" s="35">
        <f>F780*H780</f>
        <v>2100</v>
      </c>
      <c r="J780" s="35">
        <f>G780*H780</f>
        <v>1950</v>
      </c>
      <c r="K780" s="42" t="s">
        <v>145</v>
      </c>
      <c r="L780" s="41">
        <f>E780*H780</f>
        <v>2.99</v>
      </c>
      <c r="M780">
        <v>3500</v>
      </c>
      <c r="N780" t="s">
        <v>571</v>
      </c>
      <c r="O780" t="s">
        <v>563</v>
      </c>
    </row>
    <row r="781" spans="1:15" x14ac:dyDescent="0.3">
      <c r="A781" s="34" t="s">
        <v>302</v>
      </c>
      <c r="B781" s="28" t="s">
        <v>1361</v>
      </c>
      <c r="C781" s="6" t="s">
        <v>1154</v>
      </c>
      <c r="D781" s="1" t="s">
        <v>211</v>
      </c>
      <c r="E781" s="17">
        <v>2.4900000000000002</v>
      </c>
      <c r="F781" s="35">
        <f>ROUNDUP(E781*Carpeta!$O$1,-1)</f>
        <v>1750</v>
      </c>
      <c r="G781" s="35">
        <f>ROUNDUP(E781*Carpeta!$O$4,-1)</f>
        <v>1620</v>
      </c>
      <c r="H781" s="2">
        <v>1</v>
      </c>
      <c r="I781" s="35">
        <f>F781*H781</f>
        <v>1750</v>
      </c>
      <c r="J781" s="35">
        <f>G781*H781</f>
        <v>1620</v>
      </c>
      <c r="K781" s="42" t="s">
        <v>309</v>
      </c>
      <c r="L781" s="41">
        <f>E781*H781</f>
        <v>2.4900000000000002</v>
      </c>
      <c r="N781" t="s">
        <v>1370</v>
      </c>
      <c r="O781" t="s">
        <v>567</v>
      </c>
    </row>
    <row r="784" spans="1:15" x14ac:dyDescent="0.3">
      <c r="A784" s="65" t="s">
        <v>558</v>
      </c>
      <c r="B784" s="63">
        <f>SUM(J785:J787)</f>
        <v>11050</v>
      </c>
      <c r="M784">
        <v>10000</v>
      </c>
      <c r="N784" t="s">
        <v>1227</v>
      </c>
      <c r="O784" t="s">
        <v>563</v>
      </c>
    </row>
    <row r="785" spans="1:15" x14ac:dyDescent="0.3">
      <c r="A785" s="20" t="s">
        <v>531</v>
      </c>
      <c r="B785" s="45" t="s">
        <v>398</v>
      </c>
      <c r="C785" s="4" t="s">
        <v>1007</v>
      </c>
      <c r="D785" s="11" t="s">
        <v>210</v>
      </c>
      <c r="E785" s="18">
        <v>3.99</v>
      </c>
      <c r="F785" s="35">
        <f>ROUNDUP(E785*Carpeta!$O$1,-1)</f>
        <v>2800</v>
      </c>
      <c r="G785" s="35">
        <f>ROUNDUP(E785*Carpeta!$O$4,-1)</f>
        <v>2600</v>
      </c>
      <c r="H785" s="2">
        <v>1</v>
      </c>
      <c r="I785" s="35">
        <f>F785*H785</f>
        <v>2800</v>
      </c>
      <c r="J785" s="35">
        <f>G785*H785</f>
        <v>2600</v>
      </c>
      <c r="K785" s="42" t="s">
        <v>532</v>
      </c>
      <c r="L785" s="41">
        <f>E785*H785</f>
        <v>3.99</v>
      </c>
      <c r="O785" t="s">
        <v>567</v>
      </c>
    </row>
    <row r="786" spans="1:15" x14ac:dyDescent="0.3">
      <c r="A786" s="30" t="s">
        <v>169</v>
      </c>
      <c r="B786" s="48" t="s">
        <v>295</v>
      </c>
      <c r="C786" s="9" t="s">
        <v>182</v>
      </c>
      <c r="D786" s="12" t="s">
        <v>208</v>
      </c>
      <c r="E786" s="17">
        <v>7.99</v>
      </c>
      <c r="F786" s="35">
        <f>ROUNDUP(E786*Carpeta!$O$1,-1)</f>
        <v>5600</v>
      </c>
      <c r="G786" s="35">
        <f>ROUNDUP(E786*Carpeta!$O$4,-1)</f>
        <v>5200</v>
      </c>
      <c r="H786" s="2">
        <v>1</v>
      </c>
      <c r="I786" s="16">
        <f>F786*H786</f>
        <v>5600</v>
      </c>
      <c r="J786" s="16">
        <f>G786*H786</f>
        <v>5200</v>
      </c>
      <c r="K786" s="42" t="s">
        <v>168</v>
      </c>
      <c r="L786" s="41">
        <f>E786*H786</f>
        <v>7.99</v>
      </c>
    </row>
    <row r="787" spans="1:15" x14ac:dyDescent="0.3">
      <c r="A787" s="4" t="s">
        <v>416</v>
      </c>
      <c r="B787" s="45" t="s">
        <v>398</v>
      </c>
      <c r="C787" s="19" t="s">
        <v>185</v>
      </c>
      <c r="D787" s="12" t="s">
        <v>208</v>
      </c>
      <c r="E787" s="18">
        <v>4.99</v>
      </c>
      <c r="F787" s="35">
        <f>ROUNDUP(E787*Carpeta!$O$1,-1)</f>
        <v>3500</v>
      </c>
      <c r="G787" s="35">
        <f>ROUNDUP(E787*Carpeta!$O$4,-1)</f>
        <v>3250</v>
      </c>
      <c r="H787" s="2">
        <v>1</v>
      </c>
      <c r="I787" s="35">
        <f>F787*H787</f>
        <v>3500</v>
      </c>
      <c r="J787" s="35">
        <f>G787*H787</f>
        <v>3250</v>
      </c>
      <c r="K787" s="42" t="s">
        <v>415</v>
      </c>
      <c r="L787" s="41">
        <f>E787*H787</f>
        <v>4.99</v>
      </c>
    </row>
    <row r="790" spans="1:15" x14ac:dyDescent="0.3">
      <c r="A790" s="65" t="s">
        <v>1220</v>
      </c>
      <c r="B790" s="63">
        <f>J791</f>
        <v>8450</v>
      </c>
      <c r="M790">
        <v>8000</v>
      </c>
      <c r="N790" t="s">
        <v>571</v>
      </c>
      <c r="O790" t="s">
        <v>563</v>
      </c>
    </row>
    <row r="791" spans="1:15" x14ac:dyDescent="0.3">
      <c r="A791" s="15" t="s">
        <v>409</v>
      </c>
      <c r="B791" s="45" t="s">
        <v>398</v>
      </c>
      <c r="C791" s="6" t="s">
        <v>1154</v>
      </c>
      <c r="D791" s="12" t="s">
        <v>208</v>
      </c>
      <c r="E791" s="18">
        <v>12.99</v>
      </c>
      <c r="F791" s="35">
        <f>ROUNDUP(E791*Carpeta!$O$1,-1)</f>
        <v>9100</v>
      </c>
      <c r="G791" s="35">
        <f>ROUNDUP(E791*Carpeta!$O$4,-1)</f>
        <v>8450</v>
      </c>
      <c r="H791" s="2">
        <v>1</v>
      </c>
      <c r="I791" s="35">
        <f>F791*H791</f>
        <v>9100</v>
      </c>
      <c r="J791" s="35">
        <f>G791*H791</f>
        <v>8450</v>
      </c>
      <c r="K791" s="42" t="s">
        <v>534</v>
      </c>
      <c r="L791" s="41">
        <f>E791*H791</f>
        <v>12.99</v>
      </c>
      <c r="N791" t="s">
        <v>1219</v>
      </c>
      <c r="O791" t="s">
        <v>567</v>
      </c>
    </row>
    <row r="793" spans="1:15" x14ac:dyDescent="0.3">
      <c r="A793" s="64" t="s">
        <v>559</v>
      </c>
      <c r="B793" s="63">
        <f>J794</f>
        <v>19500</v>
      </c>
    </row>
    <row r="794" spans="1:15" x14ac:dyDescent="0.3">
      <c r="A794" s="22" t="s">
        <v>399</v>
      </c>
      <c r="B794" s="45" t="s">
        <v>398</v>
      </c>
      <c r="C794" s="23" t="s">
        <v>183</v>
      </c>
      <c r="D794" s="12" t="s">
        <v>208</v>
      </c>
      <c r="E794" s="18">
        <v>29.99</v>
      </c>
      <c r="F794" s="35">
        <f>ROUNDUP(E794*Carpeta!$O$1,-1)</f>
        <v>21000</v>
      </c>
      <c r="G794" s="35">
        <f>ROUNDUP(E794*Carpeta!$O$4,-1)</f>
        <v>19500</v>
      </c>
      <c r="H794" s="2">
        <v>1</v>
      </c>
      <c r="I794" s="35">
        <f>F794*H794</f>
        <v>21000</v>
      </c>
      <c r="J794" s="35">
        <f>G794*H794</f>
        <v>19500</v>
      </c>
      <c r="K794" s="42" t="s">
        <v>400</v>
      </c>
      <c r="L794" s="41">
        <f>E794*H794</f>
        <v>29.99</v>
      </c>
      <c r="M794">
        <v>20000</v>
      </c>
      <c r="N794" t="s">
        <v>562</v>
      </c>
      <c r="O794" t="s">
        <v>563</v>
      </c>
    </row>
    <row r="795" spans="1:15" x14ac:dyDescent="0.3">
      <c r="O795" t="s">
        <v>567</v>
      </c>
    </row>
    <row r="797" spans="1:15" x14ac:dyDescent="0.3">
      <c r="A797" s="65" t="s">
        <v>568</v>
      </c>
      <c r="B797" s="63">
        <f>SUM(J798:J802)</f>
        <v>21120</v>
      </c>
      <c r="M797">
        <v>19500</v>
      </c>
      <c r="N797" t="s">
        <v>562</v>
      </c>
      <c r="O797" t="s">
        <v>563</v>
      </c>
    </row>
    <row r="798" spans="1:15" x14ac:dyDescent="0.3">
      <c r="A798" s="15" t="s">
        <v>334</v>
      </c>
      <c r="B798" s="45" t="s">
        <v>207</v>
      </c>
      <c r="C798" s="14" t="s">
        <v>193</v>
      </c>
      <c r="D798" s="11" t="s">
        <v>210</v>
      </c>
      <c r="E798" s="18">
        <v>11.99</v>
      </c>
      <c r="F798" s="35">
        <f>ROUNDUP(E798*Carpeta!$O$1,-1)</f>
        <v>8400</v>
      </c>
      <c r="G798" s="35">
        <f>ROUNDUP(E798*Carpeta!$O$4,-1)</f>
        <v>7800</v>
      </c>
      <c r="H798" s="2">
        <v>1</v>
      </c>
      <c r="I798" s="35">
        <f>F798*H798</f>
        <v>8400</v>
      </c>
      <c r="J798" s="35">
        <f>G798*H798</f>
        <v>7800</v>
      </c>
      <c r="K798" s="42" t="s">
        <v>333</v>
      </c>
      <c r="L798" s="41">
        <f>E798*H798</f>
        <v>11.99</v>
      </c>
      <c r="O798" t="s">
        <v>567</v>
      </c>
    </row>
    <row r="799" spans="1:15" x14ac:dyDescent="0.3">
      <c r="A799" s="15" t="s">
        <v>86</v>
      </c>
      <c r="B799" s="19" t="s">
        <v>206</v>
      </c>
      <c r="C799" s="8" t="s">
        <v>184</v>
      </c>
      <c r="D799" s="12" t="s">
        <v>208</v>
      </c>
      <c r="E799" s="18">
        <v>7.99</v>
      </c>
      <c r="F799" s="35">
        <f>ROUNDUP(E799*Carpeta!$O$1,-1)</f>
        <v>5600</v>
      </c>
      <c r="G799" s="35">
        <f>ROUNDUP(E799*Carpeta!$O$4,-1)</f>
        <v>5200</v>
      </c>
      <c r="H799" s="2">
        <v>1</v>
      </c>
      <c r="I799" s="35">
        <f>F799*H799</f>
        <v>5600</v>
      </c>
      <c r="J799" s="35">
        <f>G799*H799</f>
        <v>5200</v>
      </c>
      <c r="K799" s="42" t="s">
        <v>111</v>
      </c>
      <c r="L799" s="41">
        <f>E799*H799</f>
        <v>7.99</v>
      </c>
    </row>
    <row r="800" spans="1:15" x14ac:dyDescent="0.3">
      <c r="A800" s="22" t="s">
        <v>94</v>
      </c>
      <c r="B800" s="32" t="s">
        <v>205</v>
      </c>
      <c r="C800" s="14" t="s">
        <v>193</v>
      </c>
      <c r="D800" s="12" t="s">
        <v>208</v>
      </c>
      <c r="E800" s="18">
        <v>2.99</v>
      </c>
      <c r="F800" s="35">
        <f>ROUNDUP(E800*Carpeta!$O$1,-1)</f>
        <v>2100</v>
      </c>
      <c r="G800" s="35">
        <f>ROUNDUP(E800*Carpeta!$O$4,-1)</f>
        <v>1950</v>
      </c>
      <c r="H800" s="2">
        <v>1</v>
      </c>
      <c r="I800" s="35">
        <f>F800*H800</f>
        <v>2100</v>
      </c>
      <c r="J800" s="35">
        <f>G800*H800</f>
        <v>1950</v>
      </c>
      <c r="K800" s="42" t="s">
        <v>148</v>
      </c>
      <c r="L800" s="41">
        <f>E800*H800</f>
        <v>2.99</v>
      </c>
    </row>
    <row r="801" spans="1:15" x14ac:dyDescent="0.3">
      <c r="A801" s="34" t="s">
        <v>301</v>
      </c>
      <c r="B801" s="28" t="s">
        <v>202</v>
      </c>
      <c r="C801" s="6" t="s">
        <v>194</v>
      </c>
      <c r="D801" s="12" t="s">
        <v>208</v>
      </c>
      <c r="E801" s="17">
        <v>2.4900000000000002</v>
      </c>
      <c r="F801" s="35">
        <f>ROUNDUP(E801*Carpeta!$O$1,-1)</f>
        <v>1750</v>
      </c>
      <c r="G801" s="35">
        <f>ROUNDUP(E801*Carpeta!$O$4,-1)</f>
        <v>1620</v>
      </c>
      <c r="H801" s="2">
        <v>1</v>
      </c>
      <c r="I801" s="35">
        <f>F801*H801</f>
        <v>1750</v>
      </c>
      <c r="J801" s="35">
        <f>G801*H801</f>
        <v>1620</v>
      </c>
      <c r="K801" s="42" t="s">
        <v>308</v>
      </c>
      <c r="L801" s="41">
        <f>E801*H801</f>
        <v>2.4900000000000002</v>
      </c>
    </row>
    <row r="802" spans="1:15" x14ac:dyDescent="0.3">
      <c r="A802" s="20" t="s">
        <v>466</v>
      </c>
      <c r="B802" s="45" t="s">
        <v>207</v>
      </c>
      <c r="C802" s="19" t="s">
        <v>185</v>
      </c>
      <c r="D802" s="12" t="s">
        <v>208</v>
      </c>
      <c r="E802" s="18">
        <v>6.99</v>
      </c>
      <c r="F802" s="35">
        <f>ROUNDUP(E802*Carpeta!$O$1,-1)</f>
        <v>4900</v>
      </c>
      <c r="G802" s="35">
        <f>ROUNDUP(E802*Carpeta!$O$4,-1)</f>
        <v>4550</v>
      </c>
      <c r="H802" s="2">
        <v>1</v>
      </c>
      <c r="I802" s="35">
        <f>F802*H802</f>
        <v>4900</v>
      </c>
      <c r="J802" s="35">
        <f>G802*H802</f>
        <v>4550</v>
      </c>
      <c r="K802" s="42" t="s">
        <v>468</v>
      </c>
      <c r="L802" s="41">
        <f>E802*H802</f>
        <v>6.99</v>
      </c>
    </row>
    <row r="804" spans="1:15" x14ac:dyDescent="0.3">
      <c r="A804" s="64" t="s">
        <v>558</v>
      </c>
      <c r="B804" s="63">
        <f>SUM(J805:J811)</f>
        <v>23070</v>
      </c>
    </row>
    <row r="805" spans="1:15" x14ac:dyDescent="0.3">
      <c r="A805" s="30" t="s">
        <v>158</v>
      </c>
      <c r="B805" s="44" t="s">
        <v>195</v>
      </c>
      <c r="C805" s="14" t="s">
        <v>193</v>
      </c>
      <c r="D805" s="12" t="s">
        <v>208</v>
      </c>
      <c r="E805" s="37">
        <v>5.99</v>
      </c>
      <c r="F805" s="35">
        <f>ROUNDUP(E805*Carpeta!$O$1,-1)</f>
        <v>4200</v>
      </c>
      <c r="G805" s="35">
        <f>ROUNDUP(E805*Carpeta!$O$4,-1)</f>
        <v>3900</v>
      </c>
      <c r="H805" s="2">
        <v>1</v>
      </c>
      <c r="I805" s="35">
        <f t="shared" ref="I805:I811" si="47">F805*H805</f>
        <v>4200</v>
      </c>
      <c r="J805" s="35">
        <f t="shared" ref="J805:J811" si="48">G805*H805</f>
        <v>3900</v>
      </c>
      <c r="K805" s="42" t="s">
        <v>159</v>
      </c>
      <c r="L805" s="41">
        <f t="shared" ref="L805:L811" si="49">E805*H805</f>
        <v>5.99</v>
      </c>
      <c r="M805">
        <v>21500</v>
      </c>
      <c r="N805" t="s">
        <v>562</v>
      </c>
      <c r="O805" t="s">
        <v>563</v>
      </c>
    </row>
    <row r="806" spans="1:15" x14ac:dyDescent="0.3">
      <c r="A806" s="4" t="s">
        <v>29</v>
      </c>
      <c r="B806" s="8" t="s">
        <v>204</v>
      </c>
      <c r="C806" s="10" t="s">
        <v>181</v>
      </c>
      <c r="D806" s="12" t="s">
        <v>208</v>
      </c>
      <c r="E806" s="18">
        <v>2.99</v>
      </c>
      <c r="F806" s="35">
        <f>ROUNDUP(E806*Carpeta!$O$1,-1)</f>
        <v>2100</v>
      </c>
      <c r="G806" s="35">
        <f>ROUNDUP(E806*Carpeta!$O$4,-1)</f>
        <v>1950</v>
      </c>
      <c r="H806" s="2">
        <v>1</v>
      </c>
      <c r="I806" s="35">
        <f t="shared" si="47"/>
        <v>2100</v>
      </c>
      <c r="J806" s="35">
        <f t="shared" si="48"/>
        <v>1950</v>
      </c>
      <c r="K806" s="42" t="s">
        <v>130</v>
      </c>
      <c r="L806" s="41">
        <f t="shared" si="49"/>
        <v>2.99</v>
      </c>
      <c r="N806" t="s">
        <v>565</v>
      </c>
      <c r="O806" t="s">
        <v>567</v>
      </c>
    </row>
    <row r="807" spans="1:15" x14ac:dyDescent="0.3">
      <c r="A807" s="4" t="s">
        <v>403</v>
      </c>
      <c r="B807" s="45" t="s">
        <v>398</v>
      </c>
      <c r="C807" s="6" t="s">
        <v>194</v>
      </c>
      <c r="D807" s="12" t="s">
        <v>208</v>
      </c>
      <c r="E807" s="18">
        <v>9.99</v>
      </c>
      <c r="F807" s="35">
        <f>ROUNDUP(E807*Carpeta!$O$1,-1)</f>
        <v>7000</v>
      </c>
      <c r="G807" s="35">
        <f>ROUNDUP(E807*Carpeta!$O$4,-1)</f>
        <v>6500</v>
      </c>
      <c r="H807" s="2">
        <v>1</v>
      </c>
      <c r="I807" s="35">
        <f t="shared" si="47"/>
        <v>7000</v>
      </c>
      <c r="J807" s="35">
        <f t="shared" si="48"/>
        <v>6500</v>
      </c>
      <c r="K807" s="42" t="s">
        <v>402</v>
      </c>
      <c r="L807" s="41">
        <f t="shared" si="49"/>
        <v>9.99</v>
      </c>
      <c r="N807" t="s">
        <v>566</v>
      </c>
    </row>
    <row r="808" spans="1:15" x14ac:dyDescent="0.3">
      <c r="A808" s="4" t="s">
        <v>91</v>
      </c>
      <c r="B808" s="24" t="s">
        <v>200</v>
      </c>
      <c r="C808" s="19" t="s">
        <v>185</v>
      </c>
      <c r="D808" s="12" t="s">
        <v>208</v>
      </c>
      <c r="E808" s="18">
        <v>3.99</v>
      </c>
      <c r="F808" s="35">
        <f>ROUNDUP(E808*Carpeta!$O$1,-1)</f>
        <v>2800</v>
      </c>
      <c r="G808" s="35">
        <f>ROUNDUP(E808*Carpeta!$O$4,-1)</f>
        <v>2600</v>
      </c>
      <c r="H808" s="2">
        <v>1</v>
      </c>
      <c r="I808" s="35">
        <f t="shared" si="47"/>
        <v>2800</v>
      </c>
      <c r="J808" s="35">
        <f t="shared" si="48"/>
        <v>2600</v>
      </c>
      <c r="K808" s="42" t="s">
        <v>139</v>
      </c>
      <c r="L808" s="41">
        <f t="shared" si="49"/>
        <v>3.99</v>
      </c>
    </row>
    <row r="809" spans="1:15" x14ac:dyDescent="0.3">
      <c r="A809" s="4" t="s">
        <v>96</v>
      </c>
      <c r="B809" s="19" t="s">
        <v>206</v>
      </c>
      <c r="C809" s="8" t="s">
        <v>184</v>
      </c>
      <c r="D809" s="12" t="s">
        <v>208</v>
      </c>
      <c r="E809" s="18">
        <v>4.99</v>
      </c>
      <c r="F809" s="35">
        <f>ROUNDUP(E809*Carpeta!$O$1,-1)</f>
        <v>3500</v>
      </c>
      <c r="G809" s="35">
        <f>ROUNDUP(E809*Carpeta!$O$4,-1)</f>
        <v>3250</v>
      </c>
      <c r="H809" s="2">
        <v>1</v>
      </c>
      <c r="I809" s="35">
        <f t="shared" si="47"/>
        <v>3500</v>
      </c>
      <c r="J809" s="35">
        <f t="shared" si="48"/>
        <v>3250</v>
      </c>
      <c r="K809" s="42" t="s">
        <v>125</v>
      </c>
      <c r="L809" s="41">
        <f t="shared" si="49"/>
        <v>4.99</v>
      </c>
    </row>
    <row r="810" spans="1:15" x14ac:dyDescent="0.3">
      <c r="A810" s="38" t="s">
        <v>160</v>
      </c>
      <c r="B810" s="45" t="s">
        <v>207</v>
      </c>
      <c r="C810" s="8" t="s">
        <v>184</v>
      </c>
      <c r="D810" s="11" t="s">
        <v>210</v>
      </c>
      <c r="E810" s="17">
        <v>4.99</v>
      </c>
      <c r="F810" s="35">
        <f>ROUNDUP(E810*Carpeta!$O$1,-1)</f>
        <v>3500</v>
      </c>
      <c r="G810" s="35">
        <f>ROUNDUP(E810*Carpeta!$O$4,-1)</f>
        <v>3250</v>
      </c>
      <c r="H810" s="2">
        <v>1</v>
      </c>
      <c r="I810" s="35">
        <f t="shared" si="47"/>
        <v>3500</v>
      </c>
      <c r="J810" s="35">
        <f t="shared" si="48"/>
        <v>3250</v>
      </c>
      <c r="K810" s="42" t="s">
        <v>306</v>
      </c>
      <c r="L810" s="41">
        <f t="shared" si="49"/>
        <v>4.99</v>
      </c>
    </row>
    <row r="811" spans="1:15" x14ac:dyDescent="0.3">
      <c r="A811" s="15" t="s">
        <v>463</v>
      </c>
      <c r="B811" s="45" t="s">
        <v>207</v>
      </c>
      <c r="C811" s="10" t="s">
        <v>181</v>
      </c>
      <c r="D811" s="12" t="s">
        <v>208</v>
      </c>
      <c r="E811" s="18">
        <v>2.4900000000000002</v>
      </c>
      <c r="F811" s="35">
        <f>ROUNDUP(E811*Carpeta!$O$1,-1)</f>
        <v>1750</v>
      </c>
      <c r="G811" s="35">
        <f>ROUNDUP(E811*Carpeta!$O$4,-1)</f>
        <v>1620</v>
      </c>
      <c r="H811" s="2">
        <v>1</v>
      </c>
      <c r="I811" s="35">
        <f t="shared" si="47"/>
        <v>1750</v>
      </c>
      <c r="J811" s="35">
        <f t="shared" si="48"/>
        <v>1620</v>
      </c>
      <c r="K811" s="42" t="s">
        <v>462</v>
      </c>
      <c r="L811" s="41">
        <f t="shared" si="49"/>
        <v>2.4900000000000002</v>
      </c>
    </row>
    <row r="813" spans="1:15" x14ac:dyDescent="0.3">
      <c r="A813" s="64" t="s">
        <v>575</v>
      </c>
      <c r="B813" s="63">
        <f>SUM(J814:J820)</f>
        <v>35100</v>
      </c>
      <c r="M813">
        <v>32500</v>
      </c>
      <c r="N813" t="s">
        <v>562</v>
      </c>
      <c r="O813" t="s">
        <v>563</v>
      </c>
    </row>
    <row r="814" spans="1:15" x14ac:dyDescent="0.3">
      <c r="A814" s="4" t="s">
        <v>87</v>
      </c>
      <c r="B814" s="19" t="s">
        <v>206</v>
      </c>
      <c r="C814" s="10" t="s">
        <v>181</v>
      </c>
      <c r="D814" s="12" t="s">
        <v>208</v>
      </c>
      <c r="E814" s="18">
        <v>22.99</v>
      </c>
      <c r="F814" s="35">
        <f>ROUNDUP(E814*Carpeta!$O$1,-1)</f>
        <v>16100</v>
      </c>
      <c r="G814" s="35">
        <f>ROUNDUP(E814*Carpeta!$O$4,-1)</f>
        <v>14950</v>
      </c>
      <c r="H814" s="2">
        <v>1</v>
      </c>
      <c r="I814" s="35">
        <f t="shared" ref="I814:I820" si="50">F814*H814</f>
        <v>16100</v>
      </c>
      <c r="J814" s="35">
        <f t="shared" ref="J814:J820" si="51">G814*H814</f>
        <v>14950</v>
      </c>
      <c r="K814" s="42" t="s">
        <v>106</v>
      </c>
      <c r="L814" s="41">
        <f t="shared" ref="L814:L820" si="52">E814*H814</f>
        <v>22.99</v>
      </c>
      <c r="N814" t="s">
        <v>565</v>
      </c>
      <c r="O814" t="s">
        <v>567</v>
      </c>
    </row>
    <row r="815" spans="1:15" x14ac:dyDescent="0.3">
      <c r="A815" s="38" t="s">
        <v>179</v>
      </c>
      <c r="B815" s="8" t="s">
        <v>204</v>
      </c>
      <c r="C815" s="23" t="s">
        <v>183</v>
      </c>
      <c r="D815" s="13" t="s">
        <v>209</v>
      </c>
      <c r="E815" s="17">
        <v>4.99</v>
      </c>
      <c r="F815" s="35">
        <f>ROUNDUP(E815*Carpeta!$O$1,-1)</f>
        <v>3500</v>
      </c>
      <c r="G815" s="35">
        <f>ROUNDUP(E815*Carpeta!$O$4,-1)</f>
        <v>3250</v>
      </c>
      <c r="H815" s="2">
        <v>1</v>
      </c>
      <c r="I815" s="35">
        <f t="shared" si="50"/>
        <v>3500</v>
      </c>
      <c r="J815" s="35">
        <f t="shared" si="51"/>
        <v>3250</v>
      </c>
      <c r="K815" s="42" t="s">
        <v>178</v>
      </c>
      <c r="L815" s="41">
        <f t="shared" si="52"/>
        <v>4.99</v>
      </c>
      <c r="N815" t="s">
        <v>573</v>
      </c>
    </row>
    <row r="816" spans="1:15" x14ac:dyDescent="0.3">
      <c r="A816" s="30" t="s">
        <v>173</v>
      </c>
      <c r="B816" s="48" t="s">
        <v>295</v>
      </c>
      <c r="C816" s="8" t="s">
        <v>184</v>
      </c>
      <c r="D816" s="12" t="s">
        <v>208</v>
      </c>
      <c r="E816" s="17">
        <v>4.99</v>
      </c>
      <c r="F816" s="35">
        <f>ROUNDUP(E816*Carpeta!$O$1,-1)</f>
        <v>3500</v>
      </c>
      <c r="G816" s="35">
        <f>ROUNDUP(E816*Carpeta!$O$4,-1)</f>
        <v>3250</v>
      </c>
      <c r="H816" s="2">
        <v>1</v>
      </c>
      <c r="I816" s="16">
        <f t="shared" si="50"/>
        <v>3500</v>
      </c>
      <c r="J816" s="16">
        <f t="shared" si="51"/>
        <v>3250</v>
      </c>
      <c r="K816" s="42" t="s">
        <v>172</v>
      </c>
      <c r="L816" s="41">
        <f t="shared" si="52"/>
        <v>4.99</v>
      </c>
    </row>
    <row r="817" spans="1:15" x14ac:dyDescent="0.3">
      <c r="A817" s="4" t="s">
        <v>27</v>
      </c>
      <c r="B817" s="8" t="s">
        <v>204</v>
      </c>
      <c r="C817" s="6" t="s">
        <v>194</v>
      </c>
      <c r="D817" s="12" t="s">
        <v>208</v>
      </c>
      <c r="E817" s="18">
        <v>5.99</v>
      </c>
      <c r="F817" s="35">
        <f>ROUNDUP(E817*Carpeta!$O$1,-1)</f>
        <v>4200</v>
      </c>
      <c r="G817" s="35">
        <f>ROUNDUP(E817*Carpeta!$O$4,-1)</f>
        <v>3900</v>
      </c>
      <c r="H817" s="2">
        <v>1</v>
      </c>
      <c r="I817" s="35">
        <f t="shared" si="50"/>
        <v>4200</v>
      </c>
      <c r="J817" s="35">
        <f t="shared" si="51"/>
        <v>3900</v>
      </c>
      <c r="K817" s="42" t="s">
        <v>120</v>
      </c>
      <c r="L817" s="41">
        <f t="shared" si="52"/>
        <v>5.99</v>
      </c>
    </row>
    <row r="818" spans="1:15" x14ac:dyDescent="0.3">
      <c r="A818" s="20" t="s">
        <v>103</v>
      </c>
      <c r="B818" s="8" t="s">
        <v>204</v>
      </c>
      <c r="C818" s="9" t="s">
        <v>182</v>
      </c>
      <c r="D818" s="13" t="s">
        <v>209</v>
      </c>
      <c r="E818" s="18">
        <v>2.99</v>
      </c>
      <c r="F818" s="35">
        <f>ROUNDUP(E818*Carpeta!$O$1,-1)</f>
        <v>2100</v>
      </c>
      <c r="G818" s="35">
        <f>ROUNDUP(E818*Carpeta!$O$4,-1)</f>
        <v>1950</v>
      </c>
      <c r="H818" s="2">
        <v>1</v>
      </c>
      <c r="I818" s="35">
        <f t="shared" si="50"/>
        <v>2100</v>
      </c>
      <c r="J818" s="35">
        <f t="shared" si="51"/>
        <v>1950</v>
      </c>
      <c r="K818" s="42" t="s">
        <v>138</v>
      </c>
      <c r="L818" s="41">
        <f t="shared" si="52"/>
        <v>2.99</v>
      </c>
    </row>
    <row r="819" spans="1:15" x14ac:dyDescent="0.3">
      <c r="A819" s="20" t="s">
        <v>81</v>
      </c>
      <c r="B819" s="8" t="s">
        <v>204</v>
      </c>
      <c r="C819" s="5" t="s">
        <v>192</v>
      </c>
      <c r="D819" s="11" t="s">
        <v>210</v>
      </c>
      <c r="E819" s="18">
        <v>6.99</v>
      </c>
      <c r="F819" s="35">
        <f>ROUNDUP(E819*Carpeta!$O$1,-1)</f>
        <v>4900</v>
      </c>
      <c r="G819" s="35">
        <f>ROUNDUP(E819*Carpeta!$O$4,-1)</f>
        <v>4550</v>
      </c>
      <c r="H819" s="2">
        <v>1</v>
      </c>
      <c r="I819" s="35">
        <f t="shared" si="50"/>
        <v>4900</v>
      </c>
      <c r="J819" s="35">
        <f t="shared" si="51"/>
        <v>4550</v>
      </c>
      <c r="K819" s="42" t="s">
        <v>112</v>
      </c>
      <c r="L819" s="41">
        <f t="shared" si="52"/>
        <v>6.99</v>
      </c>
    </row>
    <row r="820" spans="1:15" x14ac:dyDescent="0.3">
      <c r="A820" s="20" t="s">
        <v>30</v>
      </c>
      <c r="B820" s="8" t="s">
        <v>204</v>
      </c>
      <c r="C820" s="8" t="s">
        <v>184</v>
      </c>
      <c r="D820" s="12" t="s">
        <v>208</v>
      </c>
      <c r="E820" s="18">
        <v>4.99</v>
      </c>
      <c r="F820" s="35">
        <f>ROUNDUP(E820*Carpeta!$O$1,-1)</f>
        <v>3500</v>
      </c>
      <c r="G820" s="35">
        <f>ROUNDUP(E820*Carpeta!$O$4,-1)</f>
        <v>3250</v>
      </c>
      <c r="H820" s="2">
        <v>1</v>
      </c>
      <c r="I820" s="35">
        <f t="shared" si="50"/>
        <v>3500</v>
      </c>
      <c r="J820" s="35">
        <f t="shared" si="51"/>
        <v>3250</v>
      </c>
      <c r="K820" s="42" t="s">
        <v>122</v>
      </c>
      <c r="L820" s="41">
        <f t="shared" si="52"/>
        <v>4.99</v>
      </c>
    </row>
    <row r="822" spans="1:15" x14ac:dyDescent="0.3">
      <c r="A822" s="64" t="s">
        <v>576</v>
      </c>
      <c r="B822">
        <f>SUM(J823:J828)</f>
        <v>33470</v>
      </c>
      <c r="M822">
        <v>30500</v>
      </c>
      <c r="N822" t="s">
        <v>562</v>
      </c>
      <c r="O822" t="s">
        <v>563</v>
      </c>
    </row>
    <row r="823" spans="1:15" x14ac:dyDescent="0.3">
      <c r="A823" s="15" t="s">
        <v>401</v>
      </c>
      <c r="B823" s="45" t="s">
        <v>398</v>
      </c>
      <c r="C823" s="14" t="s">
        <v>193</v>
      </c>
      <c r="D823" s="12" t="s">
        <v>208</v>
      </c>
      <c r="E823" s="18">
        <v>9.99</v>
      </c>
      <c r="F823" s="35">
        <f>ROUNDUP(E823*Carpeta!$O$1,-1)</f>
        <v>7000</v>
      </c>
      <c r="G823" s="35">
        <f>ROUNDUP(E823*Carpeta!$O$4,-1)</f>
        <v>6500</v>
      </c>
      <c r="H823" s="2">
        <v>1</v>
      </c>
      <c r="I823" s="35">
        <f t="shared" ref="I823:I828" si="53">F823*H823</f>
        <v>7000</v>
      </c>
      <c r="J823" s="35">
        <f t="shared" ref="J823:J828" si="54">G823*H823</f>
        <v>6500</v>
      </c>
      <c r="K823" s="42" t="s">
        <v>537</v>
      </c>
      <c r="L823" s="41">
        <f t="shared" ref="L823:L828" si="55">E823*H823</f>
        <v>9.99</v>
      </c>
      <c r="N823" t="s">
        <v>577</v>
      </c>
      <c r="O823" t="s">
        <v>567</v>
      </c>
    </row>
    <row r="824" spans="1:15" x14ac:dyDescent="0.3">
      <c r="A824" s="4" t="s">
        <v>327</v>
      </c>
      <c r="B824" s="45" t="s">
        <v>207</v>
      </c>
      <c r="C824" s="10" t="s">
        <v>181</v>
      </c>
      <c r="D824" s="12" t="s">
        <v>208</v>
      </c>
      <c r="E824" s="18">
        <v>15.99</v>
      </c>
      <c r="F824" s="35">
        <f>ROUNDUP(E824*Carpeta!$O$1,-1)</f>
        <v>11200</v>
      </c>
      <c r="G824" s="35">
        <f>ROUNDUP(E824*Carpeta!$O$4,-1)</f>
        <v>10400</v>
      </c>
      <c r="H824" s="2">
        <v>1</v>
      </c>
      <c r="I824" s="35">
        <f t="shared" si="53"/>
        <v>11200</v>
      </c>
      <c r="J824" s="35">
        <f t="shared" si="54"/>
        <v>10400</v>
      </c>
      <c r="K824" s="42" t="s">
        <v>328</v>
      </c>
      <c r="L824" s="41">
        <f t="shared" si="55"/>
        <v>15.99</v>
      </c>
      <c r="N824" t="s">
        <v>578</v>
      </c>
    </row>
    <row r="825" spans="1:15" x14ac:dyDescent="0.3">
      <c r="A825" s="21" t="s">
        <v>406</v>
      </c>
      <c r="B825" s="45" t="s">
        <v>398</v>
      </c>
      <c r="C825" s="6" t="s">
        <v>194</v>
      </c>
      <c r="D825" s="12" t="s">
        <v>208</v>
      </c>
      <c r="E825" s="18">
        <v>10.99</v>
      </c>
      <c r="F825" s="35">
        <f>ROUNDUP(E825*Carpeta!$O$1,-1)</f>
        <v>7700</v>
      </c>
      <c r="G825" s="35">
        <f>ROUNDUP(E825*Carpeta!$O$4,-1)</f>
        <v>7150</v>
      </c>
      <c r="H825" s="2">
        <v>1</v>
      </c>
      <c r="I825" s="35">
        <f t="shared" si="53"/>
        <v>7700</v>
      </c>
      <c r="J825" s="35">
        <f t="shared" si="54"/>
        <v>7150</v>
      </c>
      <c r="K825" s="42" t="s">
        <v>539</v>
      </c>
      <c r="L825" s="41">
        <f t="shared" si="55"/>
        <v>10.99</v>
      </c>
    </row>
    <row r="826" spans="1:15" x14ac:dyDescent="0.3">
      <c r="A826" s="4" t="s">
        <v>405</v>
      </c>
      <c r="B826" s="45" t="s">
        <v>398</v>
      </c>
      <c r="C826" s="14" t="s">
        <v>193</v>
      </c>
      <c r="D826" s="12" t="s">
        <v>208</v>
      </c>
      <c r="E826" s="18">
        <v>5.99</v>
      </c>
      <c r="F826" s="35">
        <f>ROUNDUP(E826*Carpeta!$O$1,-1)</f>
        <v>4200</v>
      </c>
      <c r="G826" s="35">
        <f>ROUNDUP(E826*Carpeta!$O$4,-1)</f>
        <v>3900</v>
      </c>
      <c r="H826" s="2">
        <v>1</v>
      </c>
      <c r="I826" s="35">
        <f t="shared" si="53"/>
        <v>4200</v>
      </c>
      <c r="J826" s="35">
        <f t="shared" si="54"/>
        <v>3900</v>
      </c>
      <c r="K826" s="42" t="s">
        <v>404</v>
      </c>
      <c r="L826" s="41">
        <f t="shared" si="55"/>
        <v>5.99</v>
      </c>
    </row>
    <row r="827" spans="1:15" x14ac:dyDescent="0.3">
      <c r="A827" s="4" t="s">
        <v>412</v>
      </c>
      <c r="B827" s="45" t="s">
        <v>398</v>
      </c>
      <c r="C827" s="8" t="s">
        <v>184</v>
      </c>
      <c r="D827" s="12" t="s">
        <v>208</v>
      </c>
      <c r="E827" s="18">
        <v>4.99</v>
      </c>
      <c r="F827" s="35">
        <f>ROUNDUP(E827*Carpeta!$O$1,-1)</f>
        <v>3500</v>
      </c>
      <c r="G827" s="35">
        <f>ROUNDUP(E827*Carpeta!$O$4,-1)</f>
        <v>3250</v>
      </c>
      <c r="H827" s="2">
        <v>1</v>
      </c>
      <c r="I827" s="35">
        <f t="shared" si="53"/>
        <v>3500</v>
      </c>
      <c r="J827" s="35">
        <f t="shared" si="54"/>
        <v>3250</v>
      </c>
      <c r="K827" s="42" t="s">
        <v>413</v>
      </c>
      <c r="L827" s="41">
        <f t="shared" si="55"/>
        <v>4.99</v>
      </c>
    </row>
    <row r="828" spans="1:15" x14ac:dyDescent="0.3">
      <c r="A828" s="4" t="s">
        <v>4</v>
      </c>
      <c r="B828" s="29" t="s">
        <v>197</v>
      </c>
      <c r="C828" s="23" t="s">
        <v>183</v>
      </c>
      <c r="D828" s="13" t="s">
        <v>209</v>
      </c>
      <c r="E828" s="18">
        <v>3.49</v>
      </c>
      <c r="F828" s="35">
        <f>ROUNDUP(E828*Carpeta!$O$1,-1)</f>
        <v>2450</v>
      </c>
      <c r="G828" s="35">
        <f>ROUNDUP(E828*Carpeta!$O$4,-1)</f>
        <v>2270</v>
      </c>
      <c r="H828" s="2">
        <v>1</v>
      </c>
      <c r="I828" s="35">
        <f t="shared" si="53"/>
        <v>2450</v>
      </c>
      <c r="J828" s="35">
        <f t="shared" si="54"/>
        <v>2270</v>
      </c>
      <c r="K828" s="42" t="s">
        <v>137</v>
      </c>
      <c r="L828" s="41">
        <f t="shared" si="55"/>
        <v>3.49</v>
      </c>
    </row>
    <row r="830" spans="1:15" x14ac:dyDescent="0.3">
      <c r="A830" s="65" t="s">
        <v>570</v>
      </c>
      <c r="B830" s="63">
        <f>SUM(J831:J833)</f>
        <v>39970</v>
      </c>
      <c r="M830">
        <v>37000</v>
      </c>
      <c r="N830" t="s">
        <v>562</v>
      </c>
      <c r="O830" t="s">
        <v>563</v>
      </c>
    </row>
    <row r="831" spans="1:15" x14ac:dyDescent="0.3">
      <c r="A831" s="20" t="s">
        <v>330</v>
      </c>
      <c r="B831" s="45" t="s">
        <v>207</v>
      </c>
      <c r="C831" s="6" t="s">
        <v>194</v>
      </c>
      <c r="D831" s="11" t="s">
        <v>210</v>
      </c>
      <c r="E831" s="18">
        <v>54.99</v>
      </c>
      <c r="F831" s="35">
        <f>ROUNDUP(E831*Carpeta!$O$1,-1)</f>
        <v>38500</v>
      </c>
      <c r="G831" s="35">
        <f>ROUNDUP(E831*Carpeta!$O$4,-1)</f>
        <v>35750</v>
      </c>
      <c r="H831" s="2">
        <v>1</v>
      </c>
      <c r="I831" s="35">
        <f>F831*H831</f>
        <v>38500</v>
      </c>
      <c r="J831" s="35">
        <f>G831*H831</f>
        <v>35750</v>
      </c>
      <c r="K831" s="42" t="s">
        <v>329</v>
      </c>
      <c r="L831" s="41">
        <f>E831*H831</f>
        <v>54.99</v>
      </c>
      <c r="N831" s="67">
        <v>0.22916666666666666</v>
      </c>
      <c r="O831" t="s">
        <v>567</v>
      </c>
    </row>
    <row r="832" spans="1:15" x14ac:dyDescent="0.3">
      <c r="A832" s="4" t="s">
        <v>435</v>
      </c>
      <c r="B832" s="45" t="s">
        <v>398</v>
      </c>
      <c r="C832" s="19" t="s">
        <v>185</v>
      </c>
      <c r="D832" s="13" t="s">
        <v>209</v>
      </c>
      <c r="E832" s="18">
        <v>3.99</v>
      </c>
      <c r="F832" s="35">
        <f>ROUNDUP(E832*Carpeta!$O$1,-1)</f>
        <v>2800</v>
      </c>
      <c r="G832" s="35">
        <f>ROUNDUP(E832*Carpeta!$O$4,-1)</f>
        <v>2600</v>
      </c>
      <c r="H832" s="2">
        <v>1</v>
      </c>
      <c r="I832" s="35">
        <f>F832*H832</f>
        <v>2800</v>
      </c>
      <c r="J832" s="35">
        <f>G832*H832</f>
        <v>2600</v>
      </c>
      <c r="K832" s="42" t="s">
        <v>436</v>
      </c>
      <c r="L832" s="41">
        <f>E832*H832</f>
        <v>3.99</v>
      </c>
      <c r="N832" t="s">
        <v>928</v>
      </c>
    </row>
    <row r="833" spans="1:15" x14ac:dyDescent="0.3">
      <c r="A833" s="30" t="s">
        <v>174</v>
      </c>
      <c r="B833" s="48" t="s">
        <v>295</v>
      </c>
      <c r="C833" s="23" t="s">
        <v>183</v>
      </c>
      <c r="D833" s="12" t="s">
        <v>208</v>
      </c>
      <c r="E833" s="17">
        <v>2.4900000000000002</v>
      </c>
      <c r="F833" s="35">
        <f>ROUNDUP(E833*Carpeta!$O$1,-1)</f>
        <v>1750</v>
      </c>
      <c r="G833" s="35">
        <f>ROUNDUP(E833*Carpeta!$O$4,-1)</f>
        <v>1620</v>
      </c>
      <c r="H833" s="2">
        <v>1</v>
      </c>
      <c r="I833" s="16">
        <f>F833*H833</f>
        <v>1750</v>
      </c>
      <c r="J833" s="16">
        <f>G833*H833</f>
        <v>1620</v>
      </c>
      <c r="K833" s="42" t="s">
        <v>175</v>
      </c>
      <c r="L833" s="41">
        <f>E833*H833</f>
        <v>2.4900000000000002</v>
      </c>
      <c r="N833" t="s">
        <v>572</v>
      </c>
    </row>
    <row r="835" spans="1:15" x14ac:dyDescent="0.3">
      <c r="A835" s="65" t="s">
        <v>574</v>
      </c>
      <c r="B835" s="66">
        <v>5400</v>
      </c>
      <c r="M835">
        <v>5500</v>
      </c>
      <c r="N835" t="s">
        <v>571</v>
      </c>
      <c r="O835" t="s">
        <v>563</v>
      </c>
    </row>
    <row r="836" spans="1:15" x14ac:dyDescent="0.3">
      <c r="A836" s="20" t="s">
        <v>540</v>
      </c>
      <c r="B836" s="45" t="s">
        <v>398</v>
      </c>
      <c r="C836" s="5" t="s">
        <v>192</v>
      </c>
      <c r="D836" s="11" t="s">
        <v>210</v>
      </c>
      <c r="E836" s="18">
        <v>8.99</v>
      </c>
      <c r="F836" s="35">
        <f>ROUNDUP(E836*Carpeta!$O$1,-1)</f>
        <v>6300</v>
      </c>
      <c r="G836" s="35">
        <f>ROUNDUP(E836*Carpeta!$O$4,-1)</f>
        <v>5850</v>
      </c>
      <c r="H836" s="2">
        <v>1</v>
      </c>
      <c r="I836" s="35">
        <f>F836*H836</f>
        <v>6300</v>
      </c>
      <c r="J836" s="35">
        <f>G836*H836</f>
        <v>5850</v>
      </c>
      <c r="K836" s="42" t="s">
        <v>541</v>
      </c>
      <c r="L836" s="41">
        <f>E836*H836</f>
        <v>8.99</v>
      </c>
      <c r="N836" t="s">
        <v>572</v>
      </c>
      <c r="O836" t="s">
        <v>567</v>
      </c>
    </row>
    <row r="837" spans="1:15" x14ac:dyDescent="0.3">
      <c r="N837" t="s">
        <v>573</v>
      </c>
    </row>
    <row r="838" spans="1:15" x14ac:dyDescent="0.3">
      <c r="A838" s="65" t="s">
        <v>1229</v>
      </c>
      <c r="B838" s="63">
        <f>SUM(J839:J842)</f>
        <v>7470</v>
      </c>
      <c r="M838">
        <f>2000+2000+1500+2000</f>
        <v>7500</v>
      </c>
      <c r="N838" t="s">
        <v>571</v>
      </c>
      <c r="O838" t="s">
        <v>563</v>
      </c>
    </row>
    <row r="839" spans="1:15" x14ac:dyDescent="0.3">
      <c r="A839" s="4" t="s">
        <v>4</v>
      </c>
      <c r="B839" s="29" t="s">
        <v>197</v>
      </c>
      <c r="C839" s="23" t="s">
        <v>183</v>
      </c>
      <c r="D839" s="13" t="s">
        <v>209</v>
      </c>
      <c r="E839" s="18">
        <v>3.49</v>
      </c>
      <c r="F839" s="35">
        <f>ROUNDUP(E839*Carpeta!$O$1,-1)</f>
        <v>2450</v>
      </c>
      <c r="G839" s="35">
        <f>ROUNDUP(E839*Carpeta!$O$4,-1)</f>
        <v>2270</v>
      </c>
      <c r="H839" s="2">
        <v>1</v>
      </c>
      <c r="I839" s="35">
        <f>F839*H839</f>
        <v>2450</v>
      </c>
      <c r="J839" s="35">
        <f>G839*H839</f>
        <v>2270</v>
      </c>
      <c r="K839" s="42" t="s">
        <v>137</v>
      </c>
      <c r="L839" s="41">
        <f>E839*H839</f>
        <v>3.49</v>
      </c>
      <c r="N839" t="s">
        <v>1230</v>
      </c>
      <c r="O839" t="s">
        <v>567</v>
      </c>
    </row>
    <row r="840" spans="1:15" x14ac:dyDescent="0.3">
      <c r="A840" s="4" t="s">
        <v>25</v>
      </c>
      <c r="B840" s="8" t="s">
        <v>204</v>
      </c>
      <c r="C840" s="19" t="s">
        <v>1026</v>
      </c>
      <c r="D840" s="11" t="s">
        <v>210</v>
      </c>
      <c r="E840" s="18">
        <v>2.99</v>
      </c>
      <c r="F840" s="35">
        <f>ROUNDUP(E840*Carpeta!$O$1,-1)</f>
        <v>2100</v>
      </c>
      <c r="G840" s="35">
        <f>ROUNDUP(E840*Carpeta!$O$4,-1)</f>
        <v>1950</v>
      </c>
      <c r="H840" s="2">
        <v>1</v>
      </c>
      <c r="I840" s="35">
        <f>F840*H840</f>
        <v>2100</v>
      </c>
      <c r="J840" s="35">
        <f>G840*H840</f>
        <v>1950</v>
      </c>
      <c r="K840" s="42" t="s">
        <v>127</v>
      </c>
      <c r="L840" s="41">
        <f>E840*H840</f>
        <v>2.99</v>
      </c>
    </row>
    <row r="841" spans="1:15" x14ac:dyDescent="0.3">
      <c r="A841" s="30" t="s">
        <v>38</v>
      </c>
      <c r="B841" s="45" t="s">
        <v>398</v>
      </c>
      <c r="C841" s="19" t="s">
        <v>185</v>
      </c>
      <c r="D841" s="1" t="s">
        <v>211</v>
      </c>
      <c r="E841" s="17">
        <v>1.99</v>
      </c>
      <c r="F841" s="35">
        <f>ROUNDUP(E841*Carpeta!$O$1,-1)</f>
        <v>1400</v>
      </c>
      <c r="G841" s="35">
        <f>ROUNDUP(E841*Carpeta!$O$4,-1)</f>
        <v>1300</v>
      </c>
      <c r="H841" s="2">
        <v>1</v>
      </c>
      <c r="I841" s="35">
        <f>F841*H841</f>
        <v>1400</v>
      </c>
      <c r="J841" s="35">
        <f>G841*H841</f>
        <v>1300</v>
      </c>
      <c r="K841" s="42" t="s">
        <v>439</v>
      </c>
      <c r="L841" s="41">
        <f>E841*H841</f>
        <v>1.99</v>
      </c>
    </row>
    <row r="842" spans="1:15" x14ac:dyDescent="0.3">
      <c r="A842" s="4" t="s">
        <v>26</v>
      </c>
      <c r="B842" s="8" t="s">
        <v>204</v>
      </c>
      <c r="C842" s="19" t="s">
        <v>1026</v>
      </c>
      <c r="D842" s="12" t="s">
        <v>208</v>
      </c>
      <c r="E842" s="18">
        <v>2.99</v>
      </c>
      <c r="F842" s="35">
        <f>ROUNDUP(E842*Carpeta!$O$1,-1)</f>
        <v>2100</v>
      </c>
      <c r="G842" s="35">
        <f>ROUNDUP(E842*Carpeta!$O$4,-1)</f>
        <v>1950</v>
      </c>
      <c r="H842" s="2">
        <v>1</v>
      </c>
      <c r="I842" s="35">
        <f>F842*H842</f>
        <v>2100</v>
      </c>
      <c r="J842" s="35">
        <f>G842*H842</f>
        <v>1950</v>
      </c>
      <c r="K842" s="42" t="s">
        <v>142</v>
      </c>
      <c r="L842" s="41">
        <f>E842*H842</f>
        <v>2.99</v>
      </c>
    </row>
    <row r="844" spans="1:15" x14ac:dyDescent="0.3">
      <c r="A844" s="65" t="s">
        <v>564</v>
      </c>
      <c r="B844" s="63">
        <f>SUM(J845:J861)</f>
        <v>34600</v>
      </c>
      <c r="M844">
        <v>29500</v>
      </c>
      <c r="N844" t="s">
        <v>562</v>
      </c>
      <c r="O844" t="s">
        <v>563</v>
      </c>
    </row>
    <row r="845" spans="1:15" x14ac:dyDescent="0.3">
      <c r="A845" s="22" t="s">
        <v>93</v>
      </c>
      <c r="B845" s="24" t="s">
        <v>200</v>
      </c>
      <c r="C845" s="14" t="s">
        <v>193</v>
      </c>
      <c r="D845" s="12" t="s">
        <v>208</v>
      </c>
      <c r="E845" s="18">
        <v>2.99</v>
      </c>
      <c r="F845" s="35">
        <f>ROUNDUP(E845*Carpeta!$O$1,-1)</f>
        <v>2100</v>
      </c>
      <c r="G845" s="35">
        <f>ROUNDUP(E845*Carpeta!$O$4,-1)</f>
        <v>1950</v>
      </c>
      <c r="H845" s="2">
        <v>1</v>
      </c>
      <c r="I845" s="35">
        <f t="shared" ref="I845:I861" si="56">F845*H845</f>
        <v>2100</v>
      </c>
      <c r="J845" s="35">
        <f t="shared" ref="J845:J861" si="57">G845*H845</f>
        <v>1950</v>
      </c>
      <c r="K845" s="42" t="s">
        <v>143</v>
      </c>
      <c r="L845" s="41">
        <f t="shared" ref="L845:L861" si="58">E845*H845</f>
        <v>2.99</v>
      </c>
      <c r="N845" t="s">
        <v>569</v>
      </c>
      <c r="O845" t="s">
        <v>567</v>
      </c>
    </row>
    <row r="846" spans="1:15" x14ac:dyDescent="0.3">
      <c r="A846" s="30" t="s">
        <v>421</v>
      </c>
      <c r="B846" s="45" t="s">
        <v>398</v>
      </c>
      <c r="C846" s="19" t="s">
        <v>185</v>
      </c>
      <c r="D846" s="11" t="s">
        <v>210</v>
      </c>
      <c r="E846" s="17">
        <v>4.99</v>
      </c>
      <c r="F846" s="35">
        <f>ROUNDUP(E846*Carpeta!$O$1,-1)</f>
        <v>3500</v>
      </c>
      <c r="G846" s="35">
        <f>ROUNDUP(E846*Carpeta!$O$4,-1)</f>
        <v>3250</v>
      </c>
      <c r="H846" s="2">
        <v>1</v>
      </c>
      <c r="I846" s="35">
        <f t="shared" si="56"/>
        <v>3500</v>
      </c>
      <c r="J846" s="35">
        <f t="shared" si="57"/>
        <v>3250</v>
      </c>
      <c r="K846" s="42" t="s">
        <v>422</v>
      </c>
      <c r="L846" s="41">
        <f t="shared" si="58"/>
        <v>4.99</v>
      </c>
      <c r="N846" t="s">
        <v>1223</v>
      </c>
    </row>
    <row r="847" spans="1:15" x14ac:dyDescent="0.3">
      <c r="A847" s="38" t="s">
        <v>299</v>
      </c>
      <c r="B847" s="45" t="s">
        <v>207</v>
      </c>
      <c r="C847" s="6" t="s">
        <v>194</v>
      </c>
      <c r="D847" s="12" t="s">
        <v>208</v>
      </c>
      <c r="E847" s="17">
        <v>3.99</v>
      </c>
      <c r="F847" s="35">
        <f>ROUNDUP(E847*Carpeta!$O$1,-1)</f>
        <v>2800</v>
      </c>
      <c r="G847" s="35">
        <f>ROUNDUP(E847*Carpeta!$O$4,-1)</f>
        <v>2600</v>
      </c>
      <c r="H847" s="2">
        <v>1</v>
      </c>
      <c r="I847" s="35">
        <f t="shared" si="56"/>
        <v>2800</v>
      </c>
      <c r="J847" s="35">
        <f t="shared" si="57"/>
        <v>2600</v>
      </c>
      <c r="K847" s="42" t="s">
        <v>305</v>
      </c>
      <c r="L847" s="41">
        <f t="shared" si="58"/>
        <v>3.99</v>
      </c>
    </row>
    <row r="848" spans="1:15" x14ac:dyDescent="0.3">
      <c r="A848" s="21" t="s">
        <v>331</v>
      </c>
      <c r="B848" s="45" t="s">
        <v>207</v>
      </c>
      <c r="C848" s="19" t="s">
        <v>191</v>
      </c>
      <c r="D848" s="11" t="s">
        <v>210</v>
      </c>
      <c r="E848" s="18">
        <v>3.99</v>
      </c>
      <c r="F848" s="35">
        <f>ROUNDUP(E848*Carpeta!$O$1,-1)</f>
        <v>2800</v>
      </c>
      <c r="G848" s="35">
        <f>ROUNDUP(E848*Carpeta!$O$4,-1)</f>
        <v>2600</v>
      </c>
      <c r="H848" s="2">
        <v>1</v>
      </c>
      <c r="I848" s="35">
        <f t="shared" si="56"/>
        <v>2800</v>
      </c>
      <c r="J848" s="35">
        <f t="shared" si="57"/>
        <v>2600</v>
      </c>
      <c r="K848" s="42" t="s">
        <v>332</v>
      </c>
      <c r="L848" s="41">
        <f t="shared" si="58"/>
        <v>3.99</v>
      </c>
    </row>
    <row r="849" spans="1:15" x14ac:dyDescent="0.3">
      <c r="A849" s="4" t="s">
        <v>417</v>
      </c>
      <c r="B849" s="45" t="s">
        <v>398</v>
      </c>
      <c r="C849" s="19" t="s">
        <v>185</v>
      </c>
      <c r="D849" s="13" t="s">
        <v>209</v>
      </c>
      <c r="E849" s="18">
        <v>4.99</v>
      </c>
      <c r="F849" s="35">
        <f>ROUNDUP(E849*Carpeta!$O$1,-1)</f>
        <v>3500</v>
      </c>
      <c r="G849" s="35">
        <f>ROUNDUP(E849*Carpeta!$O$4,-1)</f>
        <v>3250</v>
      </c>
      <c r="H849" s="2">
        <v>1</v>
      </c>
      <c r="I849" s="35">
        <f t="shared" si="56"/>
        <v>3500</v>
      </c>
      <c r="J849" s="35">
        <f t="shared" si="57"/>
        <v>3250</v>
      </c>
      <c r="K849" s="42" t="s">
        <v>418</v>
      </c>
      <c r="L849" s="41">
        <f t="shared" si="58"/>
        <v>4.99</v>
      </c>
    </row>
    <row r="850" spans="1:15" x14ac:dyDescent="0.3">
      <c r="A850" s="4" t="s">
        <v>3</v>
      </c>
      <c r="B850" s="7" t="s">
        <v>196</v>
      </c>
      <c r="C850" s="4" t="s">
        <v>188</v>
      </c>
      <c r="D850" s="12" t="s">
        <v>208</v>
      </c>
      <c r="E850" s="18">
        <v>3.99</v>
      </c>
      <c r="F850" s="35">
        <f>ROUNDUP(E850*Carpeta!$O$1,-1)</f>
        <v>2800</v>
      </c>
      <c r="G850" s="35">
        <f>ROUNDUP(E850*Carpeta!$O$4,-1)</f>
        <v>2600</v>
      </c>
      <c r="H850" s="2">
        <v>1</v>
      </c>
      <c r="I850" s="35">
        <f t="shared" si="56"/>
        <v>2800</v>
      </c>
      <c r="J850" s="35">
        <f t="shared" si="57"/>
        <v>2600</v>
      </c>
      <c r="K850" s="42" t="s">
        <v>134</v>
      </c>
      <c r="L850" s="41">
        <f t="shared" si="58"/>
        <v>3.99</v>
      </c>
    </row>
    <row r="851" spans="1:15" x14ac:dyDescent="0.3">
      <c r="A851" s="30" t="s">
        <v>429</v>
      </c>
      <c r="B851" s="45" t="s">
        <v>398</v>
      </c>
      <c r="C851" s="10" t="s">
        <v>181</v>
      </c>
      <c r="D851" s="11" t="s">
        <v>210</v>
      </c>
      <c r="E851" s="37">
        <v>2.99</v>
      </c>
      <c r="F851" s="35">
        <f>ROUNDUP(E851*Carpeta!$O$1,-1)</f>
        <v>2100</v>
      </c>
      <c r="G851" s="35">
        <f>ROUNDUP(E851*Carpeta!$O$4,-1)</f>
        <v>1950</v>
      </c>
      <c r="H851" s="2">
        <v>1</v>
      </c>
      <c r="I851" s="35">
        <f t="shared" si="56"/>
        <v>2100</v>
      </c>
      <c r="J851" s="35">
        <f t="shared" si="57"/>
        <v>1950</v>
      </c>
      <c r="K851" s="42" t="s">
        <v>430</v>
      </c>
      <c r="L851" s="41">
        <f t="shared" si="58"/>
        <v>2.99</v>
      </c>
    </row>
    <row r="852" spans="1:15" x14ac:dyDescent="0.3">
      <c r="A852" s="30" t="s">
        <v>167</v>
      </c>
      <c r="B852" s="45" t="s">
        <v>207</v>
      </c>
      <c r="C852" s="14" t="s">
        <v>193</v>
      </c>
      <c r="D852" s="12" t="s">
        <v>208</v>
      </c>
      <c r="E852" s="17">
        <v>2.4900000000000002</v>
      </c>
      <c r="F852" s="35">
        <f>ROUNDUP(E852*Carpeta!$O$1,-1)</f>
        <v>1750</v>
      </c>
      <c r="G852" s="35">
        <f>ROUNDUP(E852*Carpeta!$O$4,-1)</f>
        <v>1620</v>
      </c>
      <c r="H852" s="2">
        <v>1</v>
      </c>
      <c r="I852" s="35">
        <f t="shared" si="56"/>
        <v>1750</v>
      </c>
      <c r="J852" s="35">
        <f t="shared" si="57"/>
        <v>1620</v>
      </c>
      <c r="K852" s="42" t="s">
        <v>166</v>
      </c>
      <c r="L852" s="41">
        <f t="shared" si="58"/>
        <v>2.4900000000000002</v>
      </c>
    </row>
    <row r="853" spans="1:15" x14ac:dyDescent="0.3">
      <c r="A853" s="30" t="s">
        <v>219</v>
      </c>
      <c r="B853" s="48" t="s">
        <v>243</v>
      </c>
      <c r="C853" s="6" t="s">
        <v>194</v>
      </c>
      <c r="D853" s="1" t="s">
        <v>211</v>
      </c>
      <c r="E853" s="17">
        <v>2.4900000000000002</v>
      </c>
      <c r="F853" s="35">
        <f>ROUNDUP(E853*Carpeta!$O$1,-1)</f>
        <v>1750</v>
      </c>
      <c r="G853" s="35">
        <f>ROUNDUP(E853*Carpeta!$O$4,-1)</f>
        <v>1620</v>
      </c>
      <c r="H853" s="2">
        <v>1</v>
      </c>
      <c r="I853" s="35">
        <f t="shared" si="56"/>
        <v>1750</v>
      </c>
      <c r="J853" s="35">
        <f t="shared" si="57"/>
        <v>1620</v>
      </c>
      <c r="K853" s="42" t="s">
        <v>220</v>
      </c>
      <c r="L853" s="41">
        <f t="shared" si="58"/>
        <v>2.4900000000000002</v>
      </c>
    </row>
    <row r="854" spans="1:15" x14ac:dyDescent="0.3">
      <c r="A854" s="4" t="s">
        <v>16</v>
      </c>
      <c r="B854" s="23" t="s">
        <v>203</v>
      </c>
      <c r="C854" s="10" t="s">
        <v>186</v>
      </c>
      <c r="D854" s="12" t="s">
        <v>208</v>
      </c>
      <c r="E854" s="18">
        <v>4.99</v>
      </c>
      <c r="F854" s="35">
        <f>ROUNDUP(E854*Carpeta!$O$1,-1)</f>
        <v>3500</v>
      </c>
      <c r="G854" s="35">
        <f>ROUNDUP(E854*Carpeta!$O$4,-1)</f>
        <v>3250</v>
      </c>
      <c r="H854" s="2">
        <v>1</v>
      </c>
      <c r="I854" s="35">
        <f t="shared" si="56"/>
        <v>3500</v>
      </c>
      <c r="J854" s="35">
        <f t="shared" si="57"/>
        <v>3250</v>
      </c>
      <c r="K854" s="42" t="s">
        <v>123</v>
      </c>
      <c r="L854" s="41">
        <f t="shared" si="58"/>
        <v>4.99</v>
      </c>
    </row>
    <row r="855" spans="1:15" x14ac:dyDescent="0.3">
      <c r="A855" s="30" t="s">
        <v>8</v>
      </c>
      <c r="B855" s="39" t="s">
        <v>198</v>
      </c>
      <c r="C855" s="10" t="s">
        <v>186</v>
      </c>
      <c r="D855" s="13" t="s">
        <v>209</v>
      </c>
      <c r="E855" s="17">
        <v>1.49</v>
      </c>
      <c r="F855" s="35">
        <f>ROUNDUP(E855*Carpeta!$O$1,-1)</f>
        <v>1050</v>
      </c>
      <c r="G855" s="35">
        <f>ROUNDUP(E855*Carpeta!$O$4,-1)</f>
        <v>970</v>
      </c>
      <c r="H855" s="2">
        <v>1</v>
      </c>
      <c r="I855" s="35">
        <f t="shared" si="56"/>
        <v>1050</v>
      </c>
      <c r="J855" s="35">
        <f t="shared" si="57"/>
        <v>970</v>
      </c>
      <c r="K855" s="42" t="s">
        <v>152</v>
      </c>
      <c r="L855" s="41">
        <f t="shared" si="58"/>
        <v>1.49</v>
      </c>
    </row>
    <row r="856" spans="1:15" x14ac:dyDescent="0.3">
      <c r="A856" s="30" t="s">
        <v>165</v>
      </c>
      <c r="B856" s="45" t="s">
        <v>207</v>
      </c>
      <c r="C856" s="6" t="s">
        <v>1154</v>
      </c>
      <c r="D856" s="12" t="s">
        <v>208</v>
      </c>
      <c r="E856" s="17">
        <v>3.99</v>
      </c>
      <c r="F856" s="35">
        <f>ROUNDUP(E856*Carpeta!$O$1,-1)</f>
        <v>2800</v>
      </c>
      <c r="G856" s="35">
        <f>ROUNDUP(E856*Carpeta!$O$4,-1)</f>
        <v>2600</v>
      </c>
      <c r="H856" s="2">
        <v>1</v>
      </c>
      <c r="I856" s="35">
        <f t="shared" si="56"/>
        <v>2800</v>
      </c>
      <c r="J856" s="35">
        <f t="shared" si="57"/>
        <v>2600</v>
      </c>
      <c r="K856" s="43" t="s">
        <v>164</v>
      </c>
      <c r="L856" s="41">
        <f t="shared" si="58"/>
        <v>3.99</v>
      </c>
    </row>
    <row r="857" spans="1:15" x14ac:dyDescent="0.3">
      <c r="A857" s="4" t="s">
        <v>84</v>
      </c>
      <c r="B857" s="19" t="s">
        <v>206</v>
      </c>
      <c r="C857" s="14" t="s">
        <v>1152</v>
      </c>
      <c r="D857" s="1" t="s">
        <v>211</v>
      </c>
      <c r="E857" s="18">
        <v>1.25</v>
      </c>
      <c r="F857" s="35">
        <f>ROUNDUP(E857*Carpeta!$O$1,-1)</f>
        <v>880</v>
      </c>
      <c r="G857" s="35">
        <f>ROUNDUP(E857*Carpeta!$O$4,-1)</f>
        <v>820</v>
      </c>
      <c r="H857" s="2">
        <v>1</v>
      </c>
      <c r="I857" s="35">
        <f t="shared" si="56"/>
        <v>880</v>
      </c>
      <c r="J857" s="35">
        <f t="shared" si="57"/>
        <v>820</v>
      </c>
      <c r="K857" s="42" t="s">
        <v>155</v>
      </c>
      <c r="L857" s="41">
        <f t="shared" si="58"/>
        <v>1.25</v>
      </c>
    </row>
    <row r="858" spans="1:15" x14ac:dyDescent="0.3">
      <c r="A858" s="4" t="s">
        <v>14</v>
      </c>
      <c r="B858" s="23" t="s">
        <v>203</v>
      </c>
      <c r="C858" s="14" t="s">
        <v>1152</v>
      </c>
      <c r="D858" s="1" t="s">
        <v>211</v>
      </c>
      <c r="E858" s="18">
        <v>1.49</v>
      </c>
      <c r="F858" s="35">
        <f>ROUNDUP(E858*Carpeta!$O$1,-1)</f>
        <v>1050</v>
      </c>
      <c r="G858" s="35">
        <f>ROUNDUP(E858*Carpeta!$O$4,-1)</f>
        <v>970</v>
      </c>
      <c r="H858" s="2">
        <v>1</v>
      </c>
      <c r="I858" s="35">
        <f t="shared" si="56"/>
        <v>1050</v>
      </c>
      <c r="J858" s="35">
        <f t="shared" si="57"/>
        <v>970</v>
      </c>
      <c r="K858" s="42" t="s">
        <v>153</v>
      </c>
      <c r="L858" s="41">
        <f t="shared" si="58"/>
        <v>1.49</v>
      </c>
    </row>
    <row r="859" spans="1:15" x14ac:dyDescent="0.3">
      <c r="A859" s="30" t="s">
        <v>441</v>
      </c>
      <c r="B859" s="45" t="s">
        <v>398</v>
      </c>
      <c r="C859" s="14" t="s">
        <v>1152</v>
      </c>
      <c r="D859" s="13" t="s">
        <v>209</v>
      </c>
      <c r="E859" s="37">
        <v>1.99</v>
      </c>
      <c r="F859" s="35">
        <f>ROUNDUP(E859*Carpeta!$O$1,-1)</f>
        <v>1400</v>
      </c>
      <c r="G859" s="35">
        <f>ROUNDUP(E859*Carpeta!$O$4,-1)</f>
        <v>1300</v>
      </c>
      <c r="H859" s="36">
        <v>1</v>
      </c>
      <c r="I859" s="35">
        <f t="shared" si="56"/>
        <v>1400</v>
      </c>
      <c r="J859" s="35">
        <f t="shared" si="57"/>
        <v>1300</v>
      </c>
      <c r="K859" s="42" t="s">
        <v>440</v>
      </c>
      <c r="L859" s="41">
        <f t="shared" si="58"/>
        <v>1.99</v>
      </c>
    </row>
    <row r="860" spans="1:15" x14ac:dyDescent="0.3">
      <c r="A860" s="30" t="s">
        <v>432</v>
      </c>
      <c r="B860" s="45" t="s">
        <v>398</v>
      </c>
      <c r="C860" s="14" t="s">
        <v>1152</v>
      </c>
      <c r="D860" s="13" t="s">
        <v>209</v>
      </c>
      <c r="E860" s="17">
        <v>1.99</v>
      </c>
      <c r="F860" s="35">
        <f>ROUNDUP(E860*Carpeta!$O$1,-1)</f>
        <v>1400</v>
      </c>
      <c r="G860" s="35">
        <f>ROUNDUP(E860*Carpeta!$O$4,-1)</f>
        <v>1300</v>
      </c>
      <c r="H860" s="2">
        <v>1</v>
      </c>
      <c r="I860" s="16">
        <f t="shared" si="56"/>
        <v>1400</v>
      </c>
      <c r="J860" s="16">
        <f t="shared" si="57"/>
        <v>1300</v>
      </c>
      <c r="K860" s="42" t="s">
        <v>431</v>
      </c>
      <c r="L860" s="41">
        <f t="shared" si="58"/>
        <v>1.99</v>
      </c>
    </row>
    <row r="861" spans="1:15" x14ac:dyDescent="0.3">
      <c r="A861" s="4" t="s">
        <v>285</v>
      </c>
      <c r="B861" s="45" t="s">
        <v>398</v>
      </c>
      <c r="C861" s="14" t="s">
        <v>1152</v>
      </c>
      <c r="D861" s="13" t="s">
        <v>209</v>
      </c>
      <c r="E861" s="18">
        <v>2.99</v>
      </c>
      <c r="F861" s="35">
        <f>ROUNDUP(E861*Carpeta!$O$1,-1)</f>
        <v>2100</v>
      </c>
      <c r="G861" s="35">
        <f>ROUNDUP(E861*Carpeta!$O$4,-1)</f>
        <v>1950</v>
      </c>
      <c r="H861" s="2">
        <v>1</v>
      </c>
      <c r="I861" s="35">
        <f t="shared" si="56"/>
        <v>2100</v>
      </c>
      <c r="J861" s="35">
        <f t="shared" si="57"/>
        <v>1950</v>
      </c>
      <c r="K861" s="42" t="s">
        <v>428</v>
      </c>
      <c r="L861" s="41">
        <f t="shared" si="58"/>
        <v>2.99</v>
      </c>
    </row>
    <row r="863" spans="1:15" x14ac:dyDescent="0.3">
      <c r="A863" s="64" t="s">
        <v>560</v>
      </c>
      <c r="B863" s="63">
        <f>SUM(J864:J868)</f>
        <v>21440</v>
      </c>
      <c r="M863">
        <v>20000</v>
      </c>
      <c r="N863" t="s">
        <v>1227</v>
      </c>
      <c r="O863" t="s">
        <v>563</v>
      </c>
    </row>
    <row r="864" spans="1:15" x14ac:dyDescent="0.3">
      <c r="A864" s="20" t="s">
        <v>528</v>
      </c>
      <c r="B864" s="45" t="s">
        <v>398</v>
      </c>
      <c r="C864" s="14" t="s">
        <v>193</v>
      </c>
      <c r="D864" s="12" t="s">
        <v>208</v>
      </c>
      <c r="E864" s="18">
        <v>8.99</v>
      </c>
      <c r="F864" s="35">
        <f>ROUNDUP(E864*Carpeta!$O$1,-1)</f>
        <v>6300</v>
      </c>
      <c r="G864" s="35">
        <f>ROUNDUP(E864*Carpeta!$O$4,-1)</f>
        <v>5850</v>
      </c>
      <c r="H864" s="2">
        <v>1</v>
      </c>
      <c r="I864" s="35">
        <f>F864*H864</f>
        <v>6300</v>
      </c>
      <c r="J864" s="35">
        <f>G864*H864</f>
        <v>5850</v>
      </c>
      <c r="K864" s="42" t="s">
        <v>527</v>
      </c>
      <c r="L864" s="41">
        <f>E864*H864</f>
        <v>8.99</v>
      </c>
      <c r="O864" t="s">
        <v>567</v>
      </c>
    </row>
    <row r="865" spans="1:15" x14ac:dyDescent="0.3">
      <c r="A865" s="4" t="s">
        <v>438</v>
      </c>
      <c r="B865" s="45" t="s">
        <v>398</v>
      </c>
      <c r="C865" s="14" t="s">
        <v>193</v>
      </c>
      <c r="D865" s="13" t="s">
        <v>209</v>
      </c>
      <c r="E865" s="18">
        <v>2.4900000000000002</v>
      </c>
      <c r="F865" s="35">
        <f>ROUNDUP(E865*Carpeta!$O$1,-1)</f>
        <v>1750</v>
      </c>
      <c r="G865" s="35">
        <f>ROUNDUP(E865*Carpeta!$O$4,-1)</f>
        <v>1620</v>
      </c>
      <c r="H865" s="2">
        <v>1</v>
      </c>
      <c r="I865" s="35">
        <f>F865*H865</f>
        <v>1750</v>
      </c>
      <c r="J865" s="35">
        <f>G865*H865</f>
        <v>1620</v>
      </c>
      <c r="K865" s="42" t="s">
        <v>437</v>
      </c>
      <c r="L865" s="41">
        <f>E865*H865</f>
        <v>2.4900000000000002</v>
      </c>
    </row>
    <row r="866" spans="1:15" x14ac:dyDescent="0.3">
      <c r="A866" s="21" t="s">
        <v>28</v>
      </c>
      <c r="B866" s="8" t="s">
        <v>204</v>
      </c>
      <c r="C866" s="9" t="s">
        <v>182</v>
      </c>
      <c r="D866" s="12" t="s">
        <v>208</v>
      </c>
      <c r="E866" s="18">
        <v>2.4900000000000002</v>
      </c>
      <c r="F866" s="35">
        <f>ROUNDUP(E866*Carpeta!$O$1,-1)</f>
        <v>1750</v>
      </c>
      <c r="G866" s="35">
        <f>ROUNDUP(E866*Carpeta!$O$4,-1)</f>
        <v>1620</v>
      </c>
      <c r="H866" s="2">
        <v>1</v>
      </c>
      <c r="I866" s="35">
        <f>F866*H866</f>
        <v>1750</v>
      </c>
      <c r="J866" s="35">
        <f>G866*H866</f>
        <v>1620</v>
      </c>
      <c r="K866" s="42" t="s">
        <v>146</v>
      </c>
      <c r="L866" s="41">
        <f>E866*H866</f>
        <v>2.4900000000000002</v>
      </c>
    </row>
    <row r="867" spans="1:15" x14ac:dyDescent="0.3">
      <c r="A867" s="4" t="s">
        <v>327</v>
      </c>
      <c r="B867" s="45" t="s">
        <v>207</v>
      </c>
      <c r="C867" s="10" t="s">
        <v>181</v>
      </c>
      <c r="D867" s="12" t="s">
        <v>208</v>
      </c>
      <c r="E867" s="18">
        <v>15.99</v>
      </c>
      <c r="F867" s="35">
        <f>ROUNDUP(E867*Carpeta!$O$1,-1)</f>
        <v>11200</v>
      </c>
      <c r="G867" s="35">
        <f>ROUNDUP(E867*Carpeta!$O$4,-1)</f>
        <v>10400</v>
      </c>
      <c r="H867" s="2">
        <v>1</v>
      </c>
      <c r="I867" s="35">
        <f>F867*H867</f>
        <v>11200</v>
      </c>
      <c r="J867" s="35">
        <f>G867*H867</f>
        <v>10400</v>
      </c>
      <c r="K867" s="42" t="s">
        <v>328</v>
      </c>
      <c r="L867" s="41">
        <f>E867*H867</f>
        <v>15.99</v>
      </c>
    </row>
    <row r="868" spans="1:15" x14ac:dyDescent="0.3">
      <c r="A868" s="4" t="s">
        <v>101</v>
      </c>
      <c r="B868" s="23" t="s">
        <v>203</v>
      </c>
      <c r="C868" s="6" t="s">
        <v>194</v>
      </c>
      <c r="D868" s="1" t="s">
        <v>211</v>
      </c>
      <c r="E868" s="18">
        <v>2.99</v>
      </c>
      <c r="F868" s="35">
        <f>ROUNDUP(E868*Carpeta!$O$1,-1)</f>
        <v>2100</v>
      </c>
      <c r="G868" s="35">
        <f>ROUNDUP(E868*Carpeta!$O$4,-1)</f>
        <v>1950</v>
      </c>
      <c r="H868" s="2">
        <v>1</v>
      </c>
      <c r="I868" s="35">
        <f>F868*H868</f>
        <v>2100</v>
      </c>
      <c r="J868" s="35">
        <f>G868*H868</f>
        <v>1950</v>
      </c>
      <c r="K868" s="42" t="s">
        <v>154</v>
      </c>
      <c r="L868" s="41">
        <f>E868*H868</f>
        <v>2.99</v>
      </c>
    </row>
    <row r="870" spans="1:15" x14ac:dyDescent="0.3">
      <c r="A870" s="65" t="s">
        <v>1226</v>
      </c>
      <c r="B870" s="63">
        <f>SUM(J871:J876)</f>
        <v>16240</v>
      </c>
      <c r="M870">
        <v>15000</v>
      </c>
      <c r="N870" t="s">
        <v>1227</v>
      </c>
      <c r="O870" t="s">
        <v>563</v>
      </c>
    </row>
    <row r="871" spans="1:15" x14ac:dyDescent="0.3">
      <c r="A871" s="20" t="s">
        <v>78</v>
      </c>
      <c r="B871" s="32" t="s">
        <v>205</v>
      </c>
      <c r="C871" s="19" t="s">
        <v>185</v>
      </c>
      <c r="D871" s="12" t="s">
        <v>208</v>
      </c>
      <c r="E871" s="18">
        <v>6.99</v>
      </c>
      <c r="F871" s="35">
        <f>ROUNDUP(E871*Carpeta!$O$1,-1)</f>
        <v>4900</v>
      </c>
      <c r="G871" s="35">
        <f>ROUNDUP(E871*Carpeta!$O$4,-1)</f>
        <v>4550</v>
      </c>
      <c r="H871" s="2">
        <v>1</v>
      </c>
      <c r="I871" s="35">
        <f t="shared" ref="I871:I876" si="59">F871*H871</f>
        <v>4900</v>
      </c>
      <c r="J871" s="35">
        <f t="shared" ref="J871:J876" si="60">G871*H871</f>
        <v>4550</v>
      </c>
      <c r="K871" s="42" t="s">
        <v>114</v>
      </c>
      <c r="L871" s="41">
        <f t="shared" ref="L871:L876" si="61">E871*H871</f>
        <v>6.99</v>
      </c>
      <c r="N871" t="s">
        <v>1235</v>
      </c>
      <c r="O871" t="s">
        <v>567</v>
      </c>
    </row>
    <row r="872" spans="1:15" x14ac:dyDescent="0.3">
      <c r="A872" s="21" t="s">
        <v>310</v>
      </c>
      <c r="B872" s="45" t="s">
        <v>207</v>
      </c>
      <c r="C872" s="6" t="s">
        <v>1154</v>
      </c>
      <c r="D872" s="12" t="s">
        <v>208</v>
      </c>
      <c r="E872" s="18">
        <v>3.49</v>
      </c>
      <c r="F872" s="35">
        <f>ROUNDUP(E872*Carpeta!$O$1,-1)</f>
        <v>2450</v>
      </c>
      <c r="G872" s="35">
        <f>ROUNDUP(E872*Carpeta!$O$4,-1)</f>
        <v>2270</v>
      </c>
      <c r="H872" s="2">
        <v>1</v>
      </c>
      <c r="I872" s="35">
        <f t="shared" si="59"/>
        <v>2450</v>
      </c>
      <c r="J872" s="35">
        <f t="shared" si="60"/>
        <v>2270</v>
      </c>
      <c r="K872" s="42" t="s">
        <v>311</v>
      </c>
      <c r="L872" s="41">
        <f t="shared" si="61"/>
        <v>3.49</v>
      </c>
      <c r="N872" t="s">
        <v>1236</v>
      </c>
    </row>
    <row r="873" spans="1:15" x14ac:dyDescent="0.3">
      <c r="A873" s="15" t="s">
        <v>98</v>
      </c>
      <c r="B873" s="32" t="s">
        <v>205</v>
      </c>
      <c r="C873" s="6" t="s">
        <v>1154</v>
      </c>
      <c r="D873" s="1" t="s">
        <v>211</v>
      </c>
      <c r="E873" s="18">
        <v>1.99</v>
      </c>
      <c r="F873" s="35">
        <f>ROUNDUP(E873*Carpeta!$O$1,-1)</f>
        <v>1400</v>
      </c>
      <c r="G873" s="35">
        <f>ROUNDUP(E873*Carpeta!$O$4,-1)</f>
        <v>1300</v>
      </c>
      <c r="H873" s="2">
        <v>1</v>
      </c>
      <c r="I873" s="35">
        <f t="shared" si="59"/>
        <v>1400</v>
      </c>
      <c r="J873" s="35">
        <f t="shared" si="60"/>
        <v>1300</v>
      </c>
      <c r="K873" s="42" t="s">
        <v>151</v>
      </c>
      <c r="L873" s="41">
        <f t="shared" si="61"/>
        <v>1.99</v>
      </c>
    </row>
    <row r="874" spans="1:15" x14ac:dyDescent="0.3">
      <c r="A874" s="15" t="s">
        <v>80</v>
      </c>
      <c r="B874" s="32" t="s">
        <v>205</v>
      </c>
      <c r="C874" s="6" t="s">
        <v>1154</v>
      </c>
      <c r="D874" s="1" t="s">
        <v>211</v>
      </c>
      <c r="E874" s="18">
        <v>1.99</v>
      </c>
      <c r="F874" s="35">
        <f>ROUNDUP(E874*Carpeta!$O$1,-1)</f>
        <v>1400</v>
      </c>
      <c r="G874" s="35">
        <f>ROUNDUP(E874*Carpeta!$O$4,-1)</f>
        <v>1300</v>
      </c>
      <c r="H874" s="2">
        <v>1</v>
      </c>
      <c r="I874" s="35">
        <f t="shared" si="59"/>
        <v>1400</v>
      </c>
      <c r="J874" s="35">
        <f t="shared" si="60"/>
        <v>1300</v>
      </c>
      <c r="K874" s="42" t="s">
        <v>150</v>
      </c>
      <c r="L874" s="41">
        <f t="shared" si="61"/>
        <v>1.99</v>
      </c>
    </row>
    <row r="875" spans="1:15" x14ac:dyDescent="0.3">
      <c r="A875" s="21" t="s">
        <v>75</v>
      </c>
      <c r="B875" s="32" t="s">
        <v>1363</v>
      </c>
      <c r="C875" s="19" t="s">
        <v>185</v>
      </c>
      <c r="D875" s="12" t="s">
        <v>208</v>
      </c>
      <c r="E875" s="18">
        <v>3.49</v>
      </c>
      <c r="F875" s="35">
        <f>ROUNDUP(E875*Carpeta!$O$1,-1)</f>
        <v>2450</v>
      </c>
      <c r="G875" s="35">
        <f>ROUNDUP(E875*Carpeta!$O$4,-1)</f>
        <v>2270</v>
      </c>
      <c r="H875" s="2">
        <v>1</v>
      </c>
      <c r="I875" s="35">
        <f t="shared" si="59"/>
        <v>2450</v>
      </c>
      <c r="J875" s="35">
        <f t="shared" si="60"/>
        <v>2270</v>
      </c>
      <c r="K875" s="42" t="s">
        <v>140</v>
      </c>
      <c r="L875" s="41">
        <f t="shared" si="61"/>
        <v>3.49</v>
      </c>
    </row>
    <row r="876" spans="1:15" x14ac:dyDescent="0.3">
      <c r="A876" s="20" t="s">
        <v>78</v>
      </c>
      <c r="B876" s="32" t="s">
        <v>1363</v>
      </c>
      <c r="C876" s="19" t="s">
        <v>185</v>
      </c>
      <c r="D876" s="12" t="s">
        <v>208</v>
      </c>
      <c r="E876" s="18">
        <v>6.99</v>
      </c>
      <c r="F876" s="35">
        <f>ROUNDUP(E876*Carpeta!$O$1,-1)</f>
        <v>4900</v>
      </c>
      <c r="G876" s="35">
        <f>ROUNDUP(E876*Carpeta!$O$4,-1)</f>
        <v>4550</v>
      </c>
      <c r="H876" s="2">
        <v>1</v>
      </c>
      <c r="I876" s="35">
        <f t="shared" si="59"/>
        <v>4900</v>
      </c>
      <c r="J876" s="35">
        <f t="shared" si="60"/>
        <v>4550</v>
      </c>
      <c r="K876" s="42" t="s">
        <v>114</v>
      </c>
      <c r="L876" s="41">
        <f t="shared" si="61"/>
        <v>6.99</v>
      </c>
    </row>
    <row r="879" spans="1:15" x14ac:dyDescent="0.3">
      <c r="A879" s="64" t="s">
        <v>561</v>
      </c>
      <c r="B879" s="63">
        <f>SUM(J880:J883)</f>
        <v>26000</v>
      </c>
      <c r="M879">
        <v>24000</v>
      </c>
      <c r="N879" t="s">
        <v>562</v>
      </c>
      <c r="O879" t="s">
        <v>563</v>
      </c>
    </row>
    <row r="880" spans="1:15" x14ac:dyDescent="0.3">
      <c r="A880" s="4" t="s">
        <v>403</v>
      </c>
      <c r="B880" s="45" t="s">
        <v>398</v>
      </c>
      <c r="C880" s="6" t="s">
        <v>194</v>
      </c>
      <c r="D880" s="12" t="s">
        <v>208</v>
      </c>
      <c r="E880" s="18">
        <v>9.99</v>
      </c>
      <c r="F880" s="35">
        <f>ROUNDUP(E880*Carpeta!$O$1,-1)</f>
        <v>7000</v>
      </c>
      <c r="G880" s="35">
        <f>ROUNDUP(E880*Carpeta!$O$4,-1)</f>
        <v>6500</v>
      </c>
      <c r="H880" s="2">
        <v>1</v>
      </c>
      <c r="I880" s="35">
        <f>F880*H880</f>
        <v>7000</v>
      </c>
      <c r="J880" s="35">
        <f>G880*H880</f>
        <v>6500</v>
      </c>
      <c r="K880" s="42" t="s">
        <v>402</v>
      </c>
      <c r="L880" s="41">
        <f>E880*H880</f>
        <v>9.99</v>
      </c>
      <c r="N880" t="s">
        <v>1231</v>
      </c>
      <c r="O880" t="s">
        <v>567</v>
      </c>
    </row>
    <row r="881" spans="1:15" x14ac:dyDescent="0.3">
      <c r="A881" s="4" t="s">
        <v>409</v>
      </c>
      <c r="B881" s="45" t="s">
        <v>398</v>
      </c>
      <c r="C881" s="6" t="s">
        <v>194</v>
      </c>
      <c r="D881" s="12" t="s">
        <v>208</v>
      </c>
      <c r="E881" s="18">
        <v>9.99</v>
      </c>
      <c r="F881" s="35">
        <f>ROUNDUP(E881*Carpeta!$O$1,-1)</f>
        <v>7000</v>
      </c>
      <c r="G881" s="35">
        <f>ROUNDUP(E881*Carpeta!$O$4,-1)</f>
        <v>6500</v>
      </c>
      <c r="H881" s="2">
        <v>1</v>
      </c>
      <c r="I881" s="35">
        <f>F881*H881</f>
        <v>7000</v>
      </c>
      <c r="J881" s="35">
        <f>G881*H881</f>
        <v>6500</v>
      </c>
      <c r="K881" s="42" t="s">
        <v>408</v>
      </c>
      <c r="L881" s="41">
        <f>E881*H881</f>
        <v>9.99</v>
      </c>
      <c r="N881" t="s">
        <v>928</v>
      </c>
    </row>
    <row r="882" spans="1:15" x14ac:dyDescent="0.3">
      <c r="A882" s="4" t="s">
        <v>406</v>
      </c>
      <c r="B882" s="45" t="s">
        <v>398</v>
      </c>
      <c r="C882" s="6" t="s">
        <v>194</v>
      </c>
      <c r="D882" s="12" t="s">
        <v>208</v>
      </c>
      <c r="E882" s="17">
        <v>9.99</v>
      </c>
      <c r="F882" s="35">
        <f>ROUNDUP(E882*Carpeta!$O$1,-1)</f>
        <v>7000</v>
      </c>
      <c r="G882" s="35">
        <f>ROUNDUP(E882*Carpeta!$O$4,-1)</f>
        <v>6500</v>
      </c>
      <c r="H882" s="2">
        <v>1</v>
      </c>
      <c r="I882" s="35">
        <f>F882*H882</f>
        <v>7000</v>
      </c>
      <c r="J882" s="35">
        <f>G882*H882</f>
        <v>6500</v>
      </c>
      <c r="K882" s="42" t="s">
        <v>407</v>
      </c>
      <c r="L882" s="41">
        <f>E882*H882</f>
        <v>9.99</v>
      </c>
    </row>
    <row r="883" spans="1:15" x14ac:dyDescent="0.3">
      <c r="A883" s="20" t="s">
        <v>536</v>
      </c>
      <c r="B883" s="45" t="s">
        <v>398</v>
      </c>
      <c r="C883" s="4" t="s">
        <v>190</v>
      </c>
      <c r="D883" s="11" t="s">
        <v>210</v>
      </c>
      <c r="E883" s="18">
        <v>9.99</v>
      </c>
      <c r="F883" s="35">
        <f>ROUNDUP(E883*Carpeta!$O$1,-1)</f>
        <v>7000</v>
      </c>
      <c r="G883" s="35">
        <f>ROUNDUP(E883*Carpeta!$O$4,-1)</f>
        <v>6500</v>
      </c>
      <c r="H883" s="2">
        <v>1</v>
      </c>
      <c r="I883" s="35">
        <f>F883*H883</f>
        <v>7000</v>
      </c>
      <c r="J883" s="35">
        <f>G883*H883</f>
        <v>6500</v>
      </c>
      <c r="K883" s="42" t="s">
        <v>535</v>
      </c>
      <c r="L883" s="41">
        <f>E883*H883</f>
        <v>9.99</v>
      </c>
    </row>
    <row r="885" spans="1:15" x14ac:dyDescent="0.3">
      <c r="A885" s="65" t="s">
        <v>1225</v>
      </c>
      <c r="B885" s="63">
        <f>SUM(J886:J890)</f>
        <v>29250</v>
      </c>
      <c r="M885">
        <v>27500</v>
      </c>
      <c r="N885" t="s">
        <v>562</v>
      </c>
      <c r="O885" t="s">
        <v>563</v>
      </c>
    </row>
    <row r="886" spans="1:15" x14ac:dyDescent="0.3">
      <c r="A886" s="4" t="s">
        <v>88</v>
      </c>
      <c r="B886" s="19" t="s">
        <v>206</v>
      </c>
      <c r="C886" s="10" t="s">
        <v>181</v>
      </c>
      <c r="D886" s="11" t="s">
        <v>210</v>
      </c>
      <c r="E886" s="18">
        <v>29.99</v>
      </c>
      <c r="F886" s="35">
        <f>ROUNDUP(E886*Carpeta!$O$1,-1)</f>
        <v>21000</v>
      </c>
      <c r="G886" s="35">
        <f>ROUNDUP(E886*Carpeta!$O$4,-1)</f>
        <v>19500</v>
      </c>
      <c r="H886" s="2">
        <v>1</v>
      </c>
      <c r="I886" s="35">
        <f>F886*H886</f>
        <v>21000</v>
      </c>
      <c r="J886" s="35">
        <f>G886*H886</f>
        <v>19500</v>
      </c>
      <c r="K886" s="42" t="s">
        <v>104</v>
      </c>
      <c r="L886" s="41">
        <f>E886*H886</f>
        <v>29.99</v>
      </c>
      <c r="N886" t="s">
        <v>1232</v>
      </c>
      <c r="O886" t="s">
        <v>567</v>
      </c>
    </row>
    <row r="887" spans="1:15" x14ac:dyDescent="0.3">
      <c r="A887" s="15" t="s">
        <v>241</v>
      </c>
      <c r="B887" s="25" t="s">
        <v>239</v>
      </c>
      <c r="C887" s="6" t="s">
        <v>1154</v>
      </c>
      <c r="D887" s="12" t="s">
        <v>208</v>
      </c>
      <c r="E887" s="18">
        <v>3.99</v>
      </c>
      <c r="F887" s="35">
        <f>ROUNDUP(E887*Carpeta!$O$1,-1)</f>
        <v>2800</v>
      </c>
      <c r="G887" s="35">
        <f>ROUNDUP(E887*Carpeta!$O$4,-1)</f>
        <v>2600</v>
      </c>
      <c r="H887" s="2">
        <v>1</v>
      </c>
      <c r="I887" s="35">
        <f>F887*H887</f>
        <v>2800</v>
      </c>
      <c r="J887" s="35">
        <f>G887*H887</f>
        <v>2600</v>
      </c>
      <c r="K887" s="42" t="s">
        <v>242</v>
      </c>
      <c r="L887" s="41">
        <f>E887*H887</f>
        <v>3.99</v>
      </c>
      <c r="N887" t="s">
        <v>1233</v>
      </c>
    </row>
    <row r="888" spans="1:15" x14ac:dyDescent="0.3">
      <c r="A888" s="34" t="s">
        <v>76</v>
      </c>
      <c r="B888" s="32" t="s">
        <v>205</v>
      </c>
      <c r="C888" s="9" t="s">
        <v>182</v>
      </c>
      <c r="D888" s="12" t="s">
        <v>208</v>
      </c>
      <c r="E888" s="17">
        <v>4.99</v>
      </c>
      <c r="F888" s="35">
        <f>ROUNDUP(E888*Carpeta!$O$1,-1)</f>
        <v>3500</v>
      </c>
      <c r="G888" s="35">
        <f>ROUNDUP(E888*Carpeta!$O$4,-1)</f>
        <v>3250</v>
      </c>
      <c r="H888" s="2">
        <v>1</v>
      </c>
      <c r="I888" s="35">
        <f>F888*H888</f>
        <v>3500</v>
      </c>
      <c r="J888" s="35">
        <f>G888*H888</f>
        <v>3250</v>
      </c>
      <c r="K888" s="42" t="s">
        <v>118</v>
      </c>
      <c r="L888" s="41">
        <f>E888*H888</f>
        <v>4.99</v>
      </c>
    </row>
    <row r="889" spans="1:15" x14ac:dyDescent="0.3">
      <c r="A889" s="4" t="s">
        <v>95</v>
      </c>
      <c r="B889" s="19" t="s">
        <v>206</v>
      </c>
      <c r="C889" s="10" t="s">
        <v>181</v>
      </c>
      <c r="D889" s="12" t="s">
        <v>208</v>
      </c>
      <c r="E889" s="18">
        <v>2.99</v>
      </c>
      <c r="F889" s="35">
        <f>ROUNDUP(E889*Carpeta!$O$1,-1)</f>
        <v>2100</v>
      </c>
      <c r="G889" s="35">
        <f>ROUNDUP(E889*Carpeta!$O$4,-1)</f>
        <v>1950</v>
      </c>
      <c r="H889" s="2">
        <v>1</v>
      </c>
      <c r="I889" s="35">
        <f>F889*H889</f>
        <v>2100</v>
      </c>
      <c r="J889" s="35">
        <f>G889*H889</f>
        <v>1950</v>
      </c>
      <c r="K889" s="42" t="s">
        <v>129</v>
      </c>
      <c r="L889" s="41">
        <f>E889*H889</f>
        <v>2.99</v>
      </c>
    </row>
    <row r="890" spans="1:15" x14ac:dyDescent="0.3">
      <c r="A890" s="30" t="s">
        <v>426</v>
      </c>
      <c r="B890" s="45" t="s">
        <v>398</v>
      </c>
      <c r="C890" s="19" t="s">
        <v>1038</v>
      </c>
      <c r="D890" s="12" t="s">
        <v>208</v>
      </c>
      <c r="E890" s="17">
        <v>2.99</v>
      </c>
      <c r="F890" s="35">
        <f>ROUNDUP(E890*Carpeta!$O$1,-1)</f>
        <v>2100</v>
      </c>
      <c r="G890" s="35">
        <f>ROUNDUP(E890*Carpeta!$O$4,-1)</f>
        <v>1950</v>
      </c>
      <c r="H890" s="2">
        <v>1</v>
      </c>
      <c r="I890" s="16">
        <f>F890*H890</f>
        <v>2100</v>
      </c>
      <c r="J890" s="16">
        <f>G890*H890</f>
        <v>1950</v>
      </c>
      <c r="K890" s="42" t="s">
        <v>427</v>
      </c>
      <c r="L890" s="41">
        <f>E890*H890</f>
        <v>2.99</v>
      </c>
    </row>
    <row r="892" spans="1:15" x14ac:dyDescent="0.3">
      <c r="A892" s="65" t="s">
        <v>1228</v>
      </c>
      <c r="B892" s="63">
        <f>SUM(J893:J895)</f>
        <v>13650</v>
      </c>
      <c r="M892">
        <v>12500</v>
      </c>
      <c r="N892" t="s">
        <v>562</v>
      </c>
      <c r="O892" t="s">
        <v>563</v>
      </c>
    </row>
    <row r="893" spans="1:15" x14ac:dyDescent="0.3">
      <c r="A893" s="15" t="s">
        <v>414</v>
      </c>
      <c r="B893" s="45" t="s">
        <v>398</v>
      </c>
      <c r="C893" s="10" t="s">
        <v>181</v>
      </c>
      <c r="D893" s="11" t="s">
        <v>210</v>
      </c>
      <c r="E893" s="18">
        <v>7.99</v>
      </c>
      <c r="F893" s="35">
        <f>ROUNDUP(E893*Carpeta!$O$1,-1)</f>
        <v>5600</v>
      </c>
      <c r="G893" s="35">
        <f>ROUNDUP(E893*Carpeta!$O$4,-1)</f>
        <v>5200</v>
      </c>
      <c r="H893" s="2">
        <v>1</v>
      </c>
      <c r="I893" s="35">
        <f>F893*H893</f>
        <v>5600</v>
      </c>
      <c r="J893" s="35">
        <f>G893*H893</f>
        <v>5200</v>
      </c>
      <c r="K893" s="42" t="s">
        <v>533</v>
      </c>
      <c r="L893" s="41">
        <f>E893*H893</f>
        <v>7.99</v>
      </c>
      <c r="N893" t="s">
        <v>1222</v>
      </c>
      <c r="O893" t="s">
        <v>567</v>
      </c>
    </row>
    <row r="894" spans="1:15" x14ac:dyDescent="0.3">
      <c r="A894" s="30" t="s">
        <v>160</v>
      </c>
      <c r="B894" s="45" t="s">
        <v>207</v>
      </c>
      <c r="C894" s="8" t="s">
        <v>184</v>
      </c>
      <c r="D894" s="11" t="s">
        <v>210</v>
      </c>
      <c r="E894" s="17">
        <v>6.99</v>
      </c>
      <c r="F894" s="35">
        <f>ROUNDUP(E894*Carpeta!$O$1,-1)</f>
        <v>4900</v>
      </c>
      <c r="G894" s="35">
        <f>ROUNDUP(E894*Carpeta!$O$4,-1)</f>
        <v>4550</v>
      </c>
      <c r="H894" s="2">
        <v>1</v>
      </c>
      <c r="I894" s="35">
        <f>F894*H894</f>
        <v>4900</v>
      </c>
      <c r="J894" s="35">
        <f>G894*H894</f>
        <v>4550</v>
      </c>
      <c r="K894" s="43" t="s">
        <v>161</v>
      </c>
      <c r="L894" s="41">
        <f>E894*H894</f>
        <v>6.99</v>
      </c>
      <c r="N894" t="s">
        <v>1234</v>
      </c>
    </row>
    <row r="895" spans="1:15" x14ac:dyDescent="0.3">
      <c r="A895" s="4" t="s">
        <v>451</v>
      </c>
      <c r="B895" s="19" t="s">
        <v>445</v>
      </c>
      <c r="C895" s="19" t="s">
        <v>185</v>
      </c>
      <c r="D895" s="12" t="s">
        <v>208</v>
      </c>
      <c r="E895" s="18">
        <v>5.99</v>
      </c>
      <c r="F895" s="35">
        <f>ROUNDUP(E895*Carpeta!$O$1,-1)</f>
        <v>4200</v>
      </c>
      <c r="G895" s="35">
        <f>ROUNDUP(E895*Carpeta!$O$4,-1)</f>
        <v>3900</v>
      </c>
      <c r="H895" s="2">
        <v>1</v>
      </c>
      <c r="I895" s="35">
        <f>F895*H895</f>
        <v>4200</v>
      </c>
      <c r="J895" s="35">
        <f>G895*H895</f>
        <v>3900</v>
      </c>
      <c r="K895" s="42" t="s">
        <v>452</v>
      </c>
      <c r="L895" s="41">
        <f>E895*H895</f>
        <v>5.99</v>
      </c>
    </row>
    <row r="897" spans="1:15" x14ac:dyDescent="0.3">
      <c r="A897" s="65" t="s">
        <v>575</v>
      </c>
      <c r="B897" s="63">
        <f>SUM(J898:J907)</f>
        <v>64670</v>
      </c>
      <c r="M897">
        <v>61000</v>
      </c>
      <c r="N897" t="s">
        <v>562</v>
      </c>
      <c r="O897" t="s">
        <v>563</v>
      </c>
    </row>
    <row r="898" spans="1:15" x14ac:dyDescent="0.3">
      <c r="A898" s="4" t="s">
        <v>314</v>
      </c>
      <c r="B898" s="25" t="s">
        <v>239</v>
      </c>
      <c r="C898" s="14" t="s">
        <v>1152</v>
      </c>
      <c r="D898" s="12" t="s">
        <v>208</v>
      </c>
      <c r="E898" s="18">
        <v>6.99</v>
      </c>
      <c r="F898" s="35">
        <f>ROUNDUP(E898*Carpeta!$O$1,-1)</f>
        <v>4900</v>
      </c>
      <c r="G898" s="35">
        <f>ROUNDUP(E898*Carpeta!$O$4,-1)</f>
        <v>4550</v>
      </c>
      <c r="H898" s="2">
        <v>1</v>
      </c>
      <c r="I898" s="35">
        <f t="shared" ref="I898:I907" si="62">F898*H898</f>
        <v>4900</v>
      </c>
      <c r="J898" s="35">
        <f t="shared" ref="J898:J907" si="63">G898*H898</f>
        <v>4550</v>
      </c>
      <c r="K898" s="42" t="s">
        <v>240</v>
      </c>
      <c r="L898" s="41">
        <f t="shared" ref="L898:L907" si="64">E898*H898</f>
        <v>6.99</v>
      </c>
      <c r="N898" t="s">
        <v>1239</v>
      </c>
      <c r="O898" t="s">
        <v>567</v>
      </c>
    </row>
    <row r="899" spans="1:15" x14ac:dyDescent="0.3">
      <c r="A899" s="4" t="s">
        <v>448</v>
      </c>
      <c r="B899" s="19" t="s">
        <v>446</v>
      </c>
      <c r="C899" s="6" t="s">
        <v>1154</v>
      </c>
      <c r="D899" s="12" t="s">
        <v>208</v>
      </c>
      <c r="E899" s="18">
        <v>29.99</v>
      </c>
      <c r="F899" s="35">
        <f>ROUNDUP(E899*Carpeta!$O$1,-1)</f>
        <v>21000</v>
      </c>
      <c r="G899" s="35">
        <f>ROUNDUP(E899*Carpeta!$O$4,-1)</f>
        <v>19500</v>
      </c>
      <c r="H899" s="2">
        <v>1</v>
      </c>
      <c r="I899" s="35">
        <f t="shared" si="62"/>
        <v>21000</v>
      </c>
      <c r="J899" s="35">
        <f t="shared" si="63"/>
        <v>19500</v>
      </c>
      <c r="K899" s="42" t="s">
        <v>447</v>
      </c>
      <c r="L899" s="41">
        <f t="shared" si="64"/>
        <v>29.99</v>
      </c>
    </row>
    <row r="900" spans="1:15" x14ac:dyDescent="0.3">
      <c r="A900" s="15" t="s">
        <v>102</v>
      </c>
      <c r="B900" s="8" t="s">
        <v>204</v>
      </c>
      <c r="C900" s="19" t="s">
        <v>1033</v>
      </c>
      <c r="D900" s="11" t="s">
        <v>210</v>
      </c>
      <c r="E900" s="18">
        <v>3.99</v>
      </c>
      <c r="F900" s="35">
        <f>ROUNDUP(E900*Carpeta!$O$1,-1)</f>
        <v>2800</v>
      </c>
      <c r="G900" s="35">
        <f>ROUNDUP(E900*Carpeta!$O$4,-1)</f>
        <v>2600</v>
      </c>
      <c r="H900" s="2">
        <v>1</v>
      </c>
      <c r="I900" s="35">
        <f t="shared" si="62"/>
        <v>2800</v>
      </c>
      <c r="J900" s="35">
        <f t="shared" si="63"/>
        <v>2600</v>
      </c>
      <c r="K900" s="42" t="s">
        <v>135</v>
      </c>
      <c r="L900" s="41">
        <f t="shared" si="64"/>
        <v>3.99</v>
      </c>
    </row>
    <row r="901" spans="1:15" x14ac:dyDescent="0.3">
      <c r="A901" s="30" t="s">
        <v>177</v>
      </c>
      <c r="B901" s="48" t="s">
        <v>295</v>
      </c>
      <c r="C901" s="8" t="s">
        <v>184</v>
      </c>
      <c r="D901" s="13" t="s">
        <v>209</v>
      </c>
      <c r="E901" s="17">
        <v>1.99</v>
      </c>
      <c r="F901" s="35">
        <f>ROUNDUP(E901*Carpeta!$O$1,-1)</f>
        <v>1400</v>
      </c>
      <c r="G901" s="35">
        <f>ROUNDUP(E901*Carpeta!$O$4,-1)</f>
        <v>1300</v>
      </c>
      <c r="H901" s="2">
        <v>1</v>
      </c>
      <c r="I901" s="16">
        <f t="shared" si="62"/>
        <v>1400</v>
      </c>
      <c r="J901" s="16">
        <f t="shared" si="63"/>
        <v>1300</v>
      </c>
      <c r="K901" s="42" t="s">
        <v>176</v>
      </c>
      <c r="L901" s="41">
        <f t="shared" si="64"/>
        <v>1.99</v>
      </c>
    </row>
    <row r="902" spans="1:15" x14ac:dyDescent="0.3">
      <c r="A902" s="34" t="s">
        <v>79</v>
      </c>
      <c r="B902" s="32" t="s">
        <v>205</v>
      </c>
      <c r="C902" s="9" t="s">
        <v>182</v>
      </c>
      <c r="D902" s="11" t="s">
        <v>210</v>
      </c>
      <c r="E902" s="37">
        <v>19.989999999999998</v>
      </c>
      <c r="F902" s="35">
        <f>ROUNDUP(E902*Carpeta!$O$1,-1)</f>
        <v>14000</v>
      </c>
      <c r="G902" s="35">
        <f>ROUNDUP(E902*Carpeta!$O$4,-1)</f>
        <v>13000</v>
      </c>
      <c r="H902" s="36">
        <v>1</v>
      </c>
      <c r="I902" s="35">
        <f t="shared" si="62"/>
        <v>14000</v>
      </c>
      <c r="J902" s="35">
        <f t="shared" si="63"/>
        <v>13000</v>
      </c>
      <c r="K902" s="42" t="s">
        <v>105</v>
      </c>
      <c r="L902" s="41">
        <f t="shared" si="64"/>
        <v>19.989999999999998</v>
      </c>
    </row>
    <row r="903" spans="1:15" x14ac:dyDescent="0.3">
      <c r="A903" s="4" t="s">
        <v>86</v>
      </c>
      <c r="B903" s="19" t="s">
        <v>444</v>
      </c>
      <c r="C903" s="8" t="s">
        <v>184</v>
      </c>
      <c r="D903" s="12" t="s">
        <v>208</v>
      </c>
      <c r="E903" s="18">
        <v>6.99</v>
      </c>
      <c r="F903" s="35">
        <f>ROUNDUP(E903*Carpeta!$O$1,-1)</f>
        <v>4900</v>
      </c>
      <c r="G903" s="35">
        <f>ROUNDUP(E903*Carpeta!$O$4,-1)</f>
        <v>4550</v>
      </c>
      <c r="H903" s="2">
        <v>1</v>
      </c>
      <c r="I903" s="35">
        <f t="shared" si="62"/>
        <v>4900</v>
      </c>
      <c r="J903" s="35">
        <f t="shared" si="63"/>
        <v>4550</v>
      </c>
      <c r="K903" s="42" t="s">
        <v>453</v>
      </c>
      <c r="L903" s="41">
        <f t="shared" si="64"/>
        <v>6.99</v>
      </c>
    </row>
    <row r="904" spans="1:15" x14ac:dyDescent="0.3">
      <c r="A904" s="22" t="s">
        <v>10</v>
      </c>
      <c r="B904" s="24" t="s">
        <v>200</v>
      </c>
      <c r="C904" s="23" t="s">
        <v>183</v>
      </c>
      <c r="D904" s="11" t="s">
        <v>210</v>
      </c>
      <c r="E904" s="18">
        <v>12.99</v>
      </c>
      <c r="F904" s="35">
        <f>ROUNDUP(E904*Carpeta!$O$1,-1)</f>
        <v>9100</v>
      </c>
      <c r="G904" s="35">
        <f>ROUNDUP(E904*Carpeta!$O$4,-1)</f>
        <v>8450</v>
      </c>
      <c r="H904" s="2">
        <v>1</v>
      </c>
      <c r="I904" s="35">
        <f t="shared" si="62"/>
        <v>9100</v>
      </c>
      <c r="J904" s="35">
        <f t="shared" si="63"/>
        <v>8450</v>
      </c>
      <c r="K904" s="42" t="s">
        <v>108</v>
      </c>
      <c r="L904" s="41">
        <f t="shared" si="64"/>
        <v>12.99</v>
      </c>
    </row>
    <row r="905" spans="1:15" x14ac:dyDescent="0.3">
      <c r="A905" s="4" t="s">
        <v>24</v>
      </c>
      <c r="B905" s="8" t="s">
        <v>204</v>
      </c>
      <c r="C905" s="19" t="s">
        <v>1033</v>
      </c>
      <c r="D905" s="11" t="s">
        <v>210</v>
      </c>
      <c r="E905" s="18">
        <v>10.99</v>
      </c>
      <c r="F905" s="35">
        <f>ROUNDUP(E905*Carpeta!$O$1,-1)</f>
        <v>7700</v>
      </c>
      <c r="G905" s="35">
        <f>ROUNDUP(E905*Carpeta!$O$4,-1)</f>
        <v>7150</v>
      </c>
      <c r="H905" s="2">
        <v>1</v>
      </c>
      <c r="I905" s="35">
        <f t="shared" si="62"/>
        <v>7700</v>
      </c>
      <c r="J905" s="35">
        <f t="shared" si="63"/>
        <v>7150</v>
      </c>
      <c r="K905" s="42" t="s">
        <v>110</v>
      </c>
      <c r="L905" s="41">
        <f t="shared" si="64"/>
        <v>10.99</v>
      </c>
    </row>
    <row r="906" spans="1:15" x14ac:dyDescent="0.3">
      <c r="A906" s="21" t="s">
        <v>12</v>
      </c>
      <c r="B906" s="26" t="s">
        <v>201</v>
      </c>
      <c r="C906" s="8" t="s">
        <v>184</v>
      </c>
      <c r="D906" s="12" t="s">
        <v>208</v>
      </c>
      <c r="E906" s="18">
        <v>3.99</v>
      </c>
      <c r="F906" s="35">
        <f>ROUNDUP(E906*Carpeta!$O$1,-1)</f>
        <v>2800</v>
      </c>
      <c r="G906" s="35">
        <f>ROUNDUP(E906*Carpeta!$O$4,-1)</f>
        <v>2600</v>
      </c>
      <c r="H906" s="2">
        <v>1</v>
      </c>
      <c r="I906" s="35">
        <f t="shared" si="62"/>
        <v>2800</v>
      </c>
      <c r="J906" s="35">
        <f t="shared" si="63"/>
        <v>2600</v>
      </c>
      <c r="K906" s="42" t="s">
        <v>133</v>
      </c>
      <c r="L906" s="41">
        <f t="shared" si="64"/>
        <v>3.99</v>
      </c>
    </row>
    <row r="907" spans="1:15" x14ac:dyDescent="0.3">
      <c r="A907" s="30" t="s">
        <v>8</v>
      </c>
      <c r="B907" s="39" t="s">
        <v>198</v>
      </c>
      <c r="C907" s="10" t="s">
        <v>186</v>
      </c>
      <c r="D907" s="13" t="s">
        <v>209</v>
      </c>
      <c r="E907" s="17">
        <v>1.49</v>
      </c>
      <c r="F907" s="35">
        <f>ROUNDUP(E907*Carpeta!$O$1,-1)</f>
        <v>1050</v>
      </c>
      <c r="G907" s="35">
        <f>ROUNDUP(E907*Carpeta!$O$4,-1)</f>
        <v>970</v>
      </c>
      <c r="H907" s="2">
        <v>1</v>
      </c>
      <c r="I907" s="35">
        <f t="shared" si="62"/>
        <v>1050</v>
      </c>
      <c r="J907" s="35">
        <f t="shared" si="63"/>
        <v>970</v>
      </c>
      <c r="K907" s="42" t="s">
        <v>152</v>
      </c>
      <c r="L907" s="41">
        <f t="shared" si="64"/>
        <v>1.49</v>
      </c>
    </row>
    <row r="909" spans="1:15" x14ac:dyDescent="0.3">
      <c r="A909" s="65" t="s">
        <v>1237</v>
      </c>
      <c r="B909" s="63">
        <f>SUM(J910:J913)</f>
        <v>14290</v>
      </c>
      <c r="M909">
        <v>13000</v>
      </c>
      <c r="N909" t="s">
        <v>562</v>
      </c>
      <c r="O909" t="s">
        <v>563</v>
      </c>
    </row>
    <row r="910" spans="1:15" x14ac:dyDescent="0.3">
      <c r="A910" s="4" t="s">
        <v>9</v>
      </c>
      <c r="B910" s="27" t="s">
        <v>199</v>
      </c>
      <c r="C910" s="23" t="s">
        <v>183</v>
      </c>
      <c r="D910" s="12" t="s">
        <v>208</v>
      </c>
      <c r="E910" s="18">
        <v>4.99</v>
      </c>
      <c r="F910" s="35">
        <f>ROUNDUP(E910*Carpeta!$O$1,-1)</f>
        <v>3500</v>
      </c>
      <c r="G910" s="35">
        <f>ROUNDUP(E910*Carpeta!$O$4,-1)</f>
        <v>3250</v>
      </c>
      <c r="H910" s="2">
        <v>1</v>
      </c>
      <c r="I910" s="35">
        <f>F910*H910</f>
        <v>3500</v>
      </c>
      <c r="J910" s="35">
        <f>G910*H910</f>
        <v>3250</v>
      </c>
      <c r="K910" s="42" t="s">
        <v>121</v>
      </c>
      <c r="L910" s="41">
        <f>E910*H910</f>
        <v>4.99</v>
      </c>
      <c r="N910" t="s">
        <v>1238</v>
      </c>
      <c r="O910" t="s">
        <v>567</v>
      </c>
    </row>
    <row r="911" spans="1:15" x14ac:dyDescent="0.3">
      <c r="A911" s="4" t="s">
        <v>19</v>
      </c>
      <c r="B911" s="23" t="s">
        <v>203</v>
      </c>
      <c r="C911" s="23" t="s">
        <v>183</v>
      </c>
      <c r="D911" s="12" t="s">
        <v>208</v>
      </c>
      <c r="E911" s="18">
        <v>11.99</v>
      </c>
      <c r="F911" s="35">
        <f>ROUNDUP(E911*Carpeta!$O$1,-1)</f>
        <v>8400</v>
      </c>
      <c r="G911" s="35">
        <f>ROUNDUP(E911*Carpeta!$O$4,-1)</f>
        <v>7800</v>
      </c>
      <c r="H911" s="2">
        <v>1</v>
      </c>
      <c r="I911" s="35">
        <f>F911*H911</f>
        <v>8400</v>
      </c>
      <c r="J911" s="35">
        <f>G911*H911</f>
        <v>7800</v>
      </c>
      <c r="K911" s="42" t="s">
        <v>109</v>
      </c>
      <c r="L911" s="41">
        <f>E911*H911</f>
        <v>11.99</v>
      </c>
    </row>
    <row r="912" spans="1:15" x14ac:dyDescent="0.3">
      <c r="A912" s="30" t="s">
        <v>97</v>
      </c>
      <c r="B912" s="19" t="s">
        <v>206</v>
      </c>
      <c r="C912" s="14" t="s">
        <v>1152</v>
      </c>
      <c r="D912" s="12" t="s">
        <v>208</v>
      </c>
      <c r="E912" s="17">
        <v>2.4900000000000002</v>
      </c>
      <c r="F912" s="35">
        <f>ROUNDUP(E912*Carpeta!$O$1,-1)</f>
        <v>1750</v>
      </c>
      <c r="G912" s="35">
        <f>ROUNDUP(E912*Carpeta!$O$4,-1)</f>
        <v>1620</v>
      </c>
      <c r="H912" s="2">
        <v>1</v>
      </c>
      <c r="I912" s="35">
        <f>F912*H912</f>
        <v>1750</v>
      </c>
      <c r="J912" s="35">
        <f>G912*H912</f>
        <v>1620</v>
      </c>
      <c r="K912" s="42" t="s">
        <v>144</v>
      </c>
      <c r="L912" s="41">
        <f>E912*H912</f>
        <v>2.4900000000000002</v>
      </c>
    </row>
    <row r="913" spans="1:15" x14ac:dyDescent="0.3">
      <c r="A913" s="15" t="s">
        <v>75</v>
      </c>
      <c r="B913" s="32" t="s">
        <v>205</v>
      </c>
      <c r="C913" s="19" t="s">
        <v>185</v>
      </c>
      <c r="D913" s="12" t="s">
        <v>208</v>
      </c>
      <c r="E913" s="18">
        <v>2.4900000000000002</v>
      </c>
      <c r="F913" s="35">
        <f>ROUNDUP(E913*Carpeta!$O$1,-1)</f>
        <v>1750</v>
      </c>
      <c r="G913" s="35">
        <f>ROUNDUP(E913*Carpeta!$O$4,-1)</f>
        <v>1620</v>
      </c>
      <c r="H913" s="2">
        <v>1</v>
      </c>
      <c r="I913" s="35">
        <f>F913*H913</f>
        <v>1750</v>
      </c>
      <c r="J913" s="35">
        <f>G913*H913</f>
        <v>1620</v>
      </c>
      <c r="K913" s="42" t="s">
        <v>147</v>
      </c>
      <c r="L913" s="41">
        <f>E913*H913</f>
        <v>2.4900000000000002</v>
      </c>
    </row>
    <row r="915" spans="1:15" x14ac:dyDescent="0.3">
      <c r="A915" s="65" t="s">
        <v>1221</v>
      </c>
      <c r="B915" s="63">
        <f>SUM(J916:J920)</f>
        <v>24050</v>
      </c>
      <c r="M915">
        <v>22500</v>
      </c>
      <c r="N915" t="s">
        <v>562</v>
      </c>
      <c r="O915" t="s">
        <v>563</v>
      </c>
    </row>
    <row r="916" spans="1:15" x14ac:dyDescent="0.3">
      <c r="A916" s="4" t="s">
        <v>739</v>
      </c>
      <c r="B916" s="32" t="s">
        <v>205</v>
      </c>
      <c r="C916" s="23" t="s">
        <v>183</v>
      </c>
      <c r="D916" s="12" t="s">
        <v>208</v>
      </c>
      <c r="E916" s="18">
        <v>4.99</v>
      </c>
      <c r="F916" s="35">
        <f>ROUNDUP(E916*Carpeta!$O$1,-1)</f>
        <v>3500</v>
      </c>
      <c r="G916" s="35">
        <f>ROUNDUP(E916*Carpeta!$O$4,-1)</f>
        <v>3250</v>
      </c>
      <c r="H916" s="2">
        <v>3</v>
      </c>
      <c r="I916" s="35">
        <f>F916*H916</f>
        <v>10500</v>
      </c>
      <c r="J916" s="35">
        <f>G916*H916</f>
        <v>9750</v>
      </c>
      <c r="K916" s="42" t="s">
        <v>738</v>
      </c>
      <c r="L916" s="41">
        <f>E916*H916</f>
        <v>14.97</v>
      </c>
      <c r="N916" t="s">
        <v>1240</v>
      </c>
      <c r="O916" t="s">
        <v>1241</v>
      </c>
    </row>
    <row r="917" spans="1:15" x14ac:dyDescent="0.3">
      <c r="A917" s="30" t="s">
        <v>298</v>
      </c>
      <c r="B917" s="45" t="s">
        <v>207</v>
      </c>
      <c r="C917" s="6" t="s">
        <v>1154</v>
      </c>
      <c r="D917" s="12" t="s">
        <v>208</v>
      </c>
      <c r="E917" s="17">
        <v>4.99</v>
      </c>
      <c r="F917" s="35">
        <f>ROUNDUP(E917*Carpeta!$O$1,-1)</f>
        <v>3500</v>
      </c>
      <c r="G917" s="35">
        <f>ROUNDUP(E917*Carpeta!$O$4,-1)</f>
        <v>3250</v>
      </c>
      <c r="H917" s="2">
        <v>2</v>
      </c>
      <c r="I917" s="35">
        <f>F917*H917</f>
        <v>7000</v>
      </c>
      <c r="J917" s="35">
        <f>G917*H917</f>
        <v>6500</v>
      </c>
      <c r="K917" s="42" t="s">
        <v>304</v>
      </c>
      <c r="L917" s="41">
        <f>E917*H917</f>
        <v>9.98</v>
      </c>
      <c r="N917" t="s">
        <v>1224</v>
      </c>
    </row>
    <row r="918" spans="1:15" x14ac:dyDescent="0.3">
      <c r="A918" s="30" t="s">
        <v>300</v>
      </c>
      <c r="B918" s="45" t="s">
        <v>207</v>
      </c>
      <c r="C918" s="6" t="s">
        <v>1154</v>
      </c>
      <c r="D918" s="12" t="s">
        <v>208</v>
      </c>
      <c r="E918" s="17">
        <v>4.99</v>
      </c>
      <c r="F918" s="35">
        <f>ROUNDUP(E918*Carpeta!$O$1,-1)</f>
        <v>3500</v>
      </c>
      <c r="G918" s="35">
        <f>ROUNDUP(E918*Carpeta!$O$4,-1)</f>
        <v>3250</v>
      </c>
      <c r="H918" s="2">
        <v>1</v>
      </c>
      <c r="I918" s="35">
        <f>F918*H918</f>
        <v>3500</v>
      </c>
      <c r="J918" s="35">
        <f>G918*H918</f>
        <v>3250</v>
      </c>
      <c r="K918" s="42" t="s">
        <v>307</v>
      </c>
      <c r="L918" s="41">
        <f>E918*H918</f>
        <v>4.99</v>
      </c>
    </row>
    <row r="919" spans="1:15" x14ac:dyDescent="0.3">
      <c r="A919" s="38" t="s">
        <v>297</v>
      </c>
      <c r="B919" s="45" t="s">
        <v>207</v>
      </c>
      <c r="C919" s="19" t="s">
        <v>185</v>
      </c>
      <c r="D919" s="12" t="s">
        <v>208</v>
      </c>
      <c r="E919" s="17">
        <v>2.99</v>
      </c>
      <c r="F919" s="35">
        <f>ROUNDUP(E919*Carpeta!$O$1,-1)</f>
        <v>2100</v>
      </c>
      <c r="G919" s="35">
        <f>ROUNDUP(E919*Carpeta!$O$4,-1)</f>
        <v>1950</v>
      </c>
      <c r="H919" s="2">
        <v>1</v>
      </c>
      <c r="I919" s="35">
        <f>F919*H919</f>
        <v>2100</v>
      </c>
      <c r="J919" s="35">
        <f>G919*H919</f>
        <v>1950</v>
      </c>
      <c r="K919" s="42" t="s">
        <v>303</v>
      </c>
      <c r="L919" s="41">
        <f>E919*H919</f>
        <v>2.99</v>
      </c>
    </row>
    <row r="920" spans="1:15" x14ac:dyDescent="0.3">
      <c r="A920" s="4" t="s">
        <v>466</v>
      </c>
      <c r="B920" s="45" t="s">
        <v>207</v>
      </c>
      <c r="C920" s="19" t="s">
        <v>185</v>
      </c>
      <c r="D920" s="12" t="s">
        <v>208</v>
      </c>
      <c r="E920" s="18">
        <v>3.99</v>
      </c>
      <c r="F920" s="35">
        <f>ROUNDUP(E920*Carpeta!$O$1,-1)</f>
        <v>2800</v>
      </c>
      <c r="G920" s="35">
        <f>ROUNDUP(E920*Carpeta!$O$4,-1)</f>
        <v>2600</v>
      </c>
      <c r="H920" s="2">
        <v>1</v>
      </c>
      <c r="I920" s="35">
        <f>F920*H920</f>
        <v>2800</v>
      </c>
      <c r="J920" s="35">
        <f>G920*H920</f>
        <v>2600</v>
      </c>
      <c r="K920" s="42" t="s">
        <v>467</v>
      </c>
      <c r="L920" s="41">
        <f>E920*H920</f>
        <v>3.99</v>
      </c>
    </row>
    <row r="922" spans="1:15" x14ac:dyDescent="0.3">
      <c r="A922" s="65" t="s">
        <v>1251</v>
      </c>
      <c r="B922" s="63">
        <f>SUM(J923:J928)</f>
        <v>19500</v>
      </c>
      <c r="M922">
        <v>21000</v>
      </c>
      <c r="N922" t="s">
        <v>562</v>
      </c>
      <c r="O922" t="s">
        <v>563</v>
      </c>
    </row>
    <row r="923" spans="1:15" x14ac:dyDescent="0.3">
      <c r="A923" s="4" t="s">
        <v>450</v>
      </c>
      <c r="B923" s="19" t="s">
        <v>445</v>
      </c>
      <c r="C923" s="23" t="s">
        <v>183</v>
      </c>
      <c r="D923" s="12" t="s">
        <v>208</v>
      </c>
      <c r="E923" s="18">
        <v>7.99</v>
      </c>
      <c r="F923" s="35">
        <f>ROUNDUP(E923*Carpeta!$O$1,-1)</f>
        <v>5600</v>
      </c>
      <c r="G923" s="35">
        <f>ROUNDUP(E923*Carpeta!$O$4,-1)</f>
        <v>5200</v>
      </c>
      <c r="H923" s="2">
        <v>1</v>
      </c>
      <c r="I923" s="35">
        <f t="shared" ref="I923:I928" si="65">F923*H923</f>
        <v>5600</v>
      </c>
      <c r="J923" s="35">
        <f t="shared" ref="J923:J928" si="66">G923*H923</f>
        <v>5200</v>
      </c>
      <c r="K923" s="42" t="s">
        <v>449</v>
      </c>
      <c r="L923" s="41">
        <f t="shared" ref="L923:L928" si="67">E923*H923</f>
        <v>7.99</v>
      </c>
      <c r="N923" t="s">
        <v>1252</v>
      </c>
      <c r="O923" t="s">
        <v>567</v>
      </c>
    </row>
    <row r="924" spans="1:15" x14ac:dyDescent="0.3">
      <c r="A924" s="30" t="s">
        <v>90</v>
      </c>
      <c r="B924" s="23" t="s">
        <v>203</v>
      </c>
      <c r="C924" s="23" t="s">
        <v>183</v>
      </c>
      <c r="D924" s="12" t="s">
        <v>208</v>
      </c>
      <c r="E924" s="18">
        <v>3.99</v>
      </c>
      <c r="F924" s="35">
        <f>ROUNDUP(E924*Carpeta!$O$1,-1)</f>
        <v>2800</v>
      </c>
      <c r="G924" s="35">
        <f>ROUNDUP(E924*Carpeta!$O$4,-1)</f>
        <v>2600</v>
      </c>
      <c r="H924" s="2">
        <v>1</v>
      </c>
      <c r="I924" s="35">
        <f t="shared" si="65"/>
        <v>2800</v>
      </c>
      <c r="J924" s="35">
        <f t="shared" si="66"/>
        <v>2600</v>
      </c>
      <c r="K924" s="42" t="s">
        <v>131</v>
      </c>
      <c r="L924" s="41">
        <f t="shared" si="67"/>
        <v>3.99</v>
      </c>
    </row>
    <row r="925" spans="1:15" x14ac:dyDescent="0.3">
      <c r="A925" s="4" t="s">
        <v>18</v>
      </c>
      <c r="B925" s="23" t="s">
        <v>203</v>
      </c>
      <c r="C925" s="23" t="s">
        <v>183</v>
      </c>
      <c r="D925" s="13" t="s">
        <v>209</v>
      </c>
      <c r="E925" s="18">
        <v>6.99</v>
      </c>
      <c r="F925" s="35">
        <f>ROUNDUP(E925*Carpeta!$O$1,-1)</f>
        <v>4900</v>
      </c>
      <c r="G925" s="35">
        <f>ROUNDUP(E925*Carpeta!$O$4,-1)</f>
        <v>4550</v>
      </c>
      <c r="H925" s="2">
        <v>1</v>
      </c>
      <c r="I925" s="35">
        <f t="shared" si="65"/>
        <v>4900</v>
      </c>
      <c r="J925" s="35">
        <f t="shared" si="66"/>
        <v>4550</v>
      </c>
      <c r="K925" s="42" t="s">
        <v>119</v>
      </c>
      <c r="L925" s="41">
        <f t="shared" si="67"/>
        <v>6.99</v>
      </c>
    </row>
    <row r="926" spans="1:15" x14ac:dyDescent="0.3">
      <c r="A926" s="4" t="s">
        <v>83</v>
      </c>
      <c r="B926" s="19" t="s">
        <v>206</v>
      </c>
      <c r="C926" s="14" t="s">
        <v>1152</v>
      </c>
      <c r="D926" s="13" t="s">
        <v>209</v>
      </c>
      <c r="E926" s="18">
        <v>2.99</v>
      </c>
      <c r="F926" s="35">
        <f>ROUNDUP(E926*Carpeta!$O$1,-1)</f>
        <v>2100</v>
      </c>
      <c r="G926" s="35">
        <f>ROUNDUP(E926*Carpeta!$O$4,-1)</f>
        <v>1950</v>
      </c>
      <c r="H926" s="2">
        <v>1</v>
      </c>
      <c r="I926" s="35">
        <f t="shared" si="65"/>
        <v>2100</v>
      </c>
      <c r="J926" s="35">
        <f t="shared" si="66"/>
        <v>1950</v>
      </c>
      <c r="K926" s="42" t="s">
        <v>136</v>
      </c>
      <c r="L926" s="41">
        <f t="shared" si="67"/>
        <v>2.99</v>
      </c>
    </row>
    <row r="927" spans="1:15" x14ac:dyDescent="0.3">
      <c r="A927" s="4" t="s">
        <v>241</v>
      </c>
      <c r="B927" s="45" t="s">
        <v>398</v>
      </c>
      <c r="C927" s="6" t="s">
        <v>1154</v>
      </c>
      <c r="D927" s="13" t="s">
        <v>209</v>
      </c>
      <c r="E927" s="18">
        <v>1.99</v>
      </c>
      <c r="F927" s="35">
        <f>ROUNDUP(E927*Carpeta!$O$1,-1)</f>
        <v>1400</v>
      </c>
      <c r="G927" s="35">
        <f>ROUNDUP(E927*Carpeta!$O$4,-1)</f>
        <v>1300</v>
      </c>
      <c r="H927" s="2">
        <v>1</v>
      </c>
      <c r="I927" s="35">
        <f t="shared" si="65"/>
        <v>1400</v>
      </c>
      <c r="J927" s="35">
        <f t="shared" si="66"/>
        <v>1300</v>
      </c>
      <c r="K927" s="42" t="s">
        <v>425</v>
      </c>
      <c r="L927" s="41">
        <f t="shared" si="67"/>
        <v>1.99</v>
      </c>
    </row>
    <row r="928" spans="1:15" x14ac:dyDescent="0.3">
      <c r="A928" s="21" t="s">
        <v>44</v>
      </c>
      <c r="B928" s="45" t="s">
        <v>398</v>
      </c>
      <c r="C928" s="6" t="s">
        <v>1154</v>
      </c>
      <c r="D928" s="1" t="s">
        <v>211</v>
      </c>
      <c r="E928" s="18">
        <v>5.99</v>
      </c>
      <c r="F928" s="35">
        <f>ROUNDUP(E928*Carpeta!$O$1,-1)</f>
        <v>4200</v>
      </c>
      <c r="G928" s="35">
        <f>ROUNDUP(E928*Carpeta!$O$4,-1)</f>
        <v>3900</v>
      </c>
      <c r="H928" s="2">
        <v>1</v>
      </c>
      <c r="I928" s="35">
        <f t="shared" si="65"/>
        <v>4200</v>
      </c>
      <c r="J928" s="35">
        <f t="shared" si="66"/>
        <v>3900</v>
      </c>
      <c r="K928" s="42" t="s">
        <v>538</v>
      </c>
      <c r="L928" s="41">
        <f t="shared" si="67"/>
        <v>5.99</v>
      </c>
    </row>
    <row r="930" spans="1:15" x14ac:dyDescent="0.3">
      <c r="A930" s="65" t="s">
        <v>1368</v>
      </c>
      <c r="B930" s="63">
        <f>SUM(G931:G936)</f>
        <v>19820</v>
      </c>
      <c r="M930">
        <v>21000</v>
      </c>
      <c r="N930" t="s">
        <v>562</v>
      </c>
      <c r="O930" t="s">
        <v>563</v>
      </c>
    </row>
    <row r="931" spans="1:15" x14ac:dyDescent="0.3">
      <c r="A931" s="4" t="s">
        <v>464</v>
      </c>
      <c r="B931" s="45" t="s">
        <v>1365</v>
      </c>
      <c r="C931" s="23" t="s">
        <v>183</v>
      </c>
      <c r="D931" s="11" t="s">
        <v>210</v>
      </c>
      <c r="E931" s="18">
        <v>2.99</v>
      </c>
      <c r="F931" s="35">
        <f>ROUNDUP(E931*Carpeta!$O$1,-1)</f>
        <v>2100</v>
      </c>
      <c r="G931" s="35">
        <f>ROUNDUP(E931*Carpeta!$O$4,-1)</f>
        <v>1950</v>
      </c>
      <c r="H931" s="2">
        <v>1</v>
      </c>
      <c r="I931" s="35">
        <f t="shared" ref="I931:I936" si="68">F931*H931</f>
        <v>2100</v>
      </c>
      <c r="J931" s="35">
        <f t="shared" ref="J931:J936" si="69">G931*H931</f>
        <v>1950</v>
      </c>
      <c r="K931" s="42" t="s">
        <v>465</v>
      </c>
      <c r="L931" s="41">
        <f t="shared" ref="L931:L936" si="70">E931*H931</f>
        <v>2.99</v>
      </c>
      <c r="N931" t="s">
        <v>1369</v>
      </c>
      <c r="O931" t="s">
        <v>567</v>
      </c>
    </row>
    <row r="932" spans="1:15" x14ac:dyDescent="0.3">
      <c r="A932" s="30" t="s">
        <v>433</v>
      </c>
      <c r="B932" s="45" t="s">
        <v>1366</v>
      </c>
      <c r="C932" s="8" t="s">
        <v>184</v>
      </c>
      <c r="D932" s="11" t="s">
        <v>210</v>
      </c>
      <c r="E932" s="17">
        <v>3.99</v>
      </c>
      <c r="F932" s="35">
        <f>ROUNDUP(E932*Carpeta!$O$1,-1)</f>
        <v>2800</v>
      </c>
      <c r="G932" s="35">
        <f>ROUNDUP(E932*Carpeta!$O$4,-1)</f>
        <v>2600</v>
      </c>
      <c r="H932" s="2">
        <v>1</v>
      </c>
      <c r="I932" s="16">
        <f t="shared" si="68"/>
        <v>2800</v>
      </c>
      <c r="J932" s="16">
        <f t="shared" si="69"/>
        <v>2600</v>
      </c>
      <c r="K932" s="42" t="s">
        <v>434</v>
      </c>
      <c r="L932" s="41">
        <f t="shared" si="70"/>
        <v>3.99</v>
      </c>
    </row>
    <row r="933" spans="1:15" x14ac:dyDescent="0.3">
      <c r="A933" s="21" t="s">
        <v>460</v>
      </c>
      <c r="B933" s="45" t="s">
        <v>1365</v>
      </c>
      <c r="C933" s="9" t="s">
        <v>182</v>
      </c>
      <c r="D933" s="11" t="s">
        <v>210</v>
      </c>
      <c r="E933" s="18">
        <v>2.4900000000000002</v>
      </c>
      <c r="F933" s="35">
        <f>ROUNDUP(E933*Carpeta!$O$1,-1)</f>
        <v>1750</v>
      </c>
      <c r="G933" s="35">
        <f>ROUNDUP(E933*Carpeta!$O$4,-1)</f>
        <v>1620</v>
      </c>
      <c r="H933" s="2">
        <v>1</v>
      </c>
      <c r="I933" s="35">
        <f t="shared" si="68"/>
        <v>1750</v>
      </c>
      <c r="J933" s="35">
        <f t="shared" si="69"/>
        <v>1620</v>
      </c>
      <c r="K933" s="42" t="s">
        <v>461</v>
      </c>
      <c r="L933" s="41">
        <f t="shared" si="70"/>
        <v>2.4900000000000002</v>
      </c>
    </row>
    <row r="934" spans="1:15" x14ac:dyDescent="0.3">
      <c r="A934" s="4" t="s">
        <v>739</v>
      </c>
      <c r="B934" s="32" t="s">
        <v>1363</v>
      </c>
      <c r="C934" s="23" t="s">
        <v>183</v>
      </c>
      <c r="D934" s="12" t="s">
        <v>208</v>
      </c>
      <c r="E934" s="18">
        <v>4.99</v>
      </c>
      <c r="F934" s="35">
        <f>ROUNDUP(E934*Carpeta!$O$1,-1)</f>
        <v>3500</v>
      </c>
      <c r="G934" s="35">
        <f>ROUNDUP(E934*Carpeta!$O$4,-1)</f>
        <v>3250</v>
      </c>
      <c r="H934" s="2">
        <v>1</v>
      </c>
      <c r="I934" s="35">
        <f t="shared" si="68"/>
        <v>3500</v>
      </c>
      <c r="J934" s="35">
        <f t="shared" si="69"/>
        <v>3250</v>
      </c>
      <c r="K934" s="42" t="s">
        <v>738</v>
      </c>
      <c r="L934" s="41">
        <f t="shared" si="70"/>
        <v>4.99</v>
      </c>
    </row>
    <row r="935" spans="1:15" x14ac:dyDescent="0.3">
      <c r="A935" s="15" t="s">
        <v>17</v>
      </c>
      <c r="B935" s="23" t="s">
        <v>1362</v>
      </c>
      <c r="C935" s="6" t="s">
        <v>1154</v>
      </c>
      <c r="D935" s="12" t="s">
        <v>208</v>
      </c>
      <c r="E935" s="18">
        <v>7.99</v>
      </c>
      <c r="F935" s="35">
        <f>ROUNDUP(E935*Carpeta!$O$1,-1)</f>
        <v>5600</v>
      </c>
      <c r="G935" s="35">
        <f>ROUNDUP(E935*Carpeta!$O$4,-1)</f>
        <v>5200</v>
      </c>
      <c r="H935" s="2">
        <v>1</v>
      </c>
      <c r="I935" s="35">
        <f t="shared" si="68"/>
        <v>5600</v>
      </c>
      <c r="J935" s="35">
        <f t="shared" si="69"/>
        <v>5200</v>
      </c>
      <c r="K935" s="42" t="s">
        <v>116</v>
      </c>
      <c r="L935" s="41">
        <f t="shared" si="70"/>
        <v>7.99</v>
      </c>
    </row>
    <row r="936" spans="1:15" x14ac:dyDescent="0.3">
      <c r="A936" s="15" t="s">
        <v>20</v>
      </c>
      <c r="B936" s="23" t="s">
        <v>1362</v>
      </c>
      <c r="C936" s="9" t="s">
        <v>182</v>
      </c>
      <c r="D936" s="12" t="s">
        <v>208</v>
      </c>
      <c r="E936" s="18">
        <v>7.99</v>
      </c>
      <c r="F936" s="35">
        <f>ROUNDUP(E936*Carpeta!$O$1,-1)</f>
        <v>5600</v>
      </c>
      <c r="G936" s="35">
        <f>ROUNDUP(E936*Carpeta!$O$4,-1)</f>
        <v>5200</v>
      </c>
      <c r="H936" s="2">
        <v>1</v>
      </c>
      <c r="I936" s="35">
        <f t="shared" si="68"/>
        <v>5600</v>
      </c>
      <c r="J936" s="35">
        <f t="shared" si="69"/>
        <v>5200</v>
      </c>
      <c r="K936" s="42" t="s">
        <v>113</v>
      </c>
      <c r="L936" s="41">
        <f t="shared" si="70"/>
        <v>7.99</v>
      </c>
    </row>
    <row r="938" spans="1:15" x14ac:dyDescent="0.3">
      <c r="A938" s="65" t="s">
        <v>1372</v>
      </c>
      <c r="B938" s="63">
        <f>J939</f>
        <v>14950</v>
      </c>
      <c r="M938">
        <v>14000</v>
      </c>
      <c r="N938" t="s">
        <v>562</v>
      </c>
      <c r="O938" t="s">
        <v>563</v>
      </c>
    </row>
    <row r="939" spans="1:15" x14ac:dyDescent="0.3">
      <c r="A939" s="4" t="s">
        <v>1242</v>
      </c>
      <c r="B939" s="26" t="s">
        <v>1360</v>
      </c>
      <c r="C939" s="19" t="s">
        <v>1038</v>
      </c>
      <c r="D939" s="11" t="s">
        <v>210</v>
      </c>
      <c r="E939" s="18">
        <v>22.99</v>
      </c>
      <c r="F939" s="35">
        <f>ROUNDUP(E939*Carpeta!$O$1,-1)</f>
        <v>16100</v>
      </c>
      <c r="G939" s="35">
        <f>ROUNDUP(E939*Carpeta!$O$4,-1)</f>
        <v>14950</v>
      </c>
      <c r="H939" s="2">
        <v>1</v>
      </c>
      <c r="I939" s="35">
        <f>F939*H939</f>
        <v>16100</v>
      </c>
      <c r="J939" s="35">
        <f>G939*H939</f>
        <v>14950</v>
      </c>
      <c r="K939" s="42" t="s">
        <v>1243</v>
      </c>
      <c r="L939" s="41">
        <f>E939*H939</f>
        <v>22.99</v>
      </c>
      <c r="N939" t="s">
        <v>1373</v>
      </c>
      <c r="O939" t="s">
        <v>567</v>
      </c>
    </row>
    <row r="941" spans="1:15" x14ac:dyDescent="0.3">
      <c r="A941" s="65" t="s">
        <v>1374</v>
      </c>
      <c r="B941" s="63">
        <f>SUM(J942:J944)</f>
        <v>5370</v>
      </c>
      <c r="M941">
        <v>5000</v>
      </c>
      <c r="N941" t="s">
        <v>562</v>
      </c>
      <c r="O941" t="s">
        <v>563</v>
      </c>
    </row>
    <row r="942" spans="1:15" x14ac:dyDescent="0.3">
      <c r="A942" s="4" t="s">
        <v>85</v>
      </c>
      <c r="B942" s="19" t="s">
        <v>1364</v>
      </c>
      <c r="C942" s="6" t="s">
        <v>1154</v>
      </c>
      <c r="D942" s="1" t="s">
        <v>211</v>
      </c>
      <c r="E942" s="18">
        <v>1.25</v>
      </c>
      <c r="F942" s="35">
        <f>ROUNDUP(E942*Carpeta!$O$1,-1)</f>
        <v>880</v>
      </c>
      <c r="G942" s="35">
        <f>ROUNDUP(E942*Carpeta!$O$4,-1)</f>
        <v>820</v>
      </c>
      <c r="H942" s="2">
        <v>1</v>
      </c>
      <c r="I942" s="35">
        <f>F942*H942</f>
        <v>880</v>
      </c>
      <c r="J942" s="35">
        <f>G942*H942</f>
        <v>820</v>
      </c>
      <c r="K942" s="42" t="s">
        <v>157</v>
      </c>
      <c r="L942" s="41">
        <f>E942*H942</f>
        <v>1.25</v>
      </c>
      <c r="O942" t="s">
        <v>567</v>
      </c>
    </row>
    <row r="943" spans="1:15" x14ac:dyDescent="0.3">
      <c r="A943" s="15" t="s">
        <v>85</v>
      </c>
      <c r="B943" s="19" t="s">
        <v>1364</v>
      </c>
      <c r="C943" s="6" t="s">
        <v>1154</v>
      </c>
      <c r="D943" s="1" t="s">
        <v>211</v>
      </c>
      <c r="E943" s="18">
        <v>2.99</v>
      </c>
      <c r="F943" s="35">
        <f>ROUNDUP(E943*Carpeta!$O$1,-1)</f>
        <v>2100</v>
      </c>
      <c r="G943" s="35">
        <f>ROUNDUP(E943*Carpeta!$O$4,-1)</f>
        <v>1950</v>
      </c>
      <c r="H943" s="2">
        <v>1</v>
      </c>
      <c r="I943" s="35">
        <f>F943*H943</f>
        <v>2100</v>
      </c>
      <c r="J943" s="35">
        <f>G943*H943</f>
        <v>1950</v>
      </c>
      <c r="K943" s="42" t="s">
        <v>128</v>
      </c>
      <c r="L943" s="41">
        <f>E943*H943</f>
        <v>2.99</v>
      </c>
    </row>
    <row r="944" spans="1:15" x14ac:dyDescent="0.3">
      <c r="A944" s="4" t="s">
        <v>1250</v>
      </c>
      <c r="B944" s="27" t="s">
        <v>1367</v>
      </c>
      <c r="C944" s="14" t="s">
        <v>1153</v>
      </c>
      <c r="D944" s="12" t="s">
        <v>208</v>
      </c>
      <c r="E944" s="18">
        <v>3.99</v>
      </c>
      <c r="F944" s="35">
        <f>ROUNDUP(E944*Carpeta!$O$1,-1)</f>
        <v>2800</v>
      </c>
      <c r="G944" s="35">
        <f>ROUNDUP(E944*Carpeta!$O$4,-1)</f>
        <v>2600</v>
      </c>
      <c r="H944" s="2">
        <v>1</v>
      </c>
      <c r="I944" s="35">
        <f>F944*H944</f>
        <v>2800</v>
      </c>
      <c r="J944" s="35">
        <f>G944*H944</f>
        <v>2600</v>
      </c>
      <c r="K944" s="42" t="s">
        <v>1249</v>
      </c>
      <c r="L944" s="41">
        <f>E944*H944</f>
        <v>3.99</v>
      </c>
    </row>
    <row r="946" spans="1:15" x14ac:dyDescent="0.3">
      <c r="A946" s="65" t="s">
        <v>1646</v>
      </c>
      <c r="B946" s="63">
        <f>J947</f>
        <v>7800</v>
      </c>
      <c r="M946">
        <v>7000</v>
      </c>
      <c r="N946" t="s">
        <v>562</v>
      </c>
      <c r="O946" t="s">
        <v>563</v>
      </c>
    </row>
    <row r="947" spans="1:15" x14ac:dyDescent="0.3">
      <c r="A947" s="4" t="s">
        <v>1246</v>
      </c>
      <c r="B947" s="158" t="s">
        <v>1508</v>
      </c>
      <c r="C947" s="10" t="s">
        <v>186</v>
      </c>
      <c r="D947" s="12" t="s">
        <v>208</v>
      </c>
      <c r="E947" s="18">
        <v>11.99</v>
      </c>
      <c r="F947" s="35">
        <f>ROUNDUP(E947*Carpeta!$O$1,-1)</f>
        <v>8400</v>
      </c>
      <c r="G947" s="35">
        <f>ROUNDUP(E947*Carpeta!$O$4,-1)</f>
        <v>7800</v>
      </c>
      <c r="H947" s="2">
        <v>1</v>
      </c>
      <c r="I947" s="35">
        <f>F947*H947</f>
        <v>8400</v>
      </c>
      <c r="J947" s="35">
        <f>G947*H947</f>
        <v>7800</v>
      </c>
      <c r="K947" s="42" t="s">
        <v>1247</v>
      </c>
      <c r="L947" s="41">
        <f>E947*H947</f>
        <v>11.99</v>
      </c>
      <c r="N947" t="s">
        <v>1645</v>
      </c>
      <c r="O947" t="s">
        <v>567</v>
      </c>
    </row>
    <row r="948" spans="1:15" x14ac:dyDescent="0.3">
      <c r="N948" t="s">
        <v>1647</v>
      </c>
    </row>
    <row r="949" spans="1:15" x14ac:dyDescent="0.3">
      <c r="N949" t="s">
        <v>1648</v>
      </c>
    </row>
    <row r="950" spans="1:15" x14ac:dyDescent="0.3">
      <c r="N950" t="s">
        <v>1649</v>
      </c>
    </row>
    <row r="953" spans="1:15" x14ac:dyDescent="0.3">
      <c r="A953" s="65" t="s">
        <v>1841</v>
      </c>
      <c r="M953">
        <v>9000</v>
      </c>
      <c r="N953" t="s">
        <v>1842</v>
      </c>
      <c r="O953" t="s">
        <v>563</v>
      </c>
    </row>
    <row r="954" spans="1:15" x14ac:dyDescent="0.3">
      <c r="A954" s="4" t="s">
        <v>327</v>
      </c>
      <c r="B954" s="170" t="s">
        <v>1523</v>
      </c>
      <c r="C954" s="10" t="s">
        <v>181</v>
      </c>
      <c r="D954" s="12" t="s">
        <v>208</v>
      </c>
      <c r="E954" s="18">
        <v>14.99</v>
      </c>
      <c r="F954" s="16">
        <f t="shared" ref="F954" si="71">ROUNDUP(E954*700,-1)</f>
        <v>10500</v>
      </c>
      <c r="G954" s="16">
        <f t="shared" ref="G954" si="72">ROUNDUP(E954*600,-1)</f>
        <v>9000</v>
      </c>
      <c r="H954" s="2">
        <v>1</v>
      </c>
      <c r="I954" s="35">
        <f>F954*H954</f>
        <v>10500</v>
      </c>
      <c r="J954" s="35">
        <f>G954*H954</f>
        <v>9000</v>
      </c>
      <c r="K954" s="42" t="s">
        <v>328</v>
      </c>
      <c r="L954" s="41">
        <f>E954*H954</f>
        <v>14.99</v>
      </c>
      <c r="N954" t="s">
        <v>1235</v>
      </c>
    </row>
    <row r="955" spans="1:15" x14ac:dyDescent="0.3">
      <c r="N955" t="s">
        <v>1843</v>
      </c>
    </row>
    <row r="956" spans="1:15" x14ac:dyDescent="0.3">
      <c r="A956" s="65" t="s">
        <v>1849</v>
      </c>
      <c r="J956" s="63">
        <f>SUM(J957:J960)</f>
        <v>14700</v>
      </c>
      <c r="M956">
        <v>15000</v>
      </c>
      <c r="N956" t="s">
        <v>1846</v>
      </c>
      <c r="O956" t="s">
        <v>563</v>
      </c>
    </row>
    <row r="957" spans="1:15" x14ac:dyDescent="0.3">
      <c r="A957" s="4" t="s">
        <v>1245</v>
      </c>
      <c r="B957" s="23" t="s">
        <v>1314</v>
      </c>
      <c r="C957" s="23" t="s">
        <v>183</v>
      </c>
      <c r="D957" s="12" t="s">
        <v>208</v>
      </c>
      <c r="E957" s="18">
        <v>12.99</v>
      </c>
      <c r="F957" s="16">
        <f t="shared" ref="F957:F960" si="73">ROUNDUP(E957*700,-1)</f>
        <v>9100</v>
      </c>
      <c r="G957" s="16">
        <f t="shared" ref="G957:G960" si="74">ROUNDUP(E957*600,-1)</f>
        <v>7800</v>
      </c>
      <c r="H957" s="2">
        <v>1</v>
      </c>
      <c r="I957" s="35">
        <f>F957*H957</f>
        <v>9100</v>
      </c>
      <c r="J957" s="35">
        <f>G957*H957</f>
        <v>7800</v>
      </c>
      <c r="K957" s="42" t="s">
        <v>1244</v>
      </c>
      <c r="L957" s="41">
        <f>E957*H957</f>
        <v>12.99</v>
      </c>
      <c r="N957" t="s">
        <v>1844</v>
      </c>
    </row>
    <row r="958" spans="1:15" x14ac:dyDescent="0.3">
      <c r="A958" s="4" t="s">
        <v>15</v>
      </c>
      <c r="B958" s="165" t="s">
        <v>1515</v>
      </c>
      <c r="C958" s="5" t="s">
        <v>1036</v>
      </c>
      <c r="D958" s="1" t="s">
        <v>211</v>
      </c>
      <c r="E958" s="18">
        <v>5.99</v>
      </c>
      <c r="F958" s="16">
        <f t="shared" si="73"/>
        <v>4200</v>
      </c>
      <c r="G958" s="16">
        <f t="shared" si="74"/>
        <v>3600</v>
      </c>
      <c r="H958" s="2">
        <v>1</v>
      </c>
      <c r="I958" s="35">
        <f>F958*H958</f>
        <v>4200</v>
      </c>
      <c r="J958" s="35">
        <f>G958*H958</f>
        <v>3600</v>
      </c>
      <c r="K958" s="42" t="s">
        <v>115</v>
      </c>
      <c r="L958" s="41">
        <f>E958*H958</f>
        <v>5.99</v>
      </c>
      <c r="N958" t="s">
        <v>1845</v>
      </c>
    </row>
    <row r="959" spans="1:15" x14ac:dyDescent="0.3">
      <c r="A959" s="4" t="s">
        <v>470</v>
      </c>
      <c r="B959" s="86" t="s">
        <v>1475</v>
      </c>
      <c r="C959" s="8" t="s">
        <v>184</v>
      </c>
      <c r="D959" s="13" t="s">
        <v>209</v>
      </c>
      <c r="E959" s="18">
        <v>2.99</v>
      </c>
      <c r="F959" s="16">
        <f t="shared" si="73"/>
        <v>2100</v>
      </c>
      <c r="G959" s="16">
        <f t="shared" si="74"/>
        <v>1800</v>
      </c>
      <c r="H959" s="2">
        <v>1</v>
      </c>
      <c r="I959" s="16">
        <f>F959*H959</f>
        <v>2100</v>
      </c>
      <c r="J959" s="16">
        <f>G959*H959</f>
        <v>1800</v>
      </c>
      <c r="K959" s="42" t="s">
        <v>524</v>
      </c>
      <c r="L959" s="41">
        <f>E959*H959</f>
        <v>2.99</v>
      </c>
    </row>
    <row r="960" spans="1:15" x14ac:dyDescent="0.3">
      <c r="A960" s="30" t="s">
        <v>76</v>
      </c>
      <c r="B960" s="169" t="s">
        <v>1519</v>
      </c>
      <c r="C960" s="9" t="s">
        <v>182</v>
      </c>
      <c r="D960" s="12" t="s">
        <v>208</v>
      </c>
      <c r="E960" s="17">
        <v>2.4900000000000002</v>
      </c>
      <c r="F960" s="16">
        <f t="shared" si="73"/>
        <v>1750</v>
      </c>
      <c r="G960" s="16">
        <f t="shared" si="74"/>
        <v>1500</v>
      </c>
      <c r="H960" s="2">
        <v>1</v>
      </c>
      <c r="I960" s="35">
        <f>F960*H960</f>
        <v>1750</v>
      </c>
      <c r="J960" s="35">
        <f>G960*H960</f>
        <v>1500</v>
      </c>
      <c r="K960" s="42" t="s">
        <v>124</v>
      </c>
      <c r="L960" s="41">
        <f>E960*H960</f>
        <v>2.4900000000000002</v>
      </c>
    </row>
    <row r="962" spans="1:15" x14ac:dyDescent="0.3">
      <c r="A962" s="65" t="s">
        <v>1848</v>
      </c>
      <c r="J962" s="63">
        <f>SUM(J963:J964)</f>
        <v>27600</v>
      </c>
      <c r="M962">
        <v>28000</v>
      </c>
      <c r="N962" t="s">
        <v>1846</v>
      </c>
      <c r="O962" t="s">
        <v>563</v>
      </c>
    </row>
    <row r="963" spans="1:15" x14ac:dyDescent="0.3">
      <c r="A963" s="4" t="s">
        <v>1784</v>
      </c>
      <c r="B963" s="167" t="s">
        <v>1518</v>
      </c>
      <c r="C963" s="23" t="s">
        <v>183</v>
      </c>
      <c r="D963" s="11" t="s">
        <v>210</v>
      </c>
      <c r="E963" s="18">
        <v>37.99</v>
      </c>
      <c r="F963" s="16">
        <f t="shared" ref="F963:F964" si="75">ROUNDUP(E963*700,-1)</f>
        <v>26600</v>
      </c>
      <c r="G963" s="16">
        <f t="shared" ref="G963:G964" si="76">ROUNDUP(E963*600,-1)</f>
        <v>22800</v>
      </c>
      <c r="H963" s="2">
        <v>1</v>
      </c>
      <c r="I963" s="35">
        <f>F963*H963</f>
        <v>26600</v>
      </c>
      <c r="J963" s="35">
        <f>G963*H963</f>
        <v>22800</v>
      </c>
      <c r="K963" s="42" t="s">
        <v>1785</v>
      </c>
      <c r="L963" s="41">
        <f>E963*H963</f>
        <v>37.99</v>
      </c>
      <c r="N963" t="s">
        <v>1844</v>
      </c>
    </row>
    <row r="964" spans="1:15" x14ac:dyDescent="0.3">
      <c r="A964" s="15" t="s">
        <v>1732</v>
      </c>
      <c r="B964" s="164" t="s">
        <v>1514</v>
      </c>
      <c r="C964" s="9" t="s">
        <v>182</v>
      </c>
      <c r="D964" s="12" t="s">
        <v>208</v>
      </c>
      <c r="E964" s="18">
        <v>7.99</v>
      </c>
      <c r="F964" s="16">
        <f t="shared" si="75"/>
        <v>5600</v>
      </c>
      <c r="G964" s="16">
        <f t="shared" si="76"/>
        <v>4800</v>
      </c>
      <c r="H964" s="2">
        <v>1</v>
      </c>
      <c r="I964" s="35">
        <f>F964*H964</f>
        <v>5600</v>
      </c>
      <c r="J964" s="35">
        <f>G964*H964</f>
        <v>4800</v>
      </c>
      <c r="K964" s="42" t="s">
        <v>1731</v>
      </c>
      <c r="L964" s="41">
        <f>E964*H964</f>
        <v>7.99</v>
      </c>
      <c r="N964" t="s">
        <v>1847</v>
      </c>
    </row>
    <row r="967" spans="1:15" x14ac:dyDescent="0.3">
      <c r="A967" s="65" t="s">
        <v>1851</v>
      </c>
      <c r="J967" s="63">
        <f>SUM(J968:J977)</f>
        <v>26850</v>
      </c>
      <c r="M967">
        <v>20000</v>
      </c>
      <c r="N967" t="s">
        <v>1846</v>
      </c>
      <c r="O967" t="s">
        <v>563</v>
      </c>
    </row>
    <row r="968" spans="1:15" x14ac:dyDescent="0.3">
      <c r="A968" s="4" t="s">
        <v>1650</v>
      </c>
      <c r="B968" s="148" t="s">
        <v>1492</v>
      </c>
      <c r="C968" s="23" t="s">
        <v>183</v>
      </c>
      <c r="D968" s="12" t="s">
        <v>208</v>
      </c>
      <c r="E968" s="18">
        <v>9.99</v>
      </c>
      <c r="F968" s="16">
        <f t="shared" ref="F968:F977" si="77">ROUNDUP(E968*700,-1)</f>
        <v>7000</v>
      </c>
      <c r="G968" s="16">
        <f t="shared" ref="G968:G977" si="78">ROUNDUP(E968*600,-1)</f>
        <v>6000</v>
      </c>
      <c r="H968" s="2">
        <v>1</v>
      </c>
      <c r="I968" s="16">
        <f t="shared" ref="I968:I977" si="79">F968*H968</f>
        <v>7000</v>
      </c>
      <c r="J968" s="16">
        <f t="shared" ref="J968:J977" si="80">G968*H968</f>
        <v>6000</v>
      </c>
      <c r="K968" s="42" t="s">
        <v>1651</v>
      </c>
      <c r="L968" s="41">
        <f t="shared" ref="L968:L1013" si="81">E968*H968</f>
        <v>9.99</v>
      </c>
      <c r="N968" t="s">
        <v>1224</v>
      </c>
    </row>
    <row r="969" spans="1:15" x14ac:dyDescent="0.3">
      <c r="A969" s="4" t="s">
        <v>1779</v>
      </c>
      <c r="B969" s="91" t="s">
        <v>1402</v>
      </c>
      <c r="C969" s="23" t="s">
        <v>183</v>
      </c>
      <c r="D969" s="12" t="s">
        <v>208</v>
      </c>
      <c r="E969" s="18">
        <v>7.99</v>
      </c>
      <c r="F969" s="16">
        <f t="shared" si="77"/>
        <v>5600</v>
      </c>
      <c r="G969" s="16">
        <f t="shared" si="78"/>
        <v>4800</v>
      </c>
      <c r="H969" s="2">
        <v>1</v>
      </c>
      <c r="I969" s="35">
        <f t="shared" si="79"/>
        <v>5600</v>
      </c>
      <c r="J969" s="35">
        <f t="shared" si="80"/>
        <v>4800</v>
      </c>
      <c r="K969" s="42" t="s">
        <v>1778</v>
      </c>
      <c r="L969" s="41">
        <f t="shared" si="81"/>
        <v>7.99</v>
      </c>
      <c r="N969" t="s">
        <v>1850</v>
      </c>
    </row>
    <row r="970" spans="1:15" x14ac:dyDescent="0.3">
      <c r="A970" s="4" t="s">
        <v>1653</v>
      </c>
      <c r="B970" s="148" t="s">
        <v>1492</v>
      </c>
      <c r="C970" s="14" t="s">
        <v>1152</v>
      </c>
      <c r="D970" s="13" t="s">
        <v>209</v>
      </c>
      <c r="E970" s="18">
        <v>4.99</v>
      </c>
      <c r="F970" s="16">
        <f t="shared" si="77"/>
        <v>3500</v>
      </c>
      <c r="G970" s="16">
        <f t="shared" si="78"/>
        <v>3000</v>
      </c>
      <c r="H970" s="2">
        <v>1</v>
      </c>
      <c r="I970" s="16">
        <f t="shared" si="79"/>
        <v>3500</v>
      </c>
      <c r="J970" s="16">
        <f t="shared" si="80"/>
        <v>3000</v>
      </c>
      <c r="K970" s="42" t="s">
        <v>1652</v>
      </c>
      <c r="L970" s="41">
        <f t="shared" si="81"/>
        <v>4.99</v>
      </c>
    </row>
    <row r="971" spans="1:15" x14ac:dyDescent="0.3">
      <c r="A971" s="4" t="s">
        <v>92</v>
      </c>
      <c r="B971" s="165" t="s">
        <v>1515</v>
      </c>
      <c r="C971" s="19" t="s">
        <v>185</v>
      </c>
      <c r="D971" s="11" t="s">
        <v>210</v>
      </c>
      <c r="E971" s="18">
        <v>2.99</v>
      </c>
      <c r="F971" s="16">
        <f t="shared" si="77"/>
        <v>2100</v>
      </c>
      <c r="G971" s="16">
        <f t="shared" si="78"/>
        <v>1800</v>
      </c>
      <c r="H971" s="2">
        <v>1</v>
      </c>
      <c r="I971" s="35">
        <f t="shared" si="79"/>
        <v>2100</v>
      </c>
      <c r="J971" s="35">
        <f t="shared" si="80"/>
        <v>1800</v>
      </c>
      <c r="K971" s="42" t="s">
        <v>141</v>
      </c>
      <c r="L971" s="41">
        <f t="shared" si="81"/>
        <v>2.99</v>
      </c>
    </row>
    <row r="972" spans="1:15" x14ac:dyDescent="0.3">
      <c r="A972" s="15" t="s">
        <v>1667</v>
      </c>
      <c r="B972" s="155" t="s">
        <v>1500</v>
      </c>
      <c r="C972" s="19" t="s">
        <v>185</v>
      </c>
      <c r="D972" s="12" t="s">
        <v>208</v>
      </c>
      <c r="E972" s="18">
        <v>2.99</v>
      </c>
      <c r="F972" s="16">
        <f t="shared" si="77"/>
        <v>2100</v>
      </c>
      <c r="G972" s="16">
        <f t="shared" si="78"/>
        <v>1800</v>
      </c>
      <c r="H972" s="2">
        <v>1</v>
      </c>
      <c r="I972" s="16">
        <f t="shared" si="79"/>
        <v>2100</v>
      </c>
      <c r="J972" s="16">
        <f t="shared" si="80"/>
        <v>1800</v>
      </c>
      <c r="K972" s="42" t="s">
        <v>1666</v>
      </c>
      <c r="L972" s="41">
        <f t="shared" si="81"/>
        <v>2.99</v>
      </c>
    </row>
    <row r="973" spans="1:15" x14ac:dyDescent="0.3">
      <c r="A973" s="22" t="s">
        <v>82</v>
      </c>
      <c r="B973" s="168" t="s">
        <v>1520</v>
      </c>
      <c r="C973" s="14" t="s">
        <v>1152</v>
      </c>
      <c r="D973" s="13" t="s">
        <v>209</v>
      </c>
      <c r="E973" s="18">
        <v>1.99</v>
      </c>
      <c r="F973" s="16">
        <f t="shared" si="77"/>
        <v>1400</v>
      </c>
      <c r="G973" s="16">
        <f t="shared" si="78"/>
        <v>1200</v>
      </c>
      <c r="H973" s="2">
        <v>1</v>
      </c>
      <c r="I973" s="35">
        <f t="shared" si="79"/>
        <v>1400</v>
      </c>
      <c r="J973" s="35">
        <f t="shared" si="80"/>
        <v>1200</v>
      </c>
      <c r="K973" s="42" t="s">
        <v>149</v>
      </c>
      <c r="L973" s="41">
        <f t="shared" si="81"/>
        <v>1.99</v>
      </c>
    </row>
    <row r="974" spans="1:15" x14ac:dyDescent="0.3">
      <c r="A974" s="4" t="s">
        <v>84</v>
      </c>
      <c r="B974" s="168" t="s">
        <v>1520</v>
      </c>
      <c r="C974" s="14" t="s">
        <v>1152</v>
      </c>
      <c r="D974" s="1" t="s">
        <v>211</v>
      </c>
      <c r="E974" s="18">
        <v>1.25</v>
      </c>
      <c r="F974" s="16">
        <f t="shared" si="77"/>
        <v>880</v>
      </c>
      <c r="G974" s="16">
        <f t="shared" si="78"/>
        <v>750</v>
      </c>
      <c r="H974" s="2">
        <v>1</v>
      </c>
      <c r="I974" s="35">
        <f t="shared" si="79"/>
        <v>880</v>
      </c>
      <c r="J974" s="35">
        <f t="shared" si="80"/>
        <v>750</v>
      </c>
      <c r="K974" s="42" t="s">
        <v>155</v>
      </c>
      <c r="L974" s="41">
        <f t="shared" si="81"/>
        <v>1.25</v>
      </c>
    </row>
    <row r="975" spans="1:15" x14ac:dyDescent="0.3">
      <c r="A975" s="30" t="s">
        <v>170</v>
      </c>
      <c r="B975" s="167" t="s">
        <v>1518</v>
      </c>
      <c r="C975" s="19" t="s">
        <v>185</v>
      </c>
      <c r="D975" s="12" t="s">
        <v>208</v>
      </c>
      <c r="E975" s="17">
        <v>4.99</v>
      </c>
      <c r="F975" s="16">
        <f t="shared" si="77"/>
        <v>3500</v>
      </c>
      <c r="G975" s="16">
        <f t="shared" si="78"/>
        <v>3000</v>
      </c>
      <c r="H975" s="2">
        <v>1</v>
      </c>
      <c r="I975" s="16">
        <f t="shared" si="79"/>
        <v>3500</v>
      </c>
      <c r="J975" s="16">
        <f t="shared" si="80"/>
        <v>3000</v>
      </c>
      <c r="K975" s="42" t="s">
        <v>171</v>
      </c>
      <c r="L975" s="41">
        <f t="shared" si="81"/>
        <v>4.99</v>
      </c>
    </row>
    <row r="976" spans="1:15" x14ac:dyDescent="0.3">
      <c r="A976" s="4" t="s">
        <v>13</v>
      </c>
      <c r="B976" s="150" t="s">
        <v>1494</v>
      </c>
      <c r="C976" s="8" t="s">
        <v>184</v>
      </c>
      <c r="D976" s="12" t="s">
        <v>208</v>
      </c>
      <c r="E976" s="18">
        <v>3.99</v>
      </c>
      <c r="F976" s="16">
        <f t="shared" si="77"/>
        <v>2800</v>
      </c>
      <c r="G976" s="16">
        <f t="shared" si="78"/>
        <v>2400</v>
      </c>
      <c r="H976" s="2">
        <v>1</v>
      </c>
      <c r="I976" s="35">
        <f t="shared" si="79"/>
        <v>2800</v>
      </c>
      <c r="J976" s="35">
        <f t="shared" si="80"/>
        <v>2400</v>
      </c>
      <c r="K976" s="42" t="s">
        <v>132</v>
      </c>
      <c r="L976" s="41">
        <f t="shared" si="81"/>
        <v>3.99</v>
      </c>
    </row>
    <row r="977" spans="1:15" x14ac:dyDescent="0.3">
      <c r="A977" s="4" t="s">
        <v>1531</v>
      </c>
      <c r="B977" s="168" t="s">
        <v>1520</v>
      </c>
      <c r="C977" s="10" t="s">
        <v>181</v>
      </c>
      <c r="D977" s="12" t="s">
        <v>208</v>
      </c>
      <c r="E977" s="18">
        <v>3.49</v>
      </c>
      <c r="F977" s="16">
        <f t="shared" si="77"/>
        <v>2450</v>
      </c>
      <c r="G977" s="16">
        <f t="shared" si="78"/>
        <v>2100</v>
      </c>
      <c r="H977" s="2">
        <v>1</v>
      </c>
      <c r="I977" s="35">
        <f t="shared" si="79"/>
        <v>2450</v>
      </c>
      <c r="J977" s="35">
        <f t="shared" si="80"/>
        <v>2100</v>
      </c>
      <c r="K977" s="42" t="s">
        <v>1530</v>
      </c>
      <c r="L977" s="41">
        <f t="shared" si="81"/>
        <v>3.49</v>
      </c>
    </row>
    <row r="978" spans="1:15" x14ac:dyDescent="0.3">
      <c r="L978" s="41">
        <f t="shared" si="81"/>
        <v>0</v>
      </c>
    </row>
    <row r="979" spans="1:15" x14ac:dyDescent="0.3">
      <c r="A979" s="64" t="s">
        <v>560</v>
      </c>
      <c r="L979" s="41">
        <f t="shared" si="81"/>
        <v>0</v>
      </c>
      <c r="M979">
        <v>28000</v>
      </c>
      <c r="N979" t="s">
        <v>1846</v>
      </c>
      <c r="O979" t="s">
        <v>563</v>
      </c>
    </row>
    <row r="980" spans="1:15" x14ac:dyDescent="0.3">
      <c r="A980" s="4" t="s">
        <v>1890</v>
      </c>
      <c r="B980" s="152" t="s">
        <v>1496</v>
      </c>
      <c r="C980" s="9" t="s">
        <v>182</v>
      </c>
      <c r="D980" s="12" t="s">
        <v>208</v>
      </c>
      <c r="E980" s="18">
        <v>34.99</v>
      </c>
      <c r="F980" s="16">
        <f t="shared" ref="F980:F981" si="82">ROUNDUP(E980*$N$1,-1)</f>
        <v>22750</v>
      </c>
      <c r="G980" s="16">
        <f t="shared" ref="G980:G981" si="83">ROUNDUP(E980*$N$4,-1)</f>
        <v>21000</v>
      </c>
      <c r="H980" s="2">
        <v>1</v>
      </c>
      <c r="I980" s="16">
        <f>F980*H980</f>
        <v>22750</v>
      </c>
      <c r="J980" s="16">
        <f>G980*H980</f>
        <v>21000</v>
      </c>
      <c r="K980" s="42" t="s">
        <v>1889</v>
      </c>
      <c r="L980" s="41">
        <f t="shared" si="81"/>
        <v>34.99</v>
      </c>
    </row>
    <row r="981" spans="1:15" x14ac:dyDescent="0.3">
      <c r="A981" s="4" t="s">
        <v>1246</v>
      </c>
      <c r="B981" s="158" t="s">
        <v>1508</v>
      </c>
      <c r="C981" s="10" t="s">
        <v>186</v>
      </c>
      <c r="D981" s="12" t="s">
        <v>208</v>
      </c>
      <c r="E981" s="18">
        <v>11.99</v>
      </c>
      <c r="F981" s="16">
        <f t="shared" si="82"/>
        <v>7800</v>
      </c>
      <c r="G981" s="16">
        <f t="shared" si="83"/>
        <v>7200</v>
      </c>
      <c r="H981" s="2">
        <v>1</v>
      </c>
      <c r="I981" s="35">
        <f>F981*H981</f>
        <v>7800</v>
      </c>
      <c r="J981" s="35">
        <f>G981*H981</f>
        <v>7200</v>
      </c>
      <c r="K981" s="42" t="s">
        <v>1247</v>
      </c>
      <c r="L981" s="41">
        <f t="shared" si="81"/>
        <v>11.99</v>
      </c>
    </row>
    <row r="982" spans="1:15" x14ac:dyDescent="0.3">
      <c r="L982" s="41">
        <f t="shared" si="81"/>
        <v>0</v>
      </c>
    </row>
    <row r="983" spans="1:15" x14ac:dyDescent="0.3">
      <c r="A983" s="64" t="s">
        <v>2121</v>
      </c>
      <c r="L983" s="41">
        <f t="shared" si="81"/>
        <v>0</v>
      </c>
      <c r="M983">
        <v>15000</v>
      </c>
      <c r="N983" t="s">
        <v>1842</v>
      </c>
      <c r="O983" t="s">
        <v>563</v>
      </c>
    </row>
    <row r="984" spans="1:15" x14ac:dyDescent="0.3">
      <c r="A984" s="4" t="s">
        <v>1857</v>
      </c>
      <c r="B984" s="23" t="s">
        <v>1339</v>
      </c>
      <c r="C984" s="23" t="s">
        <v>1034</v>
      </c>
      <c r="D984" s="11" t="s">
        <v>210</v>
      </c>
      <c r="E984" s="18">
        <v>9.99</v>
      </c>
      <c r="F984" s="16">
        <f t="shared" ref="F984:F985" si="84">ROUNDUP(E984*$N$1,-1)</f>
        <v>6500</v>
      </c>
      <c r="G984" s="16">
        <f t="shared" ref="G984:G985" si="85">ROUNDUP(E984*$N$4,-1)</f>
        <v>6000</v>
      </c>
      <c r="H984" s="2">
        <v>1</v>
      </c>
      <c r="I984" s="16">
        <f>F984*H984</f>
        <v>6500</v>
      </c>
      <c r="J984" s="16">
        <f>G984*H984</f>
        <v>6000</v>
      </c>
      <c r="K984" s="42" t="s">
        <v>1856</v>
      </c>
      <c r="L984" s="41">
        <f t="shared" si="81"/>
        <v>9.99</v>
      </c>
    </row>
    <row r="985" spans="1:15" x14ac:dyDescent="0.3">
      <c r="A985" s="4" t="s">
        <v>1887</v>
      </c>
      <c r="B985" s="152" t="s">
        <v>1496</v>
      </c>
      <c r="C985" s="23" t="s">
        <v>183</v>
      </c>
      <c r="D985" s="11" t="s">
        <v>210</v>
      </c>
      <c r="E985" s="18">
        <v>14.99</v>
      </c>
      <c r="F985" s="16">
        <f t="shared" si="84"/>
        <v>9750</v>
      </c>
      <c r="G985" s="16">
        <f t="shared" si="85"/>
        <v>9000</v>
      </c>
      <c r="H985" s="2">
        <v>1</v>
      </c>
      <c r="I985" s="16">
        <f>F985*H985</f>
        <v>9750</v>
      </c>
      <c r="J985" s="16">
        <f>G985*H985</f>
        <v>9000</v>
      </c>
      <c r="K985" s="42" t="s">
        <v>1888</v>
      </c>
      <c r="L985" s="41">
        <f t="shared" si="81"/>
        <v>14.99</v>
      </c>
    </row>
    <row r="986" spans="1:15" x14ac:dyDescent="0.3">
      <c r="L986" s="41">
        <f t="shared" si="81"/>
        <v>0</v>
      </c>
    </row>
    <row r="987" spans="1:15" x14ac:dyDescent="0.3">
      <c r="A987" s="64" t="s">
        <v>2122</v>
      </c>
      <c r="L987" s="41">
        <f t="shared" si="81"/>
        <v>0</v>
      </c>
      <c r="M987">
        <v>27500</v>
      </c>
      <c r="N987" t="s">
        <v>1846</v>
      </c>
      <c r="O987" t="s">
        <v>563</v>
      </c>
    </row>
    <row r="988" spans="1:15" x14ac:dyDescent="0.3">
      <c r="A988" s="4" t="s">
        <v>1854</v>
      </c>
      <c r="B988" s="143" t="s">
        <v>1505</v>
      </c>
      <c r="C988" s="10" t="s">
        <v>181</v>
      </c>
      <c r="D988" s="12" t="s">
        <v>208</v>
      </c>
      <c r="E988" s="18">
        <v>34.99</v>
      </c>
      <c r="F988" s="16">
        <f t="shared" ref="F988:F990" si="86">ROUNDUP(E988*$N$1,-1)</f>
        <v>22750</v>
      </c>
      <c r="G988" s="16">
        <f t="shared" ref="G988:G990" si="87">ROUNDUP(E988*$N$4,-1)</f>
        <v>21000</v>
      </c>
      <c r="H988" s="2">
        <v>1</v>
      </c>
      <c r="I988" s="16">
        <f>F988*H988</f>
        <v>22750</v>
      </c>
      <c r="J988" s="16">
        <f>G988*H988</f>
        <v>21000</v>
      </c>
      <c r="K988" s="42" t="s">
        <v>1855</v>
      </c>
      <c r="L988" s="41">
        <f t="shared" si="81"/>
        <v>34.99</v>
      </c>
    </row>
    <row r="989" spans="1:15" x14ac:dyDescent="0.3">
      <c r="A989" s="4" t="s">
        <v>1913</v>
      </c>
      <c r="B989" s="146" t="s">
        <v>1490</v>
      </c>
      <c r="C989" s="10" t="s">
        <v>181</v>
      </c>
      <c r="D989" s="12" t="s">
        <v>208</v>
      </c>
      <c r="E989" s="18">
        <v>3.99</v>
      </c>
      <c r="F989" s="16">
        <f t="shared" si="86"/>
        <v>2600</v>
      </c>
      <c r="G989" s="16">
        <f t="shared" si="87"/>
        <v>2400</v>
      </c>
      <c r="H989" s="2">
        <v>1</v>
      </c>
      <c r="I989" s="16">
        <f>F989*H989</f>
        <v>2600</v>
      </c>
      <c r="J989" s="16">
        <f>G989*H989</f>
        <v>2400</v>
      </c>
      <c r="K989" s="42" t="s">
        <v>1912</v>
      </c>
      <c r="L989" s="41">
        <f t="shared" si="81"/>
        <v>3.99</v>
      </c>
    </row>
    <row r="990" spans="1:15" x14ac:dyDescent="0.3">
      <c r="A990" s="4" t="s">
        <v>1899</v>
      </c>
      <c r="B990" s="152" t="s">
        <v>1496</v>
      </c>
      <c r="C990" s="6" t="s">
        <v>1154</v>
      </c>
      <c r="D990" s="12" t="s">
        <v>208</v>
      </c>
      <c r="E990" s="18">
        <v>6.99</v>
      </c>
      <c r="F990" s="16">
        <f t="shared" si="86"/>
        <v>4550</v>
      </c>
      <c r="G990" s="16">
        <f t="shared" si="87"/>
        <v>4200</v>
      </c>
      <c r="H990" s="2">
        <v>1</v>
      </c>
      <c r="I990" s="16">
        <f>F990*H990</f>
        <v>4550</v>
      </c>
      <c r="J990" s="16">
        <f>G990*H990</f>
        <v>4200</v>
      </c>
      <c r="K990" s="42" t="s">
        <v>1900</v>
      </c>
      <c r="L990" s="41">
        <f t="shared" si="81"/>
        <v>6.99</v>
      </c>
    </row>
    <row r="991" spans="1:15" x14ac:dyDescent="0.3">
      <c r="L991" s="41">
        <f t="shared" si="81"/>
        <v>0</v>
      </c>
    </row>
    <row r="992" spans="1:15" x14ac:dyDescent="0.3">
      <c r="A992" s="64" t="s">
        <v>2123</v>
      </c>
      <c r="B992" t="s">
        <v>2128</v>
      </c>
      <c r="L992" s="41">
        <f t="shared" si="81"/>
        <v>0</v>
      </c>
      <c r="M992">
        <v>10500</v>
      </c>
      <c r="N992" t="s">
        <v>1846</v>
      </c>
      <c r="O992" t="s">
        <v>563</v>
      </c>
    </row>
    <row r="993" spans="1:15" x14ac:dyDescent="0.3">
      <c r="A993" s="4" t="s">
        <v>1906</v>
      </c>
      <c r="B993" s="152" t="s">
        <v>1496</v>
      </c>
      <c r="C993" s="19" t="s">
        <v>185</v>
      </c>
      <c r="D993" s="13" t="s">
        <v>209</v>
      </c>
      <c r="E993" s="18">
        <v>1.99</v>
      </c>
      <c r="F993" s="16">
        <f t="shared" ref="F993:F996" si="88">ROUNDUP(E993*$N$1,-1)</f>
        <v>1300</v>
      </c>
      <c r="G993" s="16">
        <f t="shared" ref="G993:G996" si="89">ROUNDUP(E993*$N$4,-1)</f>
        <v>1200</v>
      </c>
      <c r="H993" s="2">
        <v>1</v>
      </c>
      <c r="I993" s="16">
        <f>F993*H993</f>
        <v>1300</v>
      </c>
      <c r="J993" s="16">
        <f>G993*H993</f>
        <v>1200</v>
      </c>
      <c r="K993" s="42" t="s">
        <v>1907</v>
      </c>
      <c r="L993" s="41">
        <f t="shared" si="81"/>
        <v>1.99</v>
      </c>
    </row>
    <row r="994" spans="1:15" x14ac:dyDescent="0.3">
      <c r="A994" s="4" t="s">
        <v>1859</v>
      </c>
      <c r="B994" s="143" t="s">
        <v>1505</v>
      </c>
      <c r="C994" s="23" t="s">
        <v>183</v>
      </c>
      <c r="D994" s="11" t="s">
        <v>210</v>
      </c>
      <c r="E994" s="18">
        <v>3.49</v>
      </c>
      <c r="F994" s="16">
        <f t="shared" si="88"/>
        <v>2270</v>
      </c>
      <c r="G994" s="16">
        <f t="shared" si="89"/>
        <v>2100</v>
      </c>
      <c r="H994" s="2">
        <v>1</v>
      </c>
      <c r="I994" s="16">
        <f>F994*H994</f>
        <v>2270</v>
      </c>
      <c r="J994" s="16">
        <f>G994*H994</f>
        <v>2100</v>
      </c>
      <c r="K994" s="42" t="s">
        <v>1858</v>
      </c>
      <c r="L994" s="41">
        <f t="shared" si="81"/>
        <v>3.49</v>
      </c>
    </row>
    <row r="995" spans="1:15" x14ac:dyDescent="0.3">
      <c r="A995" s="4" t="s">
        <v>1917</v>
      </c>
      <c r="B995" s="146" t="s">
        <v>1490</v>
      </c>
      <c r="C995" s="6" t="s">
        <v>1154</v>
      </c>
      <c r="D995" s="12" t="s">
        <v>208</v>
      </c>
      <c r="E995" s="18">
        <v>2.99</v>
      </c>
      <c r="F995" s="16">
        <f t="shared" si="88"/>
        <v>1950</v>
      </c>
      <c r="G995" s="16">
        <f t="shared" si="89"/>
        <v>1800</v>
      </c>
      <c r="H995" s="2">
        <v>1</v>
      </c>
      <c r="I995" s="16">
        <f>F995*H995</f>
        <v>1950</v>
      </c>
      <c r="J995" s="16">
        <f>G995*H995</f>
        <v>1800</v>
      </c>
      <c r="K995" s="42" t="s">
        <v>1916</v>
      </c>
      <c r="L995" s="41">
        <f t="shared" si="81"/>
        <v>2.99</v>
      </c>
    </row>
    <row r="996" spans="1:15" x14ac:dyDescent="0.3">
      <c r="A996" s="4" t="s">
        <v>1897</v>
      </c>
      <c r="B996" s="152" t="s">
        <v>1496</v>
      </c>
      <c r="C996" s="8" t="s">
        <v>184</v>
      </c>
      <c r="D996" s="12" t="s">
        <v>208</v>
      </c>
      <c r="E996" s="18">
        <v>7.99</v>
      </c>
      <c r="F996" s="16">
        <f t="shared" si="88"/>
        <v>5200</v>
      </c>
      <c r="G996" s="16">
        <f t="shared" si="89"/>
        <v>4800</v>
      </c>
      <c r="H996" s="2">
        <v>1</v>
      </c>
      <c r="I996" s="16">
        <f>F996*H996</f>
        <v>5200</v>
      </c>
      <c r="J996" s="16">
        <f>G996*H996</f>
        <v>4800</v>
      </c>
      <c r="K996" s="42" t="s">
        <v>1898</v>
      </c>
      <c r="L996" s="41">
        <f t="shared" si="81"/>
        <v>7.99</v>
      </c>
    </row>
    <row r="997" spans="1:15" x14ac:dyDescent="0.3">
      <c r="L997" s="41">
        <f t="shared" si="81"/>
        <v>0</v>
      </c>
    </row>
    <row r="998" spans="1:15" x14ac:dyDescent="0.3">
      <c r="A998" s="64" t="s">
        <v>2124</v>
      </c>
      <c r="B998" t="s">
        <v>2125</v>
      </c>
      <c r="L998" s="41">
        <f t="shared" si="81"/>
        <v>0</v>
      </c>
      <c r="M998">
        <v>10500</v>
      </c>
      <c r="N998" t="s">
        <v>1846</v>
      </c>
      <c r="O998" t="s">
        <v>563</v>
      </c>
    </row>
    <row r="999" spans="1:15" x14ac:dyDescent="0.3">
      <c r="A999" s="4" t="s">
        <v>1602</v>
      </c>
      <c r="B999" s="23" t="s">
        <v>1339</v>
      </c>
      <c r="C999" s="19" t="s">
        <v>185</v>
      </c>
      <c r="D999" s="12" t="s">
        <v>208</v>
      </c>
      <c r="E999" s="18">
        <v>8.99</v>
      </c>
      <c r="F999" s="16">
        <f t="shared" ref="F999:F1001" si="90">ROUNDUP(E999*$N$1,-1)</f>
        <v>5850</v>
      </c>
      <c r="G999" s="16">
        <f t="shared" ref="G999:G1001" si="91">ROUNDUP(E999*$N$4,-1)</f>
        <v>5400</v>
      </c>
      <c r="H999" s="2">
        <v>1</v>
      </c>
      <c r="I999" s="16">
        <f>F999*H999</f>
        <v>5850</v>
      </c>
      <c r="J999" s="16">
        <f>G999*H999</f>
        <v>5400</v>
      </c>
      <c r="K999" s="42" t="s">
        <v>1864</v>
      </c>
      <c r="L999" s="41">
        <f t="shared" si="81"/>
        <v>8.99</v>
      </c>
    </row>
    <row r="1000" spans="1:15" x14ac:dyDescent="0.3">
      <c r="A1000" s="4" t="s">
        <v>1863</v>
      </c>
      <c r="B1000" s="143" t="s">
        <v>1505</v>
      </c>
      <c r="C1000" s="5" t="s">
        <v>1036</v>
      </c>
      <c r="D1000" s="13" t="s">
        <v>209</v>
      </c>
      <c r="E1000" s="18">
        <v>1.99</v>
      </c>
      <c r="F1000" s="16">
        <f t="shared" si="90"/>
        <v>1300</v>
      </c>
      <c r="G1000" s="16">
        <f t="shared" si="91"/>
        <v>1200</v>
      </c>
      <c r="H1000" s="2">
        <v>1</v>
      </c>
      <c r="I1000" s="16">
        <f>F1000*H1000</f>
        <v>1300</v>
      </c>
      <c r="J1000" s="16">
        <f>G1000*H1000</f>
        <v>1200</v>
      </c>
      <c r="K1000" s="42" t="s">
        <v>1862</v>
      </c>
      <c r="L1000" s="41">
        <f t="shared" si="81"/>
        <v>1.99</v>
      </c>
    </row>
    <row r="1001" spans="1:15" x14ac:dyDescent="0.3">
      <c r="A1001" s="4" t="s">
        <v>1861</v>
      </c>
      <c r="B1001" s="23" t="s">
        <v>1339</v>
      </c>
      <c r="C1001" s="8" t="s">
        <v>184</v>
      </c>
      <c r="D1001" s="11" t="s">
        <v>210</v>
      </c>
      <c r="E1001" s="18">
        <v>5.99</v>
      </c>
      <c r="F1001" s="16">
        <f t="shared" si="90"/>
        <v>3900</v>
      </c>
      <c r="G1001" s="16">
        <f t="shared" si="91"/>
        <v>3600</v>
      </c>
      <c r="H1001" s="2">
        <v>1</v>
      </c>
      <c r="I1001" s="16">
        <f>F1001*H1001</f>
        <v>3900</v>
      </c>
      <c r="J1001" s="16">
        <f>G1001*H1001</f>
        <v>3600</v>
      </c>
      <c r="K1001" s="42" t="s">
        <v>1860</v>
      </c>
      <c r="L1001" s="41">
        <f t="shared" si="81"/>
        <v>5.99</v>
      </c>
    </row>
    <row r="1002" spans="1:15" x14ac:dyDescent="0.3">
      <c r="L1002" s="41">
        <f t="shared" si="81"/>
        <v>0</v>
      </c>
    </row>
    <row r="1003" spans="1:15" x14ac:dyDescent="0.3">
      <c r="A1003" s="64" t="s">
        <v>2126</v>
      </c>
      <c r="B1003" t="s">
        <v>2127</v>
      </c>
      <c r="L1003" s="41">
        <f t="shared" si="81"/>
        <v>0</v>
      </c>
    </row>
    <row r="1004" spans="1:15" x14ac:dyDescent="0.3">
      <c r="A1004" s="4" t="s">
        <v>1985</v>
      </c>
      <c r="B1004" s="158" t="s">
        <v>1508</v>
      </c>
      <c r="C1004" s="14" t="s">
        <v>1152</v>
      </c>
      <c r="D1004" s="12" t="s">
        <v>208</v>
      </c>
      <c r="E1004" s="18">
        <v>8.99</v>
      </c>
      <c r="F1004" s="16">
        <f t="shared" ref="F1004:F1005" si="92">ROUNDUP(E1004*$N$1,-1)</f>
        <v>5850</v>
      </c>
      <c r="G1004" s="16">
        <f t="shared" ref="G1004:G1005" si="93">ROUNDUP(E1004*$N$4,-1)</f>
        <v>5400</v>
      </c>
      <c r="H1004" s="2">
        <v>0</v>
      </c>
      <c r="I1004" s="35">
        <f>F1004*H1004</f>
        <v>0</v>
      </c>
      <c r="J1004" s="35">
        <f>G1004*H1004</f>
        <v>0</v>
      </c>
      <c r="K1004" s="42" t="s">
        <v>1984</v>
      </c>
      <c r="L1004" s="41">
        <f t="shared" si="81"/>
        <v>0</v>
      </c>
      <c r="M1004">
        <v>11000</v>
      </c>
      <c r="N1004" t="s">
        <v>1846</v>
      </c>
      <c r="O1004" t="s">
        <v>563</v>
      </c>
    </row>
    <row r="1005" spans="1:15" x14ac:dyDescent="0.3">
      <c r="A1005" s="15" t="s">
        <v>11</v>
      </c>
      <c r="B1005" s="162" t="s">
        <v>1512</v>
      </c>
      <c r="C1005" s="10" t="s">
        <v>181</v>
      </c>
      <c r="D1005" s="12" t="s">
        <v>208</v>
      </c>
      <c r="E1005" s="18">
        <v>4.99</v>
      </c>
      <c r="F1005" s="16">
        <f t="shared" si="92"/>
        <v>3250</v>
      </c>
      <c r="G1005" s="16">
        <f t="shared" si="93"/>
        <v>3000</v>
      </c>
      <c r="H1005" s="2">
        <v>1</v>
      </c>
      <c r="I1005" s="16">
        <f>F1005*H1005</f>
        <v>3250</v>
      </c>
      <c r="J1005" s="16">
        <f>G1005*H1005</f>
        <v>3000</v>
      </c>
      <c r="K1005" s="42" t="s">
        <v>251</v>
      </c>
      <c r="L1005" s="41">
        <f t="shared" si="81"/>
        <v>4.99</v>
      </c>
    </row>
    <row r="1006" spans="1:15" x14ac:dyDescent="0.3">
      <c r="L1006" s="41">
        <f t="shared" si="81"/>
        <v>0</v>
      </c>
    </row>
    <row r="1007" spans="1:15" x14ac:dyDescent="0.3">
      <c r="A1007" s="64" t="s">
        <v>2129</v>
      </c>
      <c r="L1007" s="41">
        <f t="shared" si="81"/>
        <v>0</v>
      </c>
    </row>
    <row r="1008" spans="1:15" x14ac:dyDescent="0.3">
      <c r="A1008" s="4" t="s">
        <v>1892</v>
      </c>
      <c r="B1008" s="152" t="s">
        <v>1496</v>
      </c>
      <c r="C1008" s="6" t="s">
        <v>1154</v>
      </c>
      <c r="D1008" s="12" t="s">
        <v>208</v>
      </c>
      <c r="E1008" s="18">
        <v>14.99</v>
      </c>
      <c r="F1008" s="16">
        <f t="shared" ref="F1008:F1009" si="94">ROUNDUP(E1008*$N$1,-1)</f>
        <v>9750</v>
      </c>
      <c r="G1008" s="16">
        <f t="shared" ref="G1008:G1009" si="95">ROUNDUP(E1008*$N$4,-1)</f>
        <v>9000</v>
      </c>
      <c r="H1008" s="2">
        <v>1</v>
      </c>
      <c r="I1008" s="16">
        <f>F1008*H1008</f>
        <v>9750</v>
      </c>
      <c r="J1008" s="16">
        <f>G1008*H1008</f>
        <v>9000</v>
      </c>
      <c r="K1008" s="42" t="s">
        <v>1891</v>
      </c>
      <c r="L1008" s="41">
        <f t="shared" si="81"/>
        <v>14.99</v>
      </c>
      <c r="M1008">
        <v>15000</v>
      </c>
      <c r="N1008" t="s">
        <v>1846</v>
      </c>
      <c r="O1008" t="s">
        <v>563</v>
      </c>
    </row>
    <row r="1009" spans="1:15" x14ac:dyDescent="0.3">
      <c r="A1009" s="4" t="s">
        <v>1893</v>
      </c>
      <c r="B1009" s="152" t="s">
        <v>1496</v>
      </c>
      <c r="C1009" s="8" t="s">
        <v>184</v>
      </c>
      <c r="D1009" s="12" t="s">
        <v>208</v>
      </c>
      <c r="E1009" s="18">
        <v>9.99</v>
      </c>
      <c r="F1009" s="16">
        <f t="shared" si="94"/>
        <v>6500</v>
      </c>
      <c r="G1009" s="16">
        <f t="shared" si="95"/>
        <v>6000</v>
      </c>
      <c r="H1009" s="2">
        <v>1</v>
      </c>
      <c r="I1009" s="16">
        <f>F1009*H1009</f>
        <v>6500</v>
      </c>
      <c r="J1009" s="16">
        <f>G1009*H1009</f>
        <v>6000</v>
      </c>
      <c r="K1009" s="42" t="s">
        <v>1894</v>
      </c>
      <c r="L1009" s="41">
        <f t="shared" si="81"/>
        <v>9.99</v>
      </c>
    </row>
    <row r="1010" spans="1:15" x14ac:dyDescent="0.3">
      <c r="L1010" s="41">
        <f t="shared" si="81"/>
        <v>0</v>
      </c>
    </row>
    <row r="1011" spans="1:15" x14ac:dyDescent="0.3">
      <c r="A1011" s="64" t="s">
        <v>2130</v>
      </c>
      <c r="L1011" s="41">
        <f t="shared" si="81"/>
        <v>0</v>
      </c>
      <c r="M1011">
        <v>6000</v>
      </c>
      <c r="N1011" t="s">
        <v>1842</v>
      </c>
      <c r="O1011" t="s">
        <v>563</v>
      </c>
    </row>
    <row r="1012" spans="1:15" x14ac:dyDescent="0.3">
      <c r="A1012" s="4" t="s">
        <v>2015</v>
      </c>
      <c r="B1012" s="23" t="s">
        <v>1339</v>
      </c>
      <c r="C1012" s="6" t="s">
        <v>1154</v>
      </c>
      <c r="D1012" s="1" t="s">
        <v>211</v>
      </c>
      <c r="E1012" s="18">
        <v>0.75</v>
      </c>
      <c r="F1012" s="16">
        <f t="shared" ref="F1012:F1013" si="96">ROUNDUP(E1012*$N$1,-1)</f>
        <v>490</v>
      </c>
      <c r="G1012" s="16">
        <f t="shared" ref="G1012:G1013" si="97">ROUNDUP(E1012*$N$4,-1)</f>
        <v>450</v>
      </c>
      <c r="H1012" s="2">
        <v>2</v>
      </c>
      <c r="I1012" s="16">
        <f>F1012*H1012</f>
        <v>980</v>
      </c>
      <c r="J1012" s="16">
        <f>G1012*H1012</f>
        <v>900</v>
      </c>
      <c r="K1012" s="42" t="s">
        <v>2016</v>
      </c>
      <c r="L1012" s="41">
        <f t="shared" si="81"/>
        <v>1.5</v>
      </c>
    </row>
    <row r="1013" spans="1:15" x14ac:dyDescent="0.3">
      <c r="A1013" s="15" t="s">
        <v>1902</v>
      </c>
      <c r="B1013" s="152" t="s">
        <v>1496</v>
      </c>
      <c r="C1013" s="8" t="s">
        <v>184</v>
      </c>
      <c r="D1013" s="13" t="s">
        <v>209</v>
      </c>
      <c r="E1013" s="18">
        <v>7.99</v>
      </c>
      <c r="F1013" s="16">
        <f t="shared" si="96"/>
        <v>5200</v>
      </c>
      <c r="G1013" s="16">
        <f t="shared" si="97"/>
        <v>4800</v>
      </c>
      <c r="H1013" s="2">
        <v>1</v>
      </c>
      <c r="I1013" s="16">
        <f>F1013*H1013</f>
        <v>5200</v>
      </c>
      <c r="J1013" s="16">
        <f>G1013*H1013</f>
        <v>4800</v>
      </c>
      <c r="K1013" s="42" t="s">
        <v>1983</v>
      </c>
      <c r="L1013" s="41">
        <f t="shared" si="81"/>
        <v>7.99</v>
      </c>
    </row>
    <row r="1015" spans="1:15" x14ac:dyDescent="0.3">
      <c r="A1015" s="64" t="s">
        <v>2206</v>
      </c>
      <c r="J1015" s="63"/>
    </row>
    <row r="1016" spans="1:15" x14ac:dyDescent="0.3">
      <c r="A1016" s="15" t="s">
        <v>2188</v>
      </c>
      <c r="B1016" s="157" t="s">
        <v>2132</v>
      </c>
      <c r="C1016" s="6" t="s">
        <v>1154</v>
      </c>
      <c r="D1016" s="1" t="s">
        <v>211</v>
      </c>
      <c r="E1016" s="18">
        <v>2.99</v>
      </c>
      <c r="F1016" s="16">
        <f>ROUNDUP(E1016*$N$1,-1)</f>
        <v>1950</v>
      </c>
      <c r="G1016" s="16">
        <f t="shared" ref="G1016:G1025" si="98">ROUNDUP(E1016*$N$4,-1)</f>
        <v>1800</v>
      </c>
      <c r="H1016" s="2">
        <v>1</v>
      </c>
      <c r="I1016" s="16">
        <f t="shared" ref="I1016:I1026" si="99">F1016*H1016</f>
        <v>1950</v>
      </c>
      <c r="J1016" s="16">
        <f t="shared" ref="J1016:J1026" si="100">G1016*H1016</f>
        <v>1800</v>
      </c>
      <c r="K1016" s="42" t="s">
        <v>2189</v>
      </c>
    </row>
    <row r="1017" spans="1:15" x14ac:dyDescent="0.3">
      <c r="A1017" s="15" t="s">
        <v>2188</v>
      </c>
      <c r="B1017" s="157" t="s">
        <v>2132</v>
      </c>
      <c r="C1017" s="6" t="s">
        <v>1154</v>
      </c>
      <c r="D1017" s="1" t="s">
        <v>211</v>
      </c>
      <c r="E1017" s="18">
        <v>2.99</v>
      </c>
      <c r="F1017" s="16">
        <f>ROUNDUP(E1017*$N$1,-1)</f>
        <v>1950</v>
      </c>
      <c r="G1017" s="16">
        <f t="shared" si="98"/>
        <v>1800</v>
      </c>
      <c r="H1017" s="2">
        <v>1</v>
      </c>
      <c r="I1017" s="16">
        <f t="shared" si="99"/>
        <v>1950</v>
      </c>
      <c r="J1017" s="16">
        <f t="shared" si="100"/>
        <v>1800</v>
      </c>
      <c r="K1017" s="42" t="s">
        <v>2190</v>
      </c>
    </row>
    <row r="1018" spans="1:15" x14ac:dyDescent="0.3">
      <c r="A1018" s="15" t="s">
        <v>2192</v>
      </c>
      <c r="B1018" s="157" t="s">
        <v>2132</v>
      </c>
      <c r="C1018" s="6" t="s">
        <v>1154</v>
      </c>
      <c r="D1018" s="1" t="s">
        <v>211</v>
      </c>
      <c r="E1018" s="18">
        <v>2.99</v>
      </c>
      <c r="F1018" s="16">
        <f>ROUNDUP(E1018*$N$1,-1)</f>
        <v>1950</v>
      </c>
      <c r="G1018" s="16">
        <f t="shared" si="98"/>
        <v>1800</v>
      </c>
      <c r="H1018" s="2">
        <v>1</v>
      </c>
      <c r="I1018" s="16">
        <f t="shared" si="99"/>
        <v>1950</v>
      </c>
      <c r="J1018" s="16">
        <f t="shared" si="100"/>
        <v>1800</v>
      </c>
      <c r="K1018" s="42" t="s">
        <v>2191</v>
      </c>
    </row>
    <row r="1019" spans="1:15" x14ac:dyDescent="0.3">
      <c r="A1019" s="15" t="s">
        <v>2194</v>
      </c>
      <c r="B1019" s="157" t="s">
        <v>2132</v>
      </c>
      <c r="C1019" s="6" t="s">
        <v>1154</v>
      </c>
      <c r="D1019" s="1" t="s">
        <v>211</v>
      </c>
      <c r="E1019" s="18">
        <v>2.99</v>
      </c>
      <c r="F1019" s="16">
        <f>ROUNDUP(E1019*$N$1,-1)</f>
        <v>1950</v>
      </c>
      <c r="G1019" s="16">
        <f t="shared" si="98"/>
        <v>1800</v>
      </c>
      <c r="H1019" s="2">
        <v>1</v>
      </c>
      <c r="I1019" s="16">
        <f t="shared" si="99"/>
        <v>1950</v>
      </c>
      <c r="J1019" s="16">
        <f t="shared" si="100"/>
        <v>1800</v>
      </c>
      <c r="K1019" s="42" t="s">
        <v>2193</v>
      </c>
    </row>
    <row r="1020" spans="1:15" x14ac:dyDescent="0.3">
      <c r="A1020" s="15" t="s">
        <v>2195</v>
      </c>
      <c r="B1020" s="157" t="s">
        <v>2132</v>
      </c>
      <c r="C1020" s="6" t="s">
        <v>1154</v>
      </c>
      <c r="D1020" s="1" t="s">
        <v>211</v>
      </c>
      <c r="E1020" s="18">
        <v>2.99</v>
      </c>
      <c r="F1020" s="16">
        <f>ROUNDUP(E1020*$N$1,-1)</f>
        <v>1950</v>
      </c>
      <c r="G1020" s="16">
        <f t="shared" si="98"/>
        <v>1800</v>
      </c>
      <c r="H1020" s="2">
        <v>1</v>
      </c>
      <c r="I1020" s="16">
        <f t="shared" si="99"/>
        <v>1950</v>
      </c>
      <c r="J1020" s="16">
        <f t="shared" si="100"/>
        <v>1800</v>
      </c>
      <c r="K1020" s="42" t="s">
        <v>2196</v>
      </c>
    </row>
    <row r="1021" spans="1:15" x14ac:dyDescent="0.3">
      <c r="A1021" s="21" t="s">
        <v>2180</v>
      </c>
      <c r="B1021" s="157" t="s">
        <v>2132</v>
      </c>
      <c r="C1021" s="19" t="s">
        <v>1033</v>
      </c>
      <c r="D1021" s="12" t="s">
        <v>208</v>
      </c>
      <c r="E1021" s="18">
        <v>2.99</v>
      </c>
      <c r="F1021" s="16">
        <f t="shared" ref="F1021:F1025" si="101">ROUNDUP(E1021*$N$1,-1)</f>
        <v>1950</v>
      </c>
      <c r="G1021" s="16">
        <f t="shared" si="98"/>
        <v>1800</v>
      </c>
      <c r="H1021" s="2">
        <v>1</v>
      </c>
      <c r="I1021" s="16">
        <f t="shared" si="99"/>
        <v>1950</v>
      </c>
      <c r="J1021" s="16">
        <f t="shared" si="100"/>
        <v>1800</v>
      </c>
      <c r="K1021" s="42" t="s">
        <v>2181</v>
      </c>
    </row>
    <row r="1022" spans="1:15" x14ac:dyDescent="0.3">
      <c r="A1022" s="4" t="s">
        <v>470</v>
      </c>
      <c r="B1022" s="152" t="s">
        <v>1496</v>
      </c>
      <c r="C1022" s="8" t="s">
        <v>184</v>
      </c>
      <c r="D1022" s="13" t="s">
        <v>209</v>
      </c>
      <c r="E1022" s="18">
        <v>2.99</v>
      </c>
      <c r="F1022" s="16">
        <f t="shared" si="101"/>
        <v>1950</v>
      </c>
      <c r="G1022" s="16">
        <f t="shared" si="98"/>
        <v>1800</v>
      </c>
      <c r="H1022" s="2">
        <v>1</v>
      </c>
      <c r="I1022" s="16">
        <f t="shared" si="99"/>
        <v>1950</v>
      </c>
      <c r="J1022" s="16">
        <f t="shared" si="100"/>
        <v>1800</v>
      </c>
      <c r="K1022" s="42" t="s">
        <v>1905</v>
      </c>
    </row>
    <row r="1023" spans="1:15" x14ac:dyDescent="0.3">
      <c r="A1023" s="15" t="s">
        <v>2163</v>
      </c>
      <c r="B1023" s="157" t="s">
        <v>2132</v>
      </c>
      <c r="C1023" s="10" t="s">
        <v>181</v>
      </c>
      <c r="D1023" s="12" t="s">
        <v>208</v>
      </c>
      <c r="E1023" s="18">
        <v>2.99</v>
      </c>
      <c r="F1023" s="16">
        <f t="shared" si="101"/>
        <v>1950</v>
      </c>
      <c r="G1023" s="16">
        <f t="shared" si="98"/>
        <v>1800</v>
      </c>
      <c r="H1023" s="2">
        <v>1</v>
      </c>
      <c r="I1023" s="16">
        <f t="shared" si="99"/>
        <v>1950</v>
      </c>
      <c r="J1023" s="16">
        <f t="shared" si="100"/>
        <v>1800</v>
      </c>
      <c r="K1023" s="42" t="s">
        <v>2187</v>
      </c>
    </row>
    <row r="1024" spans="1:15" x14ac:dyDescent="0.3">
      <c r="A1024" s="4" t="s">
        <v>2183</v>
      </c>
      <c r="B1024" s="157" t="s">
        <v>2132</v>
      </c>
      <c r="C1024" s="10" t="s">
        <v>181</v>
      </c>
      <c r="D1024" s="12" t="s">
        <v>208</v>
      </c>
      <c r="E1024" s="18">
        <v>2.99</v>
      </c>
      <c r="F1024" s="16">
        <f t="shared" si="101"/>
        <v>1950</v>
      </c>
      <c r="G1024" s="16">
        <f t="shared" si="98"/>
        <v>1800</v>
      </c>
      <c r="H1024" s="2">
        <v>1</v>
      </c>
      <c r="I1024" s="16">
        <f t="shared" si="99"/>
        <v>1950</v>
      </c>
      <c r="J1024" s="16">
        <f t="shared" si="100"/>
        <v>1800</v>
      </c>
      <c r="K1024" s="42" t="s">
        <v>2182</v>
      </c>
    </row>
    <row r="1025" spans="1:13" x14ac:dyDescent="0.3">
      <c r="A1025" s="4" t="s">
        <v>2153</v>
      </c>
      <c r="B1025" s="157" t="s">
        <v>2132</v>
      </c>
      <c r="C1025" s="19" t="s">
        <v>185</v>
      </c>
      <c r="D1025" s="12" t="s">
        <v>208</v>
      </c>
      <c r="E1025" s="18">
        <v>3.99</v>
      </c>
      <c r="F1025" s="16">
        <f t="shared" si="101"/>
        <v>2600</v>
      </c>
      <c r="G1025" s="16">
        <f t="shared" si="98"/>
        <v>2400</v>
      </c>
      <c r="H1025" s="2">
        <v>1</v>
      </c>
      <c r="I1025" s="16">
        <f t="shared" si="99"/>
        <v>2600</v>
      </c>
      <c r="J1025" s="16">
        <f t="shared" si="100"/>
        <v>2400</v>
      </c>
      <c r="K1025" s="42" t="s">
        <v>2152</v>
      </c>
    </row>
    <row r="1026" spans="1:13" x14ac:dyDescent="0.3">
      <c r="A1026" s="20" t="s">
        <v>2142</v>
      </c>
      <c r="B1026" s="157" t="s">
        <v>2132</v>
      </c>
      <c r="C1026" s="19" t="s">
        <v>185</v>
      </c>
      <c r="D1026" s="11" t="s">
        <v>210</v>
      </c>
      <c r="E1026" s="18">
        <v>6.99</v>
      </c>
      <c r="F1026" s="16">
        <f>ROUNDUP(E1026*$N$1,-1)</f>
        <v>4550</v>
      </c>
      <c r="G1026" s="16">
        <f>ROUNDUP(E1026*$N$4,-1)</f>
        <v>4200</v>
      </c>
      <c r="H1026" s="2">
        <v>1</v>
      </c>
      <c r="I1026" s="16">
        <f t="shared" si="99"/>
        <v>4550</v>
      </c>
      <c r="J1026" s="16">
        <f t="shared" si="100"/>
        <v>4200</v>
      </c>
      <c r="K1026" s="42" t="s">
        <v>2171</v>
      </c>
    </row>
    <row r="1027" spans="1:13" x14ac:dyDescent="0.3">
      <c r="A1027">
        <v>21000</v>
      </c>
      <c r="B1027" t="s">
        <v>563</v>
      </c>
      <c r="C1027" t="s">
        <v>567</v>
      </c>
      <c r="J1027" s="63"/>
    </row>
    <row r="1029" spans="1:13" x14ac:dyDescent="0.3">
      <c r="A1029" s="64" t="s">
        <v>2208</v>
      </c>
      <c r="M1029" t="s">
        <v>2211</v>
      </c>
    </row>
    <row r="1030" spans="1:13" x14ac:dyDescent="0.3">
      <c r="A1030" s="4" t="s">
        <v>1895</v>
      </c>
      <c r="B1030" s="152" t="s">
        <v>1496</v>
      </c>
      <c r="C1030" s="10" t="s">
        <v>181</v>
      </c>
      <c r="D1030" s="12" t="s">
        <v>208</v>
      </c>
      <c r="E1030" s="18">
        <v>8.99</v>
      </c>
      <c r="F1030" s="16">
        <f t="shared" ref="F1030:F1031" si="102">ROUNDUP(E1030*$N$1,-1)</f>
        <v>5850</v>
      </c>
      <c r="G1030" s="16">
        <f t="shared" ref="G1030:G1031" si="103">ROUNDUP(E1030*$N$4,-1)</f>
        <v>5400</v>
      </c>
      <c r="H1030" s="2">
        <v>1</v>
      </c>
      <c r="I1030" s="16">
        <f>F1030*H1030</f>
        <v>5850</v>
      </c>
      <c r="J1030" s="16">
        <f>G1030*H1030</f>
        <v>5400</v>
      </c>
      <c r="K1030" s="42" t="s">
        <v>1896</v>
      </c>
      <c r="L1030" s="178">
        <f>E1030*H1030</f>
        <v>8.99</v>
      </c>
    </row>
    <row r="1031" spans="1:13" x14ac:dyDescent="0.3">
      <c r="A1031" s="4" t="s">
        <v>1915</v>
      </c>
      <c r="B1031" s="146" t="s">
        <v>1490</v>
      </c>
      <c r="C1031" s="6" t="s">
        <v>1154</v>
      </c>
      <c r="D1031" s="12" t="s">
        <v>208</v>
      </c>
      <c r="E1031" s="18">
        <v>2.99</v>
      </c>
      <c r="F1031" s="16">
        <f t="shared" si="102"/>
        <v>1950</v>
      </c>
      <c r="G1031" s="16">
        <f t="shared" si="103"/>
        <v>1800</v>
      </c>
      <c r="H1031" s="2">
        <v>1</v>
      </c>
      <c r="I1031" s="16">
        <f>F1031*H1031</f>
        <v>1950</v>
      </c>
      <c r="J1031" s="16">
        <f>G1031*H1031</f>
        <v>1800</v>
      </c>
      <c r="K1031" s="42" t="s">
        <v>1914</v>
      </c>
      <c r="L1031" s="178">
        <f>E1031*H1031</f>
        <v>2.99</v>
      </c>
    </row>
    <row r="1032" spans="1:13" x14ac:dyDescent="0.3">
      <c r="A1032" s="4" t="s">
        <v>2137</v>
      </c>
      <c r="B1032" s="157" t="s">
        <v>2132</v>
      </c>
      <c r="C1032" s="10" t="s">
        <v>181</v>
      </c>
      <c r="D1032" s="11" t="s">
        <v>210</v>
      </c>
      <c r="E1032" s="18">
        <v>5.99</v>
      </c>
      <c r="F1032" s="16">
        <f t="shared" ref="F1032" si="104">ROUNDUP(E1032*$N$1,-1)</f>
        <v>3900</v>
      </c>
      <c r="G1032" s="16">
        <f t="shared" ref="G1032" si="105">ROUNDUP(E1032*$N$4,-1)</f>
        <v>3600</v>
      </c>
      <c r="H1032" s="2">
        <v>1</v>
      </c>
      <c r="I1032" s="16">
        <f>F1032*H1032</f>
        <v>3900</v>
      </c>
      <c r="J1032" s="16">
        <f>G1032*H1032</f>
        <v>3600</v>
      </c>
      <c r="K1032" s="42" t="s">
        <v>2138</v>
      </c>
      <c r="L1032" s="178">
        <f>E1032*H1032</f>
        <v>5.99</v>
      </c>
    </row>
    <row r="1033" spans="1:13" x14ac:dyDescent="0.3">
      <c r="A1033">
        <v>12000</v>
      </c>
      <c r="B1033" t="s">
        <v>563</v>
      </c>
      <c r="C1033" t="s">
        <v>567</v>
      </c>
    </row>
    <row r="1035" spans="1:13" x14ac:dyDescent="0.3">
      <c r="A1035" s="64" t="s">
        <v>2214</v>
      </c>
    </row>
    <row r="1036" spans="1:13" x14ac:dyDescent="0.3">
      <c r="A1036" s="21" t="s">
        <v>2155</v>
      </c>
      <c r="B1036" s="157" t="s">
        <v>2132</v>
      </c>
      <c r="C1036" s="23" t="s">
        <v>183</v>
      </c>
      <c r="D1036" s="12" t="s">
        <v>208</v>
      </c>
      <c r="E1036" s="18">
        <v>5.99</v>
      </c>
      <c r="F1036" s="16">
        <f t="shared" ref="F1036" si="106">ROUNDUP(E1036*$N$1,-1)</f>
        <v>3900</v>
      </c>
      <c r="G1036" s="16">
        <f t="shared" ref="G1036" si="107">ROUNDUP(E1036*$N$4,-1)</f>
        <v>3600</v>
      </c>
      <c r="H1036" s="2">
        <v>1</v>
      </c>
      <c r="I1036" s="16">
        <f>F1036*H1036</f>
        <v>3900</v>
      </c>
      <c r="J1036" s="16">
        <f>G1036*H1036</f>
        <v>3600</v>
      </c>
      <c r="K1036" s="42" t="s">
        <v>2174</v>
      </c>
      <c r="L1036" s="178">
        <f>E1036*H1036</f>
        <v>5.99</v>
      </c>
      <c r="M1036" t="s">
        <v>2216</v>
      </c>
    </row>
    <row r="1037" spans="1:13" x14ac:dyDescent="0.3">
      <c r="A1037">
        <v>3500</v>
      </c>
      <c r="B1037" t="s">
        <v>563</v>
      </c>
      <c r="C1037" t="s">
        <v>567</v>
      </c>
    </row>
    <row r="1039" spans="1:13" x14ac:dyDescent="0.3">
      <c r="A1039" s="64" t="s">
        <v>2213</v>
      </c>
    </row>
    <row r="1040" spans="1:13" x14ac:dyDescent="0.3">
      <c r="A1040" s="4" t="s">
        <v>2197</v>
      </c>
      <c r="B1040" s="149" t="s">
        <v>1498</v>
      </c>
      <c r="C1040" s="9" t="s">
        <v>182</v>
      </c>
      <c r="D1040" s="12" t="s">
        <v>208</v>
      </c>
      <c r="E1040" s="18">
        <v>24.99</v>
      </c>
      <c r="F1040" s="16">
        <f t="shared" ref="F1040" si="108">ROUNDUP(E1040*$N$1,-1)</f>
        <v>16250</v>
      </c>
      <c r="G1040" s="16">
        <f t="shared" ref="G1040" si="109">ROUNDUP(E1040*$N$4,-1)</f>
        <v>15000</v>
      </c>
      <c r="H1040" s="2">
        <v>1</v>
      </c>
      <c r="I1040" s="16">
        <f>F1040*H1040</f>
        <v>16250</v>
      </c>
      <c r="J1040" s="16">
        <f>G1040*H1040</f>
        <v>15000</v>
      </c>
      <c r="K1040" s="42" t="s">
        <v>2198</v>
      </c>
      <c r="L1040" s="178">
        <f>E1040*H1040</f>
        <v>24.99</v>
      </c>
      <c r="M1040" t="s">
        <v>2215</v>
      </c>
    </row>
    <row r="1041" spans="1:13" x14ac:dyDescent="0.3">
      <c r="A1041">
        <v>15000</v>
      </c>
      <c r="B1041" t="s">
        <v>563</v>
      </c>
      <c r="C1041" t="s">
        <v>567</v>
      </c>
    </row>
    <row r="1043" spans="1:13" x14ac:dyDescent="0.3">
      <c r="A1043" s="64" t="s">
        <v>2121</v>
      </c>
      <c r="M1043" t="s">
        <v>2217</v>
      </c>
    </row>
    <row r="1044" spans="1:13" x14ac:dyDescent="0.3">
      <c r="A1044" s="21" t="s">
        <v>2143</v>
      </c>
      <c r="B1044" s="157" t="s">
        <v>2132</v>
      </c>
      <c r="C1044" s="23" t="s">
        <v>183</v>
      </c>
      <c r="D1044" s="12" t="s">
        <v>208</v>
      </c>
      <c r="E1044" s="18">
        <v>14.99</v>
      </c>
      <c r="F1044" s="16">
        <f t="shared" ref="F1044:F1046" si="110">ROUNDUP(E1044*$N$1,-1)</f>
        <v>9750</v>
      </c>
      <c r="G1044" s="16">
        <f t="shared" ref="G1044:G1046" si="111">ROUNDUP(E1044*$N$4,-1)</f>
        <v>9000</v>
      </c>
      <c r="H1044" s="2">
        <v>1</v>
      </c>
      <c r="I1044" s="16">
        <f>F1044*H1044</f>
        <v>9750</v>
      </c>
      <c r="J1044" s="16">
        <f>G1044*H1044</f>
        <v>9000</v>
      </c>
      <c r="K1044" s="42" t="s">
        <v>2184</v>
      </c>
      <c r="L1044" s="178">
        <f>E1044*H1044</f>
        <v>14.99</v>
      </c>
    </row>
    <row r="1045" spans="1:13" x14ac:dyDescent="0.3">
      <c r="A1045" s="21" t="s">
        <v>2135</v>
      </c>
      <c r="B1045" s="157" t="s">
        <v>2132</v>
      </c>
      <c r="C1045" s="19" t="s">
        <v>185</v>
      </c>
      <c r="D1045" s="11" t="s">
        <v>210</v>
      </c>
      <c r="E1045" s="18">
        <v>12.99</v>
      </c>
      <c r="F1045" s="16">
        <f t="shared" si="110"/>
        <v>8450</v>
      </c>
      <c r="G1045" s="16">
        <f t="shared" si="111"/>
        <v>7800</v>
      </c>
      <c r="H1045" s="2">
        <v>1</v>
      </c>
      <c r="I1045" s="16">
        <f>F1045*H1045</f>
        <v>8450</v>
      </c>
      <c r="J1045" s="16">
        <f>G1045*H1045</f>
        <v>7800</v>
      </c>
      <c r="K1045" s="42" t="s">
        <v>2173</v>
      </c>
      <c r="L1045" s="178">
        <f>E1045*H1045</f>
        <v>12.99</v>
      </c>
    </row>
    <row r="1046" spans="1:13" x14ac:dyDescent="0.3">
      <c r="A1046" s="4" t="s">
        <v>2140</v>
      </c>
      <c r="B1046" s="157" t="s">
        <v>2132</v>
      </c>
      <c r="C1046" s="19" t="s">
        <v>1038</v>
      </c>
      <c r="D1046" s="11" t="s">
        <v>210</v>
      </c>
      <c r="E1046" s="18">
        <v>7.99</v>
      </c>
      <c r="F1046" s="16">
        <f t="shared" si="110"/>
        <v>5200</v>
      </c>
      <c r="G1046" s="16">
        <f t="shared" si="111"/>
        <v>4800</v>
      </c>
      <c r="H1046" s="2">
        <v>1</v>
      </c>
      <c r="I1046" s="16">
        <f>F1046*H1046</f>
        <v>5200</v>
      </c>
      <c r="J1046" s="16">
        <f>G1046*H1046</f>
        <v>4800</v>
      </c>
      <c r="K1046" s="42" t="s">
        <v>2139</v>
      </c>
      <c r="L1046" s="178">
        <f>E1046*H1046</f>
        <v>7.99</v>
      </c>
    </row>
    <row r="1047" spans="1:13" x14ac:dyDescent="0.3">
      <c r="A1047">
        <v>23500</v>
      </c>
      <c r="B1047" t="s">
        <v>563</v>
      </c>
      <c r="C1047" t="s">
        <v>567</v>
      </c>
    </row>
    <row r="1050" spans="1:13" x14ac:dyDescent="0.3">
      <c r="A1050" s="181" t="s">
        <v>2226</v>
      </c>
    </row>
    <row r="1051" spans="1:13" x14ac:dyDescent="0.3">
      <c r="A1051" s="4" t="s">
        <v>2135</v>
      </c>
      <c r="B1051" s="157" t="s">
        <v>2132</v>
      </c>
      <c r="C1051" s="19" t="s">
        <v>185</v>
      </c>
      <c r="D1051" s="11" t="s">
        <v>210</v>
      </c>
      <c r="E1051" s="18">
        <v>11.99</v>
      </c>
      <c r="F1051" s="16">
        <f t="shared" ref="F1051" si="112">ROUNDUP(E1051*$N$1,-1)</f>
        <v>7800</v>
      </c>
      <c r="G1051" s="16">
        <f t="shared" ref="G1051" si="113">ROUNDUP(E1051*$N$4,-1)</f>
        <v>7200</v>
      </c>
      <c r="H1051" s="2">
        <v>1</v>
      </c>
      <c r="I1051" s="16">
        <f>F1051*H1051</f>
        <v>7800</v>
      </c>
      <c r="J1051" s="16">
        <f>G1051*H1051</f>
        <v>7200</v>
      </c>
      <c r="K1051" s="42" t="s">
        <v>2136</v>
      </c>
      <c r="L1051" s="178">
        <f>E1051*H1051</f>
        <v>11.99</v>
      </c>
      <c r="M1051" t="s">
        <v>2227</v>
      </c>
    </row>
    <row r="1052" spans="1:13" x14ac:dyDescent="0.3">
      <c r="A1052">
        <v>7000</v>
      </c>
      <c r="C1052" t="s">
        <v>567</v>
      </c>
    </row>
    <row r="1054" spans="1:13" x14ac:dyDescent="0.3">
      <c r="A1054" s="65" t="s">
        <v>2207</v>
      </c>
      <c r="L1054" s="178">
        <f>E1013*H1013</f>
        <v>7.99</v>
      </c>
      <c r="M1054" t="s">
        <v>2218</v>
      </c>
    </row>
    <row r="1055" spans="1:13" x14ac:dyDescent="0.3">
      <c r="A1055" s="180" t="s">
        <v>2224</v>
      </c>
    </row>
    <row r="1056" spans="1:13" x14ac:dyDescent="0.3">
      <c r="A1056">
        <v>13000</v>
      </c>
      <c r="B1056" t="s">
        <v>563</v>
      </c>
      <c r="C1056" t="s">
        <v>567</v>
      </c>
    </row>
    <row r="1058" spans="1:13" x14ac:dyDescent="0.3">
      <c r="A1058" s="181" t="s">
        <v>2204</v>
      </c>
      <c r="L1058" s="178">
        <f>E1059*H1059</f>
        <v>9.99</v>
      </c>
      <c r="M1058" t="s">
        <v>2229</v>
      </c>
    </row>
    <row r="1059" spans="1:13" x14ac:dyDescent="0.3">
      <c r="A1059" s="21" t="s">
        <v>2140</v>
      </c>
      <c r="B1059" s="157" t="s">
        <v>2132</v>
      </c>
      <c r="C1059" s="19" t="s">
        <v>1038</v>
      </c>
      <c r="D1059" s="11" t="s">
        <v>210</v>
      </c>
      <c r="E1059" s="18">
        <v>9.99</v>
      </c>
      <c r="F1059" s="16">
        <f t="shared" ref="F1059:F1061" si="114">ROUNDUP(E1059*$N$1,-1)</f>
        <v>6500</v>
      </c>
      <c r="G1059" s="16">
        <f t="shared" ref="G1059:G1061" si="115">ROUNDUP(E1059*$N$4,-1)</f>
        <v>6000</v>
      </c>
      <c r="H1059" s="2">
        <v>1</v>
      </c>
      <c r="I1059" s="16">
        <f>F1059*H1059</f>
        <v>6500</v>
      </c>
      <c r="J1059" s="16">
        <f>G1059*H1059</f>
        <v>6000</v>
      </c>
      <c r="K1059" s="42" t="s">
        <v>2170</v>
      </c>
      <c r="L1059" s="178">
        <f>E1060*H1060</f>
        <v>5.99</v>
      </c>
    </row>
    <row r="1060" spans="1:13" x14ac:dyDescent="0.3">
      <c r="A1060" s="4" t="s">
        <v>2147</v>
      </c>
      <c r="B1060" s="157" t="s">
        <v>2132</v>
      </c>
      <c r="C1060" s="19" t="s">
        <v>185</v>
      </c>
      <c r="D1060" s="12" t="s">
        <v>208</v>
      </c>
      <c r="E1060" s="18">
        <v>5.99</v>
      </c>
      <c r="F1060" s="16">
        <f t="shared" si="114"/>
        <v>3900</v>
      </c>
      <c r="G1060" s="16">
        <f t="shared" si="115"/>
        <v>3600</v>
      </c>
      <c r="H1060" s="2">
        <v>1</v>
      </c>
      <c r="I1060" s="16">
        <f>F1060*H1060</f>
        <v>3900</v>
      </c>
      <c r="J1060" s="16">
        <f>G1060*H1060</f>
        <v>3600</v>
      </c>
      <c r="K1060" s="42" t="s">
        <v>2146</v>
      </c>
      <c r="L1060" s="178">
        <f>E1061*H1061</f>
        <v>4.99</v>
      </c>
    </row>
    <row r="1061" spans="1:13" x14ac:dyDescent="0.3">
      <c r="A1061" s="4" t="s">
        <v>2148</v>
      </c>
      <c r="B1061" s="157" t="s">
        <v>2132</v>
      </c>
      <c r="C1061" s="14" t="s">
        <v>1152</v>
      </c>
      <c r="D1061" s="12" t="s">
        <v>208</v>
      </c>
      <c r="E1061" s="18">
        <v>4.99</v>
      </c>
      <c r="F1061" s="16">
        <f t="shared" si="114"/>
        <v>3250</v>
      </c>
      <c r="G1061" s="16">
        <f t="shared" si="115"/>
        <v>3000</v>
      </c>
      <c r="H1061" s="2">
        <v>1</v>
      </c>
      <c r="I1061" s="16">
        <f>F1061*H1061</f>
        <v>3250</v>
      </c>
      <c r="J1061" s="16">
        <f>G1061*H1061</f>
        <v>3000</v>
      </c>
      <c r="K1061" s="42" t="s">
        <v>2149</v>
      </c>
      <c r="L1061" s="178">
        <f>E1062*H1062</f>
        <v>0</v>
      </c>
    </row>
    <row r="1062" spans="1:13" x14ac:dyDescent="0.3">
      <c r="A1062">
        <v>12500</v>
      </c>
      <c r="B1062" t="s">
        <v>563</v>
      </c>
      <c r="C1062" t="s">
        <v>567</v>
      </c>
      <c r="L1062" s="41"/>
    </row>
    <row r="1064" spans="1:13" x14ac:dyDescent="0.3">
      <c r="A1064" s="181" t="s">
        <v>2202</v>
      </c>
    </row>
    <row r="1065" spans="1:13" x14ac:dyDescent="0.3">
      <c r="A1065" s="4" t="s">
        <v>1909</v>
      </c>
      <c r="B1065" s="146" t="s">
        <v>1490</v>
      </c>
      <c r="C1065" s="19" t="s">
        <v>185</v>
      </c>
      <c r="D1065" s="11" t="s">
        <v>210</v>
      </c>
      <c r="E1065" s="18">
        <v>12.99</v>
      </c>
      <c r="F1065" s="16">
        <f t="shared" ref="F1065:F1068" si="116">ROUNDUP(E1065*$N$1,-1)</f>
        <v>8450</v>
      </c>
      <c r="G1065" s="16">
        <f t="shared" ref="G1065:G1068" si="117">ROUNDUP(E1065*$N$4,-1)</f>
        <v>7800</v>
      </c>
      <c r="H1065" s="2">
        <v>1</v>
      </c>
      <c r="I1065" s="16">
        <f t="shared" ref="I1065:I1070" si="118">F1065*H1065</f>
        <v>8450</v>
      </c>
      <c r="J1065" s="16">
        <f t="shared" ref="J1065:J1070" si="119">G1065*H1065</f>
        <v>7800</v>
      </c>
      <c r="K1065" s="42" t="s">
        <v>1908</v>
      </c>
      <c r="L1065" s="178">
        <f t="shared" ref="L1065:L1070" si="120">E1065*H1065</f>
        <v>12.99</v>
      </c>
      <c r="M1065" t="s">
        <v>2212</v>
      </c>
    </row>
    <row r="1066" spans="1:13" x14ac:dyDescent="0.3">
      <c r="A1066" s="4" t="s">
        <v>2145</v>
      </c>
      <c r="B1066" s="157" t="s">
        <v>2132</v>
      </c>
      <c r="C1066" s="6" t="s">
        <v>1154</v>
      </c>
      <c r="D1066" s="12" t="s">
        <v>208</v>
      </c>
      <c r="E1066" s="18">
        <v>6.99</v>
      </c>
      <c r="F1066" s="16">
        <f t="shared" si="116"/>
        <v>4550</v>
      </c>
      <c r="G1066" s="16">
        <f t="shared" si="117"/>
        <v>4200</v>
      </c>
      <c r="H1066" s="2">
        <v>1</v>
      </c>
      <c r="I1066" s="16">
        <f t="shared" si="118"/>
        <v>4550</v>
      </c>
      <c r="J1066" s="16">
        <f t="shared" si="119"/>
        <v>4200</v>
      </c>
      <c r="K1066" s="42" t="s">
        <v>2144</v>
      </c>
      <c r="L1066" s="178">
        <f t="shared" si="120"/>
        <v>6.99</v>
      </c>
    </row>
    <row r="1067" spans="1:13" x14ac:dyDescent="0.3">
      <c r="A1067" s="21" t="s">
        <v>2158</v>
      </c>
      <c r="B1067" s="157" t="s">
        <v>2132</v>
      </c>
      <c r="C1067" s="6" t="s">
        <v>1154</v>
      </c>
      <c r="D1067" s="12" t="s">
        <v>208</v>
      </c>
      <c r="E1067" s="18">
        <v>5.99</v>
      </c>
      <c r="F1067" s="16">
        <f t="shared" si="116"/>
        <v>3900</v>
      </c>
      <c r="G1067" s="16">
        <f t="shared" si="117"/>
        <v>3600</v>
      </c>
      <c r="H1067" s="2">
        <v>1</v>
      </c>
      <c r="I1067" s="16">
        <f t="shared" si="118"/>
        <v>3900</v>
      </c>
      <c r="J1067" s="16">
        <f t="shared" si="119"/>
        <v>3600</v>
      </c>
      <c r="K1067" s="42" t="s">
        <v>2178</v>
      </c>
      <c r="L1067" s="178">
        <f t="shared" si="120"/>
        <v>5.99</v>
      </c>
    </row>
    <row r="1068" spans="1:13" x14ac:dyDescent="0.3">
      <c r="A1068" s="21" t="s">
        <v>2161</v>
      </c>
      <c r="B1068" s="157" t="s">
        <v>2132</v>
      </c>
      <c r="C1068" s="6" t="s">
        <v>1154</v>
      </c>
      <c r="D1068" s="12" t="s">
        <v>208</v>
      </c>
      <c r="E1068" s="18">
        <v>5.99</v>
      </c>
      <c r="F1068" s="16">
        <f t="shared" si="116"/>
        <v>3900</v>
      </c>
      <c r="G1068" s="16">
        <f t="shared" si="117"/>
        <v>3600</v>
      </c>
      <c r="H1068" s="2">
        <v>1</v>
      </c>
      <c r="I1068" s="16">
        <f t="shared" si="118"/>
        <v>3900</v>
      </c>
      <c r="J1068" s="16">
        <f t="shared" si="119"/>
        <v>3600</v>
      </c>
      <c r="K1068" s="42" t="s">
        <v>2186</v>
      </c>
      <c r="L1068" s="178">
        <f t="shared" si="120"/>
        <v>5.99</v>
      </c>
    </row>
    <row r="1069" spans="1:13" x14ac:dyDescent="0.3">
      <c r="A1069" s="4" t="s">
        <v>2176</v>
      </c>
      <c r="B1069" s="157" t="s">
        <v>2132</v>
      </c>
      <c r="C1069" s="19" t="s">
        <v>185</v>
      </c>
      <c r="D1069" s="12" t="s">
        <v>208</v>
      </c>
      <c r="E1069" s="18">
        <v>2.4900000000000002</v>
      </c>
      <c r="F1069" s="16">
        <f>ROUNDUP(E1069*$N$1,-1)</f>
        <v>1620</v>
      </c>
      <c r="G1069" s="16">
        <f>ROUNDUP(E1069*$N$4,-1)</f>
        <v>1500</v>
      </c>
      <c r="H1069" s="2">
        <v>1</v>
      </c>
      <c r="I1069" s="16">
        <f t="shared" si="118"/>
        <v>1620</v>
      </c>
      <c r="J1069" s="16">
        <f t="shared" si="119"/>
        <v>1500</v>
      </c>
      <c r="K1069" s="42" t="s">
        <v>2177</v>
      </c>
      <c r="L1069" s="178">
        <f t="shared" si="120"/>
        <v>2.4900000000000002</v>
      </c>
    </row>
    <row r="1070" spans="1:13" x14ac:dyDescent="0.3">
      <c r="A1070" s="21" t="s">
        <v>310</v>
      </c>
      <c r="B1070" s="45" t="s">
        <v>207</v>
      </c>
      <c r="C1070" s="19" t="s">
        <v>191</v>
      </c>
      <c r="D1070" s="12" t="s">
        <v>208</v>
      </c>
      <c r="E1070" s="18">
        <v>3.99</v>
      </c>
      <c r="F1070" s="16">
        <f>ROUNDUP(E1070*$N$1,-1)</f>
        <v>2600</v>
      </c>
      <c r="G1070" s="16">
        <f>ROUNDUP(E1070*$N$4,-1)</f>
        <v>2400</v>
      </c>
      <c r="H1070" s="2">
        <v>1</v>
      </c>
      <c r="I1070" s="35">
        <f t="shared" si="118"/>
        <v>2600</v>
      </c>
      <c r="J1070" s="35">
        <f t="shared" si="119"/>
        <v>2400</v>
      </c>
      <c r="K1070" s="42" t="s">
        <v>311</v>
      </c>
      <c r="L1070" s="41">
        <f t="shared" si="120"/>
        <v>3.99</v>
      </c>
    </row>
    <row r="1071" spans="1:13" x14ac:dyDescent="0.3">
      <c r="A1071">
        <v>23000</v>
      </c>
      <c r="B1071" t="s">
        <v>563</v>
      </c>
      <c r="C1071" t="s">
        <v>567</v>
      </c>
    </row>
    <row r="1073" spans="1:12" x14ac:dyDescent="0.3">
      <c r="A1073" s="181" t="s">
        <v>2123</v>
      </c>
    </row>
    <row r="1074" spans="1:12" x14ac:dyDescent="0.3">
      <c r="A1074" s="21" t="s">
        <v>2158</v>
      </c>
      <c r="B1074" s="157" t="s">
        <v>2132</v>
      </c>
      <c r="C1074" s="6" t="s">
        <v>1154</v>
      </c>
      <c r="D1074" s="12" t="s">
        <v>208</v>
      </c>
      <c r="E1074" s="18">
        <v>7.99</v>
      </c>
      <c r="F1074" s="16">
        <f>ROUNDUP(E1074*$N$1,-1)</f>
        <v>5200</v>
      </c>
      <c r="G1074" s="16">
        <f>ROUNDUP(E1074*$N$4,-1)</f>
        <v>4800</v>
      </c>
      <c r="H1074" s="2">
        <v>1</v>
      </c>
      <c r="I1074" s="16">
        <f>F1074*H1074</f>
        <v>5200</v>
      </c>
      <c r="J1074" s="16">
        <f>G1074*H1074</f>
        <v>4800</v>
      </c>
      <c r="K1074" s="42" t="s">
        <v>2178</v>
      </c>
      <c r="L1074" s="178">
        <f>E1074*H1074</f>
        <v>7.99</v>
      </c>
    </row>
    <row r="1075" spans="1:12" x14ac:dyDescent="0.3">
      <c r="A1075" s="4" t="s">
        <v>2150</v>
      </c>
      <c r="B1075" s="157" t="s">
        <v>2132</v>
      </c>
      <c r="C1075" s="9" t="s">
        <v>182</v>
      </c>
      <c r="D1075" s="12" t="s">
        <v>208</v>
      </c>
      <c r="E1075" s="18">
        <v>1.99</v>
      </c>
      <c r="F1075" s="16">
        <f>ROUNDUP(E1075*$N$1,-1)</f>
        <v>1300</v>
      </c>
      <c r="G1075" s="16">
        <f>ROUNDUP(E1075*$N$4,-1)</f>
        <v>1200</v>
      </c>
      <c r="H1075" s="2">
        <v>1</v>
      </c>
      <c r="I1075" s="16">
        <f>F1075*H1075</f>
        <v>1300</v>
      </c>
      <c r="J1075" s="16">
        <f>G1075*H1075</f>
        <v>1200</v>
      </c>
      <c r="K1075" s="42" t="s">
        <v>2151</v>
      </c>
      <c r="L1075" s="178">
        <f>E1075*H1075</f>
        <v>1.99</v>
      </c>
    </row>
    <row r="1076" spans="1:12" x14ac:dyDescent="0.3">
      <c r="A1076" s="15" t="s">
        <v>2150</v>
      </c>
      <c r="B1076" s="157" t="s">
        <v>2132</v>
      </c>
      <c r="C1076" s="9" t="s">
        <v>182</v>
      </c>
      <c r="D1076" s="12" t="s">
        <v>208</v>
      </c>
      <c r="E1076" s="18">
        <v>3.99</v>
      </c>
      <c r="F1076" s="16">
        <f>ROUNDUP(E1076*$N$1,-1)</f>
        <v>2600</v>
      </c>
      <c r="G1076" s="16">
        <f>ROUNDUP(E1076*$N$4,-1)</f>
        <v>2400</v>
      </c>
      <c r="H1076" s="2">
        <v>1</v>
      </c>
      <c r="I1076" s="16">
        <f>F1076*H1076</f>
        <v>2600</v>
      </c>
      <c r="J1076" s="16">
        <f>G1076*H1076</f>
        <v>2400</v>
      </c>
      <c r="K1076" s="42" t="s">
        <v>2169</v>
      </c>
      <c r="L1076" s="178">
        <f>E1076*H1076</f>
        <v>3.99</v>
      </c>
    </row>
    <row r="1077" spans="1:12" x14ac:dyDescent="0.3">
      <c r="A1077" s="4" t="s">
        <v>2167</v>
      </c>
      <c r="B1077" s="157" t="s">
        <v>2132</v>
      </c>
      <c r="C1077" s="10" t="s">
        <v>181</v>
      </c>
      <c r="D1077" s="12" t="s">
        <v>208</v>
      </c>
      <c r="E1077" s="18">
        <v>2.99</v>
      </c>
      <c r="F1077" s="16">
        <f>ROUNDUP(E1077*$N$1,-1)</f>
        <v>1950</v>
      </c>
      <c r="G1077" s="16">
        <f>ROUNDUP(E1077*$N$4,-1)</f>
        <v>1800</v>
      </c>
      <c r="H1077" s="2">
        <v>1</v>
      </c>
      <c r="I1077" s="16">
        <f>F1077*H1077</f>
        <v>1950</v>
      </c>
      <c r="J1077" s="16">
        <f>G1077*H1077</f>
        <v>1800</v>
      </c>
      <c r="K1077" s="42" t="s">
        <v>2166</v>
      </c>
      <c r="L1077" s="178">
        <f>E1077*H1077</f>
        <v>2.99</v>
      </c>
    </row>
    <row r="1078" spans="1:12" x14ac:dyDescent="0.3">
      <c r="A1078" s="4" t="s">
        <v>2160</v>
      </c>
      <c r="B1078" s="157" t="s">
        <v>2132</v>
      </c>
      <c r="C1078" s="6" t="s">
        <v>1154</v>
      </c>
      <c r="D1078" s="12" t="s">
        <v>208</v>
      </c>
      <c r="E1078" s="18">
        <v>4.99</v>
      </c>
      <c r="F1078" s="16">
        <f>ROUNDUP(E1078*$N$1,-1)</f>
        <v>3250</v>
      </c>
      <c r="G1078" s="16">
        <f>ROUNDUP(E1078*$N$4,-1)</f>
        <v>3000</v>
      </c>
      <c r="H1078" s="2">
        <v>1</v>
      </c>
      <c r="I1078" s="16">
        <f>F1078*H1078</f>
        <v>3250</v>
      </c>
      <c r="J1078" s="16">
        <f>G1078*H1078</f>
        <v>3000</v>
      </c>
      <c r="K1078" s="42" t="s">
        <v>2159</v>
      </c>
      <c r="L1078" s="178">
        <f>E1078*H1078</f>
        <v>4.99</v>
      </c>
    </row>
    <row r="1079" spans="1:12" x14ac:dyDescent="0.3">
      <c r="A1079">
        <v>12500</v>
      </c>
      <c r="B1079" t="s">
        <v>563</v>
      </c>
      <c r="J1079" s="63"/>
      <c r="L1079" s="178">
        <f>E990*H990</f>
        <v>6.99</v>
      </c>
    </row>
    <row r="1081" spans="1:12" x14ac:dyDescent="0.3">
      <c r="A1081" s="181" t="s">
        <v>2407</v>
      </c>
    </row>
    <row r="1082" spans="1:12" x14ac:dyDescent="0.3">
      <c r="A1082" s="4" t="s">
        <v>2358</v>
      </c>
      <c r="B1082" s="165" t="s">
        <v>1515</v>
      </c>
      <c r="C1082" s="49" t="s">
        <v>187</v>
      </c>
      <c r="D1082" s="11" t="s">
        <v>210</v>
      </c>
      <c r="E1082" s="18">
        <v>11.99</v>
      </c>
      <c r="F1082" s="16">
        <f t="shared" ref="F1082:F1091" si="121">ROUNDUP(E1082*$N$1,-1)</f>
        <v>7800</v>
      </c>
      <c r="G1082" s="16">
        <f t="shared" ref="G1082:G1091" si="122">ROUNDUP(E1082*$N$4,-1)</f>
        <v>7200</v>
      </c>
      <c r="H1082" s="2">
        <v>1</v>
      </c>
      <c r="I1082" s="16">
        <f t="shared" ref="I1082:I1095" si="123">F1082*H1082</f>
        <v>7800</v>
      </c>
      <c r="J1082" s="16">
        <f t="shared" ref="J1082:J1095" si="124">G1082*H1082</f>
        <v>7200</v>
      </c>
      <c r="K1082" s="42" t="s">
        <v>2355</v>
      </c>
      <c r="L1082" s="178">
        <f t="shared" ref="L1082:L1091" si="125">H1082*E1082</f>
        <v>11.99</v>
      </c>
    </row>
    <row r="1083" spans="1:12" x14ac:dyDescent="0.3">
      <c r="A1083" s="4" t="s">
        <v>2360</v>
      </c>
      <c r="B1083" s="71" t="s">
        <v>1467</v>
      </c>
      <c r="C1083" s="9" t="s">
        <v>182</v>
      </c>
      <c r="D1083" s="12" t="s">
        <v>208</v>
      </c>
      <c r="E1083" s="18">
        <v>8.99</v>
      </c>
      <c r="F1083" s="16">
        <f t="shared" si="121"/>
        <v>5850</v>
      </c>
      <c r="G1083" s="16">
        <f t="shared" si="122"/>
        <v>5400</v>
      </c>
      <c r="H1083" s="2">
        <v>1</v>
      </c>
      <c r="I1083" s="16">
        <f t="shared" si="123"/>
        <v>5850</v>
      </c>
      <c r="J1083" s="16">
        <f t="shared" si="124"/>
        <v>5400</v>
      </c>
      <c r="K1083" s="42" t="s">
        <v>2359</v>
      </c>
      <c r="L1083" s="178">
        <f t="shared" si="125"/>
        <v>8.99</v>
      </c>
    </row>
    <row r="1084" spans="1:12" x14ac:dyDescent="0.3">
      <c r="A1084" s="4" t="s">
        <v>2366</v>
      </c>
      <c r="B1084" s="114" t="s">
        <v>1430</v>
      </c>
      <c r="C1084" s="10" t="s">
        <v>181</v>
      </c>
      <c r="D1084" s="12" t="s">
        <v>208</v>
      </c>
      <c r="E1084" s="18">
        <v>7.99</v>
      </c>
      <c r="F1084" s="16">
        <f t="shared" si="121"/>
        <v>5200</v>
      </c>
      <c r="G1084" s="16">
        <f t="shared" si="122"/>
        <v>4800</v>
      </c>
      <c r="H1084" s="2">
        <v>1</v>
      </c>
      <c r="I1084" s="16">
        <f t="shared" si="123"/>
        <v>5200</v>
      </c>
      <c r="J1084" s="16">
        <f t="shared" si="124"/>
        <v>4800</v>
      </c>
      <c r="K1084" s="42" t="s">
        <v>2365</v>
      </c>
      <c r="L1084" s="178">
        <f t="shared" si="125"/>
        <v>7.99</v>
      </c>
    </row>
    <row r="1085" spans="1:12" x14ac:dyDescent="0.3">
      <c r="A1085" s="4" t="s">
        <v>2357</v>
      </c>
      <c r="B1085" s="114" t="s">
        <v>1430</v>
      </c>
      <c r="C1085" s="8" t="s">
        <v>184</v>
      </c>
      <c r="D1085" s="12" t="s">
        <v>208</v>
      </c>
      <c r="E1085" s="18">
        <v>6.99</v>
      </c>
      <c r="F1085" s="16">
        <f t="shared" si="121"/>
        <v>4550</v>
      </c>
      <c r="G1085" s="16">
        <f t="shared" si="122"/>
        <v>4200</v>
      </c>
      <c r="H1085" s="2">
        <v>1</v>
      </c>
      <c r="I1085" s="16">
        <f t="shared" si="123"/>
        <v>4550</v>
      </c>
      <c r="J1085" s="16">
        <f t="shared" si="124"/>
        <v>4200</v>
      </c>
      <c r="K1085" s="42" t="s">
        <v>2356</v>
      </c>
      <c r="L1085" s="178">
        <f t="shared" si="125"/>
        <v>6.99</v>
      </c>
    </row>
    <row r="1086" spans="1:12" x14ac:dyDescent="0.3">
      <c r="A1086" s="4" t="s">
        <v>2362</v>
      </c>
      <c r="B1086" s="114" t="s">
        <v>1430</v>
      </c>
      <c r="C1086" s="10" t="s">
        <v>181</v>
      </c>
      <c r="D1086" s="12" t="s">
        <v>208</v>
      </c>
      <c r="E1086" s="18">
        <v>4.99</v>
      </c>
      <c r="F1086" s="16">
        <f t="shared" si="121"/>
        <v>3250</v>
      </c>
      <c r="G1086" s="16">
        <f t="shared" si="122"/>
        <v>3000</v>
      </c>
      <c r="H1086" s="2">
        <v>1</v>
      </c>
      <c r="I1086" s="16">
        <f t="shared" si="123"/>
        <v>3250</v>
      </c>
      <c r="J1086" s="16">
        <f t="shared" si="124"/>
        <v>3000</v>
      </c>
      <c r="K1086" s="42" t="s">
        <v>2361</v>
      </c>
      <c r="L1086" s="178">
        <f t="shared" si="125"/>
        <v>4.99</v>
      </c>
    </row>
    <row r="1087" spans="1:12" x14ac:dyDescent="0.3">
      <c r="A1087" s="4" t="s">
        <v>2368</v>
      </c>
      <c r="B1087" s="115" t="s">
        <v>1431</v>
      </c>
      <c r="C1087" s="10" t="s">
        <v>1006</v>
      </c>
      <c r="D1087" s="13" t="s">
        <v>209</v>
      </c>
      <c r="E1087" s="18">
        <v>4.99</v>
      </c>
      <c r="F1087" s="16">
        <f t="shared" si="121"/>
        <v>3250</v>
      </c>
      <c r="G1087" s="16">
        <f t="shared" si="122"/>
        <v>3000</v>
      </c>
      <c r="H1087" s="2">
        <v>1</v>
      </c>
      <c r="I1087" s="16">
        <f t="shared" si="123"/>
        <v>3250</v>
      </c>
      <c r="J1087" s="16">
        <f t="shared" si="124"/>
        <v>3000</v>
      </c>
      <c r="K1087" s="42" t="s">
        <v>2367</v>
      </c>
      <c r="L1087" s="178">
        <f t="shared" si="125"/>
        <v>4.99</v>
      </c>
    </row>
    <row r="1088" spans="1:12" x14ac:dyDescent="0.3">
      <c r="A1088" s="4" t="s">
        <v>2369</v>
      </c>
      <c r="B1088" s="165" t="s">
        <v>1515</v>
      </c>
      <c r="C1088" s="19" t="s">
        <v>1037</v>
      </c>
      <c r="D1088" s="13" t="s">
        <v>209</v>
      </c>
      <c r="E1088" s="18">
        <v>2.99</v>
      </c>
      <c r="F1088" s="16">
        <f t="shared" si="121"/>
        <v>1950</v>
      </c>
      <c r="G1088" s="16">
        <f t="shared" si="122"/>
        <v>1800</v>
      </c>
      <c r="H1088" s="2">
        <v>1</v>
      </c>
      <c r="I1088" s="16">
        <f t="shared" si="123"/>
        <v>1950</v>
      </c>
      <c r="J1088" s="16">
        <f t="shared" si="124"/>
        <v>1800</v>
      </c>
      <c r="K1088" s="42" t="s">
        <v>2371</v>
      </c>
      <c r="L1088" s="178">
        <f t="shared" si="125"/>
        <v>2.99</v>
      </c>
    </row>
    <row r="1089" spans="1:12" x14ac:dyDescent="0.3">
      <c r="A1089" s="4" t="s">
        <v>2364</v>
      </c>
      <c r="B1089" s="114" t="s">
        <v>1430</v>
      </c>
      <c r="C1089" s="19" t="s">
        <v>185</v>
      </c>
      <c r="D1089" s="12" t="s">
        <v>208</v>
      </c>
      <c r="E1089" s="18">
        <v>2.4900000000000002</v>
      </c>
      <c r="F1089" s="16">
        <f t="shared" si="121"/>
        <v>1620</v>
      </c>
      <c r="G1089" s="16">
        <f t="shared" si="122"/>
        <v>1500</v>
      </c>
      <c r="H1089" s="2">
        <v>1</v>
      </c>
      <c r="I1089" s="16">
        <f t="shared" si="123"/>
        <v>1620</v>
      </c>
      <c r="J1089" s="16">
        <f t="shared" si="124"/>
        <v>1500</v>
      </c>
      <c r="K1089" s="42" t="s">
        <v>2363</v>
      </c>
      <c r="L1089" s="178">
        <f t="shared" si="125"/>
        <v>2.4900000000000002</v>
      </c>
    </row>
    <row r="1090" spans="1:12" x14ac:dyDescent="0.3">
      <c r="A1090" s="15" t="s">
        <v>2346</v>
      </c>
      <c r="B1090" s="23" t="s">
        <v>1438</v>
      </c>
      <c r="C1090" s="19" t="s">
        <v>185</v>
      </c>
      <c r="D1090" s="1" t="s">
        <v>211</v>
      </c>
      <c r="E1090" s="18">
        <v>1.99</v>
      </c>
      <c r="F1090" s="16">
        <f t="shared" si="121"/>
        <v>1300</v>
      </c>
      <c r="G1090" s="16">
        <f t="shared" si="122"/>
        <v>1200</v>
      </c>
      <c r="H1090" s="2">
        <v>1</v>
      </c>
      <c r="I1090" s="16">
        <f t="shared" si="123"/>
        <v>1300</v>
      </c>
      <c r="J1090" s="16">
        <f t="shared" si="124"/>
        <v>1200</v>
      </c>
      <c r="K1090" s="42" t="s">
        <v>2370</v>
      </c>
      <c r="L1090" s="178">
        <f t="shared" si="125"/>
        <v>1.99</v>
      </c>
    </row>
    <row r="1091" spans="1:12" x14ac:dyDescent="0.3">
      <c r="A1091" s="4" t="s">
        <v>1607</v>
      </c>
      <c r="B1091" s="152" t="s">
        <v>1496</v>
      </c>
      <c r="C1091" s="8" t="s">
        <v>184</v>
      </c>
      <c r="D1091" s="11" t="s">
        <v>210</v>
      </c>
      <c r="E1091" s="18">
        <v>2.99</v>
      </c>
      <c r="F1091" s="16">
        <f t="shared" si="121"/>
        <v>1950</v>
      </c>
      <c r="G1091" s="16">
        <f t="shared" si="122"/>
        <v>1800</v>
      </c>
      <c r="H1091" s="2">
        <v>1</v>
      </c>
      <c r="I1091" s="16">
        <f t="shared" si="123"/>
        <v>1950</v>
      </c>
      <c r="J1091" s="16">
        <f t="shared" si="124"/>
        <v>1800</v>
      </c>
      <c r="K1091" s="42" t="s">
        <v>2002</v>
      </c>
      <c r="L1091" s="178">
        <f t="shared" si="125"/>
        <v>2.99</v>
      </c>
    </row>
    <row r="1092" spans="1:12" x14ac:dyDescent="0.3">
      <c r="A1092" s="4" t="s">
        <v>796</v>
      </c>
      <c r="B1092" s="165" t="s">
        <v>1515</v>
      </c>
      <c r="C1092" s="23" t="s">
        <v>183</v>
      </c>
      <c r="D1092" s="12" t="s">
        <v>208</v>
      </c>
      <c r="E1092" s="18">
        <v>1.99</v>
      </c>
      <c r="F1092" s="35">
        <f>ROUNDUP(E1092*Bulk!$O$1,-1)</f>
        <v>1400</v>
      </c>
      <c r="G1092" s="35">
        <f>ROUNDUP(E1092*Bulk!$O$3,-1)</f>
        <v>1300</v>
      </c>
      <c r="H1092" s="2">
        <v>1</v>
      </c>
      <c r="I1092" s="35">
        <f t="shared" si="123"/>
        <v>1400</v>
      </c>
      <c r="J1092" s="35">
        <f t="shared" si="124"/>
        <v>1300</v>
      </c>
      <c r="K1092" s="42" t="s">
        <v>795</v>
      </c>
      <c r="L1092" s="178">
        <f>E1094*H1094</f>
        <v>1.49</v>
      </c>
    </row>
    <row r="1093" spans="1:12" x14ac:dyDescent="0.3">
      <c r="A1093" s="30" t="s">
        <v>861</v>
      </c>
      <c r="B1093" s="159" t="s">
        <v>1509</v>
      </c>
      <c r="C1093" s="8" t="s">
        <v>184</v>
      </c>
      <c r="D1093" s="12" t="s">
        <v>208</v>
      </c>
      <c r="E1093" s="18">
        <v>0.49</v>
      </c>
      <c r="F1093" s="35">
        <f>ROUNDUP(E1093*Bulk!$O$1,-1)</f>
        <v>350</v>
      </c>
      <c r="G1093" s="35">
        <f>ROUNDUP(E1093*Bulk!$O$3,-1)</f>
        <v>320</v>
      </c>
      <c r="H1093" s="2">
        <v>1</v>
      </c>
      <c r="I1093" s="35">
        <f t="shared" si="123"/>
        <v>350</v>
      </c>
      <c r="J1093" s="35">
        <f t="shared" si="124"/>
        <v>320</v>
      </c>
      <c r="K1093" s="42" t="s">
        <v>862</v>
      </c>
      <c r="L1093" s="178">
        <f>E1095*H1095</f>
        <v>1.49</v>
      </c>
    </row>
    <row r="1094" spans="1:12" x14ac:dyDescent="0.3">
      <c r="A1094" s="30" t="s">
        <v>2373</v>
      </c>
      <c r="B1094" s="71" t="s">
        <v>1467</v>
      </c>
      <c r="C1094" s="8" t="s">
        <v>184</v>
      </c>
      <c r="D1094" s="12" t="s">
        <v>208</v>
      </c>
      <c r="E1094" s="18">
        <v>1.49</v>
      </c>
      <c r="F1094" s="35">
        <f>ROUNDUP(E1094*Bulk!$O$1,-1)</f>
        <v>1050</v>
      </c>
      <c r="G1094" s="35">
        <f>ROUNDUP(E1094*Bulk!$O$3,-1)</f>
        <v>970</v>
      </c>
      <c r="H1094" s="2">
        <v>1</v>
      </c>
      <c r="I1094" s="35">
        <f t="shared" si="123"/>
        <v>1050</v>
      </c>
      <c r="J1094" s="35">
        <f t="shared" si="124"/>
        <v>970</v>
      </c>
      <c r="K1094" s="42" t="s">
        <v>2372</v>
      </c>
      <c r="L1094" s="178">
        <f>E1092*H1092</f>
        <v>1.99</v>
      </c>
    </row>
    <row r="1095" spans="1:12" x14ac:dyDescent="0.3">
      <c r="A1095" s="30" t="s">
        <v>2375</v>
      </c>
      <c r="B1095" s="71" t="s">
        <v>1467</v>
      </c>
      <c r="C1095" s="19" t="s">
        <v>185</v>
      </c>
      <c r="D1095" s="12" t="s">
        <v>208</v>
      </c>
      <c r="E1095" s="18">
        <v>1.49</v>
      </c>
      <c r="F1095" s="35">
        <f>ROUNDUP(E1095*Bulk!$O$1,-1)</f>
        <v>1050</v>
      </c>
      <c r="G1095" s="35">
        <f>ROUNDUP(E1095*Bulk!$O$3,-1)</f>
        <v>970</v>
      </c>
      <c r="H1095" s="2">
        <v>1</v>
      </c>
      <c r="I1095" s="35">
        <f t="shared" si="123"/>
        <v>1050</v>
      </c>
      <c r="J1095" s="35">
        <f t="shared" si="124"/>
        <v>970</v>
      </c>
      <c r="K1095" s="42" t="s">
        <v>2374</v>
      </c>
      <c r="L1095" s="178">
        <f>E1093*H1093</f>
        <v>0.49</v>
      </c>
    </row>
    <row r="1096" spans="1:12" x14ac:dyDescent="0.3">
      <c r="A1096" s="4" t="s">
        <v>2221</v>
      </c>
      <c r="B1096" s="144" t="s">
        <v>1487</v>
      </c>
      <c r="C1096" s="9" t="s">
        <v>182</v>
      </c>
      <c r="D1096" s="11" t="s">
        <v>210</v>
      </c>
      <c r="E1096" s="18">
        <v>9.99</v>
      </c>
      <c r="F1096" s="16">
        <f>ROUNDUP(E1096*Carpeta!$O$1,-1)</f>
        <v>7000</v>
      </c>
      <c r="G1096" s="16">
        <f>ROUNDUP(E1096*Carpeta!$O$4,-1)</f>
        <v>6500</v>
      </c>
      <c r="H1096" s="2">
        <v>1</v>
      </c>
      <c r="I1096" s="16">
        <f>F1096*H1096</f>
        <v>7000</v>
      </c>
      <c r="J1096" s="16">
        <f>G1096*H1096</f>
        <v>6500</v>
      </c>
      <c r="K1096" s="42" t="s">
        <v>2232</v>
      </c>
      <c r="L1096" s="178">
        <f>H1096*E1096</f>
        <v>9.99</v>
      </c>
    </row>
    <row r="1097" spans="1:12" x14ac:dyDescent="0.3">
      <c r="A1097">
        <v>44000</v>
      </c>
      <c r="E1097" t="s">
        <v>563</v>
      </c>
      <c r="F1097" t="s">
        <v>2408</v>
      </c>
      <c r="G1097" t="s">
        <v>567</v>
      </c>
    </row>
    <row r="1100" spans="1:12" x14ac:dyDescent="0.3">
      <c r="A1100" s="181" t="s">
        <v>2409</v>
      </c>
    </row>
    <row r="1101" spans="1:12" x14ac:dyDescent="0.3">
      <c r="A1101" s="4" t="s">
        <v>2012</v>
      </c>
      <c r="B1101" s="158" t="s">
        <v>1508</v>
      </c>
      <c r="C1101" s="6" t="s">
        <v>1154</v>
      </c>
      <c r="D1101" s="12" t="s">
        <v>208</v>
      </c>
      <c r="E1101" s="18">
        <v>4.99</v>
      </c>
      <c r="F1101" s="16">
        <f t="shared" ref="F1101:F1105" si="126">ROUNDUP(E1101*$N$1,-1)</f>
        <v>3250</v>
      </c>
      <c r="G1101" s="16">
        <f t="shared" ref="G1101:G1105" si="127">ROUNDUP(E1101*$N$4,-1)</f>
        <v>3000</v>
      </c>
      <c r="H1101" s="2">
        <v>1</v>
      </c>
      <c r="I1101" s="16">
        <f t="shared" ref="I1101:I1105" si="128">F1101*H1101</f>
        <v>3250</v>
      </c>
      <c r="J1101" s="16">
        <f t="shared" ref="J1101:J1105" si="129">G1101*H1101</f>
        <v>3000</v>
      </c>
      <c r="K1101" s="42" t="s">
        <v>2013</v>
      </c>
      <c r="L1101" s="178">
        <f t="shared" ref="L1101:L1105" si="130">H1101*E1101</f>
        <v>4.99</v>
      </c>
    </row>
    <row r="1102" spans="1:12" x14ac:dyDescent="0.3">
      <c r="A1102" s="4" t="s">
        <v>1903</v>
      </c>
      <c r="B1102" s="152" t="s">
        <v>1496</v>
      </c>
      <c r="C1102" s="10" t="s">
        <v>181</v>
      </c>
      <c r="D1102" s="13" t="s">
        <v>209</v>
      </c>
      <c r="E1102" s="18">
        <v>3.99</v>
      </c>
      <c r="F1102" s="16">
        <f t="shared" si="126"/>
        <v>2600</v>
      </c>
      <c r="G1102" s="16">
        <f t="shared" si="127"/>
        <v>2400</v>
      </c>
      <c r="H1102" s="2">
        <v>1</v>
      </c>
      <c r="I1102" s="16">
        <f t="shared" si="128"/>
        <v>2600</v>
      </c>
      <c r="J1102" s="16">
        <f t="shared" si="129"/>
        <v>2400</v>
      </c>
      <c r="K1102" s="42" t="s">
        <v>1904</v>
      </c>
      <c r="L1102" s="178">
        <f t="shared" si="130"/>
        <v>3.99</v>
      </c>
    </row>
    <row r="1103" spans="1:12" x14ac:dyDescent="0.3">
      <c r="A1103" s="4" t="s">
        <v>21</v>
      </c>
      <c r="B1103" s="23" t="s">
        <v>1330</v>
      </c>
      <c r="C1103" s="10" t="s">
        <v>181</v>
      </c>
      <c r="D1103" s="13" t="s">
        <v>209</v>
      </c>
      <c r="E1103" s="18">
        <v>3.99</v>
      </c>
      <c r="F1103" s="16">
        <f t="shared" si="126"/>
        <v>2600</v>
      </c>
      <c r="G1103" s="16">
        <f t="shared" si="127"/>
        <v>2400</v>
      </c>
      <c r="H1103" s="2">
        <v>1</v>
      </c>
      <c r="I1103" s="16">
        <f t="shared" si="128"/>
        <v>2600</v>
      </c>
      <c r="J1103" s="16">
        <f t="shared" si="129"/>
        <v>2400</v>
      </c>
      <c r="K1103" s="42" t="s">
        <v>2381</v>
      </c>
      <c r="L1103" s="178">
        <f t="shared" si="130"/>
        <v>3.99</v>
      </c>
    </row>
    <row r="1104" spans="1:12" x14ac:dyDescent="0.3">
      <c r="A1104" s="4" t="s">
        <v>2385</v>
      </c>
      <c r="B1104" s="23" t="s">
        <v>1330</v>
      </c>
      <c r="C1104" s="9" t="s">
        <v>182</v>
      </c>
      <c r="D1104" s="12" t="s">
        <v>208</v>
      </c>
      <c r="E1104" s="18">
        <v>3.99</v>
      </c>
      <c r="F1104" s="16">
        <f t="shared" si="126"/>
        <v>2600</v>
      </c>
      <c r="G1104" s="16">
        <f t="shared" si="127"/>
        <v>2400</v>
      </c>
      <c r="H1104" s="2">
        <v>1</v>
      </c>
      <c r="I1104" s="16">
        <f t="shared" si="128"/>
        <v>2600</v>
      </c>
      <c r="J1104" s="16">
        <f t="shared" si="129"/>
        <v>2400</v>
      </c>
      <c r="K1104" s="42" t="s">
        <v>2384</v>
      </c>
      <c r="L1104" s="178">
        <f t="shared" si="130"/>
        <v>3.99</v>
      </c>
    </row>
    <row r="1105" spans="1:12" x14ac:dyDescent="0.3">
      <c r="A1105" s="4" t="s">
        <v>1853</v>
      </c>
      <c r="B1105" s="23" t="s">
        <v>1339</v>
      </c>
      <c r="C1105" s="10" t="s">
        <v>186</v>
      </c>
      <c r="D1105" s="12" t="s">
        <v>208</v>
      </c>
      <c r="E1105" s="18">
        <v>3.99</v>
      </c>
      <c r="F1105" s="16">
        <f t="shared" si="126"/>
        <v>2600</v>
      </c>
      <c r="G1105" s="16">
        <f t="shared" si="127"/>
        <v>2400</v>
      </c>
      <c r="H1105" s="2">
        <v>1</v>
      </c>
      <c r="I1105" s="16">
        <f t="shared" si="128"/>
        <v>2600</v>
      </c>
      <c r="J1105" s="16">
        <f t="shared" si="129"/>
        <v>2400</v>
      </c>
      <c r="K1105" s="42" t="s">
        <v>1852</v>
      </c>
      <c r="L1105" s="178">
        <f t="shared" si="130"/>
        <v>3.99</v>
      </c>
    </row>
    <row r="1106" spans="1:12" x14ac:dyDescent="0.3">
      <c r="A1106">
        <v>13000</v>
      </c>
      <c r="E1106" t="s">
        <v>563</v>
      </c>
      <c r="F1106" t="s">
        <v>2408</v>
      </c>
      <c r="G1106" t="s">
        <v>567</v>
      </c>
    </row>
    <row r="1108" spans="1:12" x14ac:dyDescent="0.3">
      <c r="A1108" s="181" t="s">
        <v>2410</v>
      </c>
    </row>
    <row r="1109" spans="1:12" x14ac:dyDescent="0.3">
      <c r="A1109" s="30" t="s">
        <v>924</v>
      </c>
      <c r="B1109" s="172" t="s">
        <v>1525</v>
      </c>
      <c r="C1109" s="8" t="s">
        <v>184</v>
      </c>
      <c r="D1109" s="12" t="s">
        <v>208</v>
      </c>
      <c r="E1109" s="18">
        <v>12.99</v>
      </c>
      <c r="F1109" s="16">
        <f>ROUNDUP(E1109*Carpeta!$O$1,-1)</f>
        <v>9100</v>
      </c>
      <c r="G1109" s="16">
        <f>ROUNDUP(E1109*Carpeta!$O$4,-1)</f>
        <v>8450</v>
      </c>
      <c r="H1109" s="2">
        <v>1</v>
      </c>
      <c r="I1109" s="35">
        <f>F1109*H1109</f>
        <v>9100</v>
      </c>
      <c r="J1109" s="35">
        <f>G1109*H1109</f>
        <v>8450</v>
      </c>
      <c r="K1109" s="42" t="s">
        <v>925</v>
      </c>
      <c r="L1109" s="178">
        <f>H1109*E1109</f>
        <v>12.99</v>
      </c>
    </row>
    <row r="1110" spans="1:12" x14ac:dyDescent="0.3">
      <c r="A1110">
        <v>8000</v>
      </c>
      <c r="E1110" t="s">
        <v>563</v>
      </c>
      <c r="F1110" t="s">
        <v>2408</v>
      </c>
      <c r="G1110" t="s">
        <v>567</v>
      </c>
    </row>
    <row r="1112" spans="1:12" x14ac:dyDescent="0.3">
      <c r="A1112" s="181" t="s">
        <v>2402</v>
      </c>
    </row>
    <row r="1113" spans="1:12" x14ac:dyDescent="0.3">
      <c r="A1113" s="4" t="s">
        <v>2236</v>
      </c>
      <c r="B1113" s="71" t="s">
        <v>1380</v>
      </c>
      <c r="C1113" s="8" t="s">
        <v>184</v>
      </c>
      <c r="D1113" s="1" t="s">
        <v>211</v>
      </c>
      <c r="E1113" s="18">
        <v>19.989999999999998</v>
      </c>
      <c r="F1113" s="16">
        <f>ROUNDUP(E1113*$N$1,-1)</f>
        <v>13000</v>
      </c>
      <c r="G1113" s="16">
        <f>ROUNDUP(E1113*$N$4,-1)</f>
        <v>12000</v>
      </c>
      <c r="H1113" s="2">
        <v>1</v>
      </c>
      <c r="I1113" s="16">
        <f>F1113*H1113</f>
        <v>13000</v>
      </c>
      <c r="J1113" s="16">
        <f>G1113*H1113</f>
        <v>12000</v>
      </c>
      <c r="K1113" s="174" t="s">
        <v>2237</v>
      </c>
      <c r="L1113" s="178">
        <f>H1113*E1113</f>
        <v>19.989999999999998</v>
      </c>
    </row>
    <row r="1114" spans="1:12" x14ac:dyDescent="0.3">
      <c r="A1114" s="4" t="s">
        <v>1906</v>
      </c>
      <c r="B1114" s="23" t="s">
        <v>1330</v>
      </c>
      <c r="C1114" s="19" t="s">
        <v>185</v>
      </c>
      <c r="D1114" s="13" t="s">
        <v>209</v>
      </c>
      <c r="E1114" s="18">
        <v>1.49</v>
      </c>
      <c r="F1114" s="16">
        <f>ROUNDUP(E1114*$N$1,-1)</f>
        <v>970</v>
      </c>
      <c r="G1114" s="16">
        <f>ROUNDUP(E1114*$N$4,-1)</f>
        <v>900</v>
      </c>
      <c r="H1114" s="2">
        <v>2</v>
      </c>
      <c r="I1114" s="16">
        <f>F1114*H1114</f>
        <v>1940</v>
      </c>
      <c r="J1114" s="16">
        <f>G1114*H1114</f>
        <v>1800</v>
      </c>
      <c r="K1114" s="42" t="s">
        <v>2387</v>
      </c>
      <c r="L1114" s="178">
        <f>H1114*E1114</f>
        <v>2.98</v>
      </c>
    </row>
    <row r="1115" spans="1:12" x14ac:dyDescent="0.3">
      <c r="A1115" s="15" t="s">
        <v>2158</v>
      </c>
      <c r="B1115" s="157" t="s">
        <v>2132</v>
      </c>
      <c r="C1115" s="6" t="s">
        <v>1154</v>
      </c>
      <c r="D1115" s="12" t="s">
        <v>208</v>
      </c>
      <c r="E1115" s="18">
        <v>5.99</v>
      </c>
      <c r="F1115" s="16">
        <f t="shared" ref="F1115:F1116" si="131">ROUNDUP(E1115*$N$1,-1)</f>
        <v>3900</v>
      </c>
      <c r="G1115" s="16">
        <f t="shared" ref="G1115:G1116" si="132">ROUNDUP(E1115*$N$4,-1)</f>
        <v>3600</v>
      </c>
      <c r="H1115" s="2">
        <v>1</v>
      </c>
      <c r="I1115" s="16">
        <f>F1115*H1115</f>
        <v>3900</v>
      </c>
      <c r="J1115" s="16">
        <f>G1115*H1115</f>
        <v>3600</v>
      </c>
      <c r="K1115" s="42" t="s">
        <v>2172</v>
      </c>
      <c r="L1115" s="178">
        <f>H1115*E1115</f>
        <v>5.99</v>
      </c>
    </row>
    <row r="1116" spans="1:12" x14ac:dyDescent="0.3">
      <c r="A1116" s="4" t="s">
        <v>438</v>
      </c>
      <c r="B1116" s="152" t="s">
        <v>1496</v>
      </c>
      <c r="C1116" s="14" t="s">
        <v>193</v>
      </c>
      <c r="D1116" s="13" t="s">
        <v>209</v>
      </c>
      <c r="E1116" s="18">
        <v>2.99</v>
      </c>
      <c r="F1116" s="16">
        <f t="shared" si="131"/>
        <v>1950</v>
      </c>
      <c r="G1116" s="16">
        <f t="shared" si="132"/>
        <v>1800</v>
      </c>
      <c r="H1116" s="2">
        <v>1</v>
      </c>
      <c r="I1116" s="16">
        <f t="shared" ref="I1116" si="133">F1116*H1116</f>
        <v>1950</v>
      </c>
      <c r="J1116" s="16">
        <f t="shared" ref="J1116" si="134">G1116*H1116</f>
        <v>1800</v>
      </c>
      <c r="K1116" s="42" t="s">
        <v>1901</v>
      </c>
      <c r="L1116" s="178">
        <f t="shared" ref="L1116" si="135">H1116*E1116</f>
        <v>2.99</v>
      </c>
    </row>
    <row r="1117" spans="1:12" x14ac:dyDescent="0.3">
      <c r="A1117" s="30" t="s">
        <v>976</v>
      </c>
      <c r="B1117" s="23" t="s">
        <v>1343</v>
      </c>
      <c r="C1117" s="19" t="s">
        <v>185</v>
      </c>
      <c r="D1117" s="11" t="s">
        <v>210</v>
      </c>
      <c r="E1117" s="18">
        <v>2.99</v>
      </c>
      <c r="F1117" s="16">
        <f>ROUNDUP(E1117*Carpeta!$O$1,-1)</f>
        <v>2100</v>
      </c>
      <c r="G1117" s="16">
        <f>ROUNDUP(E1117*Carpeta!$O$4,-1)</f>
        <v>1950</v>
      </c>
      <c r="H1117" s="2">
        <v>1</v>
      </c>
      <c r="I1117" s="35">
        <f>F1117*H1117</f>
        <v>2100</v>
      </c>
      <c r="J1117" s="35">
        <f>G1117*H1117</f>
        <v>1950</v>
      </c>
      <c r="K1117" s="42" t="s">
        <v>977</v>
      </c>
      <c r="L1117" s="178">
        <f>H1117*E1117</f>
        <v>2.99</v>
      </c>
    </row>
    <row r="1118" spans="1:12" x14ac:dyDescent="0.3">
      <c r="A1118">
        <v>25000</v>
      </c>
      <c r="E1118" t="s">
        <v>563</v>
      </c>
      <c r="F1118" t="s">
        <v>2408</v>
      </c>
      <c r="G1118" t="s">
        <v>567</v>
      </c>
    </row>
    <row r="1120" spans="1:12" x14ac:dyDescent="0.3">
      <c r="A1120" s="181" t="s">
        <v>2403</v>
      </c>
    </row>
    <row r="1121" spans="1:12" x14ac:dyDescent="0.3">
      <c r="A1121" s="38" t="s">
        <v>854</v>
      </c>
      <c r="B1121" s="170" t="s">
        <v>1523</v>
      </c>
      <c r="C1121" s="8" t="s">
        <v>184</v>
      </c>
      <c r="D1121" s="12" t="s">
        <v>208</v>
      </c>
      <c r="E1121" s="18">
        <v>1.99</v>
      </c>
      <c r="F1121" s="35">
        <f>ROUNDUP(E1121*Bulk!$O$1,-1)</f>
        <v>1400</v>
      </c>
      <c r="G1121" s="35">
        <f>ROUNDUP(E1121*Bulk!$O$3,-1)</f>
        <v>1300</v>
      </c>
      <c r="H1121" s="2">
        <v>1</v>
      </c>
      <c r="I1121" s="35">
        <f t="shared" ref="I1121:I1126" si="136">F1121*H1121</f>
        <v>1400</v>
      </c>
      <c r="J1121" s="35">
        <f t="shared" ref="J1121:J1126" si="137">G1121*H1121</f>
        <v>1300</v>
      </c>
      <c r="K1121" s="42" t="s">
        <v>2272</v>
      </c>
      <c r="L1121" s="178">
        <f t="shared" ref="L1121:L1126" si="138">E1121*H1121</f>
        <v>1.99</v>
      </c>
    </row>
    <row r="1122" spans="1:12" x14ac:dyDescent="0.3">
      <c r="A1122" s="30" t="s">
        <v>854</v>
      </c>
      <c r="B1122" s="170" t="s">
        <v>1523</v>
      </c>
      <c r="C1122" s="8" t="s">
        <v>184</v>
      </c>
      <c r="D1122" s="12" t="s">
        <v>208</v>
      </c>
      <c r="E1122" s="18">
        <v>0.75</v>
      </c>
      <c r="F1122" s="35">
        <f>ROUNDUP(E1122*Bulk!$O$1,-1)</f>
        <v>530</v>
      </c>
      <c r="G1122" s="35">
        <f>ROUNDUP(E1122*Bulk!$O$3,-1)</f>
        <v>490</v>
      </c>
      <c r="H1122" s="2">
        <v>4</v>
      </c>
      <c r="I1122" s="35">
        <f t="shared" si="136"/>
        <v>2120</v>
      </c>
      <c r="J1122" s="35">
        <f t="shared" si="137"/>
        <v>1960</v>
      </c>
      <c r="K1122" s="42" t="s">
        <v>853</v>
      </c>
      <c r="L1122" s="178">
        <f t="shared" si="138"/>
        <v>3</v>
      </c>
    </row>
    <row r="1123" spans="1:12" x14ac:dyDescent="0.3">
      <c r="A1123" s="183" t="s">
        <v>854</v>
      </c>
      <c r="B1123" s="170" t="s">
        <v>1523</v>
      </c>
      <c r="C1123" s="8" t="s">
        <v>184</v>
      </c>
      <c r="D1123" s="12" t="s">
        <v>208</v>
      </c>
      <c r="E1123" s="18">
        <v>2.99</v>
      </c>
      <c r="F1123" s="35">
        <f>ROUNDUP(E1123*Bulk!$O$1,-1)</f>
        <v>2100</v>
      </c>
      <c r="G1123" s="35">
        <f>ROUNDUP(E1123*Bulk!$O$3,-1)</f>
        <v>1950</v>
      </c>
      <c r="H1123" s="2">
        <v>1</v>
      </c>
      <c r="I1123" s="35">
        <f t="shared" si="136"/>
        <v>2100</v>
      </c>
      <c r="J1123" s="35">
        <f t="shared" si="137"/>
        <v>1950</v>
      </c>
      <c r="K1123" s="42" t="s">
        <v>2404</v>
      </c>
      <c r="L1123" s="178">
        <f t="shared" si="138"/>
        <v>2.99</v>
      </c>
    </row>
    <row r="1124" spans="1:12" x14ac:dyDescent="0.3">
      <c r="A1124" s="30" t="s">
        <v>392</v>
      </c>
      <c r="B1124" s="172" t="s">
        <v>1525</v>
      </c>
      <c r="C1124" s="9" t="s">
        <v>182</v>
      </c>
      <c r="D1124" s="12" t="s">
        <v>208</v>
      </c>
      <c r="E1124" s="18">
        <v>0.49</v>
      </c>
      <c r="F1124" s="35">
        <f>ROUNDUP(E1124*Bulk!$O$1,-1)</f>
        <v>350</v>
      </c>
      <c r="G1124" s="35">
        <f>ROUNDUP(E1124*Bulk!$O$3,-1)</f>
        <v>320</v>
      </c>
      <c r="H1124" s="2">
        <v>1</v>
      </c>
      <c r="I1124" s="35">
        <f t="shared" si="136"/>
        <v>350</v>
      </c>
      <c r="J1124" s="35">
        <f t="shared" si="137"/>
        <v>320</v>
      </c>
      <c r="K1124" s="42" t="s">
        <v>853</v>
      </c>
      <c r="L1124" s="178">
        <f t="shared" si="138"/>
        <v>0.49</v>
      </c>
    </row>
    <row r="1125" spans="1:12" x14ac:dyDescent="0.3">
      <c r="A1125" s="30" t="s">
        <v>365</v>
      </c>
      <c r="B1125" s="168" t="s">
        <v>1520</v>
      </c>
      <c r="C1125" s="9" t="s">
        <v>182</v>
      </c>
      <c r="D1125" s="12" t="s">
        <v>208</v>
      </c>
      <c r="E1125" s="18">
        <v>0.75</v>
      </c>
      <c r="F1125" s="35">
        <f>ROUNDUP(E1125*Bulk!$O$1,-1)</f>
        <v>530</v>
      </c>
      <c r="G1125" s="35">
        <f>ROUNDUP(E1125*Bulk!$O$3,-1)</f>
        <v>490</v>
      </c>
      <c r="H1125" s="2">
        <v>1</v>
      </c>
      <c r="I1125" s="35">
        <f t="shared" si="136"/>
        <v>530</v>
      </c>
      <c r="J1125" s="35">
        <f t="shared" si="137"/>
        <v>490</v>
      </c>
      <c r="K1125" s="42" t="s">
        <v>853</v>
      </c>
      <c r="L1125" s="178">
        <f t="shared" si="138"/>
        <v>0.75</v>
      </c>
    </row>
    <row r="1126" spans="1:12" x14ac:dyDescent="0.3">
      <c r="A1126" s="30" t="s">
        <v>365</v>
      </c>
      <c r="B1126" s="152" t="s">
        <v>1496</v>
      </c>
      <c r="C1126" s="9" t="s">
        <v>182</v>
      </c>
      <c r="D1126" s="12" t="s">
        <v>208</v>
      </c>
      <c r="E1126" s="18">
        <v>0.99</v>
      </c>
      <c r="F1126" s="35">
        <f>ROUNDUP(E1126*Bulk!$O$1,-1)</f>
        <v>700</v>
      </c>
      <c r="G1126" s="35">
        <f>ROUNDUP(E1126*Bulk!$O$3,-1)</f>
        <v>650</v>
      </c>
      <c r="H1126" s="2">
        <v>2</v>
      </c>
      <c r="I1126" s="35">
        <f t="shared" si="136"/>
        <v>1400</v>
      </c>
      <c r="J1126" s="35">
        <f t="shared" si="137"/>
        <v>1300</v>
      </c>
      <c r="K1126" s="42" t="s">
        <v>853</v>
      </c>
      <c r="L1126" s="178">
        <f t="shared" si="138"/>
        <v>1.98</v>
      </c>
    </row>
    <row r="1127" spans="1:12" x14ac:dyDescent="0.3">
      <c r="A1127">
        <v>7000</v>
      </c>
      <c r="E1127" t="s">
        <v>563</v>
      </c>
      <c r="F1127" t="s">
        <v>1842</v>
      </c>
      <c r="G1127" t="s">
        <v>567</v>
      </c>
    </row>
    <row r="1129" spans="1:12" x14ac:dyDescent="0.3">
      <c r="A1129" s="181" t="s">
        <v>2414</v>
      </c>
    </row>
    <row r="1130" spans="1:12" x14ac:dyDescent="0.3">
      <c r="A1130" s="15" t="s">
        <v>327</v>
      </c>
      <c r="B1130" s="170" t="s">
        <v>1523</v>
      </c>
      <c r="C1130" s="10" t="s">
        <v>181</v>
      </c>
      <c r="D1130" s="12" t="s">
        <v>208</v>
      </c>
      <c r="E1130" s="18">
        <v>11.99</v>
      </c>
      <c r="F1130" s="16">
        <f>ROUNDUP(E1130*Carpeta!$O$1,-1)</f>
        <v>8400</v>
      </c>
      <c r="G1130" s="16">
        <f>ROUNDUP(E1130*Carpeta!$O$4,-1)</f>
        <v>7800</v>
      </c>
      <c r="H1130" s="2">
        <v>1</v>
      </c>
      <c r="I1130" s="35">
        <f>F1130*H1130</f>
        <v>8400</v>
      </c>
      <c r="J1130" s="35">
        <f>G1130*H1130</f>
        <v>7800</v>
      </c>
      <c r="K1130" s="42" t="s">
        <v>2168</v>
      </c>
      <c r="L1130" s="178">
        <f>H1130*E1130</f>
        <v>11.99</v>
      </c>
    </row>
    <row r="1131" spans="1:12" x14ac:dyDescent="0.3">
      <c r="A1131" s="4" t="s">
        <v>327</v>
      </c>
      <c r="B1131" s="170" t="s">
        <v>1523</v>
      </c>
      <c r="C1131" s="10" t="s">
        <v>181</v>
      </c>
      <c r="D1131" s="12" t="s">
        <v>208</v>
      </c>
      <c r="E1131" s="18">
        <v>11.99</v>
      </c>
      <c r="F1131" s="16">
        <f>ROUNDUP(E1131*Carpeta!$O$1,-1)</f>
        <v>8400</v>
      </c>
      <c r="G1131" s="16">
        <f>ROUNDUP(E1131*Carpeta!$O$4,-1)</f>
        <v>7800</v>
      </c>
      <c r="H1131" s="2">
        <v>1</v>
      </c>
      <c r="I1131" s="35">
        <f>F1131*H1131</f>
        <v>8400</v>
      </c>
      <c r="J1131" s="35">
        <f>G1131*H1131</f>
        <v>7800</v>
      </c>
      <c r="K1131" s="42" t="s">
        <v>328</v>
      </c>
      <c r="L1131" s="178">
        <f>H1131*E1131</f>
        <v>11.99</v>
      </c>
    </row>
    <row r="1132" spans="1:12" x14ac:dyDescent="0.3">
      <c r="A1132">
        <v>14000</v>
      </c>
      <c r="E1132" t="s">
        <v>563</v>
      </c>
      <c r="F1132" t="s">
        <v>2408</v>
      </c>
      <c r="G1132" t="s">
        <v>567</v>
      </c>
    </row>
    <row r="1134" spans="1:12" x14ac:dyDescent="0.3">
      <c r="A1134" s="181" t="s">
        <v>2415</v>
      </c>
    </row>
    <row r="1135" spans="1:12" x14ac:dyDescent="0.3">
      <c r="A1135" s="30" t="s">
        <v>1840</v>
      </c>
      <c r="B1135" s="23" t="s">
        <v>1330</v>
      </c>
      <c r="C1135" s="14" t="s">
        <v>1152</v>
      </c>
      <c r="D1135" s="12" t="s">
        <v>208</v>
      </c>
      <c r="E1135" s="18">
        <v>3.49</v>
      </c>
      <c r="F1135" s="16">
        <f>ROUNDUP(E1135*$N$1,-1)</f>
        <v>2270</v>
      </c>
      <c r="G1135" s="16">
        <f>ROUNDUP(E1135*$N$4,-1)</f>
        <v>2100</v>
      </c>
      <c r="H1135" s="2">
        <v>1</v>
      </c>
      <c r="I1135" s="16">
        <f>F1135*H1135</f>
        <v>2270</v>
      </c>
      <c r="J1135" s="16">
        <f>G1135*H1135</f>
        <v>2100</v>
      </c>
      <c r="K1135" s="42" t="s">
        <v>2386</v>
      </c>
      <c r="L1135" s="178">
        <f>H1135*E1135</f>
        <v>3.49</v>
      </c>
    </row>
    <row r="1136" spans="1:12" x14ac:dyDescent="0.3">
      <c r="A1136" s="4" t="s">
        <v>1555</v>
      </c>
      <c r="B1136" s="169" t="s">
        <v>1519</v>
      </c>
      <c r="C1136" s="14" t="s">
        <v>1152</v>
      </c>
      <c r="D1136" s="12" t="s">
        <v>208</v>
      </c>
      <c r="E1136" s="18">
        <v>2.4900000000000002</v>
      </c>
      <c r="F1136" s="16">
        <f>ROUNDUP(E1136*$N$1,-1)</f>
        <v>1620</v>
      </c>
      <c r="G1136" s="16">
        <f>ROUNDUP(E1136*$N$4,-1)</f>
        <v>1500</v>
      </c>
      <c r="H1136" s="2">
        <v>1</v>
      </c>
      <c r="I1136" s="35">
        <f>F1136*H1136</f>
        <v>1620</v>
      </c>
      <c r="J1136" s="35">
        <f>G1136*H1136</f>
        <v>1500</v>
      </c>
      <c r="K1136" s="42" t="s">
        <v>1556</v>
      </c>
      <c r="L1136" s="178">
        <f>H1136*E1136</f>
        <v>2.4900000000000002</v>
      </c>
    </row>
    <row r="1137" spans="1:13" x14ac:dyDescent="0.3">
      <c r="A1137" s="4" t="s">
        <v>2413</v>
      </c>
      <c r="B1137" s="162" t="s">
        <v>1512</v>
      </c>
      <c r="C1137" s="14" t="s">
        <v>1152</v>
      </c>
      <c r="D1137" s="12" t="s">
        <v>208</v>
      </c>
      <c r="E1137" s="18">
        <v>3.99</v>
      </c>
      <c r="F1137" s="16">
        <f>ROUNDUP(E1137*$N$1,-1)</f>
        <v>2600</v>
      </c>
      <c r="G1137" s="16">
        <f>ROUNDUP(E1137*$N$4,-1)</f>
        <v>2400</v>
      </c>
      <c r="H1137" s="2">
        <v>1</v>
      </c>
      <c r="I1137" s="35">
        <f>F1137*H1137</f>
        <v>2600</v>
      </c>
      <c r="J1137" s="35">
        <f>G1137*H1137</f>
        <v>2400</v>
      </c>
      <c r="K1137" s="42" t="s">
        <v>2412</v>
      </c>
      <c r="L1137" s="178">
        <f>H1137*E1137</f>
        <v>3.99</v>
      </c>
    </row>
    <row r="1138" spans="1:13" x14ac:dyDescent="0.3">
      <c r="A1138">
        <v>6000</v>
      </c>
      <c r="E1138" t="s">
        <v>563</v>
      </c>
      <c r="F1138" t="s">
        <v>2408</v>
      </c>
      <c r="G1138" t="s">
        <v>567</v>
      </c>
    </row>
    <row r="1139" spans="1:13" x14ac:dyDescent="0.3">
      <c r="A1139" s="181" t="s">
        <v>2406</v>
      </c>
    </row>
    <row r="1140" spans="1:13" x14ac:dyDescent="0.3">
      <c r="A1140" s="4" t="s">
        <v>65</v>
      </c>
      <c r="B1140" s="165" t="s">
        <v>1515</v>
      </c>
      <c r="C1140" s="10" t="s">
        <v>181</v>
      </c>
      <c r="D1140" s="11" t="s">
        <v>210</v>
      </c>
      <c r="E1140" s="18">
        <v>22.99</v>
      </c>
      <c r="F1140" s="16">
        <f>ROUNDUP(E1140*$N$1,-1)</f>
        <v>14950</v>
      </c>
      <c r="G1140" s="16">
        <f>ROUNDUP(E1140*$N$4,-1)</f>
        <v>13800</v>
      </c>
      <c r="H1140" s="2">
        <v>1</v>
      </c>
      <c r="I1140" s="16">
        <f>F1140*H1140</f>
        <v>14950</v>
      </c>
      <c r="J1140" s="16">
        <f>G1140*H1140</f>
        <v>13800</v>
      </c>
      <c r="K1140" s="42" t="s">
        <v>245</v>
      </c>
      <c r="L1140" s="178">
        <f>H1140*E1140</f>
        <v>22.99</v>
      </c>
    </row>
    <row r="1141" spans="1:13" x14ac:dyDescent="0.3">
      <c r="A1141" s="15" t="s">
        <v>2377</v>
      </c>
      <c r="B1141" s="162" t="s">
        <v>1512</v>
      </c>
      <c r="C1141" s="10" t="s">
        <v>181</v>
      </c>
      <c r="D1141" s="12" t="s">
        <v>208</v>
      </c>
      <c r="E1141" s="18">
        <v>5.99</v>
      </c>
      <c r="F1141" s="16">
        <f>ROUNDUP(E1141*Carpeta!$O$1,-1)</f>
        <v>4200</v>
      </c>
      <c r="G1141" s="16">
        <f>ROUNDUP(E1141*Carpeta!$O$4,-1)</f>
        <v>3900</v>
      </c>
      <c r="H1141" s="2">
        <v>1</v>
      </c>
      <c r="I1141" s="16">
        <f>F1141*H1141</f>
        <v>4200</v>
      </c>
      <c r="J1141" s="16">
        <f>G1141*H1141</f>
        <v>3900</v>
      </c>
      <c r="K1141" s="42" t="s">
        <v>2376</v>
      </c>
      <c r="L1141" s="178">
        <f>H1141*E1141</f>
        <v>5.99</v>
      </c>
    </row>
    <row r="1142" spans="1:13" x14ac:dyDescent="0.3">
      <c r="A1142" s="30" t="s">
        <v>2296</v>
      </c>
      <c r="B1142" s="172" t="s">
        <v>1525</v>
      </c>
      <c r="C1142" s="6" t="s">
        <v>1154</v>
      </c>
      <c r="D1142" s="12" t="s">
        <v>208</v>
      </c>
      <c r="E1142" s="18">
        <v>5.99</v>
      </c>
      <c r="F1142" s="16">
        <f>ROUNDUP(E1142*Carpeta!$O$1,-1)</f>
        <v>4200</v>
      </c>
      <c r="G1142" s="16">
        <f>ROUNDUP(E1142*Carpeta!$O$4,-1)</f>
        <v>3900</v>
      </c>
      <c r="H1142" s="2">
        <v>1</v>
      </c>
      <c r="I1142" s="35">
        <f>F1142*H1142</f>
        <v>4200</v>
      </c>
      <c r="J1142" s="35">
        <f>G1142*H1142</f>
        <v>3900</v>
      </c>
      <c r="K1142" s="42" t="s">
        <v>2295</v>
      </c>
      <c r="L1142" s="178">
        <f>H1142*E1142</f>
        <v>5.99</v>
      </c>
    </row>
    <row r="1144" spans="1:13" x14ac:dyDescent="0.3">
      <c r="A1144">
        <v>21000</v>
      </c>
      <c r="E1144" t="s">
        <v>563</v>
      </c>
      <c r="F1144" t="s">
        <v>2408</v>
      </c>
      <c r="G1144" t="s">
        <v>567</v>
      </c>
    </row>
    <row r="1146" spans="1:13" x14ac:dyDescent="0.3">
      <c r="A1146" s="181" t="s">
        <v>574</v>
      </c>
    </row>
    <row r="1147" spans="1:13" x14ac:dyDescent="0.3">
      <c r="A1147" s="4" t="s">
        <v>2142</v>
      </c>
      <c r="B1147" s="157" t="s">
        <v>2132</v>
      </c>
      <c r="C1147" s="19" t="s">
        <v>185</v>
      </c>
      <c r="D1147" s="11" t="s">
        <v>210</v>
      </c>
      <c r="E1147" s="18">
        <v>2.99</v>
      </c>
      <c r="F1147" s="16">
        <f>ROUNDUP(E1147*$N$1,-1)</f>
        <v>1950</v>
      </c>
      <c r="G1147" s="16">
        <f>ROUNDUP(E1147*$N$4,-1)</f>
        <v>1800</v>
      </c>
      <c r="H1147" s="2">
        <v>1</v>
      </c>
      <c r="I1147" s="16">
        <f>F1147*H1147</f>
        <v>1950</v>
      </c>
      <c r="J1147" s="16">
        <f>G1147*H1147</f>
        <v>1800</v>
      </c>
      <c r="K1147" s="42" t="s">
        <v>2141</v>
      </c>
      <c r="L1147" s="178">
        <f>H1147*E1147</f>
        <v>2.99</v>
      </c>
    </row>
    <row r="1148" spans="1:13" x14ac:dyDescent="0.3">
      <c r="A1148">
        <v>2000</v>
      </c>
      <c r="E1148" t="s">
        <v>563</v>
      </c>
      <c r="F1148" t="s">
        <v>2408</v>
      </c>
      <c r="L1148" s="178"/>
    </row>
    <row r="1149" spans="1:13" x14ac:dyDescent="0.3">
      <c r="J1149" s="63"/>
    </row>
    <row r="1150" spans="1:13" x14ac:dyDescent="0.3">
      <c r="A1150" s="208" t="s">
        <v>2123</v>
      </c>
      <c r="B1150">
        <f>20000+14000+2500+2000+2500+7000+6000+15000</f>
        <v>69000</v>
      </c>
      <c r="E1150" t="s">
        <v>563</v>
      </c>
      <c r="F1150" t="s">
        <v>567</v>
      </c>
      <c r="I1150" s="67"/>
    </row>
    <row r="1151" spans="1:13" x14ac:dyDescent="0.3">
      <c r="A1151" s="30" t="s">
        <v>2644</v>
      </c>
      <c r="B1151" s="205" t="s">
        <v>2628</v>
      </c>
      <c r="C1151" s="6" t="s">
        <v>1154</v>
      </c>
      <c r="D1151" s="12" t="s">
        <v>208</v>
      </c>
      <c r="E1151" s="18">
        <v>32.99</v>
      </c>
      <c r="F1151" s="35">
        <f>ROUNDUP(E1151*Carpeta!$O$1,-2)</f>
        <v>23100</v>
      </c>
      <c r="G1151" s="35">
        <f>ROUNDUP(E1151*Carpeta!$O$4,-2)</f>
        <v>21500</v>
      </c>
      <c r="H1151" s="2">
        <v>1</v>
      </c>
      <c r="I1151" s="16">
        <f t="shared" ref="I1151:I1158" si="139">F1151*H1151</f>
        <v>23100</v>
      </c>
      <c r="J1151" s="16">
        <f t="shared" ref="J1151:J1158" si="140">G1151*H1151</f>
        <v>21500</v>
      </c>
      <c r="K1151" s="175" t="s">
        <v>2645</v>
      </c>
      <c r="L1151" s="41">
        <f t="shared" ref="L1151:L1158" si="141">E1151*H1151</f>
        <v>32.99</v>
      </c>
    </row>
    <row r="1152" spans="1:13" x14ac:dyDescent="0.3">
      <c r="A1152" s="38" t="s">
        <v>2633</v>
      </c>
      <c r="B1152" s="205" t="s">
        <v>2628</v>
      </c>
      <c r="C1152" s="19" t="s">
        <v>185</v>
      </c>
      <c r="D1152" s="12" t="s">
        <v>208</v>
      </c>
      <c r="E1152" s="18">
        <v>22.99</v>
      </c>
      <c r="F1152" s="35">
        <f>ROUNDUP(E1152*Carpeta!$O$1,-2)</f>
        <v>16100</v>
      </c>
      <c r="G1152" s="35">
        <f>ROUNDUP(E1152*Carpeta!$O$4,-2)</f>
        <v>15000</v>
      </c>
      <c r="H1152" s="2">
        <v>1</v>
      </c>
      <c r="I1152" s="16">
        <f t="shared" si="139"/>
        <v>16100</v>
      </c>
      <c r="J1152" s="16">
        <f t="shared" si="140"/>
        <v>15000</v>
      </c>
      <c r="K1152" s="175" t="s">
        <v>2632</v>
      </c>
      <c r="L1152" s="41">
        <f t="shared" si="141"/>
        <v>22.99</v>
      </c>
      <c r="M1152" s="63"/>
    </row>
    <row r="1153" spans="1:12" x14ac:dyDescent="0.3">
      <c r="A1153" s="22" t="s">
        <v>2709</v>
      </c>
      <c r="B1153" s="164" t="s">
        <v>1514</v>
      </c>
      <c r="C1153" s="8" t="s">
        <v>184</v>
      </c>
      <c r="D1153" s="11" t="s">
        <v>210</v>
      </c>
      <c r="E1153" s="18">
        <v>3.99</v>
      </c>
      <c r="F1153" s="35">
        <f>ROUNDUP(E1153*Carpeta!$O$1,-2)</f>
        <v>2800</v>
      </c>
      <c r="G1153" s="35">
        <f>ROUNDUP(E1153*Carpeta!$O$4,-2)</f>
        <v>2600</v>
      </c>
      <c r="H1153" s="2">
        <v>1</v>
      </c>
      <c r="I1153" s="35">
        <f t="shared" si="139"/>
        <v>2800</v>
      </c>
      <c r="J1153" s="35">
        <f t="shared" si="140"/>
        <v>2600</v>
      </c>
      <c r="K1153" s="202" t="s">
        <v>2707</v>
      </c>
      <c r="L1153" s="41">
        <f t="shared" si="141"/>
        <v>3.99</v>
      </c>
    </row>
    <row r="1154" spans="1:12" x14ac:dyDescent="0.3">
      <c r="A1154" s="33" t="s">
        <v>1057</v>
      </c>
      <c r="B1154" s="163" t="s">
        <v>1513</v>
      </c>
      <c r="C1154" s="10" t="s">
        <v>1006</v>
      </c>
      <c r="D1154" s="12" t="s">
        <v>208</v>
      </c>
      <c r="E1154" s="18">
        <v>2.99</v>
      </c>
      <c r="F1154" s="35">
        <f>ROUNDUP(E1154*Carpeta!$O$1,-2)</f>
        <v>2100</v>
      </c>
      <c r="G1154" s="35">
        <f>ROUNDUP(E1154*Carpeta!$O$4,-2)</f>
        <v>2000</v>
      </c>
      <c r="H1154" s="2">
        <v>1</v>
      </c>
      <c r="I1154" s="16">
        <f t="shared" si="139"/>
        <v>2100</v>
      </c>
      <c r="J1154" s="16">
        <f t="shared" si="140"/>
        <v>2000</v>
      </c>
      <c r="K1154" s="175" t="s">
        <v>2752</v>
      </c>
      <c r="L1154" s="41">
        <f t="shared" si="141"/>
        <v>2.99</v>
      </c>
    </row>
    <row r="1155" spans="1:12" x14ac:dyDescent="0.3">
      <c r="A1155" s="30" t="s">
        <v>2466</v>
      </c>
      <c r="B1155" s="193" t="s">
        <v>2423</v>
      </c>
      <c r="C1155" s="10" t="s">
        <v>1006</v>
      </c>
      <c r="D1155" s="12" t="s">
        <v>208</v>
      </c>
      <c r="E1155" s="18">
        <v>3.99</v>
      </c>
      <c r="F1155" s="35">
        <f>ROUNDUP(E1155*Carpeta!$O$1,-2)</f>
        <v>2800</v>
      </c>
      <c r="G1155" s="35">
        <f>ROUNDUP(E1155*Carpeta!$O$4,-2)</f>
        <v>2600</v>
      </c>
      <c r="H1155" s="2">
        <v>1</v>
      </c>
      <c r="I1155" s="16">
        <f t="shared" si="139"/>
        <v>2800</v>
      </c>
      <c r="J1155" s="16">
        <f t="shared" si="140"/>
        <v>2600</v>
      </c>
      <c r="K1155" s="175" t="s">
        <v>2467</v>
      </c>
      <c r="L1155" s="41">
        <f t="shared" si="141"/>
        <v>3.99</v>
      </c>
    </row>
    <row r="1156" spans="1:12" x14ac:dyDescent="0.3">
      <c r="A1156" s="30" t="s">
        <v>2659</v>
      </c>
      <c r="B1156" s="171" t="s">
        <v>1524</v>
      </c>
      <c r="C1156" s="10" t="s">
        <v>181</v>
      </c>
      <c r="D1156" s="12" t="s">
        <v>208</v>
      </c>
      <c r="E1156" s="18">
        <v>11.99</v>
      </c>
      <c r="F1156" s="35">
        <f>ROUNDUP(E1156*Carpeta!$O$1,-2)</f>
        <v>8400</v>
      </c>
      <c r="G1156" s="35">
        <f>ROUNDUP(E1156*Carpeta!$O$4,-2)</f>
        <v>7800</v>
      </c>
      <c r="H1156" s="2">
        <v>1</v>
      </c>
      <c r="I1156" s="16">
        <f t="shared" si="139"/>
        <v>8400</v>
      </c>
      <c r="J1156" s="16">
        <f t="shared" si="140"/>
        <v>7800</v>
      </c>
      <c r="K1156" s="175" t="s">
        <v>2658</v>
      </c>
      <c r="L1156" s="41">
        <f t="shared" si="141"/>
        <v>11.99</v>
      </c>
    </row>
    <row r="1157" spans="1:12" x14ac:dyDescent="0.3">
      <c r="A1157" s="22" t="s">
        <v>93</v>
      </c>
      <c r="B1157" s="162" t="s">
        <v>1512</v>
      </c>
      <c r="C1157" s="14" t="s">
        <v>1152</v>
      </c>
      <c r="D1157" s="12" t="s">
        <v>208</v>
      </c>
      <c r="E1157" s="18">
        <v>2.99</v>
      </c>
      <c r="F1157" s="35">
        <f>ROUNDUP(E1157*Carpeta!$O$1,-2)</f>
        <v>2100</v>
      </c>
      <c r="G1157" s="35">
        <f>ROUNDUP(E1157*Carpeta!$O$4,-2)</f>
        <v>2000</v>
      </c>
      <c r="H1157" s="2">
        <v>3</v>
      </c>
      <c r="I1157" s="16">
        <f t="shared" si="139"/>
        <v>6300</v>
      </c>
      <c r="J1157" s="16">
        <f t="shared" si="140"/>
        <v>6000</v>
      </c>
      <c r="K1157" s="175" t="s">
        <v>143</v>
      </c>
      <c r="L1157" s="41">
        <f t="shared" si="141"/>
        <v>8.9700000000000006</v>
      </c>
    </row>
    <row r="1158" spans="1:12" x14ac:dyDescent="0.3">
      <c r="A1158" s="22" t="s">
        <v>2236</v>
      </c>
      <c r="B1158" s="71" t="s">
        <v>1380</v>
      </c>
      <c r="C1158" s="8" t="s">
        <v>184</v>
      </c>
      <c r="D1158" s="1" t="s">
        <v>211</v>
      </c>
      <c r="E1158" s="18">
        <v>24.99</v>
      </c>
      <c r="F1158" s="35">
        <f>ROUNDUP(E1158*Carpeta!$O$1,-2)</f>
        <v>17500</v>
      </c>
      <c r="G1158" s="35">
        <f>ROUNDUP(E1158*Carpeta!$O$4,-2)</f>
        <v>16300</v>
      </c>
      <c r="H1158" s="2">
        <v>1</v>
      </c>
      <c r="I1158" s="16">
        <f t="shared" si="139"/>
        <v>17500</v>
      </c>
      <c r="J1158" s="16">
        <f t="shared" si="140"/>
        <v>16300</v>
      </c>
      <c r="K1158" s="174" t="s">
        <v>2237</v>
      </c>
      <c r="L1158" s="41">
        <f t="shared" si="141"/>
        <v>24.99</v>
      </c>
    </row>
    <row r="1160" spans="1:12" x14ac:dyDescent="0.3">
      <c r="A1160" s="208" t="s">
        <v>3196</v>
      </c>
      <c r="B1160">
        <v>41000</v>
      </c>
      <c r="E1160" t="s">
        <v>563</v>
      </c>
      <c r="F1160" t="s">
        <v>567</v>
      </c>
      <c r="I1160" s="67"/>
    </row>
    <row r="1161" spans="1:12" x14ac:dyDescent="0.3">
      <c r="A1161" s="22" t="s">
        <v>2730</v>
      </c>
      <c r="B1161" s="151" t="s">
        <v>1495</v>
      </c>
      <c r="C1161" s="5" t="s">
        <v>1049</v>
      </c>
      <c r="D1161" s="11" t="s">
        <v>210</v>
      </c>
      <c r="E1161" s="18">
        <v>39.99</v>
      </c>
      <c r="F1161" s="35">
        <f>ROUNDUP(E1161*Carpeta!$O$1,-2)</f>
        <v>28000</v>
      </c>
      <c r="G1161" s="35">
        <f>ROUNDUP(E1161*Carpeta!$O$4,-2)</f>
        <v>26000</v>
      </c>
      <c r="H1161" s="2">
        <v>1</v>
      </c>
      <c r="I1161" s="16">
        <f t="shared" ref="I1161:I1165" si="142">F1161*H1161</f>
        <v>28000</v>
      </c>
      <c r="J1161" s="16">
        <f t="shared" ref="J1161:J1165" si="143">G1161*H1161</f>
        <v>26000</v>
      </c>
      <c r="K1161" s="175" t="s">
        <v>2729</v>
      </c>
      <c r="L1161" s="41">
        <f t="shared" ref="L1161:L1165" si="144">E1161*H1161</f>
        <v>39.99</v>
      </c>
    </row>
    <row r="1162" spans="1:12" x14ac:dyDescent="0.3">
      <c r="A1162" s="30" t="s">
        <v>2452</v>
      </c>
      <c r="B1162" s="156" t="s">
        <v>1502</v>
      </c>
      <c r="C1162" s="6" t="s">
        <v>1154</v>
      </c>
      <c r="D1162" s="12" t="s">
        <v>208</v>
      </c>
      <c r="E1162" s="18">
        <v>14.99</v>
      </c>
      <c r="F1162" s="35">
        <f>ROUNDUP(E1162*Carpeta!$O$1,-2)</f>
        <v>10500</v>
      </c>
      <c r="G1162" s="35">
        <f>ROUNDUP(E1162*Carpeta!$O$4,-2)</f>
        <v>9800</v>
      </c>
      <c r="H1162" s="2">
        <v>1</v>
      </c>
      <c r="I1162" s="16">
        <f t="shared" si="142"/>
        <v>10500</v>
      </c>
      <c r="J1162" s="16">
        <f t="shared" si="143"/>
        <v>9800</v>
      </c>
      <c r="K1162" s="175" t="s">
        <v>2451</v>
      </c>
      <c r="L1162" s="41">
        <f t="shared" si="144"/>
        <v>14.99</v>
      </c>
    </row>
    <row r="1163" spans="1:12" x14ac:dyDescent="0.3">
      <c r="A1163" s="30" t="s">
        <v>2626</v>
      </c>
      <c r="B1163" s="170" t="s">
        <v>1523</v>
      </c>
      <c r="C1163" s="8" t="s">
        <v>184</v>
      </c>
      <c r="D1163" s="11" t="s">
        <v>210</v>
      </c>
      <c r="E1163" s="18">
        <v>4.99</v>
      </c>
      <c r="F1163" s="35">
        <f>ROUNDUP(E1163*Carpeta!$O$1,-2)</f>
        <v>3500</v>
      </c>
      <c r="G1163" s="35">
        <f>ROUNDUP(E1163*Carpeta!$O$4,-2)</f>
        <v>3300</v>
      </c>
      <c r="H1163" s="2">
        <v>1</v>
      </c>
      <c r="I1163" s="16">
        <f t="shared" si="142"/>
        <v>3500</v>
      </c>
      <c r="J1163" s="16">
        <f t="shared" si="143"/>
        <v>3300</v>
      </c>
      <c r="K1163" s="175" t="s">
        <v>2625</v>
      </c>
      <c r="L1163" s="41">
        <f t="shared" si="144"/>
        <v>4.99</v>
      </c>
    </row>
    <row r="1164" spans="1:12" x14ac:dyDescent="0.3">
      <c r="A1164" s="30" t="s">
        <v>2456</v>
      </c>
      <c r="B1164" s="162" t="s">
        <v>1512</v>
      </c>
      <c r="C1164" s="8" t="s">
        <v>184</v>
      </c>
      <c r="D1164" s="12" t="s">
        <v>208</v>
      </c>
      <c r="E1164" s="18">
        <v>3.99</v>
      </c>
      <c r="F1164" s="35">
        <f>ROUNDUP(E1164*Carpeta!$O$1,-2)</f>
        <v>2800</v>
      </c>
      <c r="G1164" s="35">
        <f>ROUNDUP(E1164*Carpeta!$O$4,-2)</f>
        <v>2600</v>
      </c>
      <c r="H1164" s="2">
        <v>1</v>
      </c>
      <c r="I1164" s="16">
        <f t="shared" si="142"/>
        <v>2800</v>
      </c>
      <c r="J1164" s="16">
        <f t="shared" si="143"/>
        <v>2600</v>
      </c>
      <c r="K1164" s="175" t="s">
        <v>2455</v>
      </c>
      <c r="L1164" s="41">
        <f t="shared" si="144"/>
        <v>3.99</v>
      </c>
    </row>
    <row r="1165" spans="1:12" x14ac:dyDescent="0.3">
      <c r="A1165" s="30" t="s">
        <v>2441</v>
      </c>
      <c r="B1165" s="23" t="s">
        <v>1347</v>
      </c>
      <c r="C1165" s="8" t="s">
        <v>184</v>
      </c>
      <c r="D1165" s="12" t="s">
        <v>208</v>
      </c>
      <c r="E1165" s="18">
        <v>3.99</v>
      </c>
      <c r="F1165" s="35">
        <f>ROUNDUP(E1165*Carpeta!$O$1,-2)</f>
        <v>2800</v>
      </c>
      <c r="G1165" s="35">
        <f>ROUNDUP(E1165*Carpeta!$O$4,-2)</f>
        <v>2600</v>
      </c>
      <c r="H1165" s="2">
        <v>1</v>
      </c>
      <c r="I1165" s="16">
        <f t="shared" si="142"/>
        <v>2800</v>
      </c>
      <c r="J1165" s="16">
        <f t="shared" si="143"/>
        <v>2600</v>
      </c>
      <c r="K1165" s="175" t="s">
        <v>2440</v>
      </c>
      <c r="L1165" s="41">
        <f t="shared" si="144"/>
        <v>3.99</v>
      </c>
    </row>
    <row r="1167" spans="1:12" x14ac:dyDescent="0.3">
      <c r="A1167" s="208" t="s">
        <v>3197</v>
      </c>
      <c r="B1167">
        <v>24000</v>
      </c>
      <c r="E1167" t="s">
        <v>563</v>
      </c>
      <c r="F1167" t="s">
        <v>3198</v>
      </c>
      <c r="G1167" t="s">
        <v>1224</v>
      </c>
      <c r="I1167" s="67">
        <v>0.83333333333333337</v>
      </c>
    </row>
    <row r="1168" spans="1:12" x14ac:dyDescent="0.3">
      <c r="A1168" s="30" t="s">
        <v>2647</v>
      </c>
      <c r="B1168" s="205" t="s">
        <v>2628</v>
      </c>
      <c r="C1168" s="6" t="s">
        <v>1154</v>
      </c>
      <c r="D1168" s="12" t="s">
        <v>208</v>
      </c>
      <c r="E1168" s="18">
        <v>39.99</v>
      </c>
      <c r="F1168" s="35">
        <f>ROUNDUP(E1168*Carpeta!$O$1,-2)</f>
        <v>28000</v>
      </c>
      <c r="G1168" s="35">
        <f>ROUNDUP(E1168*Carpeta!$O$4,-2)</f>
        <v>26000</v>
      </c>
      <c r="H1168" s="2">
        <v>1</v>
      </c>
      <c r="I1168" s="16">
        <f t="shared" ref="I1168" si="145">F1168*H1168</f>
        <v>28000</v>
      </c>
      <c r="J1168" s="16">
        <f t="shared" ref="J1168" si="146">G1168*H1168</f>
        <v>26000</v>
      </c>
      <c r="K1168" s="175" t="s">
        <v>2646</v>
      </c>
      <c r="L1168" s="41">
        <f t="shared" ref="L1168" si="147">E1168*H1168</f>
        <v>39.99</v>
      </c>
    </row>
    <row r="1170" spans="1:12" x14ac:dyDescent="0.3">
      <c r="A1170" s="208" t="s">
        <v>3199</v>
      </c>
      <c r="B1170" s="63">
        <f>51000+27000+9500+7000</f>
        <v>94500</v>
      </c>
      <c r="E1170" t="s">
        <v>563</v>
      </c>
      <c r="F1170" t="s">
        <v>3200</v>
      </c>
      <c r="G1170" t="s">
        <v>3201</v>
      </c>
      <c r="I1170" s="67">
        <v>0.41666666666666669</v>
      </c>
    </row>
    <row r="1171" spans="1:12" x14ac:dyDescent="0.3">
      <c r="A1171" s="30" t="s">
        <v>2643</v>
      </c>
      <c r="B1171" s="205" t="s">
        <v>2628</v>
      </c>
      <c r="C1171" s="8" t="s">
        <v>184</v>
      </c>
      <c r="D1171" s="11" t="s">
        <v>210</v>
      </c>
      <c r="E1171" s="18">
        <v>84.99</v>
      </c>
      <c r="F1171" s="35">
        <f>ROUNDUP(E1171*Carpeta!$O$1,-2)</f>
        <v>59500</v>
      </c>
      <c r="G1171" s="35">
        <f>ROUNDUP(E1171*Carpeta!$O$4,-2)</f>
        <v>55300</v>
      </c>
      <c r="H1171" s="2">
        <v>1</v>
      </c>
      <c r="I1171" s="16">
        <f t="shared" ref="I1171:I1174" si="148">F1171*H1171</f>
        <v>59500</v>
      </c>
      <c r="J1171" s="16">
        <f t="shared" ref="J1171:J1174" si="149">G1171*H1171</f>
        <v>55300</v>
      </c>
      <c r="K1171" s="175" t="s">
        <v>2642</v>
      </c>
      <c r="L1171" s="41">
        <f t="shared" ref="L1171:L1174" si="150">E1171*H1171</f>
        <v>84.99</v>
      </c>
    </row>
    <row r="1172" spans="1:12" x14ac:dyDescent="0.3">
      <c r="A1172" s="30" t="s">
        <v>2655</v>
      </c>
      <c r="B1172" s="205" t="s">
        <v>2628</v>
      </c>
      <c r="C1172" s="6" t="s">
        <v>1154</v>
      </c>
      <c r="D1172" s="12" t="s">
        <v>208</v>
      </c>
      <c r="E1172" s="18">
        <v>44.99</v>
      </c>
      <c r="F1172" s="35">
        <f>ROUNDUP(E1172*Carpeta!$O$1,-2)</f>
        <v>31500</v>
      </c>
      <c r="G1172" s="35">
        <f>ROUNDUP(E1172*Carpeta!$O$4,-2)</f>
        <v>29300</v>
      </c>
      <c r="H1172" s="2">
        <v>1</v>
      </c>
      <c r="I1172" s="16">
        <f t="shared" si="148"/>
        <v>31500</v>
      </c>
      <c r="J1172" s="16">
        <f t="shared" si="149"/>
        <v>29300</v>
      </c>
      <c r="K1172" s="175" t="s">
        <v>2654</v>
      </c>
      <c r="L1172" s="41">
        <f t="shared" si="150"/>
        <v>44.99</v>
      </c>
    </row>
    <row r="1173" spans="1:12" x14ac:dyDescent="0.3">
      <c r="A1173" s="30" t="s">
        <v>2673</v>
      </c>
      <c r="B1173" s="205" t="s">
        <v>2628</v>
      </c>
      <c r="C1173" s="9" t="s">
        <v>182</v>
      </c>
      <c r="D1173" s="11" t="s">
        <v>210</v>
      </c>
      <c r="E1173" s="18">
        <v>15.99</v>
      </c>
      <c r="F1173" s="35">
        <f>ROUNDUP(E1173*Carpeta!$O$1,-2)</f>
        <v>11200</v>
      </c>
      <c r="G1173" s="35">
        <f>ROUNDUP(E1173*Carpeta!$O$4,-2)</f>
        <v>10400</v>
      </c>
      <c r="H1173" s="2">
        <v>1</v>
      </c>
      <c r="I1173" s="16">
        <f t="shared" si="148"/>
        <v>11200</v>
      </c>
      <c r="J1173" s="16">
        <f t="shared" si="149"/>
        <v>10400</v>
      </c>
      <c r="K1173" s="175" t="s">
        <v>2672</v>
      </c>
      <c r="L1173" s="41">
        <f t="shared" si="150"/>
        <v>15.99</v>
      </c>
    </row>
    <row r="1174" spans="1:12" x14ac:dyDescent="0.3">
      <c r="A1174" s="30" t="s">
        <v>2635</v>
      </c>
      <c r="B1174" s="205" t="s">
        <v>2628</v>
      </c>
      <c r="C1174" s="14" t="s">
        <v>1152</v>
      </c>
      <c r="D1174" s="11" t="s">
        <v>210</v>
      </c>
      <c r="E1174" s="18">
        <v>11.99</v>
      </c>
      <c r="F1174" s="35">
        <f>ROUNDUP(E1174*Carpeta!$O$1,-2)</f>
        <v>8400</v>
      </c>
      <c r="G1174" s="35">
        <f>ROUNDUP(E1174*Carpeta!$O$4,-2)</f>
        <v>7800</v>
      </c>
      <c r="H1174" s="2">
        <v>1</v>
      </c>
      <c r="I1174" s="16">
        <f t="shared" si="148"/>
        <v>8400</v>
      </c>
      <c r="J1174" s="16">
        <f t="shared" si="149"/>
        <v>7800</v>
      </c>
      <c r="K1174" s="175" t="s">
        <v>2634</v>
      </c>
      <c r="L1174" s="41">
        <f t="shared" si="150"/>
        <v>11.99</v>
      </c>
    </row>
    <row r="1176" spans="1:12" x14ac:dyDescent="0.3">
      <c r="A1176" s="208" t="s">
        <v>3202</v>
      </c>
      <c r="B1176">
        <f>11000+5000+8000</f>
        <v>24000</v>
      </c>
      <c r="E1176" t="s">
        <v>563</v>
      </c>
      <c r="F1176" t="s">
        <v>567</v>
      </c>
    </row>
    <row r="1177" spans="1:12" x14ac:dyDescent="0.3">
      <c r="A1177" s="22" t="s">
        <v>3181</v>
      </c>
      <c r="B1177" s="152" t="s">
        <v>1496</v>
      </c>
      <c r="C1177" s="19" t="s">
        <v>185</v>
      </c>
      <c r="D1177" s="13" t="s">
        <v>209</v>
      </c>
      <c r="E1177" s="18">
        <v>17.989999999999998</v>
      </c>
      <c r="F1177" s="35">
        <f>ROUNDUP(E1177*Carpeta!$O$1,-2)</f>
        <v>12600</v>
      </c>
      <c r="G1177" s="35">
        <f>ROUNDUP(E1177*Carpeta!$O$4,-2)</f>
        <v>11700</v>
      </c>
      <c r="H1177" s="2">
        <v>1</v>
      </c>
      <c r="I1177" s="16">
        <f>F1177*H1177</f>
        <v>12600</v>
      </c>
      <c r="J1177" s="16">
        <f>G1177*H1177</f>
        <v>11700</v>
      </c>
      <c r="K1177" s="175" t="s">
        <v>3180</v>
      </c>
      <c r="L1177" s="41">
        <f>E1177*H1177</f>
        <v>17.989999999999998</v>
      </c>
    </row>
    <row r="1178" spans="1:12" x14ac:dyDescent="0.3">
      <c r="A1178" s="30" t="s">
        <v>411</v>
      </c>
      <c r="B1178" s="172" t="s">
        <v>1525</v>
      </c>
      <c r="C1178" s="19" t="s">
        <v>185</v>
      </c>
      <c r="D1178" s="11" t="s">
        <v>210</v>
      </c>
      <c r="E1178" s="18">
        <v>7.99</v>
      </c>
      <c r="F1178" s="35">
        <f>ROUNDUP(E1178*Carpeta!$O$1,-2)</f>
        <v>5600</v>
      </c>
      <c r="G1178" s="35">
        <f>ROUNDUP(E1178*Carpeta!$O$4,-2)</f>
        <v>5200</v>
      </c>
      <c r="H1178" s="2">
        <v>1</v>
      </c>
      <c r="I1178" s="16">
        <f t="shared" ref="I1178" si="151">F1178*H1178</f>
        <v>5600</v>
      </c>
      <c r="J1178" s="16">
        <f t="shared" ref="J1178" si="152">G1178*H1178</f>
        <v>5200</v>
      </c>
      <c r="K1178" s="175" t="s">
        <v>410</v>
      </c>
      <c r="L1178" s="41">
        <f t="shared" ref="L1178" si="153">E1178*H1178</f>
        <v>7.99</v>
      </c>
    </row>
    <row r="1179" spans="1:12" x14ac:dyDescent="0.3">
      <c r="A1179" s="191" t="s">
        <v>2294</v>
      </c>
      <c r="B1179" s="172" t="s">
        <v>1525</v>
      </c>
      <c r="C1179" s="19" t="s">
        <v>1038</v>
      </c>
      <c r="D1179" s="11" t="s">
        <v>210</v>
      </c>
      <c r="E1179" s="18">
        <v>12.99</v>
      </c>
      <c r="F1179" s="35">
        <f>ROUNDUP(E1179*Carpeta!$O$1,-2)</f>
        <v>9100</v>
      </c>
      <c r="G1179" s="35">
        <f>ROUNDUP(E1179*Carpeta!$O$4,-2)</f>
        <v>8500</v>
      </c>
      <c r="H1179" s="2">
        <v>1</v>
      </c>
      <c r="I1179" s="35">
        <f>F1179*H1179</f>
        <v>9100</v>
      </c>
      <c r="J1179" s="35">
        <f>G1179*H1179</f>
        <v>8500</v>
      </c>
      <c r="K1179" s="42" t="s">
        <v>2293</v>
      </c>
      <c r="L1179" s="41">
        <f>E1179*H1179</f>
        <v>12.99</v>
      </c>
    </row>
    <row r="1181" spans="1:12" x14ac:dyDescent="0.3">
      <c r="A1181" s="208" t="s">
        <v>2124</v>
      </c>
      <c r="B1181">
        <f>15000+9500+7000+15000+4000+3500+1000+2000+3500+6500+5000+1500</f>
        <v>73500</v>
      </c>
      <c r="E1181" t="s">
        <v>563</v>
      </c>
      <c r="F1181" t="s">
        <v>3198</v>
      </c>
      <c r="G1181" s="67">
        <v>0.64583333333333337</v>
      </c>
      <c r="I1181" t="s">
        <v>3215</v>
      </c>
    </row>
    <row r="1182" spans="1:12" x14ac:dyDescent="0.3">
      <c r="A1182" s="34" t="s">
        <v>2677</v>
      </c>
      <c r="B1182" s="205" t="s">
        <v>2628</v>
      </c>
      <c r="C1182" s="6" t="s">
        <v>1154</v>
      </c>
      <c r="D1182" s="12" t="s">
        <v>208</v>
      </c>
      <c r="E1182" s="18">
        <v>24.99</v>
      </c>
      <c r="F1182" s="35">
        <f>ROUNDUP(E1182*Carpeta!$O$1,-2)</f>
        <v>17500</v>
      </c>
      <c r="G1182" s="35">
        <f>ROUNDUP(E1182*Carpeta!$O$4,-2)</f>
        <v>16300</v>
      </c>
      <c r="H1182" s="2">
        <v>1</v>
      </c>
      <c r="I1182" s="16">
        <f>F1182*H1182</f>
        <v>17500</v>
      </c>
      <c r="J1182" s="16">
        <f>G1182*H1182</f>
        <v>16300</v>
      </c>
      <c r="K1182" s="175" t="s">
        <v>2676</v>
      </c>
      <c r="L1182" s="41">
        <f>E1182*H1182</f>
        <v>24.99</v>
      </c>
    </row>
    <row r="1183" spans="1:12" x14ac:dyDescent="0.3">
      <c r="A1183" s="30" t="s">
        <v>2631</v>
      </c>
      <c r="B1183" s="205" t="s">
        <v>2628</v>
      </c>
      <c r="C1183" s="10" t="s">
        <v>181</v>
      </c>
      <c r="D1183" s="12" t="s">
        <v>208</v>
      </c>
      <c r="E1183" s="18">
        <v>15.99</v>
      </c>
      <c r="F1183" s="35">
        <f>ROUNDUP(E1183*Carpeta!$O$1,-2)</f>
        <v>11200</v>
      </c>
      <c r="G1183" s="35">
        <f>ROUNDUP(E1183*Carpeta!$O$4,-2)</f>
        <v>10400</v>
      </c>
      <c r="H1183" s="2">
        <v>1</v>
      </c>
      <c r="I1183" s="16">
        <f>F1183*H1183</f>
        <v>11200</v>
      </c>
      <c r="J1183" s="16">
        <f>G1183*H1183</f>
        <v>10400</v>
      </c>
      <c r="K1183" s="175" t="s">
        <v>2630</v>
      </c>
      <c r="L1183" s="41">
        <f>E1183*H1183</f>
        <v>15.99</v>
      </c>
    </row>
    <row r="1184" spans="1:12" x14ac:dyDescent="0.3">
      <c r="A1184" s="30" t="s">
        <v>2668</v>
      </c>
      <c r="B1184" s="205" t="s">
        <v>2628</v>
      </c>
      <c r="C1184" s="23" t="s">
        <v>183</v>
      </c>
      <c r="D1184" s="12" t="s">
        <v>208</v>
      </c>
      <c r="E1184" s="18">
        <v>11.99</v>
      </c>
      <c r="F1184" s="35">
        <f>ROUNDUP(E1184*Carpeta!$O$1,-2)</f>
        <v>8400</v>
      </c>
      <c r="G1184" s="35">
        <f>ROUNDUP(E1184*Carpeta!$O$4,-2)</f>
        <v>7800</v>
      </c>
      <c r="H1184" s="2">
        <v>1</v>
      </c>
      <c r="I1184" s="16">
        <f>F1184*H1184</f>
        <v>8400</v>
      </c>
      <c r="J1184" s="16">
        <f>G1184*H1184</f>
        <v>7800</v>
      </c>
      <c r="K1184" s="175" t="s">
        <v>2667</v>
      </c>
      <c r="L1184" s="41">
        <f>E1184*H1184</f>
        <v>11.99</v>
      </c>
    </row>
    <row r="1185" spans="1:12" x14ac:dyDescent="0.3">
      <c r="A1185" s="30" t="s">
        <v>2491</v>
      </c>
      <c r="B1185" s="23" t="s">
        <v>2421</v>
      </c>
      <c r="C1185" s="14" t="s">
        <v>1152</v>
      </c>
      <c r="D1185" s="12" t="s">
        <v>208</v>
      </c>
      <c r="E1185" s="18">
        <v>7.99</v>
      </c>
      <c r="F1185" s="35">
        <f>ROUNDUP(E1185*Carpeta!$O$1,-2)</f>
        <v>5600</v>
      </c>
      <c r="G1185" s="35">
        <f>ROUNDUP(E1185*Carpeta!$O$4,-2)</f>
        <v>5200</v>
      </c>
      <c r="H1185" s="2">
        <v>1</v>
      </c>
      <c r="I1185" s="16">
        <f t="shared" ref="I1185:I1189" si="154">F1185*H1185</f>
        <v>5600</v>
      </c>
      <c r="J1185" s="16">
        <f t="shared" ref="J1185:J1191" si="155">G1185*H1185</f>
        <v>5200</v>
      </c>
      <c r="K1185" s="175" t="s">
        <v>2490</v>
      </c>
      <c r="L1185" s="41">
        <f t="shared" ref="L1185:L1191" si="156">E1185*H1185</f>
        <v>7.99</v>
      </c>
    </row>
    <row r="1186" spans="1:12" x14ac:dyDescent="0.3">
      <c r="A1186" s="22" t="s">
        <v>2459</v>
      </c>
      <c r="B1186" s="162" t="s">
        <v>1512</v>
      </c>
      <c r="C1186" s="9" t="s">
        <v>182</v>
      </c>
      <c r="D1186" s="12" t="s">
        <v>208</v>
      </c>
      <c r="E1186" s="18">
        <v>7.99</v>
      </c>
      <c r="F1186" s="35">
        <f>ROUNDUP(E1186*Carpeta!$O$1,-2)</f>
        <v>5600</v>
      </c>
      <c r="G1186" s="35">
        <f>ROUNDUP(E1186*Carpeta!$O$4,-2)</f>
        <v>5200</v>
      </c>
      <c r="H1186" s="2">
        <v>1</v>
      </c>
      <c r="I1186" s="16">
        <f t="shared" si="154"/>
        <v>5600</v>
      </c>
      <c r="J1186" s="16">
        <f t="shared" si="155"/>
        <v>5200</v>
      </c>
      <c r="K1186" s="175" t="s">
        <v>2460</v>
      </c>
      <c r="L1186" s="41">
        <f t="shared" si="156"/>
        <v>7.99</v>
      </c>
    </row>
    <row r="1187" spans="1:12" x14ac:dyDescent="0.3">
      <c r="A1187" s="30" t="s">
        <v>2446</v>
      </c>
      <c r="B1187" s="163" t="s">
        <v>1513</v>
      </c>
      <c r="C1187" s="23" t="s">
        <v>183</v>
      </c>
      <c r="D1187" s="11" t="s">
        <v>210</v>
      </c>
      <c r="E1187" s="18">
        <v>7.99</v>
      </c>
      <c r="F1187" s="35">
        <f>ROUNDUP(E1187*Carpeta!$O$1,-2)</f>
        <v>5600</v>
      </c>
      <c r="G1187" s="35">
        <f>ROUNDUP(E1187*Carpeta!$O$4,-2)</f>
        <v>5200</v>
      </c>
      <c r="H1187" s="2">
        <v>1</v>
      </c>
      <c r="I1187" s="16">
        <f t="shared" si="154"/>
        <v>5600</v>
      </c>
      <c r="J1187" s="16">
        <f t="shared" si="155"/>
        <v>5200</v>
      </c>
      <c r="K1187" s="175" t="s">
        <v>2445</v>
      </c>
      <c r="L1187" s="41">
        <f t="shared" si="156"/>
        <v>7.99</v>
      </c>
    </row>
    <row r="1188" spans="1:12" x14ac:dyDescent="0.3">
      <c r="A1188" s="22" t="s">
        <v>3185</v>
      </c>
      <c r="B1188" s="165" t="s">
        <v>1515</v>
      </c>
      <c r="C1188" s="23" t="s">
        <v>183</v>
      </c>
      <c r="D1188" s="13" t="s">
        <v>209</v>
      </c>
      <c r="E1188" s="18">
        <v>6.99</v>
      </c>
      <c r="F1188" s="35">
        <f>ROUNDUP(E1188*Carpeta!$O$1,-2)</f>
        <v>4900</v>
      </c>
      <c r="G1188" s="35">
        <f>ROUNDUP(E1188*Carpeta!$O$4,-2)</f>
        <v>4600</v>
      </c>
      <c r="H1188" s="2">
        <v>1</v>
      </c>
      <c r="I1188" s="16">
        <f t="shared" si="154"/>
        <v>4900</v>
      </c>
      <c r="J1188" s="16">
        <f t="shared" si="155"/>
        <v>4600</v>
      </c>
      <c r="K1188" s="175" t="s">
        <v>3184</v>
      </c>
      <c r="L1188" s="41">
        <f t="shared" si="156"/>
        <v>6.99</v>
      </c>
    </row>
    <row r="1189" spans="1:12" x14ac:dyDescent="0.3">
      <c r="A1189" s="38" t="s">
        <v>2148</v>
      </c>
      <c r="B1189" s="157" t="s">
        <v>2132</v>
      </c>
      <c r="C1189" s="14" t="s">
        <v>1152</v>
      </c>
      <c r="D1189" s="12" t="s">
        <v>208</v>
      </c>
      <c r="E1189" s="18">
        <v>5.99</v>
      </c>
      <c r="F1189" s="35">
        <f>ROUNDUP(E1189*Carpeta!$O$1,-2)</f>
        <v>4200</v>
      </c>
      <c r="G1189" s="35">
        <f>ROUNDUP(E1189*Carpeta!$O$4,-2)</f>
        <v>3900</v>
      </c>
      <c r="H1189" s="2">
        <v>1</v>
      </c>
      <c r="I1189" s="16">
        <f t="shared" si="154"/>
        <v>4200</v>
      </c>
      <c r="J1189" s="16">
        <f t="shared" si="155"/>
        <v>3900</v>
      </c>
      <c r="K1189" s="175" t="s">
        <v>2571</v>
      </c>
      <c r="L1189" s="41">
        <f t="shared" si="156"/>
        <v>5.99</v>
      </c>
    </row>
    <row r="1190" spans="1:12" x14ac:dyDescent="0.3">
      <c r="A1190" s="4" t="s">
        <v>2299</v>
      </c>
      <c r="B1190" s="172" t="s">
        <v>1525</v>
      </c>
      <c r="C1190" s="9" t="s">
        <v>182</v>
      </c>
      <c r="D1190" s="12" t="s">
        <v>208</v>
      </c>
      <c r="E1190" s="189">
        <v>1.49</v>
      </c>
      <c r="F1190" s="35">
        <f>ROUNDUP(E1190*Carpeta!$O$1,-2)</f>
        <v>1100</v>
      </c>
      <c r="G1190" s="35">
        <f>ROUNDUP(E1190*Carpeta!$O$4,-2)</f>
        <v>1000</v>
      </c>
      <c r="H1190" s="2">
        <v>1</v>
      </c>
      <c r="I1190" s="35">
        <f>F1190*H1190</f>
        <v>1100</v>
      </c>
      <c r="J1190" s="35">
        <f t="shared" si="155"/>
        <v>1000</v>
      </c>
      <c r="K1190" s="42" t="s">
        <v>2300</v>
      </c>
      <c r="L1190" s="41">
        <f t="shared" si="156"/>
        <v>1.49</v>
      </c>
    </row>
    <row r="1191" spans="1:12" x14ac:dyDescent="0.3">
      <c r="A1191" s="4" t="s">
        <v>2475</v>
      </c>
      <c r="B1191" s="155" t="s">
        <v>1500</v>
      </c>
      <c r="C1191" s="9" t="s">
        <v>182</v>
      </c>
      <c r="D1191" s="13" t="s">
        <v>209</v>
      </c>
      <c r="E1191" s="18">
        <v>2.99</v>
      </c>
      <c r="F1191" s="35">
        <f>ROUNDUP(E1191*Carpeta!$O$1,-2)</f>
        <v>2100</v>
      </c>
      <c r="G1191" s="35">
        <f>ROUNDUP(E1191*Carpeta!$O$4,-2)</f>
        <v>2000</v>
      </c>
      <c r="H1191" s="2">
        <v>1</v>
      </c>
      <c r="I1191" s="35">
        <f t="shared" ref="I1191" si="157">F1191*H1191</f>
        <v>2100</v>
      </c>
      <c r="J1191" s="35">
        <f t="shared" si="155"/>
        <v>2000</v>
      </c>
      <c r="K1191" s="42" t="s">
        <v>2474</v>
      </c>
      <c r="L1191" s="41">
        <f t="shared" si="156"/>
        <v>2.99</v>
      </c>
    </row>
    <row r="1192" spans="1:12" x14ac:dyDescent="0.3">
      <c r="A1192" s="22" t="s">
        <v>2732</v>
      </c>
      <c r="B1192" s="151" t="s">
        <v>1495</v>
      </c>
      <c r="C1192" s="10" t="s">
        <v>181</v>
      </c>
      <c r="D1192" s="11" t="s">
        <v>210</v>
      </c>
      <c r="E1192" s="18">
        <v>5.99</v>
      </c>
      <c r="F1192" s="35">
        <f>ROUNDUP(E1192*Carpeta!$O$1,-2)</f>
        <v>4200</v>
      </c>
      <c r="G1192" s="35">
        <f>ROUNDUP(E1192*Carpeta!$O$4,-2)</f>
        <v>3900</v>
      </c>
      <c r="H1192" s="2">
        <v>1</v>
      </c>
      <c r="I1192" s="16">
        <f>F1192*H1192</f>
        <v>4200</v>
      </c>
      <c r="J1192" s="16">
        <f>G1192*H1192</f>
        <v>3900</v>
      </c>
      <c r="K1192" s="175" t="s">
        <v>2731</v>
      </c>
      <c r="L1192" s="41">
        <f>E1192*H1192</f>
        <v>5.99</v>
      </c>
    </row>
    <row r="1193" spans="1:12" x14ac:dyDescent="0.3">
      <c r="A1193" s="22" t="s">
        <v>2742</v>
      </c>
      <c r="B1193" s="151" t="s">
        <v>1495</v>
      </c>
      <c r="C1193" s="23" t="s">
        <v>183</v>
      </c>
      <c r="D1193" s="13" t="s">
        <v>209</v>
      </c>
      <c r="E1193" s="18">
        <v>10.99</v>
      </c>
      <c r="F1193" s="35">
        <f>ROUNDUP(E1193*Carpeta!$O$1,-2)</f>
        <v>7700</v>
      </c>
      <c r="G1193" s="35">
        <f>ROUNDUP(E1193*Carpeta!$O$4,-2)</f>
        <v>7200</v>
      </c>
      <c r="H1193" s="2">
        <v>1</v>
      </c>
      <c r="I1193" s="16">
        <f>F1193*H1193</f>
        <v>7700</v>
      </c>
      <c r="J1193" s="16">
        <f>G1193*H1193</f>
        <v>7200</v>
      </c>
      <c r="K1193" s="175" t="s">
        <v>2741</v>
      </c>
      <c r="L1193" s="41">
        <f>E1193*H1193</f>
        <v>10.99</v>
      </c>
    </row>
    <row r="1194" spans="1:12" x14ac:dyDescent="0.3">
      <c r="A1194" s="22" t="s">
        <v>2739</v>
      </c>
      <c r="B1194" s="151" t="s">
        <v>1495</v>
      </c>
      <c r="C1194" s="4" t="s">
        <v>189</v>
      </c>
      <c r="D1194" s="12" t="s">
        <v>208</v>
      </c>
      <c r="E1194" s="18">
        <v>7.99</v>
      </c>
      <c r="F1194" s="35">
        <f>ROUNDUP(E1194*Carpeta!$O$1,-2)</f>
        <v>5600</v>
      </c>
      <c r="G1194" s="35">
        <f>ROUNDUP(E1194*Carpeta!$O$4,-2)</f>
        <v>5200</v>
      </c>
      <c r="H1194" s="2">
        <v>1</v>
      </c>
      <c r="I1194" s="16">
        <f>F1194*H1194</f>
        <v>5600</v>
      </c>
      <c r="J1194" s="16">
        <f>G1194*H1194</f>
        <v>5200</v>
      </c>
      <c r="K1194" s="175" t="s">
        <v>2740</v>
      </c>
      <c r="L1194" s="41">
        <f>E1194*H1194</f>
        <v>7.99</v>
      </c>
    </row>
    <row r="1195" spans="1:12" x14ac:dyDescent="0.3">
      <c r="A1195" s="22" t="s">
        <v>3194</v>
      </c>
      <c r="B1195" s="193" t="s">
        <v>2423</v>
      </c>
      <c r="C1195" s="8" t="s">
        <v>184</v>
      </c>
      <c r="D1195" s="1" t="s">
        <v>211</v>
      </c>
      <c r="E1195" s="18">
        <v>1.99</v>
      </c>
      <c r="F1195" s="35">
        <f>ROUNDUP(E1195*Carpeta!$O$1,-2)</f>
        <v>1400</v>
      </c>
      <c r="G1195" s="35">
        <f>ROUNDUP(E1195*Carpeta!$O$4,-2)</f>
        <v>1300</v>
      </c>
      <c r="H1195" s="2">
        <v>1</v>
      </c>
      <c r="I1195" s="16">
        <f>F1195*H1195</f>
        <v>1400</v>
      </c>
      <c r="J1195" s="16">
        <f>G1195*H1195</f>
        <v>1300</v>
      </c>
      <c r="K1195" s="175" t="s">
        <v>3193</v>
      </c>
      <c r="L1195" s="41">
        <f>E1195*H1195</f>
        <v>1.99</v>
      </c>
    </row>
    <row r="1197" spans="1:12" x14ac:dyDescent="0.3">
      <c r="A1197" s="208" t="s">
        <v>3203</v>
      </c>
      <c r="B1197">
        <v>51000</v>
      </c>
      <c r="E1197" t="s">
        <v>563</v>
      </c>
      <c r="F1197" t="s">
        <v>3198</v>
      </c>
      <c r="G1197" t="s">
        <v>3213</v>
      </c>
      <c r="I1197" t="s">
        <v>3201</v>
      </c>
    </row>
    <row r="1198" spans="1:12" x14ac:dyDescent="0.3">
      <c r="A1198" s="22" t="s">
        <v>2685</v>
      </c>
      <c r="B1198" s="162" t="s">
        <v>1512</v>
      </c>
      <c r="C1198" s="6" t="s">
        <v>1154</v>
      </c>
      <c r="D1198" s="12" t="s">
        <v>208</v>
      </c>
      <c r="E1198" s="18">
        <v>19.989999999999998</v>
      </c>
      <c r="F1198" s="35">
        <f>ROUNDUP(E1198*Carpeta!$O$1,-2)</f>
        <v>14000</v>
      </c>
      <c r="G1198" s="35">
        <f>ROUNDUP(E1198*Carpeta!$O$4,-2)</f>
        <v>13000</v>
      </c>
      <c r="H1198" s="2">
        <v>1</v>
      </c>
      <c r="I1198" s="35">
        <f>F1198*H1198</f>
        <v>14000</v>
      </c>
      <c r="J1198" s="35">
        <f>G1198*H1198</f>
        <v>13000</v>
      </c>
      <c r="K1198" s="175" t="s">
        <v>2684</v>
      </c>
      <c r="L1198" s="41">
        <f>E1198*H1198</f>
        <v>19.989999999999998</v>
      </c>
    </row>
    <row r="1199" spans="1:12" x14ac:dyDescent="0.3">
      <c r="A1199" s="22" t="s">
        <v>2717</v>
      </c>
      <c r="B1199" s="164" t="s">
        <v>1514</v>
      </c>
      <c r="C1199" s="19" t="s">
        <v>185</v>
      </c>
      <c r="D1199" s="12" t="s">
        <v>208</v>
      </c>
      <c r="E1199" s="18">
        <v>19.989999999999998</v>
      </c>
      <c r="F1199" s="35">
        <f>ROUNDUP(E1199*Carpeta!$O$1,-2)</f>
        <v>14000</v>
      </c>
      <c r="G1199" s="35">
        <f>ROUNDUP(E1199*Carpeta!$O$4,-2)</f>
        <v>13000</v>
      </c>
      <c r="H1199" s="2">
        <v>1</v>
      </c>
      <c r="I1199" s="16">
        <f>F1199*H1199</f>
        <v>14000</v>
      </c>
      <c r="J1199" s="16">
        <f>G1199*H1199</f>
        <v>13000</v>
      </c>
      <c r="K1199" s="175" t="s">
        <v>2718</v>
      </c>
      <c r="L1199" s="41">
        <f>E1199*H1199</f>
        <v>19.989999999999998</v>
      </c>
    </row>
    <row r="1200" spans="1:12" x14ac:dyDescent="0.3">
      <c r="A1200" s="22" t="s">
        <v>448</v>
      </c>
      <c r="B1200" s="192" t="s">
        <v>2422</v>
      </c>
      <c r="C1200" s="6" t="s">
        <v>1154</v>
      </c>
      <c r="D1200" s="12" t="s">
        <v>208</v>
      </c>
      <c r="E1200" s="18">
        <v>21.99</v>
      </c>
      <c r="F1200" s="35">
        <f>ROUNDUP(E1200*Carpeta!$O$1,-2)</f>
        <v>15400</v>
      </c>
      <c r="G1200" s="35">
        <f>ROUNDUP(E1200*Carpeta!$O$4,-2)</f>
        <v>14300</v>
      </c>
      <c r="H1200" s="2">
        <v>1</v>
      </c>
      <c r="I1200" s="16">
        <f>F1200*H1200</f>
        <v>15400</v>
      </c>
      <c r="J1200" s="16">
        <f>G1200*H1200</f>
        <v>14300</v>
      </c>
      <c r="K1200" s="175" t="s">
        <v>2680</v>
      </c>
      <c r="L1200" s="41">
        <f>E1200*H1200</f>
        <v>21.99</v>
      </c>
    </row>
    <row r="1201" spans="1:12" x14ac:dyDescent="0.3">
      <c r="A1201" s="22" t="s">
        <v>2706</v>
      </c>
      <c r="B1201" s="164" t="s">
        <v>1514</v>
      </c>
      <c r="C1201" s="19" t="s">
        <v>1038</v>
      </c>
      <c r="D1201" s="11" t="s">
        <v>210</v>
      </c>
      <c r="E1201" s="18">
        <v>17.989999999999998</v>
      </c>
      <c r="F1201" s="35">
        <f>ROUNDUP(E1201*Carpeta!$O$1,-2)</f>
        <v>12600</v>
      </c>
      <c r="G1201" s="35">
        <f>ROUNDUP(E1201*Carpeta!$O$4,-2)</f>
        <v>11700</v>
      </c>
      <c r="H1201" s="2">
        <v>1</v>
      </c>
      <c r="I1201" s="16">
        <f>F1201*H1201</f>
        <v>12600</v>
      </c>
      <c r="J1201" s="16">
        <f>G1201*H1201</f>
        <v>11700</v>
      </c>
      <c r="K1201" s="175" t="s">
        <v>2705</v>
      </c>
      <c r="L1201" s="41">
        <f>E1201*H1201</f>
        <v>17.989999999999998</v>
      </c>
    </row>
    <row r="1202" spans="1:12" x14ac:dyDescent="0.3">
      <c r="A1202" s="22" t="s">
        <v>91</v>
      </c>
      <c r="B1202" s="162" t="s">
        <v>1512</v>
      </c>
      <c r="C1202" s="19" t="s">
        <v>185</v>
      </c>
      <c r="D1202" s="12" t="s">
        <v>208</v>
      </c>
      <c r="E1202" s="18">
        <v>6.99</v>
      </c>
      <c r="F1202" s="35">
        <f>ROUNDUP(E1202*Carpeta!$O$1,-2)</f>
        <v>4900</v>
      </c>
      <c r="G1202" s="35">
        <f>ROUNDUP(E1202*Carpeta!$O$4,-2)</f>
        <v>4600</v>
      </c>
      <c r="H1202" s="2">
        <v>1</v>
      </c>
      <c r="I1202" s="16">
        <f t="shared" ref="I1202" si="158">F1202*H1202</f>
        <v>4900</v>
      </c>
      <c r="J1202" s="16">
        <f t="shared" ref="J1202" si="159">G1202*H1202</f>
        <v>4600</v>
      </c>
      <c r="K1202" s="175" t="s">
        <v>139</v>
      </c>
      <c r="L1202" s="41">
        <f t="shared" ref="L1202" si="160">E1202*H1202</f>
        <v>6.99</v>
      </c>
    </row>
    <row r="1204" spans="1:12" x14ac:dyDescent="0.3">
      <c r="A1204" s="208" t="s">
        <v>3204</v>
      </c>
      <c r="B1204">
        <f>28000+16000+7000+5000+1500</f>
        <v>57500</v>
      </c>
      <c r="E1204" t="s">
        <v>563</v>
      </c>
      <c r="F1204" t="s">
        <v>567</v>
      </c>
    </row>
    <row r="1205" spans="1:12" x14ac:dyDescent="0.3">
      <c r="A1205" s="30" t="s">
        <v>330</v>
      </c>
      <c r="B1205" s="205" t="s">
        <v>2628</v>
      </c>
      <c r="C1205" s="6" t="s">
        <v>1154</v>
      </c>
      <c r="D1205" s="12" t="s">
        <v>208</v>
      </c>
      <c r="E1205" s="18">
        <v>22.99</v>
      </c>
      <c r="F1205" s="35">
        <f>ROUNDUP(E1205*Carpeta!$O$1,-2)</f>
        <v>16100</v>
      </c>
      <c r="G1205" s="35">
        <f>ROUNDUP(E1205*Carpeta!$O$4,-2)</f>
        <v>15000</v>
      </c>
      <c r="H1205" s="2">
        <v>2</v>
      </c>
      <c r="I1205" s="16">
        <f>F1205*H1205</f>
        <v>32200</v>
      </c>
      <c r="J1205" s="16">
        <f>G1205*H1205</f>
        <v>30000</v>
      </c>
      <c r="K1205" s="175" t="s">
        <v>2629</v>
      </c>
      <c r="L1205" s="41">
        <f>E1205*H1205</f>
        <v>45.98</v>
      </c>
    </row>
    <row r="1206" spans="1:12" x14ac:dyDescent="0.3">
      <c r="A1206" s="30" t="s">
        <v>2636</v>
      </c>
      <c r="B1206" s="205" t="s">
        <v>2628</v>
      </c>
      <c r="C1206" s="8" t="s">
        <v>184</v>
      </c>
      <c r="D1206" s="11" t="s">
        <v>210</v>
      </c>
      <c r="E1206" s="18">
        <v>12.99</v>
      </c>
      <c r="F1206" s="35">
        <f>ROUNDUP(E1206*Carpeta!$O$1,-2)</f>
        <v>9100</v>
      </c>
      <c r="G1206" s="35">
        <f>ROUNDUP(E1206*Carpeta!$O$4,-2)</f>
        <v>8500</v>
      </c>
      <c r="H1206" s="2">
        <v>2</v>
      </c>
      <c r="I1206" s="16">
        <f>F1206*H1206</f>
        <v>18200</v>
      </c>
      <c r="J1206" s="16">
        <f>G1206*H1206</f>
        <v>17000</v>
      </c>
      <c r="K1206" s="175" t="s">
        <v>2637</v>
      </c>
      <c r="L1206" s="41">
        <f>E1206*H1206</f>
        <v>25.98</v>
      </c>
    </row>
    <row r="1207" spans="1:12" x14ac:dyDescent="0.3">
      <c r="A1207" s="30" t="s">
        <v>2633</v>
      </c>
      <c r="B1207" s="205" t="s">
        <v>2628</v>
      </c>
      <c r="C1207" s="19" t="s">
        <v>185</v>
      </c>
      <c r="D1207" s="12" t="s">
        <v>208</v>
      </c>
      <c r="E1207" s="18">
        <v>11.99</v>
      </c>
      <c r="F1207" s="35">
        <f>ROUNDUP(E1207*Carpeta!$O$1,-2)</f>
        <v>8400</v>
      </c>
      <c r="G1207" s="35">
        <f>ROUNDUP(E1207*Carpeta!$O$4,-2)</f>
        <v>7800</v>
      </c>
      <c r="H1207" s="2">
        <v>1</v>
      </c>
      <c r="I1207" s="16">
        <f>F1207*H1207</f>
        <v>8400</v>
      </c>
      <c r="J1207" s="16">
        <f>G1207*H1207</f>
        <v>7800</v>
      </c>
      <c r="K1207" s="175" t="s">
        <v>2662</v>
      </c>
      <c r="L1207" s="41">
        <f>E1207*H1207</f>
        <v>11.99</v>
      </c>
    </row>
    <row r="1208" spans="1:12" x14ac:dyDescent="0.3">
      <c r="A1208" s="38" t="s">
        <v>2640</v>
      </c>
      <c r="B1208" s="205" t="s">
        <v>2628</v>
      </c>
      <c r="C1208" s="14" t="s">
        <v>1152</v>
      </c>
      <c r="D1208" s="12" t="s">
        <v>208</v>
      </c>
      <c r="E1208" s="18">
        <v>1.99</v>
      </c>
      <c r="F1208" s="35">
        <f>ROUNDUP(E1208*Carpeta!$O$1,-2)</f>
        <v>1400</v>
      </c>
      <c r="G1208" s="35">
        <f>ROUNDUP(E1208*Carpeta!$O$4,-2)</f>
        <v>1300</v>
      </c>
      <c r="H1208" s="2">
        <v>1</v>
      </c>
      <c r="I1208" s="16">
        <f t="shared" ref="I1208" si="161">F1208*H1208</f>
        <v>1400</v>
      </c>
      <c r="J1208" s="16">
        <f t="shared" ref="J1208" si="162">G1208*H1208</f>
        <v>1300</v>
      </c>
      <c r="K1208" s="175" t="s">
        <v>2641</v>
      </c>
      <c r="L1208" s="41">
        <f t="shared" ref="L1208" si="163">E1208*H1208</f>
        <v>1.99</v>
      </c>
    </row>
    <row r="1209" spans="1:12" x14ac:dyDescent="0.3">
      <c r="A1209" s="30" t="s">
        <v>2608</v>
      </c>
      <c r="B1209" s="135" t="s">
        <v>1517</v>
      </c>
      <c r="C1209" s="8" t="s">
        <v>184</v>
      </c>
      <c r="D1209" s="11" t="s">
        <v>210</v>
      </c>
      <c r="E1209" s="18">
        <v>7.99</v>
      </c>
      <c r="F1209" s="35">
        <f>ROUNDUP(E1209*Carpeta!$O$1,-2)</f>
        <v>5600</v>
      </c>
      <c r="G1209" s="35">
        <f>ROUNDUP(E1209*Carpeta!$O$4,-2)</f>
        <v>5200</v>
      </c>
      <c r="H1209" s="2">
        <v>1</v>
      </c>
      <c r="I1209" s="16">
        <f>F1209*H1209</f>
        <v>5600</v>
      </c>
      <c r="J1209" s="16">
        <f>G1209*H1209</f>
        <v>5200</v>
      </c>
      <c r="K1209" s="175" t="s">
        <v>2607</v>
      </c>
      <c r="L1209" s="41">
        <f>E1209*H1209</f>
        <v>7.99</v>
      </c>
    </row>
    <row r="1210" spans="1:12" x14ac:dyDescent="0.3">
      <c r="A1210" s="30" t="s">
        <v>2649</v>
      </c>
      <c r="B1210" s="205" t="s">
        <v>2628</v>
      </c>
      <c r="C1210" s="10" t="s">
        <v>1006</v>
      </c>
      <c r="D1210" s="12" t="s">
        <v>208</v>
      </c>
      <c r="E1210" s="18">
        <v>1.99</v>
      </c>
      <c r="F1210" s="35">
        <f>ROUNDUP(E1210*Carpeta!$O$1,-2)</f>
        <v>1400</v>
      </c>
      <c r="G1210" s="35">
        <f>ROUNDUP(E1210*Carpeta!$O$4,-2)</f>
        <v>1300</v>
      </c>
      <c r="H1210" s="2">
        <v>1</v>
      </c>
      <c r="I1210" s="16">
        <f>F1210*H1210</f>
        <v>1400</v>
      </c>
      <c r="J1210" s="16">
        <f>G1210*H1210</f>
        <v>1300</v>
      </c>
      <c r="K1210" s="175" t="s">
        <v>2648</v>
      </c>
      <c r="L1210" s="41">
        <f>E1210*H1210</f>
        <v>1.99</v>
      </c>
    </row>
    <row r="1212" spans="1:12" x14ac:dyDescent="0.3">
      <c r="A1212" s="208" t="s">
        <v>574</v>
      </c>
      <c r="B1212">
        <f>10000+12000+7000+3500+2000+1000</f>
        <v>35500</v>
      </c>
      <c r="E1212" t="s">
        <v>563</v>
      </c>
      <c r="F1212" t="s">
        <v>3200</v>
      </c>
      <c r="G1212" t="s">
        <v>3212</v>
      </c>
    </row>
    <row r="1213" spans="1:12" x14ac:dyDescent="0.3">
      <c r="A1213" s="30" t="s">
        <v>2631</v>
      </c>
      <c r="B1213" s="205" t="s">
        <v>2628</v>
      </c>
      <c r="C1213" s="10" t="s">
        <v>181</v>
      </c>
      <c r="D1213" s="12" t="s">
        <v>208</v>
      </c>
      <c r="E1213" s="18">
        <v>15.99</v>
      </c>
      <c r="F1213" s="35">
        <f>ROUNDUP(E1213*Carpeta!$O$1,-2)</f>
        <v>11200</v>
      </c>
      <c r="G1213" s="35">
        <f>ROUNDUP(E1213*Carpeta!$O$4,-2)</f>
        <v>10400</v>
      </c>
      <c r="H1213" s="2">
        <v>1</v>
      </c>
      <c r="I1213" s="16">
        <f>F1213*H1213</f>
        <v>11200</v>
      </c>
      <c r="J1213" s="16">
        <f>G1213*H1213</f>
        <v>10400</v>
      </c>
      <c r="K1213" s="175" t="s">
        <v>2630</v>
      </c>
      <c r="L1213" s="41">
        <f>E1213*H1213</f>
        <v>15.99</v>
      </c>
    </row>
    <row r="1214" spans="1:12" x14ac:dyDescent="0.3">
      <c r="A1214" s="30" t="s">
        <v>2493</v>
      </c>
      <c r="B1214" s="23" t="s">
        <v>2421</v>
      </c>
      <c r="C1214" s="10" t="s">
        <v>181</v>
      </c>
      <c r="D1214" s="12" t="s">
        <v>208</v>
      </c>
      <c r="E1214" s="18">
        <v>19.989999999999998</v>
      </c>
      <c r="F1214" s="35">
        <f>ROUNDUP(E1214*Carpeta!$O$1,-2)</f>
        <v>14000</v>
      </c>
      <c r="G1214" s="35">
        <f>ROUNDUP(E1214*Carpeta!$O$4,-2)</f>
        <v>13000</v>
      </c>
      <c r="H1214" s="2">
        <v>1</v>
      </c>
      <c r="I1214" s="16">
        <f>F1214*H1214</f>
        <v>14000</v>
      </c>
      <c r="J1214" s="16">
        <f>G1214*H1214</f>
        <v>13000</v>
      </c>
      <c r="K1214" s="175" t="s">
        <v>2492</v>
      </c>
      <c r="L1214" s="41">
        <f>E1214*H1214</f>
        <v>19.989999999999998</v>
      </c>
    </row>
    <row r="1215" spans="1:12" x14ac:dyDescent="0.3">
      <c r="A1215" s="30" t="s">
        <v>2635</v>
      </c>
      <c r="B1215" s="205" t="s">
        <v>2628</v>
      </c>
      <c r="C1215" s="14" t="s">
        <v>1152</v>
      </c>
      <c r="D1215" s="11" t="s">
        <v>210</v>
      </c>
      <c r="E1215" s="18">
        <v>11.99</v>
      </c>
      <c r="F1215" s="35">
        <f>ROUNDUP(E1215*Carpeta!$O$1,-2)</f>
        <v>8400</v>
      </c>
      <c r="G1215" s="35">
        <f>ROUNDUP(E1215*Carpeta!$O$4,-2)</f>
        <v>7800</v>
      </c>
      <c r="H1215" s="2">
        <v>1</v>
      </c>
      <c r="I1215" s="16">
        <f>F1215*H1215</f>
        <v>8400</v>
      </c>
      <c r="J1215" s="16">
        <f>G1215*H1215</f>
        <v>7800</v>
      </c>
      <c r="K1215" s="175" t="s">
        <v>2634</v>
      </c>
      <c r="L1215" s="41">
        <f>E1215*H1215</f>
        <v>11.99</v>
      </c>
    </row>
    <row r="1216" spans="1:12" x14ac:dyDescent="0.3">
      <c r="A1216" s="30" t="s">
        <v>2489</v>
      </c>
      <c r="B1216" s="23" t="s">
        <v>2421</v>
      </c>
      <c r="C1216" s="8" t="s">
        <v>184</v>
      </c>
      <c r="D1216" s="12" t="s">
        <v>208</v>
      </c>
      <c r="E1216" s="18">
        <v>5.99</v>
      </c>
      <c r="F1216" s="35">
        <f>ROUNDUP(E1216*Carpeta!$O$1,-2)</f>
        <v>4200</v>
      </c>
      <c r="G1216" s="35">
        <f>ROUNDUP(E1216*Carpeta!$O$4,-2)</f>
        <v>3900</v>
      </c>
      <c r="H1216" s="2">
        <v>1</v>
      </c>
      <c r="I1216" s="16">
        <f t="shared" ref="I1216:I1218" si="164">F1216*H1216</f>
        <v>4200</v>
      </c>
      <c r="J1216" s="16">
        <f t="shared" ref="J1216:J1218" si="165">G1216*H1216</f>
        <v>3900</v>
      </c>
      <c r="K1216" s="175" t="s">
        <v>2488</v>
      </c>
      <c r="L1216" s="41">
        <f t="shared" ref="L1216:L1218" si="166">E1216*H1216</f>
        <v>5.99</v>
      </c>
    </row>
    <row r="1217" spans="1:13" x14ac:dyDescent="0.3">
      <c r="A1217" s="30" t="s">
        <v>2444</v>
      </c>
      <c r="B1217" s="157" t="s">
        <v>2132</v>
      </c>
      <c r="C1217" s="10" t="s">
        <v>181</v>
      </c>
      <c r="D1217" s="12" t="s">
        <v>208</v>
      </c>
      <c r="E1217" s="18">
        <v>2.99</v>
      </c>
      <c r="F1217" s="35">
        <f>ROUNDUP(E1217*Carpeta!$O$1,-2)</f>
        <v>2100</v>
      </c>
      <c r="G1217" s="35">
        <f>ROUNDUP(E1217*Carpeta!$O$4,-2)</f>
        <v>2000</v>
      </c>
      <c r="H1217" s="2">
        <v>1</v>
      </c>
      <c r="I1217" s="16">
        <f t="shared" si="164"/>
        <v>2100</v>
      </c>
      <c r="J1217" s="16">
        <f t="shared" si="165"/>
        <v>2000</v>
      </c>
      <c r="K1217" s="202" t="s">
        <v>2566</v>
      </c>
      <c r="L1217" s="41">
        <f t="shared" si="166"/>
        <v>2.99</v>
      </c>
    </row>
    <row r="1218" spans="1:13" x14ac:dyDescent="0.3">
      <c r="A1218" s="4" t="s">
        <v>2479</v>
      </c>
      <c r="B1218" s="169" t="s">
        <v>1519</v>
      </c>
      <c r="C1218" s="19" t="s">
        <v>185</v>
      </c>
      <c r="D1218" s="13" t="s">
        <v>209</v>
      </c>
      <c r="E1218" s="18">
        <v>1.99</v>
      </c>
      <c r="F1218" s="35">
        <f>ROUNDUP(E1218*Carpeta!$O$1,-2)</f>
        <v>1400</v>
      </c>
      <c r="G1218" s="35">
        <f>ROUNDUP(E1218*Carpeta!$O$4,-2)</f>
        <v>1300</v>
      </c>
      <c r="H1218" s="2">
        <v>1</v>
      </c>
      <c r="I1218" s="35">
        <f t="shared" si="164"/>
        <v>1400</v>
      </c>
      <c r="J1218" s="35">
        <f t="shared" si="165"/>
        <v>1300</v>
      </c>
      <c r="K1218" s="42" t="s">
        <v>2478</v>
      </c>
      <c r="L1218" s="41">
        <f t="shared" si="166"/>
        <v>1.99</v>
      </c>
    </row>
    <row r="1220" spans="1:13" x14ac:dyDescent="0.3">
      <c r="A1220" s="208" t="s">
        <v>3205</v>
      </c>
      <c r="B1220">
        <v>32000</v>
      </c>
      <c r="E1220" t="s">
        <v>563</v>
      </c>
      <c r="F1220" t="s">
        <v>1844</v>
      </c>
      <c r="M1220" t="s">
        <v>3206</v>
      </c>
    </row>
    <row r="1221" spans="1:13" x14ac:dyDescent="0.3">
      <c r="A1221" s="22" t="s">
        <v>2728</v>
      </c>
      <c r="B1221" s="151" t="s">
        <v>1495</v>
      </c>
      <c r="C1221" s="10" t="s">
        <v>1006</v>
      </c>
      <c r="D1221" s="11" t="s">
        <v>210</v>
      </c>
      <c r="E1221" s="18">
        <v>29.99</v>
      </c>
      <c r="F1221" s="35">
        <f>ROUNDUP(E1221*Carpeta!$O$1,-2)</f>
        <v>21000</v>
      </c>
      <c r="G1221" s="35">
        <f>ROUNDUP(E1221*Carpeta!$O$4,-2)</f>
        <v>19500</v>
      </c>
      <c r="H1221" s="2">
        <v>1</v>
      </c>
      <c r="I1221" s="16">
        <f>F1221*H1221</f>
        <v>21000</v>
      </c>
      <c r="J1221" s="16">
        <f>G1221*H1221</f>
        <v>19500</v>
      </c>
      <c r="K1221" s="175" t="s">
        <v>2727</v>
      </c>
      <c r="L1221" s="41">
        <f>E1221*H1221</f>
        <v>29.99</v>
      </c>
      <c r="M1221" t="s">
        <v>3207</v>
      </c>
    </row>
    <row r="1222" spans="1:13" x14ac:dyDescent="0.3">
      <c r="A1222" s="30" t="s">
        <v>1650</v>
      </c>
      <c r="B1222" s="148" t="s">
        <v>1492</v>
      </c>
      <c r="C1222" s="23" t="s">
        <v>183</v>
      </c>
      <c r="D1222" s="12" t="s">
        <v>208</v>
      </c>
      <c r="E1222" s="18">
        <v>17.989999999999998</v>
      </c>
      <c r="F1222" s="35">
        <f>ROUNDUP(E1222*Carpeta!$O$1,-2)</f>
        <v>12600</v>
      </c>
      <c r="G1222" s="35">
        <f>ROUNDUP(E1222*Carpeta!$O$4,-2)</f>
        <v>11700</v>
      </c>
      <c r="H1222" s="2">
        <v>1</v>
      </c>
      <c r="I1222" s="16">
        <f>F1222*H1222</f>
        <v>12600</v>
      </c>
      <c r="J1222" s="16">
        <f>G1222*H1222</f>
        <v>11700</v>
      </c>
      <c r="K1222" s="175" t="s">
        <v>1651</v>
      </c>
      <c r="L1222" s="41">
        <f>E1222*H1222</f>
        <v>17.989999999999998</v>
      </c>
      <c r="M1222" t="s">
        <v>3208</v>
      </c>
    </row>
    <row r="1223" spans="1:13" x14ac:dyDescent="0.3">
      <c r="A1223" s="30" t="s">
        <v>2450</v>
      </c>
      <c r="B1223" s="163" t="s">
        <v>1513</v>
      </c>
      <c r="C1223" s="10" t="s">
        <v>181</v>
      </c>
      <c r="D1223" s="11" t="s">
        <v>210</v>
      </c>
      <c r="E1223" s="18">
        <v>4.99</v>
      </c>
      <c r="F1223" s="35">
        <f>ROUNDUP(E1223*Carpeta!$O$1,-2)</f>
        <v>3500</v>
      </c>
      <c r="G1223" s="35">
        <f>ROUNDUP(E1223*Carpeta!$O$4,-2)</f>
        <v>3300</v>
      </c>
      <c r="H1223" s="2">
        <v>1</v>
      </c>
      <c r="I1223" s="16">
        <f>F1223*H1223</f>
        <v>3500</v>
      </c>
      <c r="J1223" s="16">
        <f>G1223*H1223</f>
        <v>3300</v>
      </c>
      <c r="K1223" s="175" t="s">
        <v>2449</v>
      </c>
      <c r="L1223" s="41">
        <f>E1223*H1223</f>
        <v>4.99</v>
      </c>
      <c r="M1223" t="s">
        <v>3209</v>
      </c>
    </row>
    <row r="1225" spans="1:13" x14ac:dyDescent="0.3">
      <c r="A1225" s="208" t="s">
        <v>3210</v>
      </c>
      <c r="B1225">
        <f>7000+4000+2500</f>
        <v>13500</v>
      </c>
      <c r="E1225" t="s">
        <v>563</v>
      </c>
    </row>
    <row r="1226" spans="1:13" x14ac:dyDescent="0.3">
      <c r="A1226" s="22" t="s">
        <v>1590</v>
      </c>
      <c r="B1226" s="163" t="s">
        <v>1513</v>
      </c>
      <c r="C1226" s="6" t="s">
        <v>1154</v>
      </c>
      <c r="D1226" s="12" t="s">
        <v>208</v>
      </c>
      <c r="E1226" s="18">
        <v>11.99</v>
      </c>
      <c r="F1226" s="35">
        <f>ROUNDUP(E1226*Carpeta!$O$1,-2)</f>
        <v>8400</v>
      </c>
      <c r="G1226" s="35">
        <f>ROUNDUP(E1226*Carpeta!$O$4,-2)</f>
        <v>7800</v>
      </c>
      <c r="H1226" s="2">
        <v>1</v>
      </c>
      <c r="I1226" s="16">
        <f>F1226*H1226</f>
        <v>8400</v>
      </c>
      <c r="J1226" s="16">
        <f>G1226*H1226</f>
        <v>7800</v>
      </c>
      <c r="K1226" s="175" t="s">
        <v>1591</v>
      </c>
      <c r="L1226" s="41">
        <f>E1226*H1226</f>
        <v>11.99</v>
      </c>
    </row>
    <row r="1227" spans="1:13" x14ac:dyDescent="0.3">
      <c r="A1227" s="30" t="s">
        <v>2160</v>
      </c>
      <c r="B1227" s="157" t="s">
        <v>2132</v>
      </c>
      <c r="C1227" s="6" t="s">
        <v>1154</v>
      </c>
      <c r="D1227" s="12" t="s">
        <v>208</v>
      </c>
      <c r="E1227" s="18">
        <v>6.99</v>
      </c>
      <c r="F1227" s="35">
        <f>ROUNDUP(E1227*Carpeta!$O$1,-2)</f>
        <v>4900</v>
      </c>
      <c r="G1227" s="35">
        <f>ROUNDUP(E1227*Carpeta!$O$4,-2)</f>
        <v>4600</v>
      </c>
      <c r="H1227" s="2">
        <v>1</v>
      </c>
      <c r="I1227" s="16">
        <f>F1227*H1227</f>
        <v>4900</v>
      </c>
      <c r="J1227" s="16">
        <f>G1227*H1227</f>
        <v>4600</v>
      </c>
      <c r="K1227" s="175" t="s">
        <v>2159</v>
      </c>
      <c r="L1227" s="41">
        <f>E1227*H1227</f>
        <v>6.99</v>
      </c>
    </row>
    <row r="1228" spans="1:13" x14ac:dyDescent="0.3">
      <c r="A1228" s="33" t="s">
        <v>2708</v>
      </c>
      <c r="B1228" s="164" t="s">
        <v>1514</v>
      </c>
      <c r="C1228" s="23" t="s">
        <v>183</v>
      </c>
      <c r="D1228" s="11" t="s">
        <v>210</v>
      </c>
      <c r="E1228" s="18">
        <v>3.99</v>
      </c>
      <c r="F1228" s="35">
        <f>ROUNDUP(E1228*Carpeta!$O$1,-2)</f>
        <v>2800</v>
      </c>
      <c r="G1228" s="35">
        <f>ROUNDUP(E1228*Carpeta!$O$4,-2)</f>
        <v>2600</v>
      </c>
      <c r="H1228" s="2">
        <v>1</v>
      </c>
      <c r="I1228" s="16">
        <f t="shared" ref="I1228" si="167">F1228*H1228</f>
        <v>2800</v>
      </c>
      <c r="J1228" s="16">
        <f t="shared" ref="J1228" si="168">G1228*H1228</f>
        <v>2600</v>
      </c>
      <c r="K1228" s="175" t="s">
        <v>2710</v>
      </c>
      <c r="L1228" s="41">
        <f t="shared" ref="L1228" si="169">E1228*H1228</f>
        <v>3.99</v>
      </c>
    </row>
    <row r="1230" spans="1:13" x14ac:dyDescent="0.3">
      <c r="A1230" s="208" t="s">
        <v>3211</v>
      </c>
      <c r="B1230">
        <f>2500+2000+2500+1500+1000+1500+1000+1500 + 4000 + 5000+ 6000  + 5000 + 2500 + 2000</f>
        <v>38000</v>
      </c>
      <c r="E1230" t="s">
        <v>563</v>
      </c>
      <c r="F1230" t="s">
        <v>3198</v>
      </c>
      <c r="G1230" t="s">
        <v>3213</v>
      </c>
      <c r="I1230" t="s">
        <v>3214</v>
      </c>
      <c r="M1230" s="63"/>
    </row>
    <row r="1231" spans="1:13" x14ac:dyDescent="0.3">
      <c r="A1231" s="30" t="s">
        <v>2657</v>
      </c>
      <c r="B1231" s="205" t="s">
        <v>2628</v>
      </c>
      <c r="C1231" s="9" t="s">
        <v>182</v>
      </c>
      <c r="D1231" s="12" t="s">
        <v>208</v>
      </c>
      <c r="E1231" s="18">
        <v>3.99</v>
      </c>
      <c r="F1231" s="35">
        <f>ROUNDUP(E1231*Carpeta!$O$1,-2)</f>
        <v>2800</v>
      </c>
      <c r="G1231" s="35">
        <f>ROUNDUP(E1231*Carpeta!$O$4,-2)</f>
        <v>2600</v>
      </c>
      <c r="H1231" s="2">
        <v>1</v>
      </c>
      <c r="I1231" s="16">
        <f t="shared" ref="I1231:I1243" si="170">F1231*H1231</f>
        <v>2800</v>
      </c>
      <c r="J1231" s="16">
        <f t="shared" ref="J1231:J1243" si="171">G1231*H1231</f>
        <v>2600</v>
      </c>
      <c r="K1231" s="175" t="s">
        <v>2656</v>
      </c>
      <c r="L1231" s="41">
        <f t="shared" ref="L1231:L1243" si="172">E1231*H1231</f>
        <v>3.99</v>
      </c>
    </row>
    <row r="1232" spans="1:13" x14ac:dyDescent="0.3">
      <c r="A1232" s="34" t="s">
        <v>2612</v>
      </c>
      <c r="B1232" s="193" t="s">
        <v>2423</v>
      </c>
      <c r="C1232" s="4" t="s">
        <v>1010</v>
      </c>
      <c r="D1232" s="13" t="s">
        <v>209</v>
      </c>
      <c r="E1232" s="18">
        <v>9.99</v>
      </c>
      <c r="F1232" s="35">
        <f>ROUNDUP(E1232*Carpeta!$O$1,-2)</f>
        <v>7000</v>
      </c>
      <c r="G1232" s="35">
        <f>ROUNDUP(E1232*Carpeta!$O$4,-2)</f>
        <v>6500</v>
      </c>
      <c r="H1232" s="2">
        <v>1</v>
      </c>
      <c r="I1232" s="16">
        <f t="shared" si="170"/>
        <v>7000</v>
      </c>
      <c r="J1232" s="16">
        <f t="shared" si="171"/>
        <v>6500</v>
      </c>
      <c r="K1232" s="175" t="s">
        <v>2610</v>
      </c>
      <c r="L1232" s="41">
        <f t="shared" si="172"/>
        <v>9.99</v>
      </c>
    </row>
    <row r="1233" spans="1:12" x14ac:dyDescent="0.3">
      <c r="A1233" s="190" t="s">
        <v>2683</v>
      </c>
      <c r="B1233" s="193" t="s">
        <v>2424</v>
      </c>
      <c r="C1233" s="8" t="s">
        <v>184</v>
      </c>
      <c r="D1233" s="11" t="s">
        <v>210</v>
      </c>
      <c r="E1233" s="18">
        <v>7.99</v>
      </c>
      <c r="F1233" s="35">
        <f>ROUNDUP(E1233*Carpeta!$O$1,-2)</f>
        <v>5600</v>
      </c>
      <c r="G1233" s="35">
        <f>ROUNDUP(E1233*Carpeta!$O$4,-2)</f>
        <v>5200</v>
      </c>
      <c r="H1233" s="2">
        <v>1</v>
      </c>
      <c r="I1233" s="16">
        <f t="shared" si="170"/>
        <v>5600</v>
      </c>
      <c r="J1233" s="16">
        <f t="shared" si="171"/>
        <v>5200</v>
      </c>
      <c r="K1233" s="175" t="s">
        <v>2682</v>
      </c>
      <c r="L1233" s="41">
        <f t="shared" si="172"/>
        <v>7.99</v>
      </c>
    </row>
    <row r="1234" spans="1:12" x14ac:dyDescent="0.3">
      <c r="A1234" s="22" t="s">
        <v>2722</v>
      </c>
      <c r="B1234" s="164" t="s">
        <v>1514</v>
      </c>
      <c r="C1234" s="8" t="s">
        <v>184</v>
      </c>
      <c r="D1234" s="12" t="s">
        <v>208</v>
      </c>
      <c r="E1234" s="18">
        <v>7.99</v>
      </c>
      <c r="F1234" s="35">
        <f>ROUNDUP(E1234*Carpeta!$O$1,-2)</f>
        <v>5600</v>
      </c>
      <c r="G1234" s="35">
        <f>ROUNDUP(E1234*Carpeta!$O$4,-2)</f>
        <v>5200</v>
      </c>
      <c r="H1234" s="2">
        <v>1</v>
      </c>
      <c r="I1234" s="35">
        <f t="shared" si="170"/>
        <v>5600</v>
      </c>
      <c r="J1234" s="35">
        <f t="shared" si="171"/>
        <v>5200</v>
      </c>
      <c r="K1234" s="175" t="s">
        <v>2721</v>
      </c>
      <c r="L1234" s="41">
        <f t="shared" si="172"/>
        <v>7.99</v>
      </c>
    </row>
    <row r="1235" spans="1:12" x14ac:dyDescent="0.3">
      <c r="A1235" s="30" t="s">
        <v>2651</v>
      </c>
      <c r="B1235" s="205" t="s">
        <v>2628</v>
      </c>
      <c r="C1235" s="9" t="s">
        <v>182</v>
      </c>
      <c r="D1235" s="11" t="s">
        <v>210</v>
      </c>
      <c r="E1235" s="18">
        <v>6.99</v>
      </c>
      <c r="F1235" s="35">
        <f>ROUNDUP(E1235*Carpeta!$O$1,-2)</f>
        <v>4900</v>
      </c>
      <c r="G1235" s="35">
        <f>ROUNDUP(E1235*Carpeta!$O$4,-2)</f>
        <v>4600</v>
      </c>
      <c r="H1235" s="2">
        <v>1</v>
      </c>
      <c r="I1235" s="16">
        <f t="shared" si="170"/>
        <v>4900</v>
      </c>
      <c r="J1235" s="16">
        <f t="shared" si="171"/>
        <v>4600</v>
      </c>
      <c r="K1235" s="175" t="s">
        <v>2650</v>
      </c>
      <c r="L1235" s="41">
        <f t="shared" si="172"/>
        <v>6.99</v>
      </c>
    </row>
    <row r="1236" spans="1:12" x14ac:dyDescent="0.3">
      <c r="A1236" s="22" t="s">
        <v>2678</v>
      </c>
      <c r="B1236" s="192" t="s">
        <v>2422</v>
      </c>
      <c r="C1236" s="9" t="s">
        <v>182</v>
      </c>
      <c r="D1236" s="12" t="s">
        <v>208</v>
      </c>
      <c r="E1236" s="18">
        <v>3.99</v>
      </c>
      <c r="F1236" s="35">
        <f>ROUNDUP(E1236*Carpeta!$O$1,-2)</f>
        <v>2800</v>
      </c>
      <c r="G1236" s="35">
        <f>ROUNDUP(E1236*Carpeta!$O$4,-2)</f>
        <v>2600</v>
      </c>
      <c r="H1236" s="2">
        <v>1</v>
      </c>
      <c r="I1236" s="16">
        <f t="shared" si="170"/>
        <v>2800</v>
      </c>
      <c r="J1236" s="16">
        <f t="shared" si="171"/>
        <v>2600</v>
      </c>
      <c r="K1236" s="202" t="s">
        <v>2679</v>
      </c>
      <c r="L1236" s="41">
        <f t="shared" si="172"/>
        <v>3.99</v>
      </c>
    </row>
    <row r="1237" spans="1:12" x14ac:dyDescent="0.3">
      <c r="A1237" s="30" t="s">
        <v>1581</v>
      </c>
      <c r="B1237" s="135" t="s">
        <v>1517</v>
      </c>
      <c r="C1237" s="8" t="s">
        <v>184</v>
      </c>
      <c r="D1237" s="12" t="s">
        <v>208</v>
      </c>
      <c r="E1237" s="18">
        <v>3.99</v>
      </c>
      <c r="F1237" s="35">
        <f>ROUNDUP(E1237*Carpeta!$O$1,-2)</f>
        <v>2800</v>
      </c>
      <c r="G1237" s="35">
        <f>ROUNDUP(E1237*Carpeta!$O$4,-2)</f>
        <v>2600</v>
      </c>
      <c r="H1237" s="2">
        <v>1</v>
      </c>
      <c r="I1237" s="16">
        <f t="shared" si="170"/>
        <v>2800</v>
      </c>
      <c r="J1237" s="16">
        <f t="shared" si="171"/>
        <v>2600</v>
      </c>
      <c r="K1237" s="175" t="s">
        <v>2609</v>
      </c>
      <c r="L1237" s="41">
        <f t="shared" si="172"/>
        <v>3.99</v>
      </c>
    </row>
    <row r="1238" spans="1:12" x14ac:dyDescent="0.3">
      <c r="A1238" s="30" t="s">
        <v>2592</v>
      </c>
      <c r="B1238" s="192" t="s">
        <v>2422</v>
      </c>
      <c r="C1238" s="8" t="s">
        <v>184</v>
      </c>
      <c r="D1238" s="12" t="s">
        <v>208</v>
      </c>
      <c r="E1238" s="18">
        <v>3.49</v>
      </c>
      <c r="F1238" s="35">
        <f>ROUNDUP(E1238*Carpeta!$O$1,-2)</f>
        <v>2500</v>
      </c>
      <c r="G1238" s="35">
        <f>ROUNDUP(E1238*Carpeta!$O$4,-2)</f>
        <v>2300</v>
      </c>
      <c r="H1238" s="2">
        <v>1</v>
      </c>
      <c r="I1238" s="16">
        <f t="shared" si="170"/>
        <v>2500</v>
      </c>
      <c r="J1238" s="16">
        <f t="shared" si="171"/>
        <v>2300</v>
      </c>
      <c r="K1238" s="175" t="s">
        <v>2591</v>
      </c>
      <c r="L1238" s="41">
        <f t="shared" si="172"/>
        <v>3.49</v>
      </c>
    </row>
    <row r="1239" spans="1:12" x14ac:dyDescent="0.3">
      <c r="A1239" s="30" t="s">
        <v>2653</v>
      </c>
      <c r="B1239" s="205" t="s">
        <v>2628</v>
      </c>
      <c r="C1239" s="14" t="s">
        <v>1152</v>
      </c>
      <c r="D1239" s="12" t="s">
        <v>208</v>
      </c>
      <c r="E1239" s="18">
        <v>3.49</v>
      </c>
      <c r="F1239" s="35">
        <f>ROUNDUP(E1239*Carpeta!$O$1,-2)</f>
        <v>2500</v>
      </c>
      <c r="G1239" s="35">
        <f>ROUNDUP(E1239*Carpeta!$O$4,-2)</f>
        <v>2300</v>
      </c>
      <c r="H1239" s="2">
        <v>1</v>
      </c>
      <c r="I1239" s="16">
        <f t="shared" si="170"/>
        <v>2500</v>
      </c>
      <c r="J1239" s="16">
        <f t="shared" si="171"/>
        <v>2300</v>
      </c>
      <c r="K1239" s="175" t="s">
        <v>2652</v>
      </c>
      <c r="L1239" s="41">
        <f t="shared" si="172"/>
        <v>3.49</v>
      </c>
    </row>
    <row r="1240" spans="1:12" x14ac:dyDescent="0.3">
      <c r="A1240" s="30" t="s">
        <v>285</v>
      </c>
      <c r="B1240" s="23" t="s">
        <v>2421</v>
      </c>
      <c r="C1240" s="14" t="s">
        <v>1152</v>
      </c>
      <c r="D1240" s="13" t="s">
        <v>209</v>
      </c>
      <c r="E1240" s="18">
        <v>2.4900000000000002</v>
      </c>
      <c r="F1240" s="35">
        <f>ROUNDUP(E1240*Carpeta!$O$1,-2)</f>
        <v>1800</v>
      </c>
      <c r="G1240" s="35">
        <f>ROUNDUP(E1240*Carpeta!$O$4,-2)</f>
        <v>1700</v>
      </c>
      <c r="H1240" s="2">
        <v>1</v>
      </c>
      <c r="I1240" s="16">
        <f t="shared" si="170"/>
        <v>1800</v>
      </c>
      <c r="J1240" s="16">
        <f t="shared" si="171"/>
        <v>1700</v>
      </c>
      <c r="K1240" s="175" t="s">
        <v>2487</v>
      </c>
      <c r="L1240" s="41">
        <f t="shared" si="172"/>
        <v>2.4900000000000002</v>
      </c>
    </row>
    <row r="1241" spans="1:12" x14ac:dyDescent="0.3">
      <c r="A1241" s="30" t="s">
        <v>2639</v>
      </c>
      <c r="B1241" s="205" t="s">
        <v>2628</v>
      </c>
      <c r="C1241" s="14" t="s">
        <v>1152</v>
      </c>
      <c r="D1241" s="12" t="s">
        <v>208</v>
      </c>
      <c r="E1241" s="18">
        <v>1.99</v>
      </c>
      <c r="F1241" s="35">
        <f>ROUNDUP(E1241*Carpeta!$O$1,-2)</f>
        <v>1400</v>
      </c>
      <c r="G1241" s="35">
        <f>ROUNDUP(E1241*Carpeta!$O$4,-2)</f>
        <v>1300</v>
      </c>
      <c r="H1241" s="2">
        <v>1</v>
      </c>
      <c r="I1241" s="16">
        <f t="shared" si="170"/>
        <v>1400</v>
      </c>
      <c r="J1241" s="16">
        <f t="shared" si="171"/>
        <v>1300</v>
      </c>
      <c r="K1241" s="175" t="s">
        <v>2638</v>
      </c>
      <c r="L1241" s="41">
        <f t="shared" si="172"/>
        <v>1.99</v>
      </c>
    </row>
    <row r="1242" spans="1:12" x14ac:dyDescent="0.3">
      <c r="A1242" s="30" t="s">
        <v>2586</v>
      </c>
      <c r="B1242" s="162" t="s">
        <v>1512</v>
      </c>
      <c r="C1242" s="14" t="s">
        <v>1152</v>
      </c>
      <c r="D1242" s="13" t="s">
        <v>209</v>
      </c>
      <c r="E1242" s="189">
        <v>1.99</v>
      </c>
      <c r="F1242" s="35">
        <f>ROUNDUP(E1242*Carpeta!$O$1,-2)</f>
        <v>1400</v>
      </c>
      <c r="G1242" s="35">
        <f>ROUNDUP(E1242*Carpeta!$O$4,-2)</f>
        <v>1300</v>
      </c>
      <c r="H1242" s="2">
        <v>1</v>
      </c>
      <c r="I1242" s="35">
        <f t="shared" si="170"/>
        <v>1400</v>
      </c>
      <c r="J1242" s="35">
        <f t="shared" si="171"/>
        <v>1300</v>
      </c>
      <c r="K1242" s="42" t="s">
        <v>2585</v>
      </c>
      <c r="L1242" s="41">
        <f t="shared" si="172"/>
        <v>1.99</v>
      </c>
    </row>
    <row r="1243" spans="1:12" x14ac:dyDescent="0.3">
      <c r="A1243" s="30" t="s">
        <v>441</v>
      </c>
      <c r="B1243" s="23" t="s">
        <v>2421</v>
      </c>
      <c r="C1243" s="14" t="s">
        <v>1152</v>
      </c>
      <c r="D1243" s="207" t="s">
        <v>209</v>
      </c>
      <c r="E1243" s="18">
        <v>1.99</v>
      </c>
      <c r="F1243" s="35">
        <f>ROUNDUP(E1243*Carpeta!$O$1,-2)</f>
        <v>1400</v>
      </c>
      <c r="G1243" s="35">
        <f>ROUNDUP(E1243*Carpeta!$O$4,-2)</f>
        <v>1300</v>
      </c>
      <c r="H1243" s="2">
        <v>1</v>
      </c>
      <c r="I1243" s="16">
        <f t="shared" si="170"/>
        <v>1400</v>
      </c>
      <c r="J1243" s="16">
        <f t="shared" si="171"/>
        <v>1300</v>
      </c>
      <c r="K1243" s="175" t="s">
        <v>2496</v>
      </c>
      <c r="L1243" s="41">
        <f t="shared" si="172"/>
        <v>1.99</v>
      </c>
    </row>
    <row r="1245" spans="1:12" x14ac:dyDescent="0.3">
      <c r="A1245" s="208" t="s">
        <v>3216</v>
      </c>
      <c r="B1245">
        <v>38000</v>
      </c>
      <c r="C1245" s="209" t="s">
        <v>3217</v>
      </c>
      <c r="E1245" t="s">
        <v>563</v>
      </c>
      <c r="F1245" t="s">
        <v>3218</v>
      </c>
      <c r="I1245" t="s">
        <v>1224</v>
      </c>
    </row>
    <row r="1246" spans="1:12" x14ac:dyDescent="0.3">
      <c r="A1246" s="22" t="s">
        <v>1570</v>
      </c>
      <c r="B1246" s="140" t="s">
        <v>1481</v>
      </c>
      <c r="C1246" s="19" t="s">
        <v>185</v>
      </c>
      <c r="D1246" s="11" t="s">
        <v>210</v>
      </c>
      <c r="E1246" s="18">
        <v>39.99</v>
      </c>
      <c r="F1246" s="35">
        <f>ROUNDUP(E1246*Carpeta!$O$1,-2)</f>
        <v>28000</v>
      </c>
      <c r="G1246" s="35">
        <f>ROUNDUP(E1246*Carpeta!$O$4,-2)</f>
        <v>26000</v>
      </c>
      <c r="H1246" s="2">
        <v>1</v>
      </c>
      <c r="I1246" s="16">
        <f t="shared" ref="I1246:I1248" si="173">F1246*H1246</f>
        <v>28000</v>
      </c>
      <c r="J1246" s="16">
        <f t="shared" ref="J1246:J1248" si="174">G1246*H1246</f>
        <v>26000</v>
      </c>
      <c r="K1246" s="175" t="s">
        <v>2747</v>
      </c>
      <c r="L1246" s="41">
        <f t="shared" ref="L1246:L1248" si="175">E1246*H1246</f>
        <v>39.99</v>
      </c>
    </row>
    <row r="1247" spans="1:12" x14ac:dyDescent="0.3">
      <c r="A1247" s="22" t="s">
        <v>2724</v>
      </c>
      <c r="B1247" s="164" t="s">
        <v>1514</v>
      </c>
      <c r="C1247" s="14" t="s">
        <v>1152</v>
      </c>
      <c r="D1247" s="12" t="s">
        <v>208</v>
      </c>
      <c r="E1247" s="18">
        <v>14.99</v>
      </c>
      <c r="F1247" s="35">
        <f>ROUNDUP(E1247*Carpeta!$O$1,-2)</f>
        <v>10500</v>
      </c>
      <c r="G1247" s="35">
        <f>ROUNDUP(E1247*Carpeta!$O$4,-2)</f>
        <v>9800</v>
      </c>
      <c r="H1247" s="2">
        <v>1</v>
      </c>
      <c r="I1247" s="35">
        <f t="shared" si="173"/>
        <v>10500</v>
      </c>
      <c r="J1247" s="35">
        <f t="shared" si="174"/>
        <v>9800</v>
      </c>
      <c r="K1247" s="175" t="s">
        <v>2723</v>
      </c>
      <c r="L1247" s="41">
        <f t="shared" si="175"/>
        <v>14.99</v>
      </c>
    </row>
    <row r="1248" spans="1:12" x14ac:dyDescent="0.3">
      <c r="A1248" s="30" t="s">
        <v>2616</v>
      </c>
      <c r="B1248" s="193" t="s">
        <v>2423</v>
      </c>
      <c r="C1248" s="14" t="s">
        <v>1153</v>
      </c>
      <c r="D1248" s="12" t="s">
        <v>208</v>
      </c>
      <c r="E1248" s="18">
        <v>7.99</v>
      </c>
      <c r="F1248" s="35">
        <f>ROUNDUP(E1248*Carpeta!$O$1,-2)</f>
        <v>5600</v>
      </c>
      <c r="G1248" s="35">
        <f>ROUNDUP(E1248*Carpeta!$O$4,-2)</f>
        <v>5200</v>
      </c>
      <c r="H1248" s="2">
        <v>1</v>
      </c>
      <c r="I1248" s="16">
        <f t="shared" si="173"/>
        <v>5600</v>
      </c>
      <c r="J1248" s="16">
        <f t="shared" si="174"/>
        <v>5200</v>
      </c>
      <c r="K1248" s="175" t="s">
        <v>2615</v>
      </c>
      <c r="L1248" s="41">
        <f t="shared" si="175"/>
        <v>7.99</v>
      </c>
    </row>
  </sheetData>
  <phoneticPr fontId="32" type="noConversion"/>
  <conditionalFormatting sqref="E753:F753">
    <cfRule type="duplicateValues" dxfId="1" priority="2"/>
  </conditionalFormatting>
  <conditionalFormatting sqref="E1144:F1144">
    <cfRule type="duplicateValues" dxfId="0" priority="1"/>
  </conditionalFormatting>
  <hyperlinks>
    <hyperlink ref="K807" r:id="rId1" xr:uid="{46874D9E-BE12-4341-92FF-F09F88E75D18}"/>
    <hyperlink ref="K794" r:id="rId2" xr:uid="{115C2CFA-40A6-4D33-92CD-C9FAB41E78AC}"/>
    <hyperlink ref="K864" r:id="rId3" xr:uid="{55EBAA4C-03E3-457B-AE7E-9B61C1F5A6D7}"/>
    <hyperlink ref="K865" r:id="rId4" xr:uid="{C155D014-E5FD-432D-8425-1C4A2AC627EC}"/>
    <hyperlink ref="K867" r:id="rId5" xr:uid="{7CE0F60C-02B2-4CFF-BB37-066DDA5DF817}"/>
    <hyperlink ref="K880" r:id="rId6" xr:uid="{1BBDA677-3DBD-4CC2-973E-3BC4C225EFDA}"/>
    <hyperlink ref="K882" r:id="rId7" xr:uid="{F366884B-2557-4188-A10F-34126DC9C725}"/>
    <hyperlink ref="K881" r:id="rId8" xr:uid="{72992AF4-7F9F-4AFC-8DE2-149DBC807C2D}"/>
    <hyperlink ref="K883" r:id="rId9" xr:uid="{B5DF3696-7C41-4CFC-AC5D-0343E63B694A}"/>
    <hyperlink ref="K846" r:id="rId10" xr:uid="{55E6F991-361A-4357-BAC4-99C9F946B8D9}"/>
    <hyperlink ref="K848" r:id="rId11" xr:uid="{B4183B8C-FAE7-48F0-98C0-17D9F66DB2DB}"/>
    <hyperlink ref="K849" r:id="rId12" xr:uid="{AE2CB3FF-C6CF-45C5-BBC0-9798BC60A275}"/>
    <hyperlink ref="K851" r:id="rId13" xr:uid="{0544916E-3A08-49F1-8426-EE089E5C363F}"/>
    <hyperlink ref="K811" r:id="rId14" xr:uid="{1AC6B52D-7804-4399-AEB0-2E4EFBD91619}"/>
    <hyperlink ref="K798" r:id="rId15" xr:uid="{738E4991-5A9B-4AAE-B7D7-8E5854BA56AB}"/>
    <hyperlink ref="K831" r:id="rId16" xr:uid="{84E6A457-D717-4C67-8DAA-E13F99D4B7A1}"/>
    <hyperlink ref="K832" r:id="rId17" xr:uid="{B8A688C8-FF08-42DE-9843-93F3ABB7CD35}"/>
    <hyperlink ref="K836" r:id="rId18" xr:uid="{4BEFF5ED-BBBF-44FC-B7E3-B7B77C14A73C}"/>
    <hyperlink ref="K814" r:id="rId19" xr:uid="{44D56195-2A08-44C0-9967-A033B506C000}"/>
    <hyperlink ref="K817" r:id="rId20" xr:uid="{0F114C39-2B2F-46B0-9E89-BC374E0D4762}"/>
    <hyperlink ref="K802" r:id="rId21" xr:uid="{BF48560C-AD37-4D9E-8437-0085539082E0}"/>
    <hyperlink ref="K823" r:id="rId22" xr:uid="{8DD1140B-0839-4B19-91EE-98EDB669C6C8}"/>
    <hyperlink ref="K824" r:id="rId23" xr:uid="{ED607811-1D17-4352-AFDE-28D534AC5A28}"/>
    <hyperlink ref="K825" r:id="rId24" xr:uid="{3419F219-641B-489A-9DF0-62AE5A220E74}"/>
    <hyperlink ref="K826" r:id="rId25" xr:uid="{AA4C1B18-06F2-4411-B203-E4E16462F5E2}"/>
    <hyperlink ref="K827" r:id="rId26" xr:uid="{789521CA-F38E-41CC-A072-B3106D74FE68}"/>
    <hyperlink ref="K791" r:id="rId27" xr:uid="{3CB2752A-D7F2-4C16-A7FF-2BE98F23AAE5}"/>
    <hyperlink ref="K916" r:id="rId28" xr:uid="{17D74D77-4AE6-4DD0-804F-0382C4CCA673}"/>
    <hyperlink ref="K920" r:id="rId29" xr:uid="{F406AF69-98A7-45BB-BE53-8706A70409DD}"/>
    <hyperlink ref="K860" r:id="rId30" xr:uid="{BBD0A42D-7708-43B5-B583-93A151BFA8F6}"/>
    <hyperlink ref="K859" r:id="rId31" xr:uid="{117C95D4-3B94-4108-868F-A9049636D2FF}"/>
    <hyperlink ref="K861" r:id="rId32" xr:uid="{1C464BBD-A57E-4551-BC7B-F61B5D748842}"/>
    <hyperlink ref="K886" r:id="rId33" xr:uid="{F442D4FC-08F5-4F97-BB57-6DAC850F0DC8}"/>
    <hyperlink ref="K889" r:id="rId34" display="https://starcitygames.com/blackcleave-cliffs-sgl-mtg-zne-013-enf/?sku=SGL-MTG-ZNE-013-ENF1" xr:uid="{32AB5A1B-2013-43E6-86AA-D1F58E910DE6}"/>
    <hyperlink ref="K872" r:id="rId35" xr:uid="{B90260FF-895C-425D-9332-4D995C6C7DB7}"/>
    <hyperlink ref="K893" r:id="rId36" xr:uid="{A5FC16D1-336D-4C81-8055-3DDD0E17F410}"/>
    <hyperlink ref="K895" r:id="rId37" xr:uid="{F52DB522-1F4F-4B96-A5F5-826F08F9B8EC}"/>
    <hyperlink ref="K785" r:id="rId38" xr:uid="{B552169E-3CC5-4030-8FEA-ACD6E38FBEA8}"/>
    <hyperlink ref="K787" r:id="rId39" xr:uid="{A60DF95B-FE74-4EBD-B14E-0A5C86F70ECE}"/>
    <hyperlink ref="K841" r:id="rId40" xr:uid="{CFA7FDDF-022D-4485-B176-7FD044A72925}"/>
    <hyperlink ref="K890" r:id="rId41" xr:uid="{852E10F1-93E6-491F-94A7-E4A316031D86}"/>
    <hyperlink ref="K899" r:id="rId42" xr:uid="{661D3183-24EE-4F3D-ABE8-6A1B83C6D09D}"/>
    <hyperlink ref="K902" r:id="rId43" xr:uid="{BACD1C7F-6C2F-4BD5-BFAE-94861118FFC9}"/>
    <hyperlink ref="K903" r:id="rId44" xr:uid="{14ACAE7D-A4EE-47CE-ACE1-4F94E8E4AB4E}"/>
    <hyperlink ref="K923" r:id="rId45" xr:uid="{D09F18DA-4310-4093-B2D9-1ABC5F8509F2}"/>
    <hyperlink ref="K927" r:id="rId46" xr:uid="{78F09F7F-169A-43CB-BB83-B888A78AC604}"/>
    <hyperlink ref="K928" r:id="rId47" xr:uid="{0FF42D8E-88BF-4ACB-B64B-F84A010E83AE}"/>
    <hyperlink ref="K931" r:id="rId48" xr:uid="{12909CF0-93F6-4CAE-9C85-86D958E43C4F}"/>
    <hyperlink ref="K932" r:id="rId49" xr:uid="{36B38377-B88E-45C0-9824-F0CC9139AF64}"/>
    <hyperlink ref="K933" r:id="rId50" xr:uid="{1684F00B-E3DF-4192-AEF8-BF1464969664}"/>
    <hyperlink ref="K934" r:id="rId51" xr:uid="{6F54419A-FFED-489F-B176-3B574F1534A7}"/>
    <hyperlink ref="K939" r:id="rId52" xr:uid="{F5EF35B9-5B4F-45EE-B446-6AECE27A302A}"/>
    <hyperlink ref="K944" r:id="rId53" xr:uid="{E103EE47-8E43-4B60-895F-8FFF4D7AEAE7}"/>
    <hyperlink ref="K776" r:id="rId54" xr:uid="{7A9853B0-B08F-43B7-BC21-8A1DD5D6768A}"/>
    <hyperlink ref="K947" r:id="rId55" xr:uid="{048E896D-9D26-47D5-A785-1B32A0DCC2E6}"/>
    <hyperlink ref="K957" r:id="rId56" xr:uid="{984AAFE4-C3FA-4677-B50A-A8EB4060C26A}"/>
    <hyperlink ref="K959" r:id="rId57" display="https://starcitygames.com/jace-wielder-of-mysteries-sgl-mtg-war-54-enn/?sku=SGL-MTG-WAR-54-ENN1" xr:uid="{E502409A-BA93-483E-BC01-F0B2F6F958CF}"/>
    <hyperlink ref="K963" r:id="rId58" xr:uid="{6A870379-3727-49DD-A997-6DA6AD8418BC}"/>
    <hyperlink ref="K980" r:id="rId59" xr:uid="{00906115-36B7-43D1-B014-9A939C8DBE93}"/>
    <hyperlink ref="K981" r:id="rId60" xr:uid="{D600B2D9-9501-478A-9B55-B516AAD85835}"/>
    <hyperlink ref="K984" r:id="rId61" xr:uid="{B1011243-A2B6-40BC-AF1B-856CC62964DD}"/>
    <hyperlink ref="K985" r:id="rId62" xr:uid="{222015A6-69D8-4D91-803B-4A50CE4B6616}"/>
    <hyperlink ref="K988" r:id="rId63" xr:uid="{A04DDD72-64C1-402C-AA19-61C81403A212}"/>
    <hyperlink ref="K989" r:id="rId64" xr:uid="{E0598EA5-0A44-4C17-B361-B589273EBBB0}"/>
    <hyperlink ref="K990" r:id="rId65" xr:uid="{9F7B01B7-5B39-43C3-A312-0A04C908893B}"/>
    <hyperlink ref="K993" r:id="rId66" xr:uid="{129324B1-1265-4C14-B8BD-CDC2C60F8046}"/>
    <hyperlink ref="K994" r:id="rId67" xr:uid="{E7611972-7F73-4BC9-BA59-994C4B65E29C}"/>
    <hyperlink ref="K995" r:id="rId68" xr:uid="{0F20BC57-208F-499F-B980-DC23409582B3}"/>
    <hyperlink ref="K996" r:id="rId69" xr:uid="{8041E63D-A69E-4859-AC55-6E2812E72082}"/>
    <hyperlink ref="K999" r:id="rId70" xr:uid="{F8EF28F3-D62C-4A9B-85E1-3B66C8AE3AF7}"/>
    <hyperlink ref="K1000" r:id="rId71" xr:uid="{687509B9-7FD2-4BC6-BCB9-3EB162272A2A}"/>
    <hyperlink ref="K1001" r:id="rId72" xr:uid="{797C1A1F-433C-4AB9-8B99-8219BC6D6FCA}"/>
    <hyperlink ref="K1004" r:id="rId73" xr:uid="{5C0DE553-985E-44D3-A42C-89D414572470}"/>
    <hyperlink ref="K1005" r:id="rId74" xr:uid="{C56AEF8F-D3D7-41C4-8832-9796EF89E54C}"/>
    <hyperlink ref="K1008" r:id="rId75" xr:uid="{FD961362-77E9-4F00-AF1C-3E3B5BD67A3D}"/>
    <hyperlink ref="K1009" r:id="rId76" xr:uid="{B97B36E9-4E05-453B-B0C3-6B6192C0D5A7}"/>
    <hyperlink ref="K1012" r:id="rId77" xr:uid="{3B480615-7179-4C5A-AF8A-EEE4822FB5C0}"/>
    <hyperlink ref="K1013" r:id="rId78" xr:uid="{EA692E08-334E-405E-9825-AA78C3B73640}"/>
    <hyperlink ref="K1065" r:id="rId79" xr:uid="{97B0074C-BC68-407D-8EF3-38D9DC6516EF}"/>
    <hyperlink ref="K1066" r:id="rId80" xr:uid="{218EACF9-CE29-4BC8-A285-D8D638D036A3}"/>
    <hyperlink ref="K1067" r:id="rId81" xr:uid="{5C97666F-F354-4C76-A248-FDA9BF27E2AF}"/>
    <hyperlink ref="K1068" r:id="rId82" xr:uid="{4EBF4743-4D20-4626-9C9A-7EADE30DDF71}"/>
    <hyperlink ref="K1069" r:id="rId83" xr:uid="{489862A3-1F15-4E09-8942-1FBF503C9556}"/>
    <hyperlink ref="K1070" r:id="rId84" xr:uid="{E37155C4-DDC6-4F28-B523-05B271D33AA2}"/>
    <hyperlink ref="K1074" r:id="rId85" xr:uid="{CDAC948E-2526-48C3-B749-C2334886FEDB}"/>
    <hyperlink ref="K1075" r:id="rId86" xr:uid="{76F1DFB4-14D7-45F5-8032-A4BAF75B6AEA}"/>
    <hyperlink ref="K1076" r:id="rId87" xr:uid="{E3154670-33C9-44E5-B4DE-F6A9050E7ABB}"/>
    <hyperlink ref="K1077" r:id="rId88" xr:uid="{305449E6-6031-4728-9730-43C1B25A551B}"/>
    <hyperlink ref="K1078" r:id="rId89" xr:uid="{7563013B-565A-4737-B471-944EB692A232}"/>
    <hyperlink ref="K760" r:id="rId90" xr:uid="{32302B7B-F138-4A30-878F-534F892A9E86}"/>
    <hyperlink ref="K761" r:id="rId91" xr:uid="{3873CF95-EF69-47BF-80E1-528E6C7FD207}"/>
    <hyperlink ref="K1059" r:id="rId92" xr:uid="{033A909B-BDFF-4E82-8934-9D66F93AD84A}"/>
    <hyperlink ref="K1060" r:id="rId93" xr:uid="{BF7C08EE-07DA-4A70-99A3-E62D8396E484}"/>
    <hyperlink ref="K1061" r:id="rId94" xr:uid="{4BC8C9C8-CFDB-4FB9-98CB-90E799EF12F3}"/>
    <hyperlink ref="K765" r:id="rId95" xr:uid="{B02EE96E-AE78-4646-83A3-DBABA775BDAA}"/>
    <hyperlink ref="K766" r:id="rId96" xr:uid="{CEA2A601-EB08-41B1-8231-384A1DE51F9E}"/>
    <hyperlink ref="K767" r:id="rId97" xr:uid="{AE5FC966-6DED-4B7D-8787-8ECD3BA46CC3}"/>
    <hyperlink ref="K768" r:id="rId98" xr:uid="{4C2A0544-215F-4AFE-B05E-FC819C9451CC}"/>
    <hyperlink ref="K1016" r:id="rId99" xr:uid="{949291A5-1183-4C3B-B661-A16CF49C3C12}"/>
    <hyperlink ref="K1017" r:id="rId100" xr:uid="{3ADA8507-CDC3-4975-B822-C18C87D5B43A}"/>
    <hyperlink ref="K1018" r:id="rId101" xr:uid="{24C0260D-93CE-4C7E-A2AC-7721B184BBD4}"/>
    <hyperlink ref="K1019" r:id="rId102" xr:uid="{6D9FABEA-EF6A-48E0-BC3D-0F11698EB834}"/>
    <hyperlink ref="K1020" r:id="rId103" xr:uid="{D9F38973-BFCD-41EA-84D8-637B5E78E915}"/>
    <hyperlink ref="K1021" r:id="rId104" xr:uid="{14579D6C-B794-4EAA-8350-4A584A949B0D}"/>
    <hyperlink ref="K1022" r:id="rId105" xr:uid="{E095224C-DCBA-489B-907C-E3F7124E488C}"/>
    <hyperlink ref="K1024" r:id="rId106" xr:uid="{62696417-C188-40F7-A5A9-B4C8F324703D}"/>
    <hyperlink ref="K1023" r:id="rId107" xr:uid="{FC9A6700-7BD2-4DFE-A785-F6540881F8D6}"/>
    <hyperlink ref="K1025" r:id="rId108" xr:uid="{2A81BDE4-2A59-4985-8C30-4DC26A306B93}"/>
    <hyperlink ref="K1026" r:id="rId109" xr:uid="{AB336708-0783-4E4C-B227-F43EF9160995}"/>
    <hyperlink ref="K1032" r:id="rId110" xr:uid="{D851F7AE-3D88-4DC1-AE84-E5759BAE0083}"/>
    <hyperlink ref="K1030" r:id="rId111" xr:uid="{15F41593-A7DE-4660-9F0D-0E0B3650BA66}"/>
    <hyperlink ref="K1031" r:id="rId112" xr:uid="{58111CCD-E7D4-4779-A50B-B93511DD5AC6}"/>
    <hyperlink ref="K1036" r:id="rId113" xr:uid="{DC817C74-1660-44D5-A3C7-4368E2EA77E9}"/>
    <hyperlink ref="K1040" r:id="rId114" xr:uid="{9F6CB417-0601-4987-BB94-C7B5C93D2D93}"/>
    <hyperlink ref="K1044" r:id="rId115" xr:uid="{786F7B11-66A6-4060-88A5-F400BCAD48B4}"/>
    <hyperlink ref="K1045" r:id="rId116" xr:uid="{87EEF7B9-A0D7-4B59-B492-780314B370D9}"/>
    <hyperlink ref="K1046" r:id="rId117" xr:uid="{1F8C31F2-FADA-4E66-ACAF-E28CB40FDF0A}"/>
    <hyperlink ref="K756" r:id="rId118" xr:uid="{124AC498-8B68-4CEC-8395-AAB7B85C84FF}"/>
    <hyperlink ref="K1051" r:id="rId119" xr:uid="{3AC3F1F0-14D5-4DD7-837E-85F53CF54516}"/>
    <hyperlink ref="K1113" r:id="rId120" xr:uid="{0A33F9E3-15E4-4EA2-831E-420A23D58FA4}"/>
    <hyperlink ref="K1114" r:id="rId121" xr:uid="{3F1B28B2-ED1B-4903-9327-133D9A6F10E7}"/>
    <hyperlink ref="K1123" r:id="rId122" xr:uid="{FA580082-A3B4-40BF-A519-3A74D1D5A202}"/>
    <hyperlink ref="K1140" r:id="rId123" xr:uid="{4F02BB9E-8322-4A53-B80B-C0721685A08D}"/>
    <hyperlink ref="K1082" r:id="rId124" xr:uid="{F7FADBF7-8F93-4798-B269-73D0FC8C4297}"/>
    <hyperlink ref="K1083" r:id="rId125" xr:uid="{7D303978-0588-4CA3-9596-6257CA309093}"/>
    <hyperlink ref="K1084" r:id="rId126" xr:uid="{13E35CBA-F204-4D7C-8F5D-C17023283CA7}"/>
    <hyperlink ref="K1085" r:id="rId127" xr:uid="{1C2EC30E-B2BA-4C45-8C96-025314375372}"/>
    <hyperlink ref="K1086" r:id="rId128" xr:uid="{0ACCA3EC-28A6-4FBB-B63F-BD3FD064119D}"/>
    <hyperlink ref="K1087" r:id="rId129" xr:uid="{9B96DFFA-617A-4032-B31A-3A7C220FD013}"/>
    <hyperlink ref="K1088" r:id="rId130" xr:uid="{E5C96E18-6AC7-4CD9-AF63-B437364839E7}"/>
    <hyperlink ref="K1089" r:id="rId131" xr:uid="{F1BF3DBA-C2AF-4D96-8DCC-2AE7963B4D29}"/>
    <hyperlink ref="K1090" r:id="rId132" xr:uid="{020C84C8-576C-4CD6-98E1-010C6F978E0F}"/>
    <hyperlink ref="K1091" r:id="rId133" xr:uid="{F6D3C402-6BBA-4518-AFB2-DB144B31734E}"/>
    <hyperlink ref="K1096" r:id="rId134" xr:uid="{B8A982D5-5500-4C9C-B83C-974FCF2E5AFA}"/>
    <hyperlink ref="K1101" r:id="rId135" xr:uid="{4988106E-6568-4C9F-9FC2-63DF94B7AFDE}"/>
    <hyperlink ref="K1102" r:id="rId136" xr:uid="{10FF7824-873A-495D-BF65-D05158261FAC}"/>
    <hyperlink ref="K1103" r:id="rId137" xr:uid="{9802239C-2D6D-4D9C-91D6-892555057F55}"/>
    <hyperlink ref="K1104" r:id="rId138" xr:uid="{5E33B326-2696-4C26-BC8C-47CEC256B191}"/>
    <hyperlink ref="K1105" r:id="rId139" xr:uid="{3971FC07-AF5A-4F8E-82E8-7FB9E9C1AE3C}"/>
    <hyperlink ref="K1115" r:id="rId140" xr:uid="{4A683C9A-8F23-4C5F-B42C-B74FDF38DC87}"/>
    <hyperlink ref="K1116" r:id="rId141" xr:uid="{C54E9D5B-CC2D-4DF3-9E4C-17290F1570B5}"/>
    <hyperlink ref="K1147" r:id="rId142" xr:uid="{D0B03577-16D1-46C2-BEA8-01401603AF58}"/>
    <hyperlink ref="K1131" r:id="rId143" xr:uid="{6C86054B-1E7E-4713-939A-5228F76734FE}"/>
    <hyperlink ref="K1130" r:id="rId144" xr:uid="{4CFD34A9-73CE-4C44-92F7-0712F2A28F53}"/>
    <hyperlink ref="K1135" r:id="rId145" xr:uid="{0FC23539-1F87-4416-8D86-151BF04A47C3}"/>
    <hyperlink ref="K1136" r:id="rId146" xr:uid="{B7969B43-FD4D-4882-A686-AB3B02952329}"/>
    <hyperlink ref="K1137" r:id="rId147" xr:uid="{FCECAE5C-5EB7-464E-BCBF-06BD5EFC4B00}"/>
    <hyperlink ref="K1141" r:id="rId148" xr:uid="{E0E29D88-CF13-4D53-8555-FCCFB026FB30}"/>
    <hyperlink ref="K1142" r:id="rId149" xr:uid="{FF3231E0-08B8-4D00-946D-80252343F0A5}"/>
    <hyperlink ref="K1151" r:id="rId150" xr:uid="{E5667067-DBB8-44C0-8CA4-F332A8498707}"/>
    <hyperlink ref="K1152" r:id="rId151" xr:uid="{FCA6937E-7D19-4F7C-8139-62DF67F33458}"/>
    <hyperlink ref="K1154" r:id="rId152" xr:uid="{F8EC42EB-3651-4C87-9B39-DF28C5E0CD41}"/>
    <hyperlink ref="K1155" r:id="rId153" xr:uid="{3D9A1EAF-B183-4571-8D51-71713A0396B4}"/>
    <hyperlink ref="K1156" r:id="rId154" xr:uid="{419EAB18-EB62-44CF-8546-3494B5E2FB3F}"/>
    <hyperlink ref="K1157" r:id="rId155" xr:uid="{97B6934C-C2E3-4F27-82AE-45219EFF148F}"/>
    <hyperlink ref="K1161" r:id="rId156" xr:uid="{AB4CEC12-8E89-4730-8788-15F12D6125BC}"/>
    <hyperlink ref="K1163" r:id="rId157" xr:uid="{C6661FDE-CD4F-4058-9A35-E967CC587E77}"/>
    <hyperlink ref="K1164" r:id="rId158" xr:uid="{A321DA0F-07AB-42B4-8C2E-A1273583BA45}"/>
    <hyperlink ref="K1165" r:id="rId159" xr:uid="{62C2D3AB-7470-42BB-9658-3DC1A1CF38A3}"/>
    <hyperlink ref="K1168" r:id="rId160" xr:uid="{05DF637E-15CD-412E-877A-81C0C018CA28}"/>
    <hyperlink ref="K1171" r:id="rId161" xr:uid="{E41F6E8E-A7E6-4B53-9000-FDC1ED3276F7}"/>
    <hyperlink ref="K1172" r:id="rId162" xr:uid="{7058C1EB-82E4-498C-846A-70942E31D906}"/>
    <hyperlink ref="K1173" r:id="rId163" xr:uid="{E2080A04-44B3-4A7D-9C79-F1E99445825B}"/>
    <hyperlink ref="K1174" r:id="rId164" xr:uid="{9A7EE8DB-2166-4D6B-8E4A-37C94FCF8AA6}"/>
    <hyperlink ref="K1182" r:id="rId165" xr:uid="{DBACA633-52F9-4FD1-A8D6-9BE32FDE5BC3}"/>
    <hyperlink ref="K1183" r:id="rId166" xr:uid="{28173DB0-528D-449A-B4A5-16A2E3904566}"/>
    <hyperlink ref="K1184" r:id="rId167" xr:uid="{A6B79E9B-F4D8-4E11-8B09-D9A5B179685C}"/>
    <hyperlink ref="K1186" r:id="rId168" xr:uid="{C2F59AC9-5173-47CF-BEF8-A14721617505}"/>
    <hyperlink ref="K1191" r:id="rId169" xr:uid="{3FF33D0F-C846-46D2-A45B-CA85D6095E87}"/>
    <hyperlink ref="K1198" r:id="rId170" xr:uid="{15DC6A43-C367-4543-85B5-FCB1F664537B}"/>
    <hyperlink ref="K1199" r:id="rId171" xr:uid="{7C62873A-F906-4B82-809B-A61D87009CE8}"/>
    <hyperlink ref="K1200" r:id="rId172" xr:uid="{465E26F0-2D7C-427C-9D12-CFE3796106AE}"/>
    <hyperlink ref="K1201" r:id="rId173" xr:uid="{54C478AD-7DE4-4589-A337-F1E83980D5C9}"/>
    <hyperlink ref="K1202" r:id="rId174" xr:uid="{9946ABD3-101D-40A3-86C6-AD2D9E0ECD86}"/>
    <hyperlink ref="K1205" r:id="rId175" xr:uid="{867D7E63-40E2-43CE-BDFD-9ACCE238F7E5}"/>
    <hyperlink ref="K1206" r:id="rId176" xr:uid="{F5DF5344-326E-4D73-8E0A-0EDEADCB44CB}"/>
    <hyperlink ref="K1207" r:id="rId177" xr:uid="{B2EFDFFA-0325-4F70-9583-EE068956CB39}"/>
    <hyperlink ref="K1213" r:id="rId178" xr:uid="{1C045681-D60B-4CFA-945E-95B94E81412C}"/>
    <hyperlink ref="K1215" r:id="rId179" xr:uid="{11ADFE63-CCC3-4A2C-8DAA-3334B98B33A3}"/>
    <hyperlink ref="K1218" r:id="rId180" xr:uid="{19AA6FB6-1106-48DB-974B-C0C58899DED2}"/>
    <hyperlink ref="K1221" r:id="rId181" xr:uid="{0F607E12-31CA-424C-BC5F-EE49D190BDFD}"/>
    <hyperlink ref="K1192" r:id="rId182" xr:uid="{8A4CB42A-2021-472E-B425-3C6F301BD05A}"/>
    <hyperlink ref="K1193" r:id="rId183" xr:uid="{AB1BFE93-FC25-4D10-898B-95B32CD6679A}"/>
    <hyperlink ref="K1194" r:id="rId184" xr:uid="{00F60091-42B3-4505-B597-1A4199CACACA}"/>
    <hyperlink ref="K1195" r:id="rId185" xr:uid="{59A2DF9D-DE08-4FDD-939B-4B63739ED30E}"/>
    <hyperlink ref="K1223" r:id="rId186" xr:uid="{64D40E26-627E-4E5F-9C7C-9D000F05AE93}"/>
    <hyperlink ref="K1210" r:id="rId187" xr:uid="{6A3A6A57-4770-4516-BD04-1B812C8C6B85}"/>
    <hyperlink ref="K1226" r:id="rId188" xr:uid="{A7E24A94-553A-4254-8931-F274BA290E3A}"/>
    <hyperlink ref="K1228" r:id="rId189" xr:uid="{AA037425-65E2-4DBA-8538-C238E0C4E951}"/>
    <hyperlink ref="K1231" r:id="rId190" xr:uid="{A825E8C6-A7BA-452E-ABCA-569DE3E53521}"/>
    <hyperlink ref="K1238" r:id="rId191" xr:uid="{75551D43-9614-4C1C-AE84-AFE2DA288815}"/>
    <hyperlink ref="K1240" r:id="rId192" xr:uid="{6D20E574-6500-4F31-A453-A44B114DC3DB}"/>
    <hyperlink ref="K1242" r:id="rId193" xr:uid="{8473252D-1AF5-4D16-95DB-C80C68B5AC5C}"/>
    <hyperlink ref="K1241" r:id="rId194" xr:uid="{0419135E-2E24-48A7-BF4E-4E91B14F1CB6}"/>
    <hyperlink ref="K1243" r:id="rId195" xr:uid="{B4DA19D8-E7BB-456C-8EE4-A4BDE6607ECA}"/>
    <hyperlink ref="K1235" r:id="rId196" xr:uid="{77B15F5E-4FB7-4484-A77B-DFE3E189F672}"/>
    <hyperlink ref="K1233" r:id="rId197" xr:uid="{D0234536-CC89-4C93-94A6-39F5BCDC38C8}"/>
    <hyperlink ref="K1232" r:id="rId198" xr:uid="{0AC81F63-2CC9-4F8F-BE25-130CE1C93F6A}"/>
    <hyperlink ref="K1234" r:id="rId199" xr:uid="{B415B14A-B766-49B5-BC2E-AC9D71BCFB03}"/>
    <hyperlink ref="K1237" r:id="rId200" xr:uid="{1A88686E-6442-4D5C-BF91-E38C021CCA5D}"/>
    <hyperlink ref="K1239" r:id="rId201" xr:uid="{12414314-6F38-4D6A-9BE9-2871A8EBE001}"/>
    <hyperlink ref="K1246" r:id="rId202" xr:uid="{238B9A03-A457-441B-8F84-7B48A358B922}"/>
    <hyperlink ref="K1247" r:id="rId203" xr:uid="{5D897845-3B7B-42B6-8382-7AF34144F699}"/>
    <hyperlink ref="K686" r:id="rId204" xr:uid="{784C4778-9253-49C4-8019-6A31622D6D6D}"/>
    <hyperlink ref="K687" r:id="rId205" xr:uid="{FDACFA28-8007-42D1-8243-A2BDA7E1498D}"/>
    <hyperlink ref="K691" r:id="rId206" xr:uid="{D55FADEA-58D5-4500-8F4C-A547F8D5DC7A}"/>
    <hyperlink ref="K692" r:id="rId207" xr:uid="{67A75CFC-4CDD-4520-8011-B742A9885FC9}"/>
    <hyperlink ref="K702" r:id="rId208" xr:uid="{0E38270D-01B1-41D5-990D-AA3636EBE45B}"/>
    <hyperlink ref="K706" r:id="rId209" xr:uid="{E87B677E-19D2-46E7-AB6F-828776FEE6ED}"/>
    <hyperlink ref="K707" r:id="rId210" xr:uid="{DFF7ACF1-6634-414A-8E6C-5A42A0EEA909}"/>
    <hyperlink ref="K713" r:id="rId211" xr:uid="{0DCAD3E6-A635-43CC-9EB9-2183FEB791A8}"/>
    <hyperlink ref="K718" r:id="rId212" xr:uid="{03A16227-FE9D-4486-AEAF-309653E1CA02}"/>
    <hyperlink ref="K714" r:id="rId213" xr:uid="{61C0BFEB-C9CE-459C-BFA3-9C00AA948FE1}"/>
    <hyperlink ref="K732" r:id="rId214" xr:uid="{4D539A9E-76FA-4B2E-A68E-AE8F3927D83E}"/>
    <hyperlink ref="K737" r:id="rId215" xr:uid="{B937F7F9-F8C6-48AA-8A6D-09A153E8CFF5}"/>
    <hyperlink ref="K741" r:id="rId216" xr:uid="{4E8AC8D6-DC53-43E7-8491-44456784916B}"/>
    <hyperlink ref="K742" r:id="rId217" xr:uid="{0E08BE4C-3BDF-4C01-ACBA-18EAC849BF24}"/>
    <hyperlink ref="K533" r:id="rId218" xr:uid="{B6489FEB-5F30-401E-A4AB-B5E84B4F3117}"/>
    <hyperlink ref="K534" r:id="rId219" xr:uid="{B35B3B23-F9EB-4C35-ABA3-FFDC498F46C6}"/>
    <hyperlink ref="K536" r:id="rId220" xr:uid="{F21E1B4A-87C5-422E-BF9D-ADE2CFE9845D}"/>
    <hyperlink ref="K538" r:id="rId221" xr:uid="{CEA728C3-268E-4B97-B2C8-481644911E07}"/>
    <hyperlink ref="K539" r:id="rId222" xr:uid="{3EFAADBD-7882-4078-AFBE-9D1795294BAE}"/>
    <hyperlink ref="K542" r:id="rId223" xr:uid="{4C802806-0394-439E-9804-691DFE704B08}"/>
    <hyperlink ref="K677" r:id="rId224" xr:uid="{7E93E684-81E9-43A6-A3FA-1CFD1DEB7222}"/>
    <hyperlink ref="K678" r:id="rId225" xr:uid="{BF9B1B85-3BE9-4E64-9AF3-B120E3C6FF23}"/>
    <hyperlink ref="K679" r:id="rId226" xr:uid="{9EBCEBDA-1585-4657-94D8-50C0468AA3F5}"/>
    <hyperlink ref="K680" r:id="rId227" xr:uid="{48EC4434-ACE1-452D-8E28-26EE7CB18626}"/>
    <hyperlink ref="K668" r:id="rId228" xr:uid="{FBBB6486-ED1C-4F3C-A4BB-CE9F1BE35D1B}"/>
    <hyperlink ref="K688" r:id="rId229" xr:uid="{D033FF02-CA2F-40DA-A57C-D0705AD555BF}"/>
    <hyperlink ref="K645" r:id="rId230" xr:uid="{AF5A12A7-FB2E-4C97-B028-3D8618C39DF6}"/>
    <hyperlink ref="K646" r:id="rId231" xr:uid="{97C2951A-1650-4E90-92ED-A8B5EFF194AF}"/>
    <hyperlink ref="K647" r:id="rId232" xr:uid="{3B728B75-FC38-40CF-B79B-EDE3F6BD5D1A}"/>
    <hyperlink ref="K670" r:id="rId233" xr:uid="{69852968-CE45-4AC4-A1CE-E4A5CB690397}"/>
    <hyperlink ref="K671" r:id="rId234" xr:uid="{BD72156E-877C-45DE-B1AD-ED4258ADF451}"/>
    <hyperlink ref="K672" r:id="rId235" xr:uid="{23A2EF6B-AA11-428B-A2DE-A60730CF6CF4}"/>
    <hyperlink ref="K673" r:id="rId236" xr:uid="{00CD0206-2E55-442E-8B20-EC63A1459BFB}"/>
    <hyperlink ref="K674" r:id="rId237" xr:uid="{3B30D874-D3A5-4F66-880F-6911EBA9C921}"/>
    <hyperlink ref="K640" r:id="rId238" xr:uid="{A8A4BBD4-36C0-433B-A708-011B3AB5EEE7}"/>
    <hyperlink ref="K661" r:id="rId239" xr:uid="{AEA550F7-81FD-4FD4-954E-A60F921059B5}"/>
    <hyperlink ref="K665" r:id="rId240" xr:uid="{E3D2D5C8-7E0E-4103-BC93-62AAFEBDEA26}"/>
    <hyperlink ref="K651" r:id="rId241" xr:uid="{A8C6AFBA-EC82-48B6-8D88-D2FD86D290C0}"/>
    <hyperlink ref="K621" r:id="rId242" xr:uid="{45536DB5-80F5-4842-97BB-CD09EB6F8E09}"/>
    <hyperlink ref="K622" r:id="rId243" xr:uid="{84412F8B-2420-4D86-B2D8-29CEE4EDB54E}"/>
    <hyperlink ref="K623" r:id="rId244" xr:uid="{0E71FB2F-0AFD-4AE1-9D91-4DF0A46EACD3}"/>
    <hyperlink ref="K729" r:id="rId245" xr:uid="{6A9A0C75-31D4-4D15-B26F-2BE8426CD0DA}"/>
    <hyperlink ref="K727" r:id="rId246" xr:uid="{3A7CAF9F-5520-47E8-9E5E-8E4A0C63788B}"/>
    <hyperlink ref="K726" r:id="rId247" xr:uid="{0D58F5DF-2493-439B-9CA6-3D72DFB58C51}"/>
    <hyperlink ref="K725" r:id="rId248" xr:uid="{03A7B9B4-E094-4ED2-A031-77A0F670AF7E}"/>
    <hyperlink ref="K724" r:id="rId249" xr:uid="{250A27E9-8D04-4066-9138-AA9EF3AAE45D}"/>
    <hyperlink ref="K723" r:id="rId250" xr:uid="{EF86665A-340E-43DB-ADE7-E4242B550A47}"/>
    <hyperlink ref="K720" r:id="rId251" xr:uid="{410EA792-C232-48A5-8D15-E201DECCA3E9}"/>
    <hyperlink ref="K719" r:id="rId252" xr:uid="{5779C589-FBD9-4C09-A24F-6944C0D6868E}"/>
    <hyperlink ref="K752" r:id="rId253" xr:uid="{D9E2E5CE-B801-4195-8761-55F6C14F04B4}"/>
    <hyperlink ref="K751" r:id="rId254" xr:uid="{7B1B9B3C-1ECD-4404-B15B-DDFE183A347C}"/>
    <hyperlink ref="K750" r:id="rId255" xr:uid="{5A16E7C1-0BD5-446F-A3C6-F974458F1460}"/>
    <hyperlink ref="K629" r:id="rId256" xr:uid="{BFE1FFC9-F4B4-41BE-9C6E-9D62326BC796}"/>
    <hyperlink ref="K630" r:id="rId257" xr:uid="{AD179B35-2ABA-45A4-9F4C-30D7E3DE3613}"/>
    <hyperlink ref="K634" r:id="rId258" xr:uid="{F92657F5-5C93-4A35-8950-70A4BC20EA96}"/>
    <hyperlink ref="K636" r:id="rId259" xr:uid="{B1ADF161-12C4-4599-827E-96CA59760CD1}"/>
    <hyperlink ref="K637" r:id="rId260" xr:uid="{4B9FDF50-72CA-4E0D-8184-160228F59556}"/>
    <hyperlink ref="K545" r:id="rId261" xr:uid="{6E88153B-A7DF-47BC-9EC0-54FC4DD089DC}"/>
    <hyperlink ref="K546" r:id="rId262" xr:uid="{A4EB747B-AEBC-4353-BBE1-F72F74EF59DB}"/>
    <hyperlink ref="K584" r:id="rId263" xr:uid="{A7B646E1-12EF-4192-9E30-4AC0A661EE57}"/>
    <hyperlink ref="K585" r:id="rId264" xr:uid="{4AE26FD3-8A9E-4476-B77F-28FF1C29160E}"/>
    <hyperlink ref="K587" r:id="rId265" xr:uid="{468A6A64-316F-4040-A715-231973514439}"/>
    <hyperlink ref="K588" r:id="rId266" xr:uid="{A1B896DC-B3E5-4B9F-A08B-67A80DDE2E29}"/>
    <hyperlink ref="K591" r:id="rId267" xr:uid="{D802B290-9284-43DB-BE4D-0C68B4D3FDFF}"/>
    <hyperlink ref="K599" r:id="rId268" xr:uid="{DFF68F42-88B7-4C20-8DBD-708CEBCA085F}"/>
    <hyperlink ref="K600" r:id="rId269" xr:uid="{A4D01B99-D8D1-4565-A0C0-355C80A37A38}"/>
    <hyperlink ref="K499" r:id="rId270" xr:uid="{B2C4C111-3962-449F-920E-BF3B0AF85DFC}"/>
    <hyperlink ref="K500" r:id="rId271" xr:uid="{0761D08C-F0F6-42F9-BC21-BE9FBC1990B9}"/>
    <hyperlink ref="K608" r:id="rId272" xr:uid="{9AC8B18D-2077-4451-B570-42E551144845}"/>
    <hyperlink ref="K617" r:id="rId273" xr:uid="{0E3A6177-9A39-4505-852D-779AB31E7120}"/>
    <hyperlink ref="K607" r:id="rId274" xr:uid="{B6666BBC-A2C0-4F9A-8A8B-8AFA72617671}"/>
    <hyperlink ref="K581" r:id="rId275" xr:uid="{9E42ACD3-6982-4E1B-A198-7D4C91F3BFA4}"/>
    <hyperlink ref="K565" r:id="rId276" xr:uid="{EA88BDBD-AF17-4F00-8794-00428BA799D5}"/>
    <hyperlink ref="K567" r:id="rId277" xr:uid="{4DA728D5-22A3-4391-915D-4CD6106120CA}"/>
    <hyperlink ref="K568" r:id="rId278" xr:uid="{B82C6839-4732-4635-B436-6781D5174F37}"/>
    <hyperlink ref="K569" r:id="rId279" xr:uid="{F6798D34-9DCA-4250-90BE-1FA5D03C9CA2}"/>
    <hyperlink ref="K572" r:id="rId280" xr:uid="{DA1525AE-360C-4517-B5F9-19BA660750A3}"/>
    <hyperlink ref="K573" r:id="rId281" xr:uid="{CBCBA0A6-30F7-4B2C-9328-09F937FC770C}"/>
    <hyperlink ref="K574" r:id="rId282" xr:uid="{14AE7A8C-F026-4E32-9606-BF5E32235FD7}"/>
    <hyperlink ref="K578" r:id="rId283" xr:uid="{E727FA4E-C06D-4007-BF33-4B83E9671674}"/>
    <hyperlink ref="K579" r:id="rId284" xr:uid="{9D949C45-FCD2-4F0A-AE70-39D8F2E945FE}"/>
    <hyperlink ref="K503" r:id="rId285" display="https://starcitygames.com/angels-grace-sgl-mtg-tsr-004-enn/?sku=SGL-MTG-TSR-004-ENN1" xr:uid="{F76F286A-2AE6-4A08-AE9E-D2C5ED43FDAE}"/>
    <hyperlink ref="K504" r:id="rId286" display="https://starcitygames.com/vanishing-verse-sgl-mtg-stx-244-enn/?sku=SGL-MTG-STX-244-ENN1" xr:uid="{A82D910E-7480-421E-A80B-C279C32210CC}"/>
    <hyperlink ref="K468" r:id="rId287" xr:uid="{336A2833-C1B2-445F-AE91-ABB411C00530}"/>
    <hyperlink ref="K479" r:id="rId288" xr:uid="{CBEE230B-36FF-424B-9548-9D821C688306}"/>
    <hyperlink ref="K485" r:id="rId289" display="https://starcitygames.com/thassa-deep-dwelling-sgl-mtg-prm-pp-thb-071-enn/?sku=SGL-MTG-PRM-PP_THB_071-ENN1" xr:uid="{AB6D5AE1-A97B-4FBD-96E3-E14CBF1313F9}"/>
    <hyperlink ref="K486" r:id="rId290" xr:uid="{0BE46F96-46AF-430F-B76B-FF34FDEC5835}"/>
    <hyperlink ref="K360" r:id="rId291" xr:uid="{BB07D7FA-FFB3-4AD7-86D4-2330327D5535}"/>
    <hyperlink ref="K361" r:id="rId292" xr:uid="{C3982F1B-CD8A-4BE3-A366-83588C699266}"/>
    <hyperlink ref="K362" r:id="rId293" xr:uid="{1C438EA9-B35E-41A2-8B91-98A983B3CACE}"/>
    <hyperlink ref="K372" r:id="rId294" xr:uid="{FC2FC4D9-5EFC-4D50-9B88-AE30BE276802}"/>
    <hyperlink ref="K375" r:id="rId295" xr:uid="{DC1071E0-66BC-4A5D-B3AE-5D03D00324B1}"/>
    <hyperlink ref="K376" r:id="rId296" xr:uid="{68B88E81-D3A2-4AD5-97B3-F352F9B1A04A}"/>
    <hyperlink ref="K391" r:id="rId297" display="https://starcitygames.com/champion-of-the-perished-sgl-mtg-mid-091-enn/?sku=SGL-MTG-MID-091-ENN1" xr:uid="{A8B08031-0BD4-4F11-9C9C-889890E52DCB}"/>
    <hyperlink ref="K392" r:id="rId298" xr:uid="{EE984931-826D-4004-9ED5-AA4C7B7DBE5A}"/>
    <hyperlink ref="K401" r:id="rId299" xr:uid="{22269D34-5798-4A34-911A-FBFDF50A59EB}"/>
    <hyperlink ref="K404" r:id="rId300" xr:uid="{F41971FC-5340-4D23-B15A-4EBEAF6B1E9E}"/>
    <hyperlink ref="K405" r:id="rId301" display="https://starcitygames.com/nut-collector-sgl-mtg-pwsb-ody_259-enn/?sku=SGL-MTG-PWSB-ODY_259-ENN1" xr:uid="{A9C75265-A159-4549-B9DF-B2695D9D326E}"/>
    <hyperlink ref="K409" r:id="rId302" xr:uid="{3DE18940-B215-4FCB-B24D-092E36483D3D}"/>
    <hyperlink ref="K415" r:id="rId303" xr:uid="{74C8E4DC-C577-47E0-8B20-4E62BA241EB0}"/>
    <hyperlink ref="K394" r:id="rId304" xr:uid="{B6405792-6038-4108-9BA0-727333059C95}"/>
    <hyperlink ref="K422" r:id="rId305" xr:uid="{FCEEBD4B-6D6D-4341-AE92-6A1BCC4E67FD}"/>
    <hyperlink ref="K440" r:id="rId306" xr:uid="{5ABEF53F-AE13-4331-B492-9378A322C9EA}"/>
    <hyperlink ref="K438" r:id="rId307" xr:uid="{7B026D3C-679C-4BCA-8E6A-3A7EC6A38668}"/>
    <hyperlink ref="K461" r:id="rId308" xr:uid="{4FBBD464-FACE-493F-89F7-1650953EC3BF}"/>
    <hyperlink ref="K460" r:id="rId309" xr:uid="{C3046AD2-9A76-47DF-B5F5-A268A1C26DA4}"/>
    <hyperlink ref="K457" r:id="rId310" xr:uid="{81B2299A-3CC3-4C47-B719-97BA87EFE5EA}"/>
    <hyperlink ref="K448" r:id="rId311" xr:uid="{B1968550-A26B-4A9A-9B09-D088FC04DD77}"/>
    <hyperlink ref="K445" r:id="rId312" xr:uid="{2ED18A4D-C49C-4651-877D-C716F56D0BFC}"/>
  </hyperlinks>
  <pageMargins left="0.7" right="0.7" top="0.75" bottom="0.75" header="0.3" footer="0.3"/>
  <pageSetup orientation="portrait" r:id="rId3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D5EA-F89E-4361-9C4F-D89F0FF49B4C}">
  <dimension ref="A1:Q36"/>
  <sheetViews>
    <sheetView zoomScale="95" zoomScaleNormal="130" workbookViewId="0">
      <pane ySplit="1" topLeftCell="A2" activePane="bottomLeft" state="frozen"/>
      <selection pane="bottomLeft" activeCell="F7" sqref="F7"/>
    </sheetView>
  </sheetViews>
  <sheetFormatPr baseColWidth="10" defaultRowHeight="15.6" x14ac:dyDescent="0.3"/>
  <cols>
    <col min="1" max="1" width="31.09765625" customWidth="1"/>
    <col min="2" max="2" width="42.296875" customWidth="1"/>
    <col min="3" max="3" width="10.8984375" bestFit="1" customWidth="1"/>
    <col min="4" max="4" width="7" bestFit="1" customWidth="1"/>
    <col min="5" max="5" width="4.8984375" bestFit="1" customWidth="1"/>
    <col min="6" max="6" width="9.8984375" bestFit="1" customWidth="1"/>
    <col min="7" max="8" width="9.796875" bestFit="1" customWidth="1"/>
    <col min="9" max="9" width="4.296875" bestFit="1" customWidth="1"/>
    <col min="10" max="11" width="8.796875" bestFit="1" customWidth="1"/>
    <col min="12" max="12" width="9" customWidth="1"/>
    <col min="13" max="14" width="5" customWidth="1"/>
    <col min="15" max="15" width="12.19921875" bestFit="1" customWidth="1"/>
    <col min="16" max="16" width="5" customWidth="1"/>
    <col min="17" max="17" width="12" customWidth="1"/>
    <col min="18" max="21" width="5" customWidth="1"/>
    <col min="22" max="22" width="37.69921875" customWidth="1"/>
    <col min="24" max="24" width="16.69921875" bestFit="1" customWidth="1"/>
  </cols>
  <sheetData>
    <row r="1" spans="1:17" x14ac:dyDescent="0.3">
      <c r="A1" s="54" t="s">
        <v>0</v>
      </c>
      <c r="B1" s="52" t="s">
        <v>32</v>
      </c>
      <c r="C1" s="52" t="s">
        <v>1</v>
      </c>
      <c r="D1" s="51" t="s">
        <v>2</v>
      </c>
      <c r="E1" s="51" t="s">
        <v>5710</v>
      </c>
      <c r="F1" s="51" t="s">
        <v>6</v>
      </c>
      <c r="G1" s="186" t="s">
        <v>22</v>
      </c>
      <c r="H1" s="186" t="s">
        <v>1865</v>
      </c>
      <c r="I1" s="186" t="s">
        <v>217</v>
      </c>
      <c r="J1" s="186" t="s">
        <v>23</v>
      </c>
      <c r="K1" s="186" t="s">
        <v>1866</v>
      </c>
      <c r="L1" s="264" t="s">
        <v>1527</v>
      </c>
      <c r="Q1" s="55" t="s">
        <v>212</v>
      </c>
    </row>
    <row r="2" spans="1:17" x14ac:dyDescent="0.3">
      <c r="A2" s="4" t="s">
        <v>6347</v>
      </c>
      <c r="B2" s="151" t="s">
        <v>1495</v>
      </c>
      <c r="C2" s="14" t="s">
        <v>1152</v>
      </c>
      <c r="D2" s="11" t="s">
        <v>210</v>
      </c>
      <c r="E2" s="280" t="s">
        <v>5711</v>
      </c>
      <c r="F2" s="266">
        <v>29.99</v>
      </c>
      <c r="G2" s="35">
        <f>ROUNDUP(F2*Carpeta!$O$1,-2)</f>
        <v>21000</v>
      </c>
      <c r="H2" s="35">
        <f>ROUNDUP(F2*Carpeta!$O$4,-2)</f>
        <v>19500</v>
      </c>
      <c r="I2" s="2">
        <v>0</v>
      </c>
      <c r="J2" s="35">
        <f t="shared" ref="J2:J22" si="0">G2*I2</f>
        <v>0</v>
      </c>
      <c r="K2" s="35">
        <f t="shared" ref="K2:K22" si="1">H2*I2</f>
        <v>0</v>
      </c>
      <c r="L2" s="257" t="s">
        <v>6348</v>
      </c>
      <c r="M2" s="41">
        <f t="shared" ref="M2:M22" si="2">F2*I2</f>
        <v>0</v>
      </c>
      <c r="O2" s="54">
        <v>700</v>
      </c>
      <c r="Q2" s="3">
        <f>SUMIF(C:C,Q1,M:M)</f>
        <v>0</v>
      </c>
    </row>
    <row r="3" spans="1:17" x14ac:dyDescent="0.3">
      <c r="A3" s="4" t="s">
        <v>5832</v>
      </c>
      <c r="B3" s="151" t="s">
        <v>1495</v>
      </c>
      <c r="C3" s="23" t="s">
        <v>183</v>
      </c>
      <c r="D3" s="11" t="s">
        <v>210</v>
      </c>
      <c r="E3" s="280" t="s">
        <v>5711</v>
      </c>
      <c r="F3" s="266">
        <v>27.99</v>
      </c>
      <c r="G3" s="35">
        <f>ROUNDUP(F3*Carpeta!$O$1,-2)</f>
        <v>19600</v>
      </c>
      <c r="H3" s="35">
        <f>ROUNDUP(F3*Carpeta!$O$4,-2)</f>
        <v>18200</v>
      </c>
      <c r="I3" s="2">
        <v>0</v>
      </c>
      <c r="J3" s="35">
        <f t="shared" si="0"/>
        <v>0</v>
      </c>
      <c r="K3" s="35">
        <f t="shared" si="1"/>
        <v>0</v>
      </c>
      <c r="L3" s="257" t="s">
        <v>6349</v>
      </c>
      <c r="M3" s="41">
        <f t="shared" si="2"/>
        <v>0</v>
      </c>
      <c r="O3" s="3">
        <f>SUMIF(F:F,"&gt;1.98",J:J)</f>
        <v>0</v>
      </c>
    </row>
    <row r="4" spans="1:17" x14ac:dyDescent="0.3">
      <c r="A4" s="4" t="s">
        <v>2730</v>
      </c>
      <c r="B4" s="151" t="s">
        <v>1495</v>
      </c>
      <c r="C4" s="5" t="s">
        <v>1049</v>
      </c>
      <c r="D4" s="11" t="s">
        <v>210</v>
      </c>
      <c r="E4" s="280" t="s">
        <v>5711</v>
      </c>
      <c r="F4" s="266">
        <v>24.99</v>
      </c>
      <c r="G4" s="35">
        <f>ROUNDUP(F4*Carpeta!$O$1,-2)</f>
        <v>17500</v>
      </c>
      <c r="H4" s="35">
        <f>ROUNDUP(F4*Carpeta!$O$4,-2)</f>
        <v>16300</v>
      </c>
      <c r="I4" s="2">
        <v>0</v>
      </c>
      <c r="J4" s="35">
        <f t="shared" si="0"/>
        <v>0</v>
      </c>
      <c r="K4" s="35">
        <f t="shared" si="1"/>
        <v>0</v>
      </c>
      <c r="L4" s="257" t="s">
        <v>2729</v>
      </c>
      <c r="M4" s="41">
        <f t="shared" si="2"/>
        <v>0</v>
      </c>
      <c r="Q4" s="59" t="s">
        <v>213</v>
      </c>
    </row>
    <row r="5" spans="1:17" x14ac:dyDescent="0.3">
      <c r="A5" s="4" t="s">
        <v>2728</v>
      </c>
      <c r="B5" s="151" t="s">
        <v>1495</v>
      </c>
      <c r="C5" s="10" t="s">
        <v>1006</v>
      </c>
      <c r="D5" s="11" t="s">
        <v>210</v>
      </c>
      <c r="E5" s="280" t="s">
        <v>5711</v>
      </c>
      <c r="F5" s="266">
        <v>19.989999999999998</v>
      </c>
      <c r="G5" s="35">
        <f>ROUNDUP(F5*Carpeta!$O$1,-2)</f>
        <v>14000</v>
      </c>
      <c r="H5" s="35">
        <f>ROUNDUP(F5*Carpeta!$O$4,-2)</f>
        <v>13000</v>
      </c>
      <c r="I5" s="2">
        <v>0</v>
      </c>
      <c r="J5" s="35">
        <f t="shared" si="0"/>
        <v>0</v>
      </c>
      <c r="K5" s="35">
        <f t="shared" si="1"/>
        <v>0</v>
      </c>
      <c r="L5" s="257" t="s">
        <v>2727</v>
      </c>
      <c r="M5" s="41">
        <f t="shared" si="2"/>
        <v>0</v>
      </c>
      <c r="O5" s="54">
        <v>650</v>
      </c>
      <c r="Q5" s="3">
        <f>SUMIF(C:C,Q4,M:M)</f>
        <v>0</v>
      </c>
    </row>
    <row r="6" spans="1:17" x14ac:dyDescent="0.3">
      <c r="A6" s="4" t="s">
        <v>6350</v>
      </c>
      <c r="B6" s="151" t="s">
        <v>1495</v>
      </c>
      <c r="C6" s="19" t="s">
        <v>185</v>
      </c>
      <c r="D6" s="11" t="s">
        <v>210</v>
      </c>
      <c r="E6" s="280" t="s">
        <v>5711</v>
      </c>
      <c r="F6" s="266">
        <v>19.989999999999998</v>
      </c>
      <c r="G6" s="35">
        <f>ROUNDUP(F6*Carpeta!$O$1,-2)</f>
        <v>14000</v>
      </c>
      <c r="H6" s="35">
        <f>ROUNDUP(F6*Carpeta!$O$4,-2)</f>
        <v>13000</v>
      </c>
      <c r="I6" s="2">
        <v>0</v>
      </c>
      <c r="J6" s="35">
        <f t="shared" si="0"/>
        <v>0</v>
      </c>
      <c r="K6" s="35">
        <f t="shared" si="1"/>
        <v>0</v>
      </c>
      <c r="L6" s="257" t="s">
        <v>6351</v>
      </c>
      <c r="M6" s="41">
        <f t="shared" si="2"/>
        <v>0</v>
      </c>
      <c r="O6" s="3">
        <f>SUMIF(F:F,"&gt;1.98",K:K)</f>
        <v>0</v>
      </c>
    </row>
    <row r="7" spans="1:17" x14ac:dyDescent="0.3">
      <c r="A7" s="4" t="s">
        <v>2742</v>
      </c>
      <c r="B7" s="151" t="s">
        <v>1495</v>
      </c>
      <c r="C7" s="23" t="s">
        <v>183</v>
      </c>
      <c r="D7" s="13" t="s">
        <v>209</v>
      </c>
      <c r="E7" s="280" t="s">
        <v>5711</v>
      </c>
      <c r="F7" s="266">
        <v>12.99</v>
      </c>
      <c r="G7" s="35">
        <f>ROUNDUP(F7*Carpeta!$O$1,-2)</f>
        <v>9100</v>
      </c>
      <c r="H7" s="35">
        <f>ROUNDUP(F7*Carpeta!$O$4,-2)</f>
        <v>8500</v>
      </c>
      <c r="I7" s="2">
        <v>0</v>
      </c>
      <c r="J7" s="35">
        <f t="shared" si="0"/>
        <v>0</v>
      </c>
      <c r="K7" s="35">
        <f t="shared" si="1"/>
        <v>0</v>
      </c>
      <c r="L7" s="257" t="s">
        <v>2741</v>
      </c>
      <c r="M7" s="41">
        <f t="shared" si="2"/>
        <v>0</v>
      </c>
      <c r="O7" s="271"/>
      <c r="Q7" s="54" t="s">
        <v>215</v>
      </c>
    </row>
    <row r="8" spans="1:17" x14ac:dyDescent="0.3">
      <c r="A8" s="4" t="s">
        <v>6352</v>
      </c>
      <c r="B8" s="151" t="s">
        <v>1495</v>
      </c>
      <c r="C8" s="19" t="s">
        <v>185</v>
      </c>
      <c r="D8" s="12" t="s">
        <v>208</v>
      </c>
      <c r="E8" s="280" t="s">
        <v>5711</v>
      </c>
      <c r="F8" s="266">
        <v>12.99</v>
      </c>
      <c r="G8" s="35">
        <f>ROUNDUP(F8*Carpeta!$O$1,-2)</f>
        <v>9100</v>
      </c>
      <c r="H8" s="35">
        <f>ROUNDUP(F8*Carpeta!$O$4,-2)</f>
        <v>8500</v>
      </c>
      <c r="I8" s="2">
        <v>0</v>
      </c>
      <c r="J8" s="35">
        <f t="shared" si="0"/>
        <v>0</v>
      </c>
      <c r="K8" s="35">
        <f t="shared" si="1"/>
        <v>0</v>
      </c>
      <c r="L8" s="257" t="s">
        <v>6353</v>
      </c>
      <c r="M8" s="41">
        <f t="shared" si="2"/>
        <v>0</v>
      </c>
      <c r="O8" s="54" t="s">
        <v>100</v>
      </c>
      <c r="Q8" s="3">
        <f>SUMIF(C:C,Q7,M:M)</f>
        <v>0</v>
      </c>
    </row>
    <row r="9" spans="1:17" ht="15" customHeight="1" x14ac:dyDescent="0.3">
      <c r="A9" s="4" t="s">
        <v>6354</v>
      </c>
      <c r="B9" s="151" t="s">
        <v>1495</v>
      </c>
      <c r="C9" s="19" t="s">
        <v>185</v>
      </c>
      <c r="D9" s="12" t="s">
        <v>208</v>
      </c>
      <c r="E9" s="280" t="s">
        <v>5711</v>
      </c>
      <c r="F9" s="266">
        <v>10.99</v>
      </c>
      <c r="G9" s="35">
        <f>ROUNDUP(F9*Carpeta!$O$1,-2)</f>
        <v>7700</v>
      </c>
      <c r="H9" s="35">
        <f>ROUNDUP(F9*Carpeta!$O$4,-2)</f>
        <v>7200</v>
      </c>
      <c r="I9" s="2">
        <v>0</v>
      </c>
      <c r="J9" s="35">
        <f t="shared" si="0"/>
        <v>0</v>
      </c>
      <c r="K9" s="35">
        <f t="shared" si="1"/>
        <v>0</v>
      </c>
      <c r="L9" s="257" t="s">
        <v>6355</v>
      </c>
      <c r="M9" s="41">
        <f t="shared" si="2"/>
        <v>0</v>
      </c>
      <c r="O9" s="40">
        <f>SUMIF(F:F,"&gt;1.98",M:M)</f>
        <v>0</v>
      </c>
    </row>
    <row r="10" spans="1:17" x14ac:dyDescent="0.3">
      <c r="A10" s="4" t="s">
        <v>6356</v>
      </c>
      <c r="B10" s="151" t="s">
        <v>1495</v>
      </c>
      <c r="C10" s="19" t="s">
        <v>1037</v>
      </c>
      <c r="D10" s="11" t="s">
        <v>210</v>
      </c>
      <c r="E10" s="280" t="s">
        <v>5711</v>
      </c>
      <c r="F10" s="266">
        <v>8.99</v>
      </c>
      <c r="G10" s="35">
        <f>ROUNDUP(F10*Carpeta!$O$1,-2)</f>
        <v>6300</v>
      </c>
      <c r="H10" s="35">
        <f>ROUNDUP(F10*Carpeta!$O$4,-2)</f>
        <v>5900</v>
      </c>
      <c r="I10" s="2">
        <v>0</v>
      </c>
      <c r="J10" s="35">
        <f t="shared" si="0"/>
        <v>0</v>
      </c>
      <c r="K10" s="35">
        <f t="shared" si="1"/>
        <v>0</v>
      </c>
      <c r="L10" s="257" t="s">
        <v>6357</v>
      </c>
      <c r="M10" s="41">
        <f t="shared" si="2"/>
        <v>0</v>
      </c>
      <c r="Q10" s="58" t="s">
        <v>214</v>
      </c>
    </row>
    <row r="11" spans="1:17" x14ac:dyDescent="0.3">
      <c r="A11" s="4" t="s">
        <v>2732</v>
      </c>
      <c r="B11" s="151" t="s">
        <v>1495</v>
      </c>
      <c r="C11" s="10" t="s">
        <v>181</v>
      </c>
      <c r="D11" s="11" t="s">
        <v>210</v>
      </c>
      <c r="E11" s="280" t="s">
        <v>5711</v>
      </c>
      <c r="F11" s="266">
        <v>6.99</v>
      </c>
      <c r="G11" s="35">
        <f>ROUNDUP(F11*Carpeta!$O$1,-2)</f>
        <v>4900</v>
      </c>
      <c r="H11" s="35">
        <f>ROUNDUP(F11*Carpeta!$O$4,-2)</f>
        <v>4600</v>
      </c>
      <c r="I11" s="2">
        <v>0</v>
      </c>
      <c r="J11" s="35">
        <f t="shared" si="0"/>
        <v>0</v>
      </c>
      <c r="K11" s="35">
        <f t="shared" si="1"/>
        <v>0</v>
      </c>
      <c r="L11" s="257" t="s">
        <v>2731</v>
      </c>
      <c r="M11" s="41">
        <f t="shared" si="2"/>
        <v>0</v>
      </c>
      <c r="O11" s="47"/>
      <c r="Q11" s="3">
        <f>SUMIF(C:C,Q10,M:M)</f>
        <v>0</v>
      </c>
    </row>
    <row r="12" spans="1:17" x14ac:dyDescent="0.3">
      <c r="A12" s="4" t="s">
        <v>6358</v>
      </c>
      <c r="B12" s="151" t="s">
        <v>1495</v>
      </c>
      <c r="C12" s="9" t="s">
        <v>182</v>
      </c>
      <c r="D12" s="11" t="s">
        <v>210</v>
      </c>
      <c r="E12" s="280" t="s">
        <v>5711</v>
      </c>
      <c r="F12" s="266">
        <v>6.99</v>
      </c>
      <c r="G12" s="35">
        <f>ROUNDUP(F12*Carpeta!$O$1,-2)</f>
        <v>4900</v>
      </c>
      <c r="H12" s="35">
        <f>ROUNDUP(F12*Carpeta!$O$4,-2)</f>
        <v>4600</v>
      </c>
      <c r="I12" s="2">
        <v>0</v>
      </c>
      <c r="J12" s="35">
        <f t="shared" si="0"/>
        <v>0</v>
      </c>
      <c r="K12" s="35">
        <f t="shared" si="1"/>
        <v>0</v>
      </c>
      <c r="L12" s="257" t="s">
        <v>6359</v>
      </c>
      <c r="M12" s="41">
        <f t="shared" si="2"/>
        <v>0</v>
      </c>
      <c r="O12" s="47"/>
    </row>
    <row r="13" spans="1:17" x14ac:dyDescent="0.3">
      <c r="A13" s="4" t="s">
        <v>6360</v>
      </c>
      <c r="B13" s="151" t="s">
        <v>1495</v>
      </c>
      <c r="C13" s="19" t="s">
        <v>1033</v>
      </c>
      <c r="D13" s="12" t="s">
        <v>208</v>
      </c>
      <c r="E13" s="280" t="s">
        <v>5711</v>
      </c>
      <c r="F13" s="266">
        <v>6.99</v>
      </c>
      <c r="G13" s="35">
        <f>ROUNDUP(F13*Carpeta!$O$1,-2)</f>
        <v>4900</v>
      </c>
      <c r="H13" s="35">
        <f>ROUNDUP(F13*Carpeta!$O$4,-2)</f>
        <v>4600</v>
      </c>
      <c r="I13" s="2">
        <v>0</v>
      </c>
      <c r="J13" s="35">
        <f t="shared" si="0"/>
        <v>0</v>
      </c>
      <c r="K13" s="35">
        <f t="shared" si="1"/>
        <v>0</v>
      </c>
      <c r="L13" s="257" t="s">
        <v>6361</v>
      </c>
      <c r="M13" s="41">
        <f t="shared" si="2"/>
        <v>0</v>
      </c>
      <c r="O13" s="47"/>
      <c r="Q13" s="57" t="s">
        <v>216</v>
      </c>
    </row>
    <row r="14" spans="1:17" x14ac:dyDescent="0.3">
      <c r="A14" s="4" t="s">
        <v>6362</v>
      </c>
      <c r="B14" s="151" t="s">
        <v>1495</v>
      </c>
      <c r="C14" s="23" t="s">
        <v>1034</v>
      </c>
      <c r="D14" s="11" t="s">
        <v>210</v>
      </c>
      <c r="E14" s="280" t="s">
        <v>5711</v>
      </c>
      <c r="F14" s="266">
        <v>6.99</v>
      </c>
      <c r="G14" s="35">
        <f>ROUNDUP(F14*Carpeta!$O$1,-2)</f>
        <v>4900</v>
      </c>
      <c r="H14" s="35">
        <f>ROUNDUP(F14*Carpeta!$O$4,-2)</f>
        <v>4600</v>
      </c>
      <c r="I14" s="2">
        <v>0</v>
      </c>
      <c r="J14" s="35">
        <f t="shared" si="0"/>
        <v>0</v>
      </c>
      <c r="K14" s="35">
        <f t="shared" si="1"/>
        <v>0</v>
      </c>
      <c r="L14" s="257" t="s">
        <v>6363</v>
      </c>
      <c r="M14" s="41">
        <f t="shared" si="2"/>
        <v>0</v>
      </c>
      <c r="O14" s="184"/>
      <c r="Q14" s="3">
        <f>SUMIF(C:C,Q13,M:M)</f>
        <v>0</v>
      </c>
    </row>
    <row r="15" spans="1:17" x14ac:dyDescent="0.3">
      <c r="A15" s="4" t="s">
        <v>6364</v>
      </c>
      <c r="B15" s="151" t="s">
        <v>1495</v>
      </c>
      <c r="C15" s="19" t="s">
        <v>1038</v>
      </c>
      <c r="D15" s="11" t="s">
        <v>210</v>
      </c>
      <c r="E15" s="280" t="s">
        <v>5711</v>
      </c>
      <c r="F15" s="266">
        <v>5.99</v>
      </c>
      <c r="G15" s="35">
        <f>ROUNDUP(F15*Carpeta!$O$1,-2)</f>
        <v>4200</v>
      </c>
      <c r="H15" s="35">
        <f>ROUNDUP(F15*Carpeta!$O$4,-2)</f>
        <v>3900</v>
      </c>
      <c r="I15" s="2">
        <v>0</v>
      </c>
      <c r="J15" s="35">
        <f t="shared" si="0"/>
        <v>0</v>
      </c>
      <c r="K15" s="35">
        <f t="shared" si="1"/>
        <v>0</v>
      </c>
      <c r="L15" s="257" t="s">
        <v>6365</v>
      </c>
      <c r="M15" s="41">
        <f t="shared" si="2"/>
        <v>0</v>
      </c>
    </row>
    <row r="16" spans="1:17" x14ac:dyDescent="0.3">
      <c r="A16" s="22" t="s">
        <v>2739</v>
      </c>
      <c r="B16" s="151" t="s">
        <v>1495</v>
      </c>
      <c r="C16" s="4" t="s">
        <v>1010</v>
      </c>
      <c r="D16" s="12" t="s">
        <v>208</v>
      </c>
      <c r="E16" s="280" t="s">
        <v>5711</v>
      </c>
      <c r="F16" s="266">
        <v>4.99</v>
      </c>
      <c r="G16" s="35">
        <f>ROUNDUP(F16*Carpeta!$O$1,-2)</f>
        <v>3500</v>
      </c>
      <c r="H16" s="35">
        <f>ROUNDUP(F16*Carpeta!$O$4,-2)</f>
        <v>3300</v>
      </c>
      <c r="I16" s="2">
        <v>0</v>
      </c>
      <c r="J16" s="16">
        <f t="shared" si="0"/>
        <v>0</v>
      </c>
      <c r="K16" s="16">
        <f t="shared" si="1"/>
        <v>0</v>
      </c>
      <c r="L16" s="257" t="s">
        <v>2740</v>
      </c>
      <c r="M16" s="41">
        <f t="shared" si="2"/>
        <v>0</v>
      </c>
      <c r="Q16" s="55" t="s">
        <v>180</v>
      </c>
    </row>
    <row r="17" spans="1:17" x14ac:dyDescent="0.3">
      <c r="A17" s="4" t="s">
        <v>6366</v>
      </c>
      <c r="B17" s="151" t="s">
        <v>1495</v>
      </c>
      <c r="C17" s="8" t="s">
        <v>184</v>
      </c>
      <c r="D17" s="13" t="s">
        <v>209</v>
      </c>
      <c r="E17" s="280" t="s">
        <v>5711</v>
      </c>
      <c r="F17" s="266">
        <v>4.99</v>
      </c>
      <c r="G17" s="35">
        <f>ROUNDUP(F17*Carpeta!$O$1,-2)</f>
        <v>3500</v>
      </c>
      <c r="H17" s="35">
        <f>ROUNDUP(F17*Carpeta!$O$4,-2)</f>
        <v>3300</v>
      </c>
      <c r="I17" s="2">
        <v>0</v>
      </c>
      <c r="J17" s="35">
        <f t="shared" si="0"/>
        <v>0</v>
      </c>
      <c r="K17" s="35">
        <f t="shared" si="1"/>
        <v>0</v>
      </c>
      <c r="L17" s="257" t="s">
        <v>6367</v>
      </c>
      <c r="M17" s="41">
        <f t="shared" si="2"/>
        <v>0</v>
      </c>
      <c r="Q17" s="3">
        <f>(SUM(M:M)-Q2-Q5-Q8-Q11-Q14-Q20-Q23)</f>
        <v>0</v>
      </c>
    </row>
    <row r="18" spans="1:17" x14ac:dyDescent="0.3">
      <c r="A18" s="4" t="s">
        <v>6368</v>
      </c>
      <c r="B18" s="151" t="s">
        <v>1495</v>
      </c>
      <c r="C18" s="14" t="s">
        <v>1152</v>
      </c>
      <c r="D18" s="11" t="s">
        <v>210</v>
      </c>
      <c r="E18" s="280" t="s">
        <v>5711</v>
      </c>
      <c r="F18" s="266">
        <v>3.99</v>
      </c>
      <c r="G18" s="35">
        <f>ROUNDUP(F18*Carpeta!$O$1,-2)</f>
        <v>2800</v>
      </c>
      <c r="H18" s="35">
        <f>ROUNDUP(F18*Carpeta!$O$4,-2)</f>
        <v>2600</v>
      </c>
      <c r="I18" s="2">
        <v>0</v>
      </c>
      <c r="J18" s="35">
        <f t="shared" si="0"/>
        <v>0</v>
      </c>
      <c r="K18" s="35">
        <f t="shared" si="1"/>
        <v>0</v>
      </c>
      <c r="L18" s="257" t="s">
        <v>6369</v>
      </c>
      <c r="M18" s="41">
        <f t="shared" si="2"/>
        <v>0</v>
      </c>
    </row>
    <row r="19" spans="1:17" x14ac:dyDescent="0.3">
      <c r="A19" s="4" t="s">
        <v>4557</v>
      </c>
      <c r="B19" s="151" t="s">
        <v>1495</v>
      </c>
      <c r="C19" s="9" t="s">
        <v>182</v>
      </c>
      <c r="D19" s="13" t="s">
        <v>209</v>
      </c>
      <c r="E19" s="280" t="s">
        <v>5711</v>
      </c>
      <c r="F19" s="266">
        <v>3.99</v>
      </c>
      <c r="G19" s="35">
        <f>ROUNDUP(F19*Carpeta!$O$1,-2)</f>
        <v>2800</v>
      </c>
      <c r="H19" s="35">
        <f>ROUNDUP(F19*Carpeta!$O$4,-2)</f>
        <v>2600</v>
      </c>
      <c r="I19" s="2">
        <v>0</v>
      </c>
      <c r="J19" s="35">
        <f t="shared" si="0"/>
        <v>0</v>
      </c>
      <c r="K19" s="35">
        <f t="shared" si="1"/>
        <v>0</v>
      </c>
      <c r="L19" s="257" t="s">
        <v>4556</v>
      </c>
      <c r="M19" s="41">
        <f t="shared" si="2"/>
        <v>0</v>
      </c>
      <c r="Q19" s="213" t="s">
        <v>3260</v>
      </c>
    </row>
    <row r="20" spans="1:17" x14ac:dyDescent="0.3">
      <c r="A20" s="30" t="s">
        <v>3195</v>
      </c>
      <c r="B20" s="151" t="s">
        <v>1495</v>
      </c>
      <c r="C20" s="19" t="s">
        <v>1038</v>
      </c>
      <c r="D20" s="12" t="s">
        <v>208</v>
      </c>
      <c r="E20" s="280" t="s">
        <v>5711</v>
      </c>
      <c r="F20" s="266">
        <v>3.99</v>
      </c>
      <c r="G20" s="35">
        <f>ROUNDUP(F20*Carpeta!$O$1,-2)</f>
        <v>2800</v>
      </c>
      <c r="H20" s="35">
        <f>ROUNDUP(F20*Carpeta!$O$4,-2)</f>
        <v>2600</v>
      </c>
      <c r="I20" s="2">
        <v>0</v>
      </c>
      <c r="J20" s="16">
        <f t="shared" si="0"/>
        <v>0</v>
      </c>
      <c r="K20" s="16">
        <f t="shared" si="1"/>
        <v>0</v>
      </c>
      <c r="L20" s="257" t="s">
        <v>6370</v>
      </c>
      <c r="M20" s="41">
        <f t="shared" si="2"/>
        <v>0</v>
      </c>
      <c r="Q20" s="3">
        <f>SUMIF(C:C,Q19,M:M)</f>
        <v>0</v>
      </c>
    </row>
    <row r="21" spans="1:17" x14ac:dyDescent="0.3">
      <c r="A21" s="22" t="s">
        <v>2734</v>
      </c>
      <c r="B21" s="151" t="s">
        <v>1495</v>
      </c>
      <c r="C21" s="19" t="s">
        <v>185</v>
      </c>
      <c r="D21" s="12" t="s">
        <v>208</v>
      </c>
      <c r="E21" s="280" t="s">
        <v>5711</v>
      </c>
      <c r="F21" s="266">
        <v>3.99</v>
      </c>
      <c r="G21" s="35">
        <f>ROUNDUP(F21*Carpeta!$O$1,-2)</f>
        <v>2800</v>
      </c>
      <c r="H21" s="35">
        <f>ROUNDUP(F21*Carpeta!$O$4,-2)</f>
        <v>2600</v>
      </c>
      <c r="I21" s="2">
        <v>0</v>
      </c>
      <c r="J21" s="16">
        <f t="shared" si="0"/>
        <v>0</v>
      </c>
      <c r="K21" s="16">
        <f t="shared" si="1"/>
        <v>0</v>
      </c>
      <c r="L21" s="257" t="s">
        <v>2733</v>
      </c>
      <c r="M21" s="41">
        <f t="shared" si="2"/>
        <v>0</v>
      </c>
    </row>
    <row r="22" spans="1:17" x14ac:dyDescent="0.3">
      <c r="A22" s="4" t="s">
        <v>2223</v>
      </c>
      <c r="B22" s="151" t="s">
        <v>1495</v>
      </c>
      <c r="C22" s="19" t="s">
        <v>185</v>
      </c>
      <c r="D22" s="12" t="s">
        <v>208</v>
      </c>
      <c r="E22" s="280" t="s">
        <v>5711</v>
      </c>
      <c r="F22" s="266">
        <v>3.99</v>
      </c>
      <c r="G22" s="35">
        <f>ROUNDUP(F22*Carpeta!$O$1,-2)</f>
        <v>2800</v>
      </c>
      <c r="H22" s="35">
        <f>ROUNDUP(F22*Carpeta!$O$4,-2)</f>
        <v>2600</v>
      </c>
      <c r="I22" s="2">
        <v>0</v>
      </c>
      <c r="J22" s="35">
        <f t="shared" si="0"/>
        <v>0</v>
      </c>
      <c r="K22" s="35">
        <f t="shared" si="1"/>
        <v>0</v>
      </c>
      <c r="L22" s="257" t="s">
        <v>2735</v>
      </c>
      <c r="M22" s="41">
        <f t="shared" si="2"/>
        <v>0</v>
      </c>
      <c r="Q22" s="56" t="s">
        <v>1218</v>
      </c>
    </row>
    <row r="23" spans="1:17" x14ac:dyDescent="0.3">
      <c r="A23" s="4" t="s">
        <v>6371</v>
      </c>
      <c r="B23" s="151" t="s">
        <v>1495</v>
      </c>
      <c r="C23" s="8" t="s">
        <v>184</v>
      </c>
      <c r="D23" s="12" t="s">
        <v>208</v>
      </c>
      <c r="E23" s="280" t="s">
        <v>5711</v>
      </c>
      <c r="F23" s="266">
        <v>2.99</v>
      </c>
      <c r="G23" s="35">
        <f>ROUNDUP(F23*Carpeta!$O$1,-2)</f>
        <v>2100</v>
      </c>
      <c r="H23" s="35">
        <f>ROUNDUP(F23*Carpeta!$O$4,-2)</f>
        <v>2000</v>
      </c>
      <c r="I23" s="2">
        <v>0</v>
      </c>
      <c r="J23" s="35">
        <f t="shared" ref="J23:J26" si="3">G23*I23</f>
        <v>0</v>
      </c>
      <c r="K23" s="35">
        <f t="shared" ref="K23:K26" si="4">H23*I23</f>
        <v>0</v>
      </c>
      <c r="L23" s="257" t="s">
        <v>6372</v>
      </c>
      <c r="M23" s="41">
        <f t="shared" ref="M23:M26" si="5">F23*I23</f>
        <v>0</v>
      </c>
      <c r="Q23" s="3">
        <f>SUMIF(C:C,Q22,M:M)</f>
        <v>0</v>
      </c>
    </row>
    <row r="24" spans="1:17" x14ac:dyDescent="0.3">
      <c r="A24" s="4" t="s">
        <v>419</v>
      </c>
      <c r="B24" s="151" t="s">
        <v>1495</v>
      </c>
      <c r="C24" s="9" t="s">
        <v>182</v>
      </c>
      <c r="D24" s="12" t="s">
        <v>208</v>
      </c>
      <c r="E24" s="280" t="s">
        <v>5711</v>
      </c>
      <c r="F24" s="266">
        <v>2.4900000000000002</v>
      </c>
      <c r="G24" s="35">
        <f>ROUNDUP(F24*Carpeta!$O$1,-2)</f>
        <v>1800</v>
      </c>
      <c r="H24" s="35">
        <f>ROUNDUP(F24*Carpeta!$O$4,-2)</f>
        <v>1700</v>
      </c>
      <c r="I24" s="2">
        <v>0</v>
      </c>
      <c r="J24" s="35">
        <f t="shared" si="3"/>
        <v>0</v>
      </c>
      <c r="K24" s="35">
        <f t="shared" si="4"/>
        <v>0</v>
      </c>
      <c r="L24" s="257" t="s">
        <v>6373</v>
      </c>
      <c r="M24" s="41">
        <f t="shared" si="5"/>
        <v>0</v>
      </c>
    </row>
    <row r="25" spans="1:17" x14ac:dyDescent="0.3">
      <c r="A25" s="4" t="s">
        <v>6374</v>
      </c>
      <c r="B25" s="151" t="s">
        <v>1495</v>
      </c>
      <c r="C25" s="10" t="s">
        <v>186</v>
      </c>
      <c r="D25" s="11" t="s">
        <v>210</v>
      </c>
      <c r="E25" s="280" t="s">
        <v>5711</v>
      </c>
      <c r="F25" s="266">
        <v>2.4900000000000002</v>
      </c>
      <c r="G25" s="35">
        <f>ROUNDUP(F25*Carpeta!$O$1,-2)</f>
        <v>1800</v>
      </c>
      <c r="H25" s="35">
        <f>ROUNDUP(F25*Carpeta!$O$4,-2)</f>
        <v>1700</v>
      </c>
      <c r="I25" s="2">
        <v>0</v>
      </c>
      <c r="J25" s="35">
        <f t="shared" si="3"/>
        <v>0</v>
      </c>
      <c r="K25" s="35">
        <f t="shared" si="4"/>
        <v>0</v>
      </c>
      <c r="L25" s="257" t="s">
        <v>6375</v>
      </c>
      <c r="M25" s="41">
        <f t="shared" si="5"/>
        <v>0</v>
      </c>
    </row>
    <row r="26" spans="1:17" x14ac:dyDescent="0.3">
      <c r="A26" s="4" t="s">
        <v>6377</v>
      </c>
      <c r="B26" s="151" t="s">
        <v>1495</v>
      </c>
      <c r="C26" s="10" t="s">
        <v>1006</v>
      </c>
      <c r="D26" s="13" t="s">
        <v>209</v>
      </c>
      <c r="E26" s="280" t="s">
        <v>5711</v>
      </c>
      <c r="F26" s="266">
        <v>1.99</v>
      </c>
      <c r="G26" s="35">
        <f>ROUNDUP(F26*Carpeta!$O$1,-2)</f>
        <v>1400</v>
      </c>
      <c r="H26" s="35">
        <f>ROUNDUP(F26*Carpeta!$O$4,-2)</f>
        <v>1300</v>
      </c>
      <c r="I26" s="2">
        <v>0</v>
      </c>
      <c r="J26" s="35">
        <f t="shared" si="3"/>
        <v>0</v>
      </c>
      <c r="K26" s="35">
        <f t="shared" si="4"/>
        <v>0</v>
      </c>
      <c r="L26" s="257" t="s">
        <v>6376</v>
      </c>
      <c r="M26" s="41">
        <f t="shared" si="5"/>
        <v>0</v>
      </c>
    </row>
    <row r="36" ht="15.6" customHeight="1" x14ac:dyDescent="0.3"/>
  </sheetData>
  <hyperlinks>
    <hyperlink ref="L2" r:id="rId1" xr:uid="{9599500D-719B-4928-BDA2-EA23002F6E28}"/>
    <hyperlink ref="L3" r:id="rId2" xr:uid="{D342A285-0E6A-425A-B1C9-D76AD46F60C9}"/>
    <hyperlink ref="L4" r:id="rId3" xr:uid="{F5D78522-D3F7-4260-BE0C-434EF206B0CA}"/>
    <hyperlink ref="L5" r:id="rId4" xr:uid="{3096324C-58E5-4AE8-A4A2-C4ADBFECBC6F}"/>
    <hyperlink ref="L6" r:id="rId5" xr:uid="{DC1B11C2-45DE-49C1-8330-8160E87655B5}"/>
    <hyperlink ref="L7" r:id="rId6" xr:uid="{BBB8D0A2-3142-4B05-A04B-BE510E2C08AB}"/>
    <hyperlink ref="L8" r:id="rId7" xr:uid="{6C90C674-6413-4151-B2D9-1DA650C709E3}"/>
    <hyperlink ref="L9" r:id="rId8" xr:uid="{0669A2EB-8585-449D-BBC1-410A66C87061}"/>
    <hyperlink ref="L10" r:id="rId9" xr:uid="{AD8B2A30-B7A0-47E2-A976-05AC1623A8AE}"/>
    <hyperlink ref="L11" r:id="rId10" xr:uid="{DD12C70C-A6BC-45D5-AF88-F1A17319859B}"/>
    <hyperlink ref="L12" r:id="rId11" xr:uid="{798A10C0-1831-4A67-89DD-F9E2F6CE7354}"/>
    <hyperlink ref="L13" r:id="rId12" xr:uid="{CB333F71-4C30-41F1-956E-F93BF1FF2400}"/>
    <hyperlink ref="L14" r:id="rId13" xr:uid="{F69CDC06-DF2D-4AC0-A344-1CD0903F54BA}"/>
    <hyperlink ref="L15" r:id="rId14" xr:uid="{1209FAF0-E671-422A-9A23-6BB5649B06CC}"/>
    <hyperlink ref="L16" r:id="rId15" xr:uid="{168BBE87-29F3-412F-89F0-9B3E9C550097}"/>
    <hyperlink ref="L17" r:id="rId16" xr:uid="{3CF76D67-5083-4365-ACEB-7D7FCF9CAAB1}"/>
    <hyperlink ref="L18" r:id="rId17" xr:uid="{4DBB88A1-FD17-4CDB-BC88-AB0277C83D24}"/>
    <hyperlink ref="L19" r:id="rId18" xr:uid="{E93AE891-7AF0-4B97-B8EE-A583314AB837}"/>
    <hyperlink ref="L20" r:id="rId19" xr:uid="{FB436C92-3CA0-4C02-9DC0-44F331A660B0}"/>
    <hyperlink ref="L21" r:id="rId20" xr:uid="{3C10ABB6-305C-4100-A99A-69DCE37682C9}"/>
    <hyperlink ref="L22" r:id="rId21" xr:uid="{2161DACE-8673-4F40-BC95-19E43BA935F7}"/>
    <hyperlink ref="L23" r:id="rId22" xr:uid="{4F32E24C-A3C5-42D0-8349-521CAEF2A1B8}"/>
    <hyperlink ref="L24" r:id="rId23" xr:uid="{4C910DAF-7122-4B4A-AEC2-B455DD2983DD}"/>
    <hyperlink ref="L25" r:id="rId24" xr:uid="{F852AE77-C810-4CCE-9264-32BBEA747ABA}"/>
    <hyperlink ref="L26" r:id="rId25" xr:uid="{9A220BE0-D617-4E6E-99F9-101C2C9FF81F}"/>
  </hyperlinks>
  <pageMargins left="0.75" right="0.75" top="1" bottom="1" header="0.5" footer="0.5"/>
  <pageSetup orientation="portrait" horizontalDpi="4294967292" verticalDpi="4294967292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7887-76DA-4CF7-B9E9-19B23E6D65B8}">
  <sheetPr codeName="Hoja1"/>
  <dimension ref="A1:Q581"/>
  <sheetViews>
    <sheetView zoomScale="96" zoomScaleNormal="130" workbookViewId="0">
      <pane ySplit="1" topLeftCell="A559" activePane="bottomLeft" state="frozen"/>
      <selection pane="bottomLeft" activeCell="A581" sqref="A581"/>
    </sheetView>
  </sheetViews>
  <sheetFormatPr baseColWidth="10" defaultRowHeight="15.6" x14ac:dyDescent="0.3"/>
  <cols>
    <col min="1" max="1" width="31.09765625" customWidth="1"/>
    <col min="2" max="2" width="42.296875" customWidth="1"/>
    <col min="3" max="3" width="10.8984375" bestFit="1" customWidth="1"/>
    <col min="4" max="4" width="7" customWidth="1"/>
    <col min="5" max="5" width="4.8984375" bestFit="1" customWidth="1"/>
    <col min="6" max="6" width="9.8984375" bestFit="1" customWidth="1"/>
    <col min="7" max="8" width="9.59765625" bestFit="1" customWidth="1"/>
    <col min="9" max="9" width="4.19921875" bestFit="1" customWidth="1"/>
    <col min="10" max="11" width="8.69921875" bestFit="1" customWidth="1"/>
    <col min="12" max="12" width="9" customWidth="1"/>
    <col min="13" max="13" width="5" customWidth="1"/>
    <col min="14" max="14" width="2.5" customWidth="1"/>
    <col min="15" max="15" width="12.69921875" bestFit="1" customWidth="1"/>
    <col min="16" max="16" width="1.8984375" customWidth="1"/>
    <col min="17" max="17" width="12" customWidth="1"/>
    <col min="18" max="21" width="5" customWidth="1"/>
    <col min="22" max="22" width="37.69921875" customWidth="1"/>
    <col min="24" max="24" width="16.69921875" bestFit="1" customWidth="1"/>
  </cols>
  <sheetData>
    <row r="1" spans="1:17" x14ac:dyDescent="0.3">
      <c r="A1" s="54" t="s">
        <v>0</v>
      </c>
      <c r="B1" s="54" t="s">
        <v>32</v>
      </c>
      <c r="C1" s="54" t="s">
        <v>1</v>
      </c>
      <c r="D1" s="54" t="s">
        <v>2</v>
      </c>
      <c r="E1" s="54" t="s">
        <v>5710</v>
      </c>
      <c r="F1" s="54" t="s">
        <v>6</v>
      </c>
      <c r="G1" s="54" t="s">
        <v>22</v>
      </c>
      <c r="H1" s="54" t="s">
        <v>1865</v>
      </c>
      <c r="I1" s="54" t="s">
        <v>217</v>
      </c>
      <c r="J1" s="54" t="s">
        <v>23</v>
      </c>
      <c r="K1" s="54" t="s">
        <v>1866</v>
      </c>
      <c r="L1" s="265" t="s">
        <v>1527</v>
      </c>
      <c r="O1" s="54">
        <v>700</v>
      </c>
      <c r="Q1" s="55" t="s">
        <v>212</v>
      </c>
    </row>
    <row r="2" spans="1:17" x14ac:dyDescent="0.3">
      <c r="A2" s="176" t="s">
        <v>6468</v>
      </c>
      <c r="B2" s="172" t="s">
        <v>1525</v>
      </c>
      <c r="C2" s="14" t="s">
        <v>1152</v>
      </c>
      <c r="D2" s="11" t="s">
        <v>210</v>
      </c>
      <c r="E2" s="280" t="s">
        <v>5711</v>
      </c>
      <c r="F2" s="266">
        <v>99.99</v>
      </c>
      <c r="G2" s="35">
        <f>ROUNDUP(F2*Carpeta!$O$1,-2)</f>
        <v>70000</v>
      </c>
      <c r="H2" s="35">
        <f>ROUNDUP(F2*Carpeta!$O$4,-2)</f>
        <v>65000</v>
      </c>
      <c r="I2" s="2">
        <v>1</v>
      </c>
      <c r="J2" s="16">
        <f>G2*I2</f>
        <v>70000</v>
      </c>
      <c r="K2" s="16">
        <f>H2*I2</f>
        <v>65000</v>
      </c>
      <c r="L2" s="256" t="s">
        <v>5218</v>
      </c>
      <c r="M2" s="41">
        <f>F2*I2</f>
        <v>99.99</v>
      </c>
      <c r="O2" s="3">
        <f>SUM(J:J)</f>
        <v>4031800</v>
      </c>
      <c r="Q2" s="3">
        <f>SUMIF(C:C,Q1,M:M)</f>
        <v>673.43000000000086</v>
      </c>
    </row>
    <row r="3" spans="1:17" x14ac:dyDescent="0.3">
      <c r="A3" s="176" t="s">
        <v>2643</v>
      </c>
      <c r="B3" s="205" t="s">
        <v>2628</v>
      </c>
      <c r="C3" s="8" t="s">
        <v>184</v>
      </c>
      <c r="D3" s="11" t="s">
        <v>210</v>
      </c>
      <c r="E3" s="280" t="s">
        <v>5711</v>
      </c>
      <c r="F3" s="266">
        <v>79.989999999999995</v>
      </c>
      <c r="G3" s="35">
        <f>ROUNDUP(F3*Carpeta!$O$1,-2)</f>
        <v>56000</v>
      </c>
      <c r="H3" s="35">
        <f>ROUNDUP(F3*Carpeta!$O$4,-2)</f>
        <v>52000</v>
      </c>
      <c r="I3" s="2">
        <v>1</v>
      </c>
      <c r="J3" s="16">
        <f>G3*I3</f>
        <v>56000</v>
      </c>
      <c r="K3" s="16">
        <f>H3*I3</f>
        <v>52000</v>
      </c>
      <c r="L3" s="256" t="s">
        <v>2642</v>
      </c>
      <c r="M3" s="41">
        <f>F3*I3</f>
        <v>79.989999999999995</v>
      </c>
      <c r="O3" s="184"/>
    </row>
    <row r="4" spans="1:17" x14ac:dyDescent="0.3">
      <c r="A4" s="21" t="s">
        <v>4650</v>
      </c>
      <c r="B4" s="170" t="s">
        <v>1522</v>
      </c>
      <c r="C4" s="6" t="s">
        <v>1154</v>
      </c>
      <c r="D4" s="11" t="s">
        <v>210</v>
      </c>
      <c r="E4" s="280" t="s">
        <v>5711</v>
      </c>
      <c r="F4" s="266">
        <v>79.989999999999995</v>
      </c>
      <c r="G4" s="35">
        <f>ROUNDUP(F4*Carpeta!$O$1,-2)</f>
        <v>56000</v>
      </c>
      <c r="H4" s="35">
        <f>ROUNDUP(F4*Carpeta!$O$4,-2)</f>
        <v>52000</v>
      </c>
      <c r="I4" s="2">
        <v>1</v>
      </c>
      <c r="J4" s="35">
        <f>G4*I4</f>
        <v>56000</v>
      </c>
      <c r="K4" s="35">
        <f>H4*I4</f>
        <v>52000</v>
      </c>
      <c r="L4" s="257" t="s">
        <v>4649</v>
      </c>
      <c r="M4" s="41">
        <f>F4*I4</f>
        <v>79.989999999999995</v>
      </c>
      <c r="O4" s="54">
        <v>650</v>
      </c>
      <c r="Q4" s="59" t="s">
        <v>213</v>
      </c>
    </row>
    <row r="5" spans="1:17" x14ac:dyDescent="0.3">
      <c r="A5" s="4" t="s">
        <v>6310</v>
      </c>
      <c r="B5" s="284" t="s">
        <v>6291</v>
      </c>
      <c r="C5" s="8" t="s">
        <v>184</v>
      </c>
      <c r="D5" s="11" t="s">
        <v>210</v>
      </c>
      <c r="E5" s="280" t="s">
        <v>5711</v>
      </c>
      <c r="F5" s="266">
        <v>64.989999999999995</v>
      </c>
      <c r="G5" s="35">
        <f>ROUNDUP(F5*Carpeta!$O$1,-2)</f>
        <v>45500</v>
      </c>
      <c r="H5" s="35">
        <f>ROUNDUP(F5*Carpeta!$O$4,-2)</f>
        <v>42300</v>
      </c>
      <c r="I5" s="2">
        <v>1</v>
      </c>
      <c r="J5" s="16">
        <f>G5*I5</f>
        <v>45500</v>
      </c>
      <c r="K5" s="16">
        <f>H5*I5</f>
        <v>42300</v>
      </c>
      <c r="L5" s="256" t="s">
        <v>6311</v>
      </c>
      <c r="M5" s="41">
        <f>F5*I5</f>
        <v>64.989999999999995</v>
      </c>
      <c r="O5" s="3">
        <f>SUM(K:K)</f>
        <v>3761400</v>
      </c>
      <c r="Q5" s="3">
        <f>SUMIF(C:C,Q4,M:M)</f>
        <v>391.73000000000036</v>
      </c>
    </row>
    <row r="6" spans="1:17" x14ac:dyDescent="0.3">
      <c r="A6" s="38" t="s">
        <v>2497</v>
      </c>
      <c r="B6" s="166" t="s">
        <v>1516</v>
      </c>
      <c r="C6" s="19" t="s">
        <v>1066</v>
      </c>
      <c r="D6" s="11" t="s">
        <v>210</v>
      </c>
      <c r="E6" s="280" t="s">
        <v>5712</v>
      </c>
      <c r="F6" s="266">
        <v>64.989999999999995</v>
      </c>
      <c r="G6" s="35">
        <f>ROUNDUP(F6*Carpeta!$O$1,-2)</f>
        <v>45500</v>
      </c>
      <c r="H6" s="35">
        <f>ROUNDUP(F6*Carpeta!$O$4,-2)</f>
        <v>42300</v>
      </c>
      <c r="I6" s="2">
        <v>1</v>
      </c>
      <c r="J6" s="16">
        <f>G6*I6</f>
        <v>45500</v>
      </c>
      <c r="K6" s="16">
        <f>H6*I6</f>
        <v>42300</v>
      </c>
      <c r="L6" s="256" t="s">
        <v>2498</v>
      </c>
      <c r="M6" s="41">
        <f>F6*I6</f>
        <v>64.989999999999995</v>
      </c>
    </row>
    <row r="7" spans="1:17" x14ac:dyDescent="0.3">
      <c r="A7" s="176" t="s">
        <v>5342</v>
      </c>
      <c r="B7" s="205" t="s">
        <v>2628</v>
      </c>
      <c r="C7" s="19" t="s">
        <v>185</v>
      </c>
      <c r="D7" s="11" t="s">
        <v>210</v>
      </c>
      <c r="E7" s="280" t="s">
        <v>5711</v>
      </c>
      <c r="F7" s="266">
        <v>49.99</v>
      </c>
      <c r="G7" s="35">
        <f>ROUNDUP(F7*Carpeta!$O$1,-2)</f>
        <v>35000</v>
      </c>
      <c r="H7" s="35">
        <f>ROUNDUP(F7*Carpeta!$O$4,-2)</f>
        <v>32500</v>
      </c>
      <c r="I7" s="2">
        <v>1</v>
      </c>
      <c r="J7" s="16">
        <f>G7*I7</f>
        <v>35000</v>
      </c>
      <c r="K7" s="16">
        <f>H7*I7</f>
        <v>32500</v>
      </c>
      <c r="L7" s="256" t="s">
        <v>5341</v>
      </c>
      <c r="M7" s="41">
        <f>F7*I7</f>
        <v>49.99</v>
      </c>
      <c r="O7" s="54" t="s">
        <v>100</v>
      </c>
      <c r="Q7" s="54" t="s">
        <v>215</v>
      </c>
    </row>
    <row r="8" spans="1:17" x14ac:dyDescent="0.3">
      <c r="A8" s="38" t="s">
        <v>4321</v>
      </c>
      <c r="B8" s="244" t="s">
        <v>3837</v>
      </c>
      <c r="C8" s="5" t="s">
        <v>1036</v>
      </c>
      <c r="D8" s="11" t="s">
        <v>210</v>
      </c>
      <c r="E8" s="280" t="s">
        <v>5712</v>
      </c>
      <c r="F8" s="266">
        <v>49.99</v>
      </c>
      <c r="G8" s="35">
        <f>ROUNDUP(F8*Carpeta!$O$1,-2)</f>
        <v>35000</v>
      </c>
      <c r="H8" s="35">
        <f>ROUNDUP(F8*Carpeta!$O$4,-2)</f>
        <v>32500</v>
      </c>
      <c r="I8" s="2">
        <v>1</v>
      </c>
      <c r="J8" s="16">
        <f>G8*I8</f>
        <v>35000</v>
      </c>
      <c r="K8" s="16">
        <f>H8*I8</f>
        <v>32500</v>
      </c>
      <c r="L8" s="257" t="s">
        <v>4320</v>
      </c>
      <c r="M8" s="41">
        <f>F8*I8</f>
        <v>49.99</v>
      </c>
      <c r="O8" s="40">
        <f>SUM(M:M)</f>
        <v>5742.1939999998913</v>
      </c>
      <c r="Q8" s="3">
        <f>SUMIF(C:C,Q7,M:M)</f>
        <v>566.58000000000061</v>
      </c>
    </row>
    <row r="9" spans="1:17" ht="15" customHeight="1" x14ac:dyDescent="0.3">
      <c r="A9" s="22" t="s">
        <v>3573</v>
      </c>
      <c r="B9" s="132" t="s">
        <v>1472</v>
      </c>
      <c r="C9" s="6" t="s">
        <v>1154</v>
      </c>
      <c r="D9" s="12" t="s">
        <v>208</v>
      </c>
      <c r="E9" s="280" t="s">
        <v>5711</v>
      </c>
      <c r="F9" s="266">
        <v>44.99</v>
      </c>
      <c r="G9" s="35">
        <f>ROUNDUP(F9*Carpeta!$O$1,-2)</f>
        <v>31500</v>
      </c>
      <c r="H9" s="35">
        <f>ROUNDUP(F9*Carpeta!$O$4,-2)</f>
        <v>29300</v>
      </c>
      <c r="I9" s="2">
        <v>2</v>
      </c>
      <c r="J9" s="16">
        <f>G9*I9</f>
        <v>63000</v>
      </c>
      <c r="K9" s="16">
        <f>H9*I9</f>
        <v>58600</v>
      </c>
      <c r="L9" s="42" t="s">
        <v>3574</v>
      </c>
      <c r="M9" s="41">
        <f>F9*I9</f>
        <v>89.98</v>
      </c>
      <c r="O9" s="47"/>
    </row>
    <row r="10" spans="1:17" x14ac:dyDescent="0.3">
      <c r="A10" s="30" t="s">
        <v>4961</v>
      </c>
      <c r="B10" s="193" t="s">
        <v>2424</v>
      </c>
      <c r="C10" s="10" t="s">
        <v>181</v>
      </c>
      <c r="D10" s="11" t="s">
        <v>210</v>
      </c>
      <c r="E10" s="280" t="s">
        <v>5711</v>
      </c>
      <c r="F10" s="266">
        <v>39.99</v>
      </c>
      <c r="G10" s="35">
        <f>ROUNDUP(F10*Carpeta!$O$1,-2)</f>
        <v>28000</v>
      </c>
      <c r="H10" s="35">
        <f>ROUNDUP(F10*Carpeta!$O$4,-2)</f>
        <v>26000</v>
      </c>
      <c r="I10" s="2">
        <v>1</v>
      </c>
      <c r="J10" s="16">
        <f>G10*I10</f>
        <v>28000</v>
      </c>
      <c r="K10" s="16">
        <f>H10*I10</f>
        <v>26000</v>
      </c>
      <c r="L10" s="256" t="s">
        <v>3348</v>
      </c>
      <c r="M10" s="41">
        <f>F10*I10</f>
        <v>39.99</v>
      </c>
      <c r="O10" s="212"/>
      <c r="Q10" s="58" t="s">
        <v>214</v>
      </c>
    </row>
    <row r="11" spans="1:17" x14ac:dyDescent="0.3">
      <c r="A11" s="4" t="s">
        <v>469</v>
      </c>
      <c r="B11" s="165" t="s">
        <v>1515</v>
      </c>
      <c r="C11" s="9" t="s">
        <v>182</v>
      </c>
      <c r="D11" s="1" t="s">
        <v>211</v>
      </c>
      <c r="E11" s="280" t="s">
        <v>5711</v>
      </c>
      <c r="F11" s="266">
        <v>39.99</v>
      </c>
      <c r="G11" s="35">
        <f>ROUNDUP(F11*Carpeta!$O$1,-2)</f>
        <v>28000</v>
      </c>
      <c r="H11" s="35">
        <f>ROUNDUP(F11*Carpeta!$O$4,-2)</f>
        <v>26000</v>
      </c>
      <c r="I11" s="2">
        <v>1</v>
      </c>
      <c r="J11" s="16">
        <f>G11*I11</f>
        <v>28000</v>
      </c>
      <c r="K11" s="16">
        <f>H11*I11</f>
        <v>26000</v>
      </c>
      <c r="L11" s="42" t="s">
        <v>5231</v>
      </c>
      <c r="M11" s="41">
        <f>F11*I11</f>
        <v>39.99</v>
      </c>
      <c r="O11" s="47"/>
      <c r="Q11" s="3">
        <f>SUMIF(C:C,Q10,M:M)</f>
        <v>595.42000000000041</v>
      </c>
    </row>
    <row r="12" spans="1:17" x14ac:dyDescent="0.3">
      <c r="A12" s="227" t="s">
        <v>2675</v>
      </c>
      <c r="B12" s="205" t="s">
        <v>2628</v>
      </c>
      <c r="C12" s="8" t="s">
        <v>184</v>
      </c>
      <c r="D12" s="11" t="s">
        <v>210</v>
      </c>
      <c r="E12" s="280" t="s">
        <v>5711</v>
      </c>
      <c r="F12" s="266">
        <v>39.99</v>
      </c>
      <c r="G12" s="35">
        <f>ROUNDUP(F12*Carpeta!$O$1,-2)</f>
        <v>28000</v>
      </c>
      <c r="H12" s="35">
        <f>ROUNDUP(F12*Carpeta!$O$4,-2)</f>
        <v>26000</v>
      </c>
      <c r="I12" s="2">
        <v>1</v>
      </c>
      <c r="J12" s="16">
        <f>G12*I12</f>
        <v>28000</v>
      </c>
      <c r="K12" s="16">
        <f>H12*I12</f>
        <v>26000</v>
      </c>
      <c r="L12" s="256" t="s">
        <v>5242</v>
      </c>
      <c r="M12" s="41">
        <f>F12*I12</f>
        <v>39.99</v>
      </c>
      <c r="O12" s="47"/>
    </row>
    <row r="13" spans="1:17" x14ac:dyDescent="0.3">
      <c r="A13" s="21" t="s">
        <v>27</v>
      </c>
      <c r="B13" s="166" t="s">
        <v>1516</v>
      </c>
      <c r="C13" s="6" t="s">
        <v>1154</v>
      </c>
      <c r="D13" s="12" t="s">
        <v>208</v>
      </c>
      <c r="E13" s="280" t="s">
        <v>5712</v>
      </c>
      <c r="F13" s="266">
        <v>39.99</v>
      </c>
      <c r="G13" s="35">
        <f>ROUNDUP(F13*Carpeta!$O$1,-2)</f>
        <v>28000</v>
      </c>
      <c r="H13" s="35">
        <f>ROUNDUP(F13*Carpeta!$O$4,-2)</f>
        <v>26000</v>
      </c>
      <c r="I13" s="2">
        <v>1</v>
      </c>
      <c r="J13" s="35">
        <f>G13*I13</f>
        <v>28000</v>
      </c>
      <c r="K13" s="35">
        <f>H13*I13</f>
        <v>26000</v>
      </c>
      <c r="L13" s="257" t="s">
        <v>6585</v>
      </c>
      <c r="M13" s="41">
        <f>F13*I13</f>
        <v>39.99</v>
      </c>
      <c r="O13" s="47"/>
      <c r="Q13" s="57" t="s">
        <v>216</v>
      </c>
    </row>
    <row r="14" spans="1:17" x14ac:dyDescent="0.3">
      <c r="A14" s="22" t="s">
        <v>2523</v>
      </c>
      <c r="B14" s="23" t="s">
        <v>1337</v>
      </c>
      <c r="C14" s="5" t="s">
        <v>1035</v>
      </c>
      <c r="D14" s="11" t="s">
        <v>210</v>
      </c>
      <c r="E14" s="280" t="s">
        <v>5712</v>
      </c>
      <c r="F14" s="266">
        <v>34.99</v>
      </c>
      <c r="G14" s="35">
        <f>ROUNDUP(F14*Carpeta!$O$1,-2)</f>
        <v>24500</v>
      </c>
      <c r="H14" s="35">
        <f>ROUNDUP(F14*Carpeta!$O$4,-2)</f>
        <v>22800</v>
      </c>
      <c r="I14" s="2">
        <v>2</v>
      </c>
      <c r="J14" s="16">
        <f>G14*I14</f>
        <v>49000</v>
      </c>
      <c r="K14" s="16">
        <f>H14*I14</f>
        <v>45600</v>
      </c>
      <c r="L14" s="257" t="s">
        <v>2522</v>
      </c>
      <c r="M14" s="41">
        <f>F14*I14</f>
        <v>69.98</v>
      </c>
      <c r="O14" s="184"/>
      <c r="Q14" s="3">
        <f>SUMIF(C:C,Q13,M:M)</f>
        <v>627.5420000000006</v>
      </c>
    </row>
    <row r="15" spans="1:17" x14ac:dyDescent="0.3">
      <c r="A15" s="176" t="s">
        <v>2644</v>
      </c>
      <c r="B15" s="205" t="s">
        <v>2628</v>
      </c>
      <c r="C15" s="6" t="s">
        <v>1154</v>
      </c>
      <c r="D15" s="12" t="s">
        <v>208</v>
      </c>
      <c r="E15" s="280" t="s">
        <v>5711</v>
      </c>
      <c r="F15" s="266">
        <v>34.99</v>
      </c>
      <c r="G15" s="35">
        <f>ROUNDUP(F15*Carpeta!$O$1,-2)</f>
        <v>24500</v>
      </c>
      <c r="H15" s="35">
        <f>ROUNDUP(F15*Carpeta!$O$4,-2)</f>
        <v>22800</v>
      </c>
      <c r="I15" s="2">
        <v>1</v>
      </c>
      <c r="J15" s="16">
        <f>G15*I15</f>
        <v>24500</v>
      </c>
      <c r="K15" s="16">
        <f>H15*I15</f>
        <v>22800</v>
      </c>
      <c r="L15" s="256" t="s">
        <v>2645</v>
      </c>
      <c r="M15" s="41">
        <f>F15*I15</f>
        <v>34.99</v>
      </c>
    </row>
    <row r="16" spans="1:17" x14ac:dyDescent="0.3">
      <c r="A16" s="30" t="s">
        <v>4930</v>
      </c>
      <c r="B16" s="173" t="s">
        <v>1526</v>
      </c>
      <c r="C16" s="19" t="s">
        <v>1033</v>
      </c>
      <c r="D16" s="12" t="s">
        <v>208</v>
      </c>
      <c r="E16" s="280" t="s">
        <v>5712</v>
      </c>
      <c r="F16" s="266">
        <v>31.992000000000001</v>
      </c>
      <c r="G16" s="35">
        <f>ROUNDUP(F16*Carpeta!$O$1,-2)</f>
        <v>22400</v>
      </c>
      <c r="H16" s="35">
        <f>ROUNDUP(F16*Carpeta!$O$4,-2)</f>
        <v>20800</v>
      </c>
      <c r="I16" s="2">
        <v>1</v>
      </c>
      <c r="J16" s="16">
        <f>G16*I16</f>
        <v>22400</v>
      </c>
      <c r="K16" s="16">
        <f>H16*I16</f>
        <v>20800</v>
      </c>
      <c r="L16" s="256" t="s">
        <v>4931</v>
      </c>
      <c r="M16" s="41">
        <f>F16*I16</f>
        <v>31.992000000000001</v>
      </c>
      <c r="Q16" s="55" t="s">
        <v>180</v>
      </c>
    </row>
    <row r="17" spans="1:17" x14ac:dyDescent="0.3">
      <c r="A17" s="30" t="s">
        <v>6333</v>
      </c>
      <c r="B17" s="192" t="s">
        <v>2422</v>
      </c>
      <c r="C17" s="23" t="s">
        <v>183</v>
      </c>
      <c r="D17" s="11" t="s">
        <v>210</v>
      </c>
      <c r="E17" s="280" t="s">
        <v>5711</v>
      </c>
      <c r="F17" s="266">
        <v>29.99</v>
      </c>
      <c r="G17" s="35">
        <f>ROUNDUP(F17*Carpeta!$O$1,-2)</f>
        <v>21000</v>
      </c>
      <c r="H17" s="35">
        <f>ROUNDUP(F17*Carpeta!$O$4,-2)</f>
        <v>19500</v>
      </c>
      <c r="I17" s="2">
        <v>1</v>
      </c>
      <c r="J17" s="16">
        <f>G17*I17</f>
        <v>21000</v>
      </c>
      <c r="K17" s="16">
        <f>H17*I17</f>
        <v>19500</v>
      </c>
      <c r="L17" s="256" t="s">
        <v>6335</v>
      </c>
      <c r="M17" s="41">
        <f>F17*I17</f>
        <v>29.99</v>
      </c>
      <c r="Q17" s="3">
        <f>(SUM(M:M)-Q2-Q5-Q8-Q11-Q14-Q20-Q23)</f>
        <v>1037.0419999998858</v>
      </c>
    </row>
    <row r="18" spans="1:17" x14ac:dyDescent="0.3">
      <c r="A18" s="30" t="s">
        <v>5833</v>
      </c>
      <c r="B18" s="249" t="s">
        <v>4120</v>
      </c>
      <c r="C18" s="8" t="s">
        <v>184</v>
      </c>
      <c r="D18" s="11" t="s">
        <v>210</v>
      </c>
      <c r="E18" s="280" t="s">
        <v>5711</v>
      </c>
      <c r="F18" s="266">
        <v>29.99</v>
      </c>
      <c r="G18" s="35">
        <f>ROUNDUP(F18*Carpeta!$O$1,-2)</f>
        <v>21000</v>
      </c>
      <c r="H18" s="35">
        <f>ROUNDUP(F18*Carpeta!$O$4,-2)</f>
        <v>19500</v>
      </c>
      <c r="I18" s="2">
        <v>1</v>
      </c>
      <c r="J18" s="16">
        <f>G18*I18</f>
        <v>21000</v>
      </c>
      <c r="K18" s="16">
        <f>H18*I18</f>
        <v>19500</v>
      </c>
      <c r="L18" s="256" t="s">
        <v>5834</v>
      </c>
      <c r="M18" s="41">
        <f>F18*I18</f>
        <v>29.99</v>
      </c>
    </row>
    <row r="19" spans="1:17" x14ac:dyDescent="0.3">
      <c r="A19" s="30" t="s">
        <v>5368</v>
      </c>
      <c r="B19" s="169" t="s">
        <v>1519</v>
      </c>
      <c r="C19" s="14" t="s">
        <v>1153</v>
      </c>
      <c r="D19" s="11" t="s">
        <v>210</v>
      </c>
      <c r="E19" s="280" t="s">
        <v>5711</v>
      </c>
      <c r="F19" s="266">
        <v>29.99</v>
      </c>
      <c r="G19" s="35">
        <f>ROUNDUP(F19*Carpeta!$O$1,-2)</f>
        <v>21000</v>
      </c>
      <c r="H19" s="35">
        <f>ROUNDUP(F19*Carpeta!$O$4,-2)</f>
        <v>19500</v>
      </c>
      <c r="I19" s="2">
        <v>1</v>
      </c>
      <c r="J19" s="16">
        <f>G19*I19</f>
        <v>21000</v>
      </c>
      <c r="K19" s="16">
        <f>H19*I19</f>
        <v>19500</v>
      </c>
      <c r="L19" s="257" t="s">
        <v>5367</v>
      </c>
      <c r="M19" s="41">
        <f>F19*I19</f>
        <v>29.99</v>
      </c>
      <c r="Q19" s="213" t="s">
        <v>3260</v>
      </c>
    </row>
    <row r="20" spans="1:17" x14ac:dyDescent="0.3">
      <c r="A20" s="21" t="s">
        <v>4289</v>
      </c>
      <c r="B20" s="170" t="s">
        <v>1522</v>
      </c>
      <c r="C20" s="6" t="s">
        <v>1154</v>
      </c>
      <c r="D20" s="11" t="s">
        <v>210</v>
      </c>
      <c r="E20" s="280" t="s">
        <v>5711</v>
      </c>
      <c r="F20" s="266">
        <v>29.99</v>
      </c>
      <c r="G20" s="35">
        <f>ROUNDUP(F20*Carpeta!$O$1,-2)</f>
        <v>21000</v>
      </c>
      <c r="H20" s="35">
        <f>ROUNDUP(F20*Carpeta!$O$4,-2)</f>
        <v>19500</v>
      </c>
      <c r="I20" s="2">
        <v>1</v>
      </c>
      <c r="J20" s="35">
        <f>G20*I20</f>
        <v>21000</v>
      </c>
      <c r="K20" s="35">
        <f>H20*I20</f>
        <v>19500</v>
      </c>
      <c r="L20" s="257" t="s">
        <v>4290</v>
      </c>
      <c r="M20" s="41">
        <f>F20*I20</f>
        <v>29.99</v>
      </c>
      <c r="Q20" s="3">
        <f>SUMIF(C:C,Q19,M:M)</f>
        <v>558.3200000000005</v>
      </c>
    </row>
    <row r="21" spans="1:17" x14ac:dyDescent="0.3">
      <c r="A21" s="22" t="s">
        <v>4536</v>
      </c>
      <c r="B21" s="255" t="s">
        <v>4514</v>
      </c>
      <c r="C21" s="6" t="s">
        <v>1154</v>
      </c>
      <c r="D21" s="12" t="s">
        <v>208</v>
      </c>
      <c r="E21" s="280" t="s">
        <v>5712</v>
      </c>
      <c r="F21" s="266">
        <v>29.99</v>
      </c>
      <c r="G21" s="35">
        <f>ROUNDUP(F21*Carpeta!$O$1,-2)</f>
        <v>21000</v>
      </c>
      <c r="H21" s="35">
        <f>ROUNDUP(F21*Carpeta!$O$4,-2)</f>
        <v>19500</v>
      </c>
      <c r="I21" s="2">
        <v>1</v>
      </c>
      <c r="J21" s="16">
        <f>G21*I21</f>
        <v>21000</v>
      </c>
      <c r="K21" s="16">
        <f>H21*I21</f>
        <v>19500</v>
      </c>
      <c r="L21" s="257" t="s">
        <v>4535</v>
      </c>
      <c r="M21" s="41">
        <f>F21*I21</f>
        <v>29.99</v>
      </c>
    </row>
    <row r="22" spans="1:17" x14ac:dyDescent="0.3">
      <c r="A22" s="4" t="s">
        <v>5331</v>
      </c>
      <c r="B22" s="272" t="s">
        <v>5294</v>
      </c>
      <c r="C22" s="10" t="s">
        <v>181</v>
      </c>
      <c r="D22" s="12" t="s">
        <v>208</v>
      </c>
      <c r="E22" s="280" t="s">
        <v>5711</v>
      </c>
      <c r="F22" s="266">
        <v>27.99</v>
      </c>
      <c r="G22" s="35">
        <f>ROUNDUP(F22*Carpeta!$O$1,-2)</f>
        <v>19600</v>
      </c>
      <c r="H22" s="35">
        <f>ROUNDUP(F22*Carpeta!$O$4,-2)</f>
        <v>18200</v>
      </c>
      <c r="I22" s="2">
        <v>1</v>
      </c>
      <c r="J22" s="16">
        <f>G22*I22</f>
        <v>19600</v>
      </c>
      <c r="K22" s="16">
        <f>H22*I22</f>
        <v>18200</v>
      </c>
      <c r="L22" s="42" t="s">
        <v>5332</v>
      </c>
      <c r="M22" s="41">
        <f>F22*I22</f>
        <v>27.99</v>
      </c>
      <c r="Q22" s="56" t="s">
        <v>1218</v>
      </c>
    </row>
    <row r="23" spans="1:17" x14ac:dyDescent="0.3">
      <c r="A23" s="30" t="s">
        <v>5822</v>
      </c>
      <c r="B23" s="169" t="s">
        <v>1519</v>
      </c>
      <c r="C23" s="8" t="s">
        <v>184</v>
      </c>
      <c r="D23" s="11" t="s">
        <v>210</v>
      </c>
      <c r="E23" s="280" t="s">
        <v>5712</v>
      </c>
      <c r="F23" s="266">
        <v>27.99</v>
      </c>
      <c r="G23" s="35">
        <f>ROUNDUP(F23*Carpeta!$O$1,-2)</f>
        <v>19600</v>
      </c>
      <c r="H23" s="35">
        <f>ROUNDUP(F23*Carpeta!$O$4,-2)</f>
        <v>18200</v>
      </c>
      <c r="I23" s="2">
        <v>1</v>
      </c>
      <c r="J23" s="16">
        <f>G23*I23</f>
        <v>19600</v>
      </c>
      <c r="K23" s="16">
        <f>H23*I23</f>
        <v>18200</v>
      </c>
      <c r="L23" s="256" t="s">
        <v>5823</v>
      </c>
      <c r="M23" s="41">
        <f>F23*I23</f>
        <v>27.99</v>
      </c>
      <c r="Q23" s="3">
        <f>SUMIF(C:C,Q22,M:M)</f>
        <v>1292.130000000001</v>
      </c>
    </row>
    <row r="24" spans="1:17" x14ac:dyDescent="0.3">
      <c r="A24" s="30" t="s">
        <v>3617</v>
      </c>
      <c r="B24" s="169" t="s">
        <v>1519</v>
      </c>
      <c r="C24" s="8" t="s">
        <v>184</v>
      </c>
      <c r="D24" s="11" t="s">
        <v>210</v>
      </c>
      <c r="E24" s="280" t="s">
        <v>5711</v>
      </c>
      <c r="F24" s="266">
        <v>27.99</v>
      </c>
      <c r="G24" s="35">
        <f>ROUNDUP(F24*Carpeta!$O$1,-2)</f>
        <v>19600</v>
      </c>
      <c r="H24" s="35">
        <f>ROUNDUP(F24*Carpeta!$O$4,-2)</f>
        <v>18200</v>
      </c>
      <c r="I24" s="2">
        <v>1</v>
      </c>
      <c r="J24" s="16">
        <f>G24*I24</f>
        <v>19600</v>
      </c>
      <c r="K24" s="16">
        <f>H24*I24</f>
        <v>18200</v>
      </c>
      <c r="L24" s="257" t="s">
        <v>5720</v>
      </c>
      <c r="M24" s="41">
        <f>F24*I24</f>
        <v>27.99</v>
      </c>
    </row>
    <row r="25" spans="1:17" x14ac:dyDescent="0.3">
      <c r="A25" s="30" t="s">
        <v>4939</v>
      </c>
      <c r="B25" s="157" t="s">
        <v>2132</v>
      </c>
      <c r="C25" s="8" t="s">
        <v>184</v>
      </c>
      <c r="D25" s="11" t="s">
        <v>210</v>
      </c>
      <c r="E25" s="280" t="s">
        <v>5711</v>
      </c>
      <c r="F25" s="266">
        <v>27.99</v>
      </c>
      <c r="G25" s="35">
        <f>ROUNDUP(F25*Carpeta!$O$1,-2)</f>
        <v>19600</v>
      </c>
      <c r="H25" s="35">
        <f>ROUNDUP(F25*Carpeta!$O$4,-2)</f>
        <v>18200</v>
      </c>
      <c r="I25" s="2">
        <v>1</v>
      </c>
      <c r="J25" s="16">
        <f>G25*I25</f>
        <v>19600</v>
      </c>
      <c r="K25" s="16">
        <f>H25*I25</f>
        <v>18200</v>
      </c>
      <c r="L25" s="257" t="s">
        <v>4940</v>
      </c>
      <c r="M25" s="41">
        <f>F25*I25</f>
        <v>27.99</v>
      </c>
    </row>
    <row r="26" spans="1:17" x14ac:dyDescent="0.3">
      <c r="A26" s="4" t="s">
        <v>4336</v>
      </c>
      <c r="B26" s="122" t="s">
        <v>1452</v>
      </c>
      <c r="C26" s="14" t="s">
        <v>1152</v>
      </c>
      <c r="D26" s="12" t="s">
        <v>208</v>
      </c>
      <c r="E26" s="280" t="s">
        <v>5711</v>
      </c>
      <c r="F26" s="266">
        <v>27.99</v>
      </c>
      <c r="G26" s="35">
        <f>ROUNDUP(F26*Carpeta!$O$1,-2)</f>
        <v>19600</v>
      </c>
      <c r="H26" s="35">
        <f>ROUNDUP(F26*Carpeta!$O$4,-2)</f>
        <v>18200</v>
      </c>
      <c r="I26" s="2">
        <v>1</v>
      </c>
      <c r="J26" s="35">
        <f>G26*I26</f>
        <v>19600</v>
      </c>
      <c r="K26" s="35">
        <f>H26*I26</f>
        <v>18200</v>
      </c>
      <c r="L26" s="257" t="s">
        <v>4335</v>
      </c>
      <c r="M26" s="41">
        <f>F26*I26</f>
        <v>27.99</v>
      </c>
    </row>
    <row r="27" spans="1:17" x14ac:dyDescent="0.3">
      <c r="A27" s="176" t="s">
        <v>2647</v>
      </c>
      <c r="B27" s="205" t="s">
        <v>2628</v>
      </c>
      <c r="C27" s="6" t="s">
        <v>1154</v>
      </c>
      <c r="D27" s="12" t="s">
        <v>208</v>
      </c>
      <c r="E27" s="280" t="s">
        <v>5711</v>
      </c>
      <c r="F27" s="266">
        <v>27.99</v>
      </c>
      <c r="G27" s="35">
        <f>ROUNDUP(F27*Carpeta!$O$1,-2)</f>
        <v>19600</v>
      </c>
      <c r="H27" s="35">
        <f>ROUNDUP(F27*Carpeta!$O$4,-2)</f>
        <v>18200</v>
      </c>
      <c r="I27" s="2">
        <v>1</v>
      </c>
      <c r="J27" s="16">
        <f>G27*I27</f>
        <v>19600</v>
      </c>
      <c r="K27" s="16">
        <f>H27*I27</f>
        <v>18200</v>
      </c>
      <c r="L27" s="256" t="s">
        <v>2646</v>
      </c>
      <c r="M27" s="41">
        <f>F27*I27</f>
        <v>27.99</v>
      </c>
    </row>
    <row r="28" spans="1:17" x14ac:dyDescent="0.3">
      <c r="A28" s="30" t="s">
        <v>5721</v>
      </c>
      <c r="B28" s="167" t="s">
        <v>1518</v>
      </c>
      <c r="C28" s="23" t="s">
        <v>183</v>
      </c>
      <c r="D28" s="12" t="s">
        <v>208</v>
      </c>
      <c r="E28" s="280" t="s">
        <v>5711</v>
      </c>
      <c r="F28" s="266">
        <v>24.99</v>
      </c>
      <c r="G28" s="35">
        <f>ROUNDUP(F28*Carpeta!$O$1,-2)</f>
        <v>17500</v>
      </c>
      <c r="H28" s="35">
        <f>ROUNDUP(F28*Carpeta!$O$4,-2)</f>
        <v>16300</v>
      </c>
      <c r="I28" s="2">
        <v>1</v>
      </c>
      <c r="J28" s="16">
        <f>G28*I28</f>
        <v>17500</v>
      </c>
      <c r="K28" s="16">
        <f>H28*I28</f>
        <v>16300</v>
      </c>
      <c r="L28" s="256" t="s">
        <v>5722</v>
      </c>
      <c r="M28" s="41">
        <f>F28*I28</f>
        <v>24.99</v>
      </c>
    </row>
    <row r="29" spans="1:17" x14ac:dyDescent="0.3">
      <c r="A29" s="30" t="s">
        <v>4939</v>
      </c>
      <c r="B29" s="171" t="s">
        <v>1524</v>
      </c>
      <c r="C29" s="8" t="s">
        <v>184</v>
      </c>
      <c r="D29" s="11" t="s">
        <v>210</v>
      </c>
      <c r="E29" s="280" t="s">
        <v>5711</v>
      </c>
      <c r="F29" s="266">
        <v>24.99</v>
      </c>
      <c r="G29" s="35">
        <f>ROUNDUP(F29*Carpeta!$O$1,-2)</f>
        <v>17500</v>
      </c>
      <c r="H29" s="35">
        <f>ROUNDUP(F29*Carpeta!$O$4,-2)</f>
        <v>16300</v>
      </c>
      <c r="I29" s="2">
        <v>1</v>
      </c>
      <c r="J29" s="16">
        <f>G29*I29</f>
        <v>17500</v>
      </c>
      <c r="K29" s="16">
        <f>H29*I29</f>
        <v>16300</v>
      </c>
      <c r="L29" s="257" t="s">
        <v>6400</v>
      </c>
      <c r="M29" s="41">
        <f>F29*I29</f>
        <v>24.99</v>
      </c>
    </row>
    <row r="30" spans="1:17" x14ac:dyDescent="0.3">
      <c r="A30" s="22" t="s">
        <v>5347</v>
      </c>
      <c r="B30" s="150" t="s">
        <v>1494</v>
      </c>
      <c r="C30" s="19" t="s">
        <v>185</v>
      </c>
      <c r="D30" s="12" t="s">
        <v>208</v>
      </c>
      <c r="E30" s="280" t="s">
        <v>5711</v>
      </c>
      <c r="F30" s="266">
        <v>24.99</v>
      </c>
      <c r="G30" s="35">
        <f>ROUNDUP(F30*Carpeta!$O$1,-2)</f>
        <v>17500</v>
      </c>
      <c r="H30" s="35">
        <f>ROUNDUP(F30*Carpeta!$O$4,-2)</f>
        <v>16300</v>
      </c>
      <c r="I30" s="2">
        <v>1</v>
      </c>
      <c r="J30" s="16">
        <f>G30*I30</f>
        <v>17500</v>
      </c>
      <c r="K30" s="16">
        <f>H30*I30</f>
        <v>16300</v>
      </c>
      <c r="L30" s="256" t="s">
        <v>5346</v>
      </c>
      <c r="M30" s="41">
        <f>F30*I30</f>
        <v>24.99</v>
      </c>
    </row>
    <row r="31" spans="1:17" x14ac:dyDescent="0.3">
      <c r="A31" s="22" t="s">
        <v>5371</v>
      </c>
      <c r="B31" s="164" t="s">
        <v>1514</v>
      </c>
      <c r="C31" s="23" t="s">
        <v>1034</v>
      </c>
      <c r="D31" s="11" t="s">
        <v>210</v>
      </c>
      <c r="E31" s="280" t="s">
        <v>5711</v>
      </c>
      <c r="F31" s="266">
        <v>24.99</v>
      </c>
      <c r="G31" s="35">
        <f>ROUNDUP(F31*Carpeta!$O$1,-2)</f>
        <v>17500</v>
      </c>
      <c r="H31" s="35">
        <f>ROUNDUP(F31*Carpeta!$O$4,-2)</f>
        <v>16300</v>
      </c>
      <c r="I31" s="2">
        <v>1</v>
      </c>
      <c r="J31" s="16">
        <f>G31*I31</f>
        <v>17500</v>
      </c>
      <c r="K31" s="16">
        <f>H31*I31</f>
        <v>16300</v>
      </c>
      <c r="L31" s="256" t="s">
        <v>5370</v>
      </c>
      <c r="M31" s="41">
        <f>F31*I31</f>
        <v>24.99</v>
      </c>
    </row>
    <row r="32" spans="1:17" x14ac:dyDescent="0.3">
      <c r="A32" s="4" t="s">
        <v>6337</v>
      </c>
      <c r="B32" s="166" t="s">
        <v>1516</v>
      </c>
      <c r="C32" s="14" t="s">
        <v>1152</v>
      </c>
      <c r="D32" s="12" t="s">
        <v>208</v>
      </c>
      <c r="E32" s="280" t="s">
        <v>5711</v>
      </c>
      <c r="F32" s="266">
        <v>24.99</v>
      </c>
      <c r="G32" s="35">
        <f>ROUNDUP(F32*Carpeta!$O$1,-2)</f>
        <v>17500</v>
      </c>
      <c r="H32" s="35">
        <f>ROUNDUP(F32*Carpeta!$O$4,-2)</f>
        <v>16300</v>
      </c>
      <c r="I32" s="2">
        <v>2</v>
      </c>
      <c r="J32" s="35">
        <f>G32*I32</f>
        <v>35000</v>
      </c>
      <c r="K32" s="35">
        <f>H32*I32</f>
        <v>32600</v>
      </c>
      <c r="L32" s="257" t="s">
        <v>6338</v>
      </c>
      <c r="M32" s="41">
        <f>F32*I32</f>
        <v>49.98</v>
      </c>
    </row>
    <row r="33" spans="1:13" x14ac:dyDescent="0.3">
      <c r="A33" s="30" t="s">
        <v>4981</v>
      </c>
      <c r="B33" s="142" t="s">
        <v>1485</v>
      </c>
      <c r="C33" s="6" t="s">
        <v>1154</v>
      </c>
      <c r="D33" s="12" t="s">
        <v>208</v>
      </c>
      <c r="E33" s="280" t="s">
        <v>5711</v>
      </c>
      <c r="F33" s="266">
        <v>24.99</v>
      </c>
      <c r="G33" s="35">
        <f>ROUNDUP(F33*Carpeta!$O$1,-2)</f>
        <v>17500</v>
      </c>
      <c r="H33" s="35">
        <f>ROUNDUP(F33*Carpeta!$O$4,-2)</f>
        <v>16300</v>
      </c>
      <c r="I33" s="2">
        <v>1</v>
      </c>
      <c r="J33" s="16">
        <f>G33*I33</f>
        <v>17500</v>
      </c>
      <c r="K33" s="16">
        <f>H33*I33</f>
        <v>16300</v>
      </c>
      <c r="L33" s="256" t="s">
        <v>4982</v>
      </c>
      <c r="M33" s="41">
        <f>F33*I33</f>
        <v>24.99</v>
      </c>
    </row>
    <row r="34" spans="1:13" x14ac:dyDescent="0.3">
      <c r="A34" s="21" t="s">
        <v>3335</v>
      </c>
      <c r="B34" s="166" t="s">
        <v>1516</v>
      </c>
      <c r="C34" s="6" t="s">
        <v>1154</v>
      </c>
      <c r="D34" s="12" t="s">
        <v>208</v>
      </c>
      <c r="E34" s="280" t="s">
        <v>5711</v>
      </c>
      <c r="F34" s="266">
        <v>24.99</v>
      </c>
      <c r="G34" s="35">
        <f>ROUNDUP(F34*Carpeta!$O$1,-2)</f>
        <v>17500</v>
      </c>
      <c r="H34" s="35">
        <f>ROUNDUP(F34*Carpeta!$O$4,-2)</f>
        <v>16300</v>
      </c>
      <c r="I34" s="2">
        <v>2</v>
      </c>
      <c r="J34" s="35">
        <f>G34*I34</f>
        <v>35000</v>
      </c>
      <c r="K34" s="35">
        <f>H34*I34</f>
        <v>32600</v>
      </c>
      <c r="L34" s="257" t="s">
        <v>4332</v>
      </c>
      <c r="M34" s="41">
        <f>F34*I34</f>
        <v>49.98</v>
      </c>
    </row>
    <row r="35" spans="1:13" ht="15.6" customHeight="1" x14ac:dyDescent="0.3">
      <c r="A35" s="38" t="s">
        <v>4958</v>
      </c>
      <c r="B35" s="193" t="s">
        <v>2424</v>
      </c>
      <c r="C35" s="8" t="s">
        <v>184</v>
      </c>
      <c r="D35" s="12" t="s">
        <v>208</v>
      </c>
      <c r="E35" s="280" t="s">
        <v>5711</v>
      </c>
      <c r="F35" s="266">
        <v>23.99</v>
      </c>
      <c r="G35" s="35">
        <f>ROUNDUP(F35*Carpeta!$O$1,-2)</f>
        <v>16800</v>
      </c>
      <c r="H35" s="35">
        <f>ROUNDUP(F35*Carpeta!$O$4,-2)</f>
        <v>15600</v>
      </c>
      <c r="I35" s="2">
        <v>1</v>
      </c>
      <c r="J35" s="16">
        <f>G35*I35</f>
        <v>16800</v>
      </c>
      <c r="K35" s="16">
        <f>H35*I35</f>
        <v>15600</v>
      </c>
      <c r="L35" s="256" t="s">
        <v>4957</v>
      </c>
      <c r="M35" s="41">
        <f>F35*I35</f>
        <v>23.99</v>
      </c>
    </row>
    <row r="36" spans="1:13" x14ac:dyDescent="0.3">
      <c r="A36" s="30" t="s">
        <v>4943</v>
      </c>
      <c r="B36" s="128" t="s">
        <v>1464</v>
      </c>
      <c r="C36" s="23" t="s">
        <v>183</v>
      </c>
      <c r="D36" s="11" t="s">
        <v>210</v>
      </c>
      <c r="E36" s="280" t="s">
        <v>5711</v>
      </c>
      <c r="F36" s="266">
        <v>22.99</v>
      </c>
      <c r="G36" s="35">
        <f>ROUNDUP(F36*Carpeta!$O$1,-2)</f>
        <v>16100</v>
      </c>
      <c r="H36" s="35">
        <f>ROUNDUP(F36*Carpeta!$O$4,-2)</f>
        <v>15000</v>
      </c>
      <c r="I36" s="2">
        <v>1</v>
      </c>
      <c r="J36" s="16">
        <f>G36*I36</f>
        <v>16100</v>
      </c>
      <c r="K36" s="16">
        <f>H36*I36</f>
        <v>15000</v>
      </c>
      <c r="L36" s="257" t="s">
        <v>4944</v>
      </c>
      <c r="M36" s="41">
        <f>F36*I36</f>
        <v>22.99</v>
      </c>
    </row>
    <row r="37" spans="1:13" x14ac:dyDescent="0.3">
      <c r="A37" s="22" t="s">
        <v>395</v>
      </c>
      <c r="B37" s="23" t="s">
        <v>1337</v>
      </c>
      <c r="C37" s="19" t="s">
        <v>1037</v>
      </c>
      <c r="D37" s="12" t="s">
        <v>208</v>
      </c>
      <c r="E37" s="280" t="s">
        <v>5711</v>
      </c>
      <c r="F37" s="266">
        <v>22.99</v>
      </c>
      <c r="G37" s="35">
        <f>ROUNDUP(F37*Carpeta!$O$1,-2)</f>
        <v>16100</v>
      </c>
      <c r="H37" s="35">
        <f>ROUNDUP(F37*Carpeta!$O$4,-2)</f>
        <v>15000</v>
      </c>
      <c r="I37" s="2">
        <v>2</v>
      </c>
      <c r="J37" s="16">
        <f>G37*I37</f>
        <v>32200</v>
      </c>
      <c r="K37" s="16">
        <f>H37*I37</f>
        <v>30000</v>
      </c>
      <c r="L37" s="256" t="s">
        <v>394</v>
      </c>
      <c r="M37" s="41">
        <f>F37*I37</f>
        <v>45.98</v>
      </c>
    </row>
    <row r="38" spans="1:13" x14ac:dyDescent="0.3">
      <c r="A38" s="33" t="s">
        <v>2493</v>
      </c>
      <c r="B38" s="23" t="s">
        <v>2421</v>
      </c>
      <c r="C38" s="10" t="s">
        <v>181</v>
      </c>
      <c r="D38" s="12" t="s">
        <v>208</v>
      </c>
      <c r="E38" s="280" t="s">
        <v>5711</v>
      </c>
      <c r="F38" s="266">
        <v>19.989999999999998</v>
      </c>
      <c r="G38" s="35">
        <f>ROUNDUP(F38*Carpeta!$O$1,-2)</f>
        <v>14000</v>
      </c>
      <c r="H38" s="35">
        <f>ROUNDUP(F38*Carpeta!$O$4,-2)</f>
        <v>13000</v>
      </c>
      <c r="I38" s="2">
        <v>1</v>
      </c>
      <c r="J38" s="16">
        <f>G38*I38</f>
        <v>14000</v>
      </c>
      <c r="K38" s="16">
        <f>H38*I38</f>
        <v>13000</v>
      </c>
      <c r="L38" s="256" t="s">
        <v>2681</v>
      </c>
      <c r="M38" s="41">
        <f>F38*I38</f>
        <v>19.989999999999998</v>
      </c>
    </row>
    <row r="39" spans="1:13" x14ac:dyDescent="0.3">
      <c r="A39" s="4" t="s">
        <v>6314</v>
      </c>
      <c r="B39" s="284" t="s">
        <v>6291</v>
      </c>
      <c r="C39" s="10" t="s">
        <v>181</v>
      </c>
      <c r="D39" s="12" t="s">
        <v>208</v>
      </c>
      <c r="E39" s="280" t="s">
        <v>5711</v>
      </c>
      <c r="F39" s="266">
        <v>19.989999999999998</v>
      </c>
      <c r="G39" s="35">
        <f>ROUNDUP(F39*Carpeta!$O$1,-2)</f>
        <v>14000</v>
      </c>
      <c r="H39" s="35">
        <f>ROUNDUP(F39*Carpeta!$O$4,-2)</f>
        <v>13000</v>
      </c>
      <c r="I39" s="2">
        <v>1</v>
      </c>
      <c r="J39" s="16">
        <f>G39*I39</f>
        <v>14000</v>
      </c>
      <c r="K39" s="16">
        <f>H39*I39</f>
        <v>13000</v>
      </c>
      <c r="L39" s="42" t="s">
        <v>6315</v>
      </c>
      <c r="M39" s="41">
        <f>F39*I39</f>
        <v>19.989999999999998</v>
      </c>
    </row>
    <row r="40" spans="1:13" x14ac:dyDescent="0.3">
      <c r="A40" s="4" t="s">
        <v>6312</v>
      </c>
      <c r="B40" s="249" t="s">
        <v>4121</v>
      </c>
      <c r="C40" s="10" t="s">
        <v>181</v>
      </c>
      <c r="D40" s="12" t="s">
        <v>208</v>
      </c>
      <c r="E40" s="280" t="s">
        <v>5711</v>
      </c>
      <c r="F40" s="266">
        <v>19.989999999999998</v>
      </c>
      <c r="G40" s="35">
        <f>ROUNDUP(F40*Carpeta!$O$1,-2)</f>
        <v>14000</v>
      </c>
      <c r="H40" s="35">
        <f>ROUNDUP(F40*Carpeta!$O$4,-2)</f>
        <v>13000</v>
      </c>
      <c r="I40" s="2">
        <v>2</v>
      </c>
      <c r="J40" s="35">
        <f>G40*I40</f>
        <v>28000</v>
      </c>
      <c r="K40" s="35">
        <f>H40*I40</f>
        <v>26000</v>
      </c>
      <c r="L40" s="257" t="s">
        <v>6313</v>
      </c>
      <c r="M40" s="41">
        <f>F40*I40</f>
        <v>39.979999999999997</v>
      </c>
    </row>
    <row r="41" spans="1:13" x14ac:dyDescent="0.3">
      <c r="A41" s="30" t="s">
        <v>4140</v>
      </c>
      <c r="B41" s="71" t="s">
        <v>1467</v>
      </c>
      <c r="C41" s="23" t="s">
        <v>183</v>
      </c>
      <c r="D41" s="11" t="s">
        <v>210</v>
      </c>
      <c r="E41" s="280" t="s">
        <v>5711</v>
      </c>
      <c r="F41" s="266">
        <v>19.989999999999998</v>
      </c>
      <c r="G41" s="35">
        <f>ROUNDUP(F41*Carpeta!$O$1,-2)</f>
        <v>14000</v>
      </c>
      <c r="H41" s="35">
        <f>ROUNDUP(F41*Carpeta!$O$4,-2)</f>
        <v>13000</v>
      </c>
      <c r="I41" s="2">
        <v>1</v>
      </c>
      <c r="J41" s="16">
        <f>G41*I41</f>
        <v>14000</v>
      </c>
      <c r="K41" s="16">
        <f>H41*I41</f>
        <v>13000</v>
      </c>
      <c r="L41" s="256" t="s">
        <v>4139</v>
      </c>
      <c r="M41" s="41">
        <f>F41*I41</f>
        <v>19.989999999999998</v>
      </c>
    </row>
    <row r="42" spans="1:13" x14ac:dyDescent="0.3">
      <c r="A42" s="30" t="s">
        <v>4538</v>
      </c>
      <c r="B42" s="171" t="s">
        <v>1524</v>
      </c>
      <c r="C42" s="23" t="s">
        <v>183</v>
      </c>
      <c r="D42" s="12" t="s">
        <v>208</v>
      </c>
      <c r="E42" s="280" t="s">
        <v>5711</v>
      </c>
      <c r="F42" s="266">
        <v>19.989999999999998</v>
      </c>
      <c r="G42" s="35">
        <f>ROUNDUP(F42*Carpeta!$O$1,-2)</f>
        <v>14000</v>
      </c>
      <c r="H42" s="35">
        <f>ROUNDUP(F42*Carpeta!$O$4,-2)</f>
        <v>13000</v>
      </c>
      <c r="I42" s="36">
        <v>1</v>
      </c>
      <c r="J42" s="35">
        <f>G42*I42</f>
        <v>14000</v>
      </c>
      <c r="K42" s="35">
        <f>H42*I42</f>
        <v>13000</v>
      </c>
      <c r="L42" s="256" t="s">
        <v>4537</v>
      </c>
      <c r="M42" s="41">
        <f>F42*I42</f>
        <v>19.989999999999998</v>
      </c>
    </row>
    <row r="43" spans="1:13" x14ac:dyDescent="0.3">
      <c r="A43" s="4" t="s">
        <v>6329</v>
      </c>
      <c r="B43" s="284" t="s">
        <v>6291</v>
      </c>
      <c r="C43" s="23" t="s">
        <v>183</v>
      </c>
      <c r="D43" s="12" t="s">
        <v>208</v>
      </c>
      <c r="E43" s="280" t="s">
        <v>5711</v>
      </c>
      <c r="F43" s="266">
        <v>19.989999999999998</v>
      </c>
      <c r="G43" s="35">
        <f>ROUNDUP(F43*Carpeta!$O$1,-2)</f>
        <v>14000</v>
      </c>
      <c r="H43" s="35">
        <f>ROUNDUP(F43*Carpeta!$O$4,-2)</f>
        <v>13000</v>
      </c>
      <c r="I43" s="2">
        <v>1</v>
      </c>
      <c r="J43" s="16">
        <f>G43*I43</f>
        <v>14000</v>
      </c>
      <c r="K43" s="16">
        <f>H43*I43</f>
        <v>13000</v>
      </c>
      <c r="L43" s="256" t="s">
        <v>6328</v>
      </c>
      <c r="M43" s="41">
        <f>F43*I43</f>
        <v>19.989999999999998</v>
      </c>
    </row>
    <row r="44" spans="1:13" x14ac:dyDescent="0.3">
      <c r="A44" s="4" t="s">
        <v>2559</v>
      </c>
      <c r="B44" s="147" t="s">
        <v>1491</v>
      </c>
      <c r="C44" s="8" t="s">
        <v>184</v>
      </c>
      <c r="D44" s="11" t="s">
        <v>210</v>
      </c>
      <c r="E44" s="280" t="s">
        <v>5711</v>
      </c>
      <c r="F44" s="266">
        <v>19.989999999999998</v>
      </c>
      <c r="G44" s="35">
        <f>ROUNDUP(F44*Carpeta!$O$1,-2)</f>
        <v>14000</v>
      </c>
      <c r="H44" s="35">
        <f>ROUNDUP(F44*Carpeta!$O$4,-2)</f>
        <v>13000</v>
      </c>
      <c r="I44" s="2">
        <v>1</v>
      </c>
      <c r="J44" s="35">
        <f>G44*I44</f>
        <v>14000</v>
      </c>
      <c r="K44" s="35">
        <f>H44*I44</f>
        <v>13000</v>
      </c>
      <c r="L44" s="257" t="s">
        <v>2558</v>
      </c>
      <c r="M44" s="41">
        <f>F44*I44</f>
        <v>19.989999999999998</v>
      </c>
    </row>
    <row r="45" spans="1:13" x14ac:dyDescent="0.3">
      <c r="A45" s="22" t="s">
        <v>5372</v>
      </c>
      <c r="B45" s="164" t="s">
        <v>1514</v>
      </c>
      <c r="C45" s="19" t="s">
        <v>185</v>
      </c>
      <c r="D45" s="11" t="s">
        <v>210</v>
      </c>
      <c r="E45" s="280" t="s">
        <v>5711</v>
      </c>
      <c r="F45" s="266">
        <v>19.989999999999998</v>
      </c>
      <c r="G45" s="35">
        <f>ROUNDUP(F45*Carpeta!$O$1,-2)</f>
        <v>14000</v>
      </c>
      <c r="H45" s="35">
        <f>ROUNDUP(F45*Carpeta!$O$4,-2)</f>
        <v>13000</v>
      </c>
      <c r="I45" s="2">
        <v>1</v>
      </c>
      <c r="J45" s="16">
        <f>G45*I45</f>
        <v>14000</v>
      </c>
      <c r="K45" s="16">
        <f>H45*I45</f>
        <v>13000</v>
      </c>
      <c r="L45" s="256" t="s">
        <v>5373</v>
      </c>
      <c r="M45" s="41">
        <f>F45*I45</f>
        <v>19.989999999999998</v>
      </c>
    </row>
    <row r="46" spans="1:13" x14ac:dyDescent="0.3">
      <c r="A46" s="4" t="s">
        <v>5284</v>
      </c>
      <c r="B46" s="272" t="s">
        <v>5293</v>
      </c>
      <c r="C46" s="19" t="s">
        <v>185</v>
      </c>
      <c r="D46" s="11" t="s">
        <v>210</v>
      </c>
      <c r="E46" s="280" t="s">
        <v>5711</v>
      </c>
      <c r="F46" s="266">
        <v>19.989999999999998</v>
      </c>
      <c r="G46" s="35">
        <f>ROUNDUP(F46*Carpeta!$O$1,-2)</f>
        <v>14000</v>
      </c>
      <c r="H46" s="35">
        <f>ROUNDUP(F46*Carpeta!$O$4,-2)</f>
        <v>13000</v>
      </c>
      <c r="I46" s="2">
        <v>2</v>
      </c>
      <c r="J46" s="16">
        <f>G46*I46</f>
        <v>28000</v>
      </c>
      <c r="K46" s="16">
        <f>H46*I46</f>
        <v>26000</v>
      </c>
      <c r="L46" s="42" t="s">
        <v>5283</v>
      </c>
      <c r="M46" s="41">
        <f>F46*I46</f>
        <v>39.979999999999997</v>
      </c>
    </row>
    <row r="47" spans="1:13" x14ac:dyDescent="0.3">
      <c r="A47" s="22" t="s">
        <v>2717</v>
      </c>
      <c r="B47" s="164" t="s">
        <v>1514</v>
      </c>
      <c r="C47" s="19" t="s">
        <v>185</v>
      </c>
      <c r="D47" s="12" t="s">
        <v>208</v>
      </c>
      <c r="E47" s="280" t="s">
        <v>5711</v>
      </c>
      <c r="F47" s="266">
        <v>19.989999999999998</v>
      </c>
      <c r="G47" s="35">
        <f>ROUNDUP(F47*Carpeta!$O$1,-2)</f>
        <v>14000</v>
      </c>
      <c r="H47" s="35">
        <f>ROUNDUP(F47*Carpeta!$O$4,-2)</f>
        <v>13000</v>
      </c>
      <c r="I47" s="2">
        <v>1</v>
      </c>
      <c r="J47" s="16">
        <f>G47*I47</f>
        <v>14000</v>
      </c>
      <c r="K47" s="16">
        <f>H47*I47</f>
        <v>13000</v>
      </c>
      <c r="L47" s="256" t="s">
        <v>2718</v>
      </c>
      <c r="M47" s="41">
        <f>F47*I47</f>
        <v>19.989999999999998</v>
      </c>
    </row>
    <row r="48" spans="1:13" x14ac:dyDescent="0.3">
      <c r="A48" s="4" t="s">
        <v>60</v>
      </c>
      <c r="B48" s="165" t="s">
        <v>1515</v>
      </c>
      <c r="C48" s="19" t="s">
        <v>185</v>
      </c>
      <c r="D48" s="13" t="s">
        <v>209</v>
      </c>
      <c r="E48" s="280" t="s">
        <v>5711</v>
      </c>
      <c r="F48" s="266">
        <v>19.989999999999998</v>
      </c>
      <c r="G48" s="35">
        <f>ROUNDUP(F48*Carpeta!$O$1,-2)</f>
        <v>14000</v>
      </c>
      <c r="H48" s="35">
        <f>ROUNDUP(F48*Carpeta!$O$4,-2)</f>
        <v>13000</v>
      </c>
      <c r="I48" s="2">
        <v>1</v>
      </c>
      <c r="J48" s="16">
        <f>G48*I48</f>
        <v>14000</v>
      </c>
      <c r="K48" s="16">
        <f>H48*I48</f>
        <v>13000</v>
      </c>
      <c r="L48" s="257" t="s">
        <v>244</v>
      </c>
      <c r="M48" s="41">
        <f>F48*I48</f>
        <v>19.989999999999998</v>
      </c>
    </row>
    <row r="49" spans="1:15" x14ac:dyDescent="0.3">
      <c r="A49" s="30" t="s">
        <v>1246</v>
      </c>
      <c r="B49" s="158" t="s">
        <v>1508</v>
      </c>
      <c r="C49" s="10" t="s">
        <v>186</v>
      </c>
      <c r="D49" s="12" t="s">
        <v>208</v>
      </c>
      <c r="E49" s="280" t="s">
        <v>5711</v>
      </c>
      <c r="F49" s="266">
        <v>19.989999999999998</v>
      </c>
      <c r="G49" s="35">
        <f>ROUNDUP(F49*Carpeta!$O$1,-2)</f>
        <v>14000</v>
      </c>
      <c r="H49" s="35">
        <f>ROUNDUP(F49*Carpeta!$O$4,-2)</f>
        <v>13000</v>
      </c>
      <c r="I49" s="2">
        <v>1</v>
      </c>
      <c r="J49" s="16">
        <f>G49*I49</f>
        <v>14000</v>
      </c>
      <c r="K49" s="16">
        <f>H49*I49</f>
        <v>13000</v>
      </c>
      <c r="L49" s="257" t="s">
        <v>1247</v>
      </c>
      <c r="M49" s="41">
        <f>F49*I49</f>
        <v>19.989999999999998</v>
      </c>
    </row>
    <row r="50" spans="1:15" x14ac:dyDescent="0.3">
      <c r="A50" s="22" t="s">
        <v>4483</v>
      </c>
      <c r="B50" s="143" t="s">
        <v>1505</v>
      </c>
      <c r="C50" s="19" t="s">
        <v>1038</v>
      </c>
      <c r="D50" s="11" t="s">
        <v>210</v>
      </c>
      <c r="E50" s="280" t="s">
        <v>5712</v>
      </c>
      <c r="F50" s="266">
        <v>19.989999999999998</v>
      </c>
      <c r="G50" s="35">
        <f>ROUNDUP(F50*Carpeta!$O$1,-2)</f>
        <v>14000</v>
      </c>
      <c r="H50" s="35">
        <f>ROUNDUP(F50*Carpeta!$O$4,-2)</f>
        <v>13000</v>
      </c>
      <c r="I50" s="2">
        <v>1</v>
      </c>
      <c r="J50" s="16">
        <f>G50*I50</f>
        <v>14000</v>
      </c>
      <c r="K50" s="16">
        <f>H50*I50</f>
        <v>13000</v>
      </c>
      <c r="L50" s="257" t="s">
        <v>4484</v>
      </c>
      <c r="M50" s="41">
        <f>F50*I50</f>
        <v>19.989999999999998</v>
      </c>
    </row>
    <row r="51" spans="1:15" x14ac:dyDescent="0.3">
      <c r="A51" s="30" t="s">
        <v>4157</v>
      </c>
      <c r="B51" s="71" t="s">
        <v>1467</v>
      </c>
      <c r="C51" s="14" t="s">
        <v>1152</v>
      </c>
      <c r="D51" s="11" t="s">
        <v>210</v>
      </c>
      <c r="E51" s="280" t="s">
        <v>5711</v>
      </c>
      <c r="F51" s="266">
        <v>19.989999999999998</v>
      </c>
      <c r="G51" s="35">
        <f>ROUNDUP(F51*Carpeta!$O$1,-2)</f>
        <v>14000</v>
      </c>
      <c r="H51" s="35">
        <f>ROUNDUP(F51*Carpeta!$O$4,-2)</f>
        <v>13000</v>
      </c>
      <c r="I51" s="2">
        <v>1</v>
      </c>
      <c r="J51" s="16">
        <f>G51*I51</f>
        <v>14000</v>
      </c>
      <c r="K51" s="16">
        <f>H51*I51</f>
        <v>13000</v>
      </c>
      <c r="L51" s="257" t="s">
        <v>4156</v>
      </c>
      <c r="M51" s="41">
        <f>F51*I51</f>
        <v>19.989999999999998</v>
      </c>
    </row>
    <row r="52" spans="1:15" x14ac:dyDescent="0.3">
      <c r="A52" s="30" t="s">
        <v>3803</v>
      </c>
      <c r="B52" s="144" t="s">
        <v>1487</v>
      </c>
      <c r="C52" s="14" t="s">
        <v>1152</v>
      </c>
      <c r="D52" s="12" t="s">
        <v>208</v>
      </c>
      <c r="E52" s="280" t="s">
        <v>5711</v>
      </c>
      <c r="F52" s="266">
        <v>19.989999999999998</v>
      </c>
      <c r="G52" s="35">
        <f>ROUNDUP(F52*Carpeta!$O$1,-2)</f>
        <v>14000</v>
      </c>
      <c r="H52" s="35">
        <f>ROUNDUP(F52*Carpeta!$O$4,-2)</f>
        <v>13000</v>
      </c>
      <c r="I52" s="2">
        <v>2</v>
      </c>
      <c r="J52" s="16">
        <f>G52*I52</f>
        <v>28000</v>
      </c>
      <c r="K52" s="16">
        <f>H52*I52</f>
        <v>26000</v>
      </c>
      <c r="L52" s="256" t="s">
        <v>3802</v>
      </c>
      <c r="M52" s="41">
        <f>F52*I52</f>
        <v>39.979999999999997</v>
      </c>
    </row>
    <row r="53" spans="1:15" x14ac:dyDescent="0.3">
      <c r="A53" s="30" t="s">
        <v>2483</v>
      </c>
      <c r="B53" s="192" t="s">
        <v>2422</v>
      </c>
      <c r="C53" s="14" t="s">
        <v>1152</v>
      </c>
      <c r="D53" s="251" t="s">
        <v>4302</v>
      </c>
      <c r="E53" s="280" t="s">
        <v>5712</v>
      </c>
      <c r="F53" s="266">
        <v>19.989999999999998</v>
      </c>
      <c r="G53" s="35">
        <f>ROUNDUP(F53*Carpeta!$O$1,-2)</f>
        <v>14000</v>
      </c>
      <c r="H53" s="35">
        <f>ROUNDUP(F53*Carpeta!$O$4,-2)</f>
        <v>13000</v>
      </c>
      <c r="I53" s="2">
        <v>1</v>
      </c>
      <c r="J53" s="16">
        <f>G53*I53</f>
        <v>14000</v>
      </c>
      <c r="K53" s="16">
        <f>H53*I53</f>
        <v>13000</v>
      </c>
      <c r="L53" s="256" t="s">
        <v>2482</v>
      </c>
      <c r="M53" s="41">
        <f>F53*I53</f>
        <v>19.989999999999998</v>
      </c>
    </row>
    <row r="54" spans="1:15" x14ac:dyDescent="0.3">
      <c r="A54" s="30" t="s">
        <v>1985</v>
      </c>
      <c r="B54" s="158" t="s">
        <v>1508</v>
      </c>
      <c r="C54" s="14" t="s">
        <v>1153</v>
      </c>
      <c r="D54" s="12" t="s">
        <v>208</v>
      </c>
      <c r="E54" s="280" t="s">
        <v>5711</v>
      </c>
      <c r="F54" s="266">
        <v>19.989999999999998</v>
      </c>
      <c r="G54" s="35">
        <f>ROUNDUP(F54*Carpeta!$O$1,-2)</f>
        <v>14000</v>
      </c>
      <c r="H54" s="35">
        <f>ROUNDUP(F54*Carpeta!$O$4,-2)</f>
        <v>13000</v>
      </c>
      <c r="I54" s="2">
        <v>2</v>
      </c>
      <c r="J54" s="16">
        <f>G54*I54</f>
        <v>28000</v>
      </c>
      <c r="K54" s="16">
        <f>H54*I54</f>
        <v>26000</v>
      </c>
      <c r="L54" s="257" t="s">
        <v>1984</v>
      </c>
      <c r="M54" s="41">
        <f>F54*I54</f>
        <v>39.979999999999997</v>
      </c>
    </row>
    <row r="55" spans="1:15" x14ac:dyDescent="0.3">
      <c r="A55" s="30" t="s">
        <v>2452</v>
      </c>
      <c r="B55" s="156" t="s">
        <v>1502</v>
      </c>
      <c r="C55" s="6" t="s">
        <v>1154</v>
      </c>
      <c r="D55" s="12" t="s">
        <v>208</v>
      </c>
      <c r="E55" s="280" t="s">
        <v>5711</v>
      </c>
      <c r="F55" s="266">
        <v>19.989999999999998</v>
      </c>
      <c r="G55" s="35">
        <f>ROUNDUP(F55*Carpeta!$O$1,-2)</f>
        <v>14000</v>
      </c>
      <c r="H55" s="35">
        <f>ROUNDUP(F55*Carpeta!$O$4,-2)</f>
        <v>13000</v>
      </c>
      <c r="I55" s="2">
        <v>2</v>
      </c>
      <c r="J55" s="16">
        <f>G55*I55</f>
        <v>28000</v>
      </c>
      <c r="K55" s="16">
        <f>H55*I55</f>
        <v>26000</v>
      </c>
      <c r="L55" s="257" t="s">
        <v>2451</v>
      </c>
      <c r="M55" s="41">
        <f>F55*I55</f>
        <v>39.979999999999997</v>
      </c>
    </row>
    <row r="56" spans="1:15" x14ac:dyDescent="0.3">
      <c r="A56" s="4" t="s">
        <v>6336</v>
      </c>
      <c r="B56" s="166" t="s">
        <v>1516</v>
      </c>
      <c r="C56" s="6" t="s">
        <v>1154</v>
      </c>
      <c r="D56" s="12" t="s">
        <v>208</v>
      </c>
      <c r="E56" s="280" t="s">
        <v>5711</v>
      </c>
      <c r="F56" s="266">
        <v>19.989999999999998</v>
      </c>
      <c r="G56" s="35">
        <f>ROUNDUP(F56*Carpeta!$O$1,-2)</f>
        <v>14000</v>
      </c>
      <c r="H56" s="35">
        <f>ROUNDUP(F56*Carpeta!$O$4,-2)</f>
        <v>13000</v>
      </c>
      <c r="I56" s="2">
        <v>2</v>
      </c>
      <c r="J56" s="35">
        <f>G56*I56</f>
        <v>28000</v>
      </c>
      <c r="K56" s="35">
        <f>H56*I56</f>
        <v>26000</v>
      </c>
      <c r="L56" s="257" t="s">
        <v>6339</v>
      </c>
      <c r="M56" s="41">
        <f>F56*I56</f>
        <v>39.979999999999997</v>
      </c>
    </row>
    <row r="57" spans="1:15" x14ac:dyDescent="0.3">
      <c r="A57" s="4" t="s">
        <v>3335</v>
      </c>
      <c r="B57" s="166" t="s">
        <v>1516</v>
      </c>
      <c r="C57" s="6" t="s">
        <v>1154</v>
      </c>
      <c r="D57" s="12" t="s">
        <v>208</v>
      </c>
      <c r="E57" s="280" t="s">
        <v>5711</v>
      </c>
      <c r="F57" s="266">
        <v>19.989999999999998</v>
      </c>
      <c r="G57" s="35">
        <f>ROUNDUP(F57*Carpeta!$O$1,-2)</f>
        <v>14000</v>
      </c>
      <c r="H57" s="35">
        <f>ROUNDUP(F57*Carpeta!$O$4,-2)</f>
        <v>13000</v>
      </c>
      <c r="I57" s="2">
        <v>1</v>
      </c>
      <c r="J57" s="35">
        <f>G57*I57</f>
        <v>14000</v>
      </c>
      <c r="K57" s="35">
        <f>H57*I57</f>
        <v>13000</v>
      </c>
      <c r="L57" s="257" t="s">
        <v>6340</v>
      </c>
      <c r="M57" s="41">
        <f>F57*I57</f>
        <v>19.989999999999998</v>
      </c>
    </row>
    <row r="58" spans="1:15" x14ac:dyDescent="0.3">
      <c r="A58" s="4" t="s">
        <v>4275</v>
      </c>
      <c r="B58" s="166" t="s">
        <v>1516</v>
      </c>
      <c r="C58" s="6" t="s">
        <v>1154</v>
      </c>
      <c r="D58" s="12" t="s">
        <v>208</v>
      </c>
      <c r="E58" s="280" t="s">
        <v>5711</v>
      </c>
      <c r="F58" s="266">
        <v>19.989999999999998</v>
      </c>
      <c r="G58" s="35">
        <f>ROUNDUP(F58*Carpeta!$O$1,-2)</f>
        <v>14000</v>
      </c>
      <c r="H58" s="35">
        <f>ROUNDUP(F58*Carpeta!$O$4,-2)</f>
        <v>13000</v>
      </c>
      <c r="I58" s="2">
        <v>2</v>
      </c>
      <c r="J58" s="35">
        <f>G58*I58</f>
        <v>28000</v>
      </c>
      <c r="K58" s="35">
        <f>H58*I58</f>
        <v>26000</v>
      </c>
      <c r="L58" s="257" t="s">
        <v>4276</v>
      </c>
      <c r="M58" s="41">
        <f>F58*I58</f>
        <v>39.979999999999997</v>
      </c>
    </row>
    <row r="59" spans="1:15" x14ac:dyDescent="0.3">
      <c r="A59" s="21" t="s">
        <v>5288</v>
      </c>
      <c r="B59" s="272" t="s">
        <v>5293</v>
      </c>
      <c r="C59" s="6" t="s">
        <v>1154</v>
      </c>
      <c r="D59" s="12" t="s">
        <v>208</v>
      </c>
      <c r="E59" s="280" t="s">
        <v>5711</v>
      </c>
      <c r="F59" s="266">
        <v>19.989999999999998</v>
      </c>
      <c r="G59" s="35">
        <f>ROUNDUP(F59*Carpeta!$O$1,-2)</f>
        <v>14000</v>
      </c>
      <c r="H59" s="35">
        <f>ROUNDUP(F59*Carpeta!$O$4,-2)</f>
        <v>13000</v>
      </c>
      <c r="I59" s="2">
        <v>1</v>
      </c>
      <c r="J59" s="16">
        <f>G59*I59</f>
        <v>14000</v>
      </c>
      <c r="K59" s="16">
        <f>H59*I59</f>
        <v>13000</v>
      </c>
      <c r="L59" s="42" t="s">
        <v>5303</v>
      </c>
      <c r="M59" s="41">
        <f>F59*I59</f>
        <v>19.989999999999998</v>
      </c>
    </row>
    <row r="60" spans="1:15" x14ac:dyDescent="0.3">
      <c r="A60" s="4" t="s">
        <v>4333</v>
      </c>
      <c r="B60" s="87" t="s">
        <v>1398</v>
      </c>
      <c r="C60" s="19" t="s">
        <v>185</v>
      </c>
      <c r="D60" s="13" t="s">
        <v>209</v>
      </c>
      <c r="E60" s="280" t="s">
        <v>5711</v>
      </c>
      <c r="F60" s="266">
        <v>18.391999999999999</v>
      </c>
      <c r="G60" s="35">
        <f>ROUNDUP(F60*Carpeta!$O$1,-2)</f>
        <v>12900</v>
      </c>
      <c r="H60" s="35">
        <f>ROUNDUP(F60*Carpeta!$O$4,-2)</f>
        <v>12000</v>
      </c>
      <c r="I60" s="2">
        <v>1</v>
      </c>
      <c r="J60" s="35">
        <f>G60*I60</f>
        <v>12900</v>
      </c>
      <c r="K60" s="35">
        <f>H60*I60</f>
        <v>12000</v>
      </c>
      <c r="L60" s="257" t="s">
        <v>4334</v>
      </c>
      <c r="M60" s="41">
        <f>F60*I60</f>
        <v>18.391999999999999</v>
      </c>
    </row>
    <row r="61" spans="1:15" x14ac:dyDescent="0.3">
      <c r="A61" s="21" t="s">
        <v>5330</v>
      </c>
      <c r="B61" s="272" t="s">
        <v>5294</v>
      </c>
      <c r="C61" s="10" t="s">
        <v>181</v>
      </c>
      <c r="D61" s="11" t="s">
        <v>210</v>
      </c>
      <c r="E61" s="280" t="s">
        <v>5711</v>
      </c>
      <c r="F61" s="266">
        <v>17.989999999999998</v>
      </c>
      <c r="G61" s="35">
        <f>ROUNDUP(F61*Carpeta!$O$1,-2)</f>
        <v>12600</v>
      </c>
      <c r="H61" s="35">
        <f>ROUNDUP(F61*Carpeta!$O$4,-2)</f>
        <v>11700</v>
      </c>
      <c r="I61" s="2">
        <v>1</v>
      </c>
      <c r="J61" s="16">
        <f>G61*I61</f>
        <v>12600</v>
      </c>
      <c r="K61" s="16">
        <f>H61*I61</f>
        <v>11700</v>
      </c>
      <c r="L61" s="42" t="s">
        <v>5329</v>
      </c>
      <c r="M61" s="41">
        <f>F61*I61</f>
        <v>17.989999999999998</v>
      </c>
      <c r="O61" s="47"/>
    </row>
    <row r="62" spans="1:15" x14ac:dyDescent="0.3">
      <c r="A62" s="4" t="s">
        <v>6324</v>
      </c>
      <c r="B62" s="284" t="s">
        <v>6291</v>
      </c>
      <c r="C62" s="10" t="s">
        <v>181</v>
      </c>
      <c r="D62" s="12" t="s">
        <v>208</v>
      </c>
      <c r="E62" s="280" t="s">
        <v>5711</v>
      </c>
      <c r="F62" s="266">
        <v>17.989999999999998</v>
      </c>
      <c r="G62" s="35">
        <f>ROUNDUP(F62*Carpeta!$O$1,-2)</f>
        <v>12600</v>
      </c>
      <c r="H62" s="35">
        <f>ROUNDUP(F62*Carpeta!$O$4,-2)</f>
        <v>11700</v>
      </c>
      <c r="I62" s="2">
        <v>1</v>
      </c>
      <c r="J62" s="16">
        <f>G62*I62</f>
        <v>12600</v>
      </c>
      <c r="K62" s="16">
        <f>H62*I62</f>
        <v>11700</v>
      </c>
      <c r="L62" s="256" t="s">
        <v>6325</v>
      </c>
      <c r="M62" s="41">
        <f>F62*I62</f>
        <v>17.989999999999998</v>
      </c>
    </row>
    <row r="63" spans="1:15" x14ac:dyDescent="0.3">
      <c r="A63" s="30" t="s">
        <v>5832</v>
      </c>
      <c r="B63" s="171" t="s">
        <v>1524</v>
      </c>
      <c r="C63" s="23" t="s">
        <v>183</v>
      </c>
      <c r="D63" s="11" t="s">
        <v>210</v>
      </c>
      <c r="E63" s="280" t="s">
        <v>5711</v>
      </c>
      <c r="F63" s="266">
        <v>17.989999999999998</v>
      </c>
      <c r="G63" s="35">
        <f>ROUNDUP(F63*Carpeta!$O$1,-2)</f>
        <v>12600</v>
      </c>
      <c r="H63" s="35">
        <f>ROUNDUP(F63*Carpeta!$O$4,-2)</f>
        <v>11700</v>
      </c>
      <c r="I63" s="2">
        <v>1</v>
      </c>
      <c r="J63" s="16">
        <f>G63*I63</f>
        <v>12600</v>
      </c>
      <c r="K63" s="16">
        <f>H63*I63</f>
        <v>11700</v>
      </c>
      <c r="L63" s="256" t="s">
        <v>5831</v>
      </c>
      <c r="M63" s="41">
        <f>F63*I63</f>
        <v>17.989999999999998</v>
      </c>
    </row>
    <row r="64" spans="1:15" x14ac:dyDescent="0.3">
      <c r="A64" s="22" t="s">
        <v>5348</v>
      </c>
      <c r="B64" s="150" t="s">
        <v>1494</v>
      </c>
      <c r="C64" s="23" t="s">
        <v>183</v>
      </c>
      <c r="D64" s="12" t="s">
        <v>208</v>
      </c>
      <c r="E64" s="280" t="s">
        <v>5711</v>
      </c>
      <c r="F64" s="266">
        <v>17.989999999999998</v>
      </c>
      <c r="G64" s="35">
        <f>ROUNDUP(F64*Carpeta!$O$1,-2)</f>
        <v>12600</v>
      </c>
      <c r="H64" s="35">
        <f>ROUNDUP(F64*Carpeta!$O$4,-2)</f>
        <v>11700</v>
      </c>
      <c r="I64" s="2">
        <v>1</v>
      </c>
      <c r="J64" s="16">
        <f>G64*I64</f>
        <v>12600</v>
      </c>
      <c r="K64" s="16">
        <f>H64*I64</f>
        <v>11700</v>
      </c>
      <c r="L64" s="256" t="s">
        <v>5349</v>
      </c>
      <c r="M64" s="41">
        <f>F64*I64</f>
        <v>17.989999999999998</v>
      </c>
    </row>
    <row r="65" spans="1:15" x14ac:dyDescent="0.3">
      <c r="A65" s="30" t="s">
        <v>4136</v>
      </c>
      <c r="B65" s="168" t="s">
        <v>1520</v>
      </c>
      <c r="C65" s="23" t="s">
        <v>183</v>
      </c>
      <c r="D65" s="12" t="s">
        <v>208</v>
      </c>
      <c r="E65" s="280" t="s">
        <v>5711</v>
      </c>
      <c r="F65" s="266">
        <v>17.989999999999998</v>
      </c>
      <c r="G65" s="35">
        <f>ROUNDUP(F65*Carpeta!$O$1,-2)</f>
        <v>12600</v>
      </c>
      <c r="H65" s="35">
        <f>ROUNDUP(F65*Carpeta!$O$4,-2)</f>
        <v>11700</v>
      </c>
      <c r="I65" s="2">
        <v>2</v>
      </c>
      <c r="J65" s="16">
        <f>G65*I65</f>
        <v>25200</v>
      </c>
      <c r="K65" s="16">
        <f>H65*I65</f>
        <v>23400</v>
      </c>
      <c r="L65" s="256" t="s">
        <v>4135</v>
      </c>
      <c r="M65" s="41">
        <f>F65*I65</f>
        <v>35.979999999999997</v>
      </c>
    </row>
    <row r="66" spans="1:15" x14ac:dyDescent="0.3">
      <c r="A66" s="4" t="s">
        <v>5286</v>
      </c>
      <c r="B66" s="272" t="s">
        <v>5293</v>
      </c>
      <c r="C66" s="23" t="s">
        <v>1034</v>
      </c>
      <c r="D66" s="11" t="s">
        <v>210</v>
      </c>
      <c r="E66" s="280" t="s">
        <v>5711</v>
      </c>
      <c r="F66" s="266">
        <v>17.989999999999998</v>
      </c>
      <c r="G66" s="35">
        <f>ROUNDUP(F66*Carpeta!$O$1,-2)</f>
        <v>12600</v>
      </c>
      <c r="H66" s="35">
        <f>ROUNDUP(F66*Carpeta!$O$4,-2)</f>
        <v>11700</v>
      </c>
      <c r="I66" s="2">
        <v>1</v>
      </c>
      <c r="J66" s="16">
        <f>G66*I66</f>
        <v>12600</v>
      </c>
      <c r="K66" s="16">
        <f>H66*I66</f>
        <v>11700</v>
      </c>
      <c r="L66" s="42" t="s">
        <v>5285</v>
      </c>
      <c r="M66" s="41">
        <f>F66*I66</f>
        <v>17.989999999999998</v>
      </c>
    </row>
    <row r="67" spans="1:15" x14ac:dyDescent="0.3">
      <c r="A67" s="4" t="s">
        <v>6309</v>
      </c>
      <c r="B67" s="284" t="s">
        <v>6291</v>
      </c>
      <c r="C67" s="10" t="s">
        <v>181</v>
      </c>
      <c r="D67" s="11" t="s">
        <v>210</v>
      </c>
      <c r="E67" s="280" t="s">
        <v>5711</v>
      </c>
      <c r="F67" s="266">
        <v>15.99</v>
      </c>
      <c r="G67" s="35">
        <f>ROUNDUP(F67*Carpeta!$O$1,-2)</f>
        <v>11200</v>
      </c>
      <c r="H67" s="35">
        <f>ROUNDUP(F67*Carpeta!$O$4,-2)</f>
        <v>10400</v>
      </c>
      <c r="I67" s="2">
        <v>1</v>
      </c>
      <c r="J67" s="16">
        <f>G67*I67</f>
        <v>11200</v>
      </c>
      <c r="K67" s="16">
        <f>H67*I67</f>
        <v>10400</v>
      </c>
      <c r="L67" s="256" t="s">
        <v>6308</v>
      </c>
      <c r="M67" s="41">
        <f>F67*I67</f>
        <v>15.99</v>
      </c>
    </row>
    <row r="68" spans="1:15" x14ac:dyDescent="0.3">
      <c r="A68" s="4" t="s">
        <v>5330</v>
      </c>
      <c r="B68" s="272" t="s">
        <v>5294</v>
      </c>
      <c r="C68" s="10" t="s">
        <v>181</v>
      </c>
      <c r="D68" s="11" t="s">
        <v>210</v>
      </c>
      <c r="E68" s="280" t="s">
        <v>5711</v>
      </c>
      <c r="F68" s="266">
        <v>15.99</v>
      </c>
      <c r="G68" s="35">
        <f>ROUNDUP(F68*Carpeta!$O$1,-2)</f>
        <v>11200</v>
      </c>
      <c r="H68" s="35">
        <f>ROUNDUP(F68*Carpeta!$O$4,-2)</f>
        <v>10400</v>
      </c>
      <c r="I68" s="2">
        <v>1</v>
      </c>
      <c r="J68" s="16">
        <f>G68*I68</f>
        <v>11200</v>
      </c>
      <c r="K68" s="16">
        <f>H68*I68</f>
        <v>10400</v>
      </c>
      <c r="L68" s="42" t="s">
        <v>6401</v>
      </c>
      <c r="M68" s="41">
        <f>F68*I68</f>
        <v>15.99</v>
      </c>
    </row>
    <row r="69" spans="1:15" x14ac:dyDescent="0.3">
      <c r="A69" s="4" t="s">
        <v>2443</v>
      </c>
      <c r="B69" s="166" t="s">
        <v>1516</v>
      </c>
      <c r="C69" s="9" t="s">
        <v>182</v>
      </c>
      <c r="D69" s="12" t="s">
        <v>208</v>
      </c>
      <c r="E69" s="280" t="s">
        <v>5711</v>
      </c>
      <c r="F69" s="266">
        <v>15.99</v>
      </c>
      <c r="G69" s="35">
        <f>ROUNDUP(F69*Carpeta!$O$1,-2)</f>
        <v>11200</v>
      </c>
      <c r="H69" s="35">
        <f>ROUNDUP(F69*Carpeta!$O$4,-2)</f>
        <v>10400</v>
      </c>
      <c r="I69" s="2">
        <v>1</v>
      </c>
      <c r="J69" s="35">
        <f>G69*I69</f>
        <v>11200</v>
      </c>
      <c r="K69" s="35">
        <f>H69*I69</f>
        <v>10400</v>
      </c>
      <c r="L69" s="257" t="s">
        <v>2442</v>
      </c>
      <c r="M69" s="41">
        <f>F69*I69</f>
        <v>15.99</v>
      </c>
    </row>
    <row r="70" spans="1:15" x14ac:dyDescent="0.3">
      <c r="A70" s="30" t="s">
        <v>4358</v>
      </c>
      <c r="B70" s="23" t="s">
        <v>1343</v>
      </c>
      <c r="C70" s="19" t="s">
        <v>185</v>
      </c>
      <c r="D70" s="12" t="s">
        <v>208</v>
      </c>
      <c r="E70" s="280" t="s">
        <v>5711</v>
      </c>
      <c r="F70" s="266">
        <v>15.99</v>
      </c>
      <c r="G70" s="35">
        <f>ROUNDUP(F70*Carpeta!$O$1,-2)</f>
        <v>11200</v>
      </c>
      <c r="H70" s="35">
        <f>ROUNDUP(F70*Carpeta!$O$4,-2)</f>
        <v>10400</v>
      </c>
      <c r="I70" s="2">
        <v>1</v>
      </c>
      <c r="J70" s="16">
        <f>G70*I70</f>
        <v>11200</v>
      </c>
      <c r="K70" s="16">
        <f>H70*I70</f>
        <v>10400</v>
      </c>
      <c r="L70" s="257" t="s">
        <v>4359</v>
      </c>
      <c r="M70" s="41">
        <f>F70*I70</f>
        <v>15.99</v>
      </c>
    </row>
    <row r="71" spans="1:15" x14ac:dyDescent="0.3">
      <c r="A71" s="30" t="s">
        <v>6472</v>
      </c>
      <c r="B71" s="156" t="s">
        <v>1502</v>
      </c>
      <c r="C71" s="19" t="s">
        <v>1033</v>
      </c>
      <c r="D71" s="12" t="s">
        <v>208</v>
      </c>
      <c r="E71" s="280" t="s">
        <v>5711</v>
      </c>
      <c r="F71" s="266">
        <v>15.99</v>
      </c>
      <c r="G71" s="35">
        <f>ROUNDUP(F71*Carpeta!$O$1,-2)</f>
        <v>11200</v>
      </c>
      <c r="H71" s="35">
        <f>ROUNDUP(F71*Carpeta!$O$4,-2)</f>
        <v>10400</v>
      </c>
      <c r="I71" s="2">
        <v>1</v>
      </c>
      <c r="J71" s="16">
        <f>G71*I71</f>
        <v>11200</v>
      </c>
      <c r="K71" s="16">
        <f>H71*I71</f>
        <v>10400</v>
      </c>
      <c r="L71" s="257" t="s">
        <v>6471</v>
      </c>
      <c r="M71" s="41">
        <f>F71*I71</f>
        <v>15.99</v>
      </c>
    </row>
    <row r="72" spans="1:15" x14ac:dyDescent="0.3">
      <c r="A72" s="30" t="s">
        <v>4488</v>
      </c>
      <c r="B72" s="128" t="s">
        <v>1464</v>
      </c>
      <c r="C72" s="6" t="s">
        <v>1154</v>
      </c>
      <c r="D72" s="12" t="s">
        <v>208</v>
      </c>
      <c r="E72" s="280" t="s">
        <v>5711</v>
      </c>
      <c r="F72" s="266">
        <v>15.99</v>
      </c>
      <c r="G72" s="35">
        <f>ROUNDUP(F72*Carpeta!$O$1,-2)</f>
        <v>11200</v>
      </c>
      <c r="H72" s="35">
        <f>ROUNDUP(F72*Carpeta!$O$4,-2)</f>
        <v>10400</v>
      </c>
      <c r="I72" s="2">
        <v>1</v>
      </c>
      <c r="J72" s="16">
        <f>G72*I72</f>
        <v>11200</v>
      </c>
      <c r="K72" s="16">
        <f>H72*I72</f>
        <v>10400</v>
      </c>
      <c r="L72" s="257" t="s">
        <v>5334</v>
      </c>
      <c r="M72" s="41">
        <f>F72*I72</f>
        <v>15.99</v>
      </c>
    </row>
    <row r="73" spans="1:15" x14ac:dyDescent="0.3">
      <c r="A73" s="30" t="s">
        <v>6469</v>
      </c>
      <c r="B73" s="156" t="s">
        <v>1502</v>
      </c>
      <c r="C73" s="6" t="s">
        <v>1154</v>
      </c>
      <c r="D73" s="12" t="s">
        <v>208</v>
      </c>
      <c r="E73" s="280" t="s">
        <v>5711</v>
      </c>
      <c r="F73" s="266">
        <v>15.99</v>
      </c>
      <c r="G73" s="35">
        <f>ROUNDUP(F73*Carpeta!$O$1,-2)</f>
        <v>11200</v>
      </c>
      <c r="H73" s="35">
        <f>ROUNDUP(F73*Carpeta!$O$4,-2)</f>
        <v>10400</v>
      </c>
      <c r="I73" s="2">
        <v>1</v>
      </c>
      <c r="J73" s="16">
        <f>G73*I73</f>
        <v>11200</v>
      </c>
      <c r="K73" s="16">
        <f>H73*I73</f>
        <v>10400</v>
      </c>
      <c r="L73" s="257" t="s">
        <v>6473</v>
      </c>
      <c r="M73" s="41">
        <f>F73*I73</f>
        <v>15.99</v>
      </c>
    </row>
    <row r="74" spans="1:15" x14ac:dyDescent="0.3">
      <c r="A74" s="22" t="s">
        <v>4488</v>
      </c>
      <c r="B74" s="143" t="s">
        <v>1505</v>
      </c>
      <c r="C74" s="6" t="s">
        <v>1154</v>
      </c>
      <c r="D74" s="12" t="s">
        <v>208</v>
      </c>
      <c r="E74" s="280" t="s">
        <v>5711</v>
      </c>
      <c r="F74" s="266">
        <v>15.99</v>
      </c>
      <c r="G74" s="35">
        <f>ROUNDUP(F74*Carpeta!$O$1,-2)</f>
        <v>11200</v>
      </c>
      <c r="H74" s="35">
        <f>ROUNDUP(F74*Carpeta!$O$4,-2)</f>
        <v>10400</v>
      </c>
      <c r="I74" s="2">
        <v>1</v>
      </c>
      <c r="J74" s="16">
        <f>G74*I74</f>
        <v>11200</v>
      </c>
      <c r="K74" s="16">
        <f>H74*I74</f>
        <v>10400</v>
      </c>
      <c r="L74" s="257" t="s">
        <v>4510</v>
      </c>
      <c r="M74" s="41">
        <f>F74*I74</f>
        <v>15.99</v>
      </c>
    </row>
    <row r="75" spans="1:15" x14ac:dyDescent="0.3">
      <c r="A75" s="22" t="s">
        <v>4597</v>
      </c>
      <c r="B75" s="244" t="s">
        <v>3837</v>
      </c>
      <c r="C75" s="6" t="s">
        <v>1154</v>
      </c>
      <c r="D75" s="12" t="s">
        <v>208</v>
      </c>
      <c r="E75" s="280" t="s">
        <v>5711</v>
      </c>
      <c r="F75" s="266">
        <v>15.99</v>
      </c>
      <c r="G75" s="35">
        <f>ROUNDUP(F75*Carpeta!$O$1,-2)</f>
        <v>11200</v>
      </c>
      <c r="H75" s="35">
        <f>ROUNDUP(F75*Carpeta!$O$4,-2)</f>
        <v>10400</v>
      </c>
      <c r="I75" s="2">
        <v>1</v>
      </c>
      <c r="J75" s="16">
        <f>G75*I75</f>
        <v>11200</v>
      </c>
      <c r="K75" s="16">
        <f>H75*I75</f>
        <v>10400</v>
      </c>
      <c r="L75" s="257" t="s">
        <v>4598</v>
      </c>
      <c r="M75" s="41">
        <f>F75*I75</f>
        <v>15.99</v>
      </c>
    </row>
    <row r="76" spans="1:15" x14ac:dyDescent="0.3">
      <c r="A76" s="30" t="s">
        <v>4278</v>
      </c>
      <c r="B76" s="167" t="s">
        <v>1518</v>
      </c>
      <c r="C76" s="10" t="s">
        <v>181</v>
      </c>
      <c r="D76" s="11" t="s">
        <v>210</v>
      </c>
      <c r="E76" s="280" t="s">
        <v>5711</v>
      </c>
      <c r="F76" s="266">
        <v>14.99</v>
      </c>
      <c r="G76" s="35">
        <f>ROUNDUP(F76*Carpeta!$O$1,-2)</f>
        <v>10500</v>
      </c>
      <c r="H76" s="35">
        <f>ROUNDUP(F76*Carpeta!$O$4,-2)</f>
        <v>9800</v>
      </c>
      <c r="I76" s="2">
        <v>1</v>
      </c>
      <c r="J76" s="16">
        <f>G76*I76</f>
        <v>10500</v>
      </c>
      <c r="K76" s="16">
        <f>H76*I76</f>
        <v>9800</v>
      </c>
      <c r="L76" s="256" t="s">
        <v>4277</v>
      </c>
      <c r="M76" s="41">
        <f>F76*I76</f>
        <v>14.99</v>
      </c>
      <c r="O76" s="63"/>
    </row>
    <row r="77" spans="1:15" x14ac:dyDescent="0.3">
      <c r="A77" s="30" t="s">
        <v>5223</v>
      </c>
      <c r="B77" s="155" t="s">
        <v>1500</v>
      </c>
      <c r="C77" s="9" t="s">
        <v>182</v>
      </c>
      <c r="D77" s="11" t="s">
        <v>210</v>
      </c>
      <c r="E77" s="280" t="s">
        <v>5711</v>
      </c>
      <c r="F77" s="266">
        <v>14.99</v>
      </c>
      <c r="G77" s="35">
        <f>ROUNDUP(F77*Carpeta!$O$1,-2)</f>
        <v>10500</v>
      </c>
      <c r="H77" s="35">
        <f>ROUNDUP(F77*Carpeta!$O$4,-2)</f>
        <v>9800</v>
      </c>
      <c r="I77" s="2">
        <v>1</v>
      </c>
      <c r="J77" s="16">
        <f>G77*I77</f>
        <v>10500</v>
      </c>
      <c r="K77" s="16">
        <f>H77*I77</f>
        <v>9800</v>
      </c>
      <c r="L77" s="257" t="s">
        <v>5224</v>
      </c>
      <c r="M77" s="41">
        <f>F77*I77</f>
        <v>14.99</v>
      </c>
    </row>
    <row r="78" spans="1:15" x14ac:dyDescent="0.3">
      <c r="A78" s="30" t="s">
        <v>4280</v>
      </c>
      <c r="B78" s="167" t="s">
        <v>1518</v>
      </c>
      <c r="C78" s="23" t="s">
        <v>183</v>
      </c>
      <c r="D78" s="11" t="s">
        <v>210</v>
      </c>
      <c r="E78" s="280" t="s">
        <v>5711</v>
      </c>
      <c r="F78" s="266">
        <v>14.99</v>
      </c>
      <c r="G78" s="35">
        <f>ROUNDUP(F78*Carpeta!$O$1,-2)</f>
        <v>10500</v>
      </c>
      <c r="H78" s="35">
        <f>ROUNDUP(F78*Carpeta!$O$4,-2)</f>
        <v>9800</v>
      </c>
      <c r="I78" s="2">
        <v>1</v>
      </c>
      <c r="J78" s="16">
        <f>G78*I78</f>
        <v>10500</v>
      </c>
      <c r="K78" s="16">
        <f>H78*I78</f>
        <v>9800</v>
      </c>
      <c r="L78" s="256" t="s">
        <v>4279</v>
      </c>
      <c r="M78" s="41">
        <f>F78*I78</f>
        <v>14.99</v>
      </c>
    </row>
    <row r="79" spans="1:15" x14ac:dyDescent="0.3">
      <c r="A79" s="30" t="s">
        <v>4933</v>
      </c>
      <c r="B79" s="173" t="s">
        <v>1526</v>
      </c>
      <c r="C79" s="23" t="s">
        <v>183</v>
      </c>
      <c r="D79" s="11" t="s">
        <v>210</v>
      </c>
      <c r="E79" s="280" t="s">
        <v>5712</v>
      </c>
      <c r="F79" s="266">
        <v>14.99</v>
      </c>
      <c r="G79" s="35">
        <f>ROUNDUP(F79*Carpeta!$O$1,-2)</f>
        <v>10500</v>
      </c>
      <c r="H79" s="35">
        <f>ROUNDUP(F79*Carpeta!$O$4,-2)</f>
        <v>9800</v>
      </c>
      <c r="I79" s="2">
        <v>1</v>
      </c>
      <c r="J79" s="16">
        <f>G79*I79</f>
        <v>10500</v>
      </c>
      <c r="K79" s="16">
        <f>H79*I79</f>
        <v>9800</v>
      </c>
      <c r="L79" s="256" t="s">
        <v>4932</v>
      </c>
      <c r="M79" s="41">
        <f>F79*I79</f>
        <v>14.99</v>
      </c>
    </row>
    <row r="80" spans="1:15" x14ac:dyDescent="0.3">
      <c r="A80" s="22" t="s">
        <v>4601</v>
      </c>
      <c r="B80" s="244" t="s">
        <v>3837</v>
      </c>
      <c r="C80" s="19" t="s">
        <v>185</v>
      </c>
      <c r="D80" s="11" t="s">
        <v>210</v>
      </c>
      <c r="E80" s="280" t="s">
        <v>5711</v>
      </c>
      <c r="F80" s="266">
        <v>14.99</v>
      </c>
      <c r="G80" s="35">
        <f>ROUNDUP(F80*Carpeta!$O$1,-2)</f>
        <v>10500</v>
      </c>
      <c r="H80" s="35">
        <f>ROUNDUP(F80*Carpeta!$O$4,-2)</f>
        <v>9800</v>
      </c>
      <c r="I80" s="2">
        <v>1</v>
      </c>
      <c r="J80" s="16">
        <f>G80*I80</f>
        <v>10500</v>
      </c>
      <c r="K80" s="16">
        <f>H80*I80</f>
        <v>9800</v>
      </c>
      <c r="L80" s="257" t="s">
        <v>4602</v>
      </c>
      <c r="M80" s="41">
        <f>F80*I80</f>
        <v>14.99</v>
      </c>
      <c r="O80" s="63"/>
    </row>
    <row r="81" spans="1:15" x14ac:dyDescent="0.3">
      <c r="A81" s="30" t="s">
        <v>3301</v>
      </c>
      <c r="B81" s="171" t="s">
        <v>1524</v>
      </c>
      <c r="C81" s="19" t="s">
        <v>185</v>
      </c>
      <c r="D81" s="12" t="s">
        <v>208</v>
      </c>
      <c r="E81" s="280" t="s">
        <v>5711</v>
      </c>
      <c r="F81" s="266">
        <v>14.99</v>
      </c>
      <c r="G81" s="35">
        <f>ROUNDUP(F81*Carpeta!$O$1,-2)</f>
        <v>10500</v>
      </c>
      <c r="H81" s="35">
        <f>ROUNDUP(F81*Carpeta!$O$4,-2)</f>
        <v>9800</v>
      </c>
      <c r="I81" s="36">
        <v>1</v>
      </c>
      <c r="J81" s="35">
        <f>G81*I81</f>
        <v>10500</v>
      </c>
      <c r="K81" s="35">
        <f>H81*I81</f>
        <v>9800</v>
      </c>
      <c r="L81" s="256" t="s">
        <v>3300</v>
      </c>
      <c r="M81" s="41">
        <f>F81*I81</f>
        <v>14.99</v>
      </c>
    </row>
    <row r="82" spans="1:15" x14ac:dyDescent="0.3">
      <c r="A82" s="4" t="s">
        <v>49</v>
      </c>
      <c r="B82" s="127" t="s">
        <v>1463</v>
      </c>
      <c r="C82" s="10" t="s">
        <v>186</v>
      </c>
      <c r="D82" s="12" t="s">
        <v>208</v>
      </c>
      <c r="E82" s="280" t="s">
        <v>5712</v>
      </c>
      <c r="F82" s="266">
        <v>14.99</v>
      </c>
      <c r="G82" s="35">
        <f>ROUNDUP(F82*Carpeta!$O$1,-2)</f>
        <v>10500</v>
      </c>
      <c r="H82" s="35">
        <f>ROUNDUP(F82*Carpeta!$O$4,-2)</f>
        <v>9800</v>
      </c>
      <c r="I82" s="2">
        <v>1</v>
      </c>
      <c r="J82" s="16">
        <f>G82*I82</f>
        <v>10500</v>
      </c>
      <c r="K82" s="16">
        <f>H82*I82</f>
        <v>9800</v>
      </c>
      <c r="L82" s="42" t="s">
        <v>6581</v>
      </c>
      <c r="M82" s="41">
        <f>F82*I82</f>
        <v>14.99</v>
      </c>
    </row>
    <row r="83" spans="1:15" x14ac:dyDescent="0.3">
      <c r="A83" s="22" t="s">
        <v>2590</v>
      </c>
      <c r="B83" s="162" t="s">
        <v>1512</v>
      </c>
      <c r="C83" s="19" t="s">
        <v>1072</v>
      </c>
      <c r="D83" s="11" t="s">
        <v>210</v>
      </c>
      <c r="E83" s="280" t="s">
        <v>5711</v>
      </c>
      <c r="F83" s="266">
        <v>14.99</v>
      </c>
      <c r="G83" s="35">
        <f>ROUNDUP(F83*Carpeta!$O$1,-2)</f>
        <v>10500</v>
      </c>
      <c r="H83" s="35">
        <f>ROUNDUP(F83*Carpeta!$O$4,-2)</f>
        <v>9800</v>
      </c>
      <c r="I83" s="2">
        <v>1</v>
      </c>
      <c r="J83" s="16">
        <f>G83*I83</f>
        <v>10500</v>
      </c>
      <c r="K83" s="16">
        <f>H83*I83</f>
        <v>9800</v>
      </c>
      <c r="L83" s="256" t="s">
        <v>2589</v>
      </c>
      <c r="M83" s="41">
        <f>F83*I83</f>
        <v>14.99</v>
      </c>
    </row>
    <row r="84" spans="1:15" x14ac:dyDescent="0.3">
      <c r="A84" s="22" t="s">
        <v>2603</v>
      </c>
      <c r="B84" s="23" t="s">
        <v>1319</v>
      </c>
      <c r="C84" s="5" t="s">
        <v>2604</v>
      </c>
      <c r="D84" s="11" t="s">
        <v>210</v>
      </c>
      <c r="E84" s="280" t="s">
        <v>5712</v>
      </c>
      <c r="F84" s="266">
        <v>14.99</v>
      </c>
      <c r="G84" s="35">
        <f>ROUNDUP(F84*Carpeta!$O$1,-2)</f>
        <v>10500</v>
      </c>
      <c r="H84" s="35">
        <f>ROUNDUP(F84*Carpeta!$O$4,-2)</f>
        <v>9800</v>
      </c>
      <c r="I84" s="2">
        <v>1</v>
      </c>
      <c r="J84" s="16">
        <f>G84*I84</f>
        <v>10500</v>
      </c>
      <c r="K84" s="16">
        <f>H84*I84</f>
        <v>9800</v>
      </c>
      <c r="L84" s="257" t="s">
        <v>2602</v>
      </c>
      <c r="M84" s="41">
        <f>F84*I84</f>
        <v>14.99</v>
      </c>
    </row>
    <row r="85" spans="1:15" x14ac:dyDescent="0.3">
      <c r="A85" s="4" t="s">
        <v>4663</v>
      </c>
      <c r="B85" s="170" t="s">
        <v>1523</v>
      </c>
      <c r="C85" s="5" t="s">
        <v>2604</v>
      </c>
      <c r="D85" s="11" t="s">
        <v>210</v>
      </c>
      <c r="E85" s="280" t="s">
        <v>5711</v>
      </c>
      <c r="F85" s="266">
        <v>14.99</v>
      </c>
      <c r="G85" s="35">
        <f>ROUNDUP(F85*Carpeta!$O$1,-2)</f>
        <v>10500</v>
      </c>
      <c r="H85" s="35">
        <f>ROUNDUP(F85*Carpeta!$O$4,-2)</f>
        <v>9800</v>
      </c>
      <c r="I85" s="2">
        <v>1</v>
      </c>
      <c r="J85" s="35">
        <f>G85*I85</f>
        <v>10500</v>
      </c>
      <c r="K85" s="35">
        <f>H85*I85</f>
        <v>9800</v>
      </c>
      <c r="L85" s="257" t="s">
        <v>4662</v>
      </c>
      <c r="M85" s="41">
        <f>F85*I85</f>
        <v>14.99</v>
      </c>
    </row>
    <row r="86" spans="1:15" x14ac:dyDescent="0.3">
      <c r="A86" s="30" t="s">
        <v>46</v>
      </c>
      <c r="B86" s="142" t="s">
        <v>1485</v>
      </c>
      <c r="C86" s="6" t="s">
        <v>1154</v>
      </c>
      <c r="D86" s="12" t="s">
        <v>208</v>
      </c>
      <c r="E86" s="280" t="s">
        <v>5711</v>
      </c>
      <c r="F86" s="266">
        <v>14.99</v>
      </c>
      <c r="G86" s="35">
        <f>ROUNDUP(F86*Carpeta!$O$1,-2)</f>
        <v>10500</v>
      </c>
      <c r="H86" s="35">
        <f>ROUNDUP(F86*Carpeta!$O$4,-2)</f>
        <v>9800</v>
      </c>
      <c r="I86" s="2">
        <v>1</v>
      </c>
      <c r="J86" s="16">
        <f>G86*I86</f>
        <v>10500</v>
      </c>
      <c r="K86" s="16">
        <f>H86*I86</f>
        <v>9800</v>
      </c>
      <c r="L86" s="256" t="s">
        <v>249</v>
      </c>
      <c r="M86" s="41">
        <f>F86*I86</f>
        <v>14.99</v>
      </c>
    </row>
    <row r="87" spans="1:15" x14ac:dyDescent="0.3">
      <c r="A87" s="22" t="s">
        <v>1811</v>
      </c>
      <c r="B87" s="143" t="s">
        <v>1505</v>
      </c>
      <c r="C87" s="6" t="s">
        <v>1154</v>
      </c>
      <c r="D87" s="12" t="s">
        <v>208</v>
      </c>
      <c r="E87" s="280" t="s">
        <v>5711</v>
      </c>
      <c r="F87" s="266">
        <v>14.99</v>
      </c>
      <c r="G87" s="35">
        <f>ROUNDUP(F87*Carpeta!$O$1,-2)</f>
        <v>10500</v>
      </c>
      <c r="H87" s="35">
        <f>ROUNDUP(F87*Carpeta!$O$4,-2)</f>
        <v>9800</v>
      </c>
      <c r="I87" s="2">
        <v>1</v>
      </c>
      <c r="J87" s="16">
        <f>G87*I87</f>
        <v>10500</v>
      </c>
      <c r="K87" s="16">
        <f>H87*I87</f>
        <v>9800</v>
      </c>
      <c r="L87" s="257" t="s">
        <v>4489</v>
      </c>
      <c r="M87" s="41">
        <f>F87*I87</f>
        <v>14.99</v>
      </c>
    </row>
    <row r="88" spans="1:15" x14ac:dyDescent="0.3">
      <c r="A88" s="21" t="s">
        <v>27</v>
      </c>
      <c r="B88" s="166" t="s">
        <v>1516</v>
      </c>
      <c r="C88" s="6" t="s">
        <v>1154</v>
      </c>
      <c r="D88" s="12" t="s">
        <v>208</v>
      </c>
      <c r="E88" s="280" t="s">
        <v>5711</v>
      </c>
      <c r="F88" s="266">
        <v>14.99</v>
      </c>
      <c r="G88" s="35">
        <f>ROUNDUP(F88*Carpeta!$O$1,-2)</f>
        <v>10500</v>
      </c>
      <c r="H88" s="35">
        <f>ROUNDUP(F88*Carpeta!$O$4,-2)</f>
        <v>9800</v>
      </c>
      <c r="I88" s="2">
        <v>1</v>
      </c>
      <c r="J88" s="35">
        <f>G88*I88</f>
        <v>10500</v>
      </c>
      <c r="K88" s="35">
        <f>H88*I88</f>
        <v>9800</v>
      </c>
      <c r="L88" s="257" t="s">
        <v>4274</v>
      </c>
      <c r="M88" s="41">
        <f>F88*I88</f>
        <v>14.99</v>
      </c>
    </row>
    <row r="89" spans="1:15" x14ac:dyDescent="0.3">
      <c r="A89" s="38" t="s">
        <v>4688</v>
      </c>
      <c r="B89" s="193" t="s">
        <v>2424</v>
      </c>
      <c r="C89" s="10" t="s">
        <v>181</v>
      </c>
      <c r="D89" s="12" t="s">
        <v>208</v>
      </c>
      <c r="E89" s="280" t="s">
        <v>5711</v>
      </c>
      <c r="F89" s="266">
        <v>13.99</v>
      </c>
      <c r="G89" s="35">
        <f>ROUNDUP(F89*Carpeta!$O$1,-2)</f>
        <v>9800</v>
      </c>
      <c r="H89" s="35">
        <f>ROUNDUP(F89*Carpeta!$O$4,-2)</f>
        <v>9100</v>
      </c>
      <c r="I89" s="2">
        <v>2</v>
      </c>
      <c r="J89" s="16">
        <f>G89*I89</f>
        <v>19600</v>
      </c>
      <c r="K89" s="16">
        <f>H89*I89</f>
        <v>18200</v>
      </c>
      <c r="L89" s="256" t="s">
        <v>4689</v>
      </c>
      <c r="M89" s="41">
        <f>F89*I89</f>
        <v>27.98</v>
      </c>
    </row>
    <row r="90" spans="1:15" x14ac:dyDescent="0.3">
      <c r="A90" s="22" t="s">
        <v>2551</v>
      </c>
      <c r="B90" s="143" t="s">
        <v>1505</v>
      </c>
      <c r="C90" s="19" t="s">
        <v>185</v>
      </c>
      <c r="D90" s="12" t="s">
        <v>208</v>
      </c>
      <c r="E90" s="280" t="s">
        <v>5711</v>
      </c>
      <c r="F90" s="266">
        <v>13.99</v>
      </c>
      <c r="G90" s="35">
        <f>ROUNDUP(F90*Carpeta!$O$1,-2)</f>
        <v>9800</v>
      </c>
      <c r="H90" s="35">
        <f>ROUNDUP(F90*Carpeta!$O$4,-2)</f>
        <v>9100</v>
      </c>
      <c r="I90" s="2">
        <v>1</v>
      </c>
      <c r="J90" s="16">
        <f>G90*I90</f>
        <v>9800</v>
      </c>
      <c r="K90" s="16">
        <f>H90*I90</f>
        <v>9100</v>
      </c>
      <c r="L90" s="257" t="s">
        <v>2552</v>
      </c>
      <c r="M90" s="41">
        <f>F90*I90</f>
        <v>13.99</v>
      </c>
      <c r="O90" s="47"/>
    </row>
    <row r="91" spans="1:15" x14ac:dyDescent="0.3">
      <c r="A91" s="30" t="s">
        <v>1803</v>
      </c>
      <c r="B91" s="211" t="s">
        <v>3229</v>
      </c>
      <c r="C91" s="19" t="s">
        <v>185</v>
      </c>
      <c r="D91" s="12" t="s">
        <v>208</v>
      </c>
      <c r="E91" s="280" t="s">
        <v>5711</v>
      </c>
      <c r="F91" s="266">
        <v>13.99</v>
      </c>
      <c r="G91" s="35">
        <f>ROUNDUP(F91*Carpeta!$O$1,-2)</f>
        <v>9800</v>
      </c>
      <c r="H91" s="35">
        <f>ROUNDUP(F91*Carpeta!$O$4,-2)</f>
        <v>9100</v>
      </c>
      <c r="I91" s="2">
        <v>1</v>
      </c>
      <c r="J91" s="16">
        <f>G91*I91</f>
        <v>9800</v>
      </c>
      <c r="K91" s="16">
        <f>H91*I91</f>
        <v>9100</v>
      </c>
      <c r="L91" s="257" t="s">
        <v>5252</v>
      </c>
      <c r="M91" s="41">
        <f>F91*I91</f>
        <v>13.99</v>
      </c>
    </row>
    <row r="92" spans="1:15" x14ac:dyDescent="0.3">
      <c r="A92" s="21" t="s">
        <v>5271</v>
      </c>
      <c r="B92" s="272" t="s">
        <v>5293</v>
      </c>
      <c r="C92" s="10" t="s">
        <v>181</v>
      </c>
      <c r="D92" s="12" t="s">
        <v>208</v>
      </c>
      <c r="E92" s="280" t="s">
        <v>5712</v>
      </c>
      <c r="F92" s="266">
        <v>12.99</v>
      </c>
      <c r="G92" s="35">
        <f>ROUNDUP(F92*Carpeta!$O$1,-2)</f>
        <v>9100</v>
      </c>
      <c r="H92" s="35">
        <f>ROUNDUP(F92*Carpeta!$O$4,-2)</f>
        <v>8500</v>
      </c>
      <c r="I92" s="2">
        <v>1</v>
      </c>
      <c r="J92" s="16">
        <f>G92*I92</f>
        <v>9100</v>
      </c>
      <c r="K92" s="16">
        <f>H92*I92</f>
        <v>8500</v>
      </c>
      <c r="L92" s="42" t="s">
        <v>5292</v>
      </c>
      <c r="M92" s="41">
        <f>F92*I92</f>
        <v>12.99</v>
      </c>
    </row>
    <row r="93" spans="1:15" x14ac:dyDescent="0.3">
      <c r="A93" s="21" t="s">
        <v>5295</v>
      </c>
      <c r="B93" s="272" t="s">
        <v>5294</v>
      </c>
      <c r="C93" s="10" t="s">
        <v>181</v>
      </c>
      <c r="D93" s="12" t="s">
        <v>208</v>
      </c>
      <c r="E93" s="280" t="s">
        <v>5711</v>
      </c>
      <c r="F93" s="266">
        <v>12.99</v>
      </c>
      <c r="G93" s="35">
        <f>ROUNDUP(F93*Carpeta!$O$1,-2)</f>
        <v>9100</v>
      </c>
      <c r="H93" s="35">
        <f>ROUNDUP(F93*Carpeta!$O$4,-2)</f>
        <v>8500</v>
      </c>
      <c r="I93" s="2">
        <v>1</v>
      </c>
      <c r="J93" s="16">
        <f>G93*I93</f>
        <v>9100</v>
      </c>
      <c r="K93" s="16">
        <f>H93*I93</f>
        <v>8500</v>
      </c>
      <c r="L93" s="42" t="s">
        <v>5296</v>
      </c>
      <c r="M93" s="41">
        <f>F93*I93</f>
        <v>12.99</v>
      </c>
    </row>
    <row r="94" spans="1:15" x14ac:dyDescent="0.3">
      <c r="A94" s="176" t="s">
        <v>4522</v>
      </c>
      <c r="B94" s="255" t="s">
        <v>4514</v>
      </c>
      <c r="C94" s="9" t="s">
        <v>182</v>
      </c>
      <c r="D94" s="11" t="s">
        <v>210</v>
      </c>
      <c r="E94" s="280" t="s">
        <v>5711</v>
      </c>
      <c r="F94" s="266">
        <v>12.99</v>
      </c>
      <c r="G94" s="35">
        <f>ROUNDUP(F94*Carpeta!$O$1,-2)</f>
        <v>9100</v>
      </c>
      <c r="H94" s="35">
        <f>ROUNDUP(F94*Carpeta!$O$4,-2)</f>
        <v>8500</v>
      </c>
      <c r="I94" s="2">
        <v>3</v>
      </c>
      <c r="J94" s="16">
        <f>G94*I94</f>
        <v>27300</v>
      </c>
      <c r="K94" s="16">
        <f>H94*I94</f>
        <v>25500</v>
      </c>
      <c r="L94" s="256" t="s">
        <v>4523</v>
      </c>
      <c r="M94" s="41">
        <f>F94*I94</f>
        <v>38.97</v>
      </c>
    </row>
    <row r="95" spans="1:15" x14ac:dyDescent="0.3">
      <c r="A95" s="22" t="s">
        <v>5352</v>
      </c>
      <c r="B95" s="150" t="s">
        <v>1494</v>
      </c>
      <c r="C95" s="9" t="s">
        <v>182</v>
      </c>
      <c r="D95" s="12" t="s">
        <v>208</v>
      </c>
      <c r="E95" s="280" t="s">
        <v>5712</v>
      </c>
      <c r="F95" s="266">
        <v>12.99</v>
      </c>
      <c r="G95" s="35">
        <f>ROUNDUP(F95*Carpeta!$O$1,-2)</f>
        <v>9100</v>
      </c>
      <c r="H95" s="35">
        <f>ROUNDUP(F95*Carpeta!$O$4,-2)</f>
        <v>8500</v>
      </c>
      <c r="I95" s="2">
        <v>1</v>
      </c>
      <c r="J95" s="16">
        <f>G95*I95</f>
        <v>9100</v>
      </c>
      <c r="K95" s="16">
        <f>H95*I95</f>
        <v>8500</v>
      </c>
      <c r="L95" s="256" t="s">
        <v>5361</v>
      </c>
      <c r="M95" s="41">
        <f>F95*I95</f>
        <v>12.99</v>
      </c>
    </row>
    <row r="96" spans="1:15" x14ac:dyDescent="0.3">
      <c r="A96" s="30" t="s">
        <v>4968</v>
      </c>
      <c r="B96" s="93" t="s">
        <v>1482</v>
      </c>
      <c r="C96" s="23" t="s">
        <v>183</v>
      </c>
      <c r="D96" s="11" t="s">
        <v>210</v>
      </c>
      <c r="E96" s="280" t="s">
        <v>5711</v>
      </c>
      <c r="F96" s="266">
        <v>12.99</v>
      </c>
      <c r="G96" s="35">
        <f>ROUNDUP(F96*Carpeta!$O$1,-2)</f>
        <v>9100</v>
      </c>
      <c r="H96" s="35">
        <f>ROUNDUP(F96*Carpeta!$O$4,-2)</f>
        <v>8500</v>
      </c>
      <c r="I96" s="2">
        <v>1</v>
      </c>
      <c r="J96" s="16">
        <f>G96*I96</f>
        <v>9100</v>
      </c>
      <c r="K96" s="16">
        <f>H96*I96</f>
        <v>8500</v>
      </c>
      <c r="L96" s="257" t="s">
        <v>4967</v>
      </c>
      <c r="M96" s="41">
        <f>F96*I96</f>
        <v>12.99</v>
      </c>
    </row>
    <row r="97" spans="1:15" x14ac:dyDescent="0.3">
      <c r="A97" s="30" t="s">
        <v>1968</v>
      </c>
      <c r="B97" s="23" t="s">
        <v>1343</v>
      </c>
      <c r="C97" s="19" t="s">
        <v>185</v>
      </c>
      <c r="D97" s="12" t="s">
        <v>208</v>
      </c>
      <c r="E97" s="280" t="s">
        <v>5711</v>
      </c>
      <c r="F97" s="266">
        <v>12.99</v>
      </c>
      <c r="G97" s="35">
        <f>ROUNDUP(F97*Carpeta!$O$1,-2)</f>
        <v>9100</v>
      </c>
      <c r="H97" s="35">
        <f>ROUNDUP(F97*Carpeta!$O$4,-2)</f>
        <v>8500</v>
      </c>
      <c r="I97" s="2">
        <v>1</v>
      </c>
      <c r="J97" s="16">
        <f>G97*I97</f>
        <v>9100</v>
      </c>
      <c r="K97" s="16">
        <f>H97*I97</f>
        <v>8500</v>
      </c>
      <c r="L97" s="257" t="s">
        <v>4357</v>
      </c>
      <c r="M97" s="41">
        <f>F97*I97</f>
        <v>12.99</v>
      </c>
    </row>
    <row r="98" spans="1:15" x14ac:dyDescent="0.3">
      <c r="A98" s="22" t="s">
        <v>2219</v>
      </c>
      <c r="B98" s="150" t="s">
        <v>1494</v>
      </c>
      <c r="C98" s="14" t="s">
        <v>1152</v>
      </c>
      <c r="D98" s="12" t="s">
        <v>208</v>
      </c>
      <c r="E98" s="280" t="s">
        <v>5711</v>
      </c>
      <c r="F98" s="266">
        <v>12.99</v>
      </c>
      <c r="G98" s="35">
        <f>ROUNDUP(F98*Carpeta!$O$1,-2)</f>
        <v>9100</v>
      </c>
      <c r="H98" s="35">
        <f>ROUNDUP(F98*Carpeta!$O$4,-2)</f>
        <v>8500</v>
      </c>
      <c r="I98" s="2">
        <v>2</v>
      </c>
      <c r="J98" s="16">
        <f>G98*I98</f>
        <v>18200</v>
      </c>
      <c r="K98" s="16">
        <f>H98*I98</f>
        <v>17000</v>
      </c>
      <c r="L98" s="256" t="s">
        <v>2230</v>
      </c>
      <c r="M98" s="41">
        <f>F98*I98</f>
        <v>25.98</v>
      </c>
    </row>
    <row r="99" spans="1:15" x14ac:dyDescent="0.3">
      <c r="A99" s="30" t="s">
        <v>1805</v>
      </c>
      <c r="B99" s="156" t="s">
        <v>1502</v>
      </c>
      <c r="C99" s="14" t="s">
        <v>1152</v>
      </c>
      <c r="D99" s="12" t="s">
        <v>208</v>
      </c>
      <c r="E99" s="280" t="s">
        <v>5711</v>
      </c>
      <c r="F99" s="266">
        <v>12.99</v>
      </c>
      <c r="G99" s="35">
        <f>ROUNDUP(F99*Carpeta!$O$1,-2)</f>
        <v>9100</v>
      </c>
      <c r="H99" s="35">
        <f>ROUNDUP(F99*Carpeta!$O$4,-2)</f>
        <v>8500</v>
      </c>
      <c r="I99" s="2">
        <v>1</v>
      </c>
      <c r="J99" s="16">
        <f>G99*I99</f>
        <v>9100</v>
      </c>
      <c r="K99" s="16">
        <f>H99*I99</f>
        <v>8500</v>
      </c>
      <c r="L99" s="257" t="s">
        <v>6470</v>
      </c>
      <c r="M99" s="41">
        <f>F99*I99</f>
        <v>12.99</v>
      </c>
    </row>
    <row r="100" spans="1:15" x14ac:dyDescent="0.3">
      <c r="A100" s="30" t="s">
        <v>4490</v>
      </c>
      <c r="B100" s="128" t="s">
        <v>1464</v>
      </c>
      <c r="C100" s="6" t="s">
        <v>1154</v>
      </c>
      <c r="D100" s="12" t="s">
        <v>208</v>
      </c>
      <c r="E100" s="280" t="s">
        <v>5711</v>
      </c>
      <c r="F100" s="266">
        <v>12.99</v>
      </c>
      <c r="G100" s="35">
        <f>ROUNDUP(F100*Carpeta!$O$1,-2)</f>
        <v>9100</v>
      </c>
      <c r="H100" s="35">
        <f>ROUNDUP(F100*Carpeta!$O$4,-2)</f>
        <v>8500</v>
      </c>
      <c r="I100" s="2">
        <v>2</v>
      </c>
      <c r="J100" s="16">
        <f>G100*I100</f>
        <v>18200</v>
      </c>
      <c r="K100" s="16">
        <f>H100*I100</f>
        <v>17000</v>
      </c>
      <c r="L100" s="257" t="s">
        <v>4945</v>
      </c>
      <c r="M100" s="41">
        <f>F100*I100</f>
        <v>25.98</v>
      </c>
    </row>
    <row r="101" spans="1:15" x14ac:dyDescent="0.3">
      <c r="A101" s="22" t="s">
        <v>4490</v>
      </c>
      <c r="B101" s="143" t="s">
        <v>1505</v>
      </c>
      <c r="C101" s="6" t="s">
        <v>1154</v>
      </c>
      <c r="D101" s="12" t="s">
        <v>208</v>
      </c>
      <c r="E101" s="280" t="s">
        <v>5711</v>
      </c>
      <c r="F101" s="266">
        <v>12.99</v>
      </c>
      <c r="G101" s="35">
        <f>ROUNDUP(F101*Carpeta!$O$1,-2)</f>
        <v>9100</v>
      </c>
      <c r="H101" s="35">
        <f>ROUNDUP(F101*Carpeta!$O$4,-2)</f>
        <v>8500</v>
      </c>
      <c r="I101" s="2">
        <v>1</v>
      </c>
      <c r="J101" s="16">
        <f>G101*I101</f>
        <v>9100</v>
      </c>
      <c r="K101" s="16">
        <f>H101*I101</f>
        <v>8500</v>
      </c>
      <c r="L101" s="257" t="s">
        <v>4491</v>
      </c>
      <c r="M101" s="41">
        <f>F101*I101</f>
        <v>12.99</v>
      </c>
    </row>
    <row r="102" spans="1:15" x14ac:dyDescent="0.3">
      <c r="A102" s="4" t="s">
        <v>27</v>
      </c>
      <c r="B102" s="166" t="s">
        <v>1516</v>
      </c>
      <c r="C102" s="6" t="s">
        <v>1154</v>
      </c>
      <c r="D102" s="12" t="s">
        <v>208</v>
      </c>
      <c r="E102" s="280" t="s">
        <v>5711</v>
      </c>
      <c r="F102" s="266">
        <v>12.99</v>
      </c>
      <c r="G102" s="35">
        <f>ROUNDUP(F102*Carpeta!$O$1,-2)</f>
        <v>9100</v>
      </c>
      <c r="H102" s="35">
        <f>ROUNDUP(F102*Carpeta!$O$4,-2)</f>
        <v>8500</v>
      </c>
      <c r="I102" s="2">
        <v>2</v>
      </c>
      <c r="J102" s="35">
        <f>G102*I102</f>
        <v>18200</v>
      </c>
      <c r="K102" s="35">
        <f>H102*I102</f>
        <v>17000</v>
      </c>
      <c r="L102" s="257" t="s">
        <v>120</v>
      </c>
      <c r="M102" s="41">
        <f>F102*I102</f>
        <v>25.98</v>
      </c>
    </row>
    <row r="103" spans="1:15" x14ac:dyDescent="0.3">
      <c r="A103" s="4" t="s">
        <v>5305</v>
      </c>
      <c r="B103" s="272" t="s">
        <v>5293</v>
      </c>
      <c r="C103" s="10" t="s">
        <v>181</v>
      </c>
      <c r="D103" s="11" t="s">
        <v>210</v>
      </c>
      <c r="E103" s="280" t="s">
        <v>5712</v>
      </c>
      <c r="F103" s="266">
        <v>11.99</v>
      </c>
      <c r="G103" s="35">
        <f>ROUNDUP(F103*Carpeta!$O$1,-2)</f>
        <v>8400</v>
      </c>
      <c r="H103" s="35">
        <f>ROUNDUP(F103*Carpeta!$O$4,-2)</f>
        <v>7800</v>
      </c>
      <c r="I103" s="2">
        <v>1</v>
      </c>
      <c r="J103" s="16">
        <f>G103*I103</f>
        <v>8400</v>
      </c>
      <c r="K103" s="16">
        <f>H103*I103</f>
        <v>7800</v>
      </c>
      <c r="L103" s="42" t="s">
        <v>5306</v>
      </c>
      <c r="M103" s="41">
        <f>F103*I103</f>
        <v>11.99</v>
      </c>
    </row>
    <row r="104" spans="1:15" x14ac:dyDescent="0.3">
      <c r="A104" s="38" t="s">
        <v>5826</v>
      </c>
      <c r="B104" s="249" t="s">
        <v>4120</v>
      </c>
      <c r="C104" s="9" t="s">
        <v>182</v>
      </c>
      <c r="D104" s="12" t="s">
        <v>208</v>
      </c>
      <c r="E104" s="280" t="s">
        <v>5711</v>
      </c>
      <c r="F104" s="266">
        <v>11.99</v>
      </c>
      <c r="G104" s="35">
        <f>ROUNDUP(F104*Carpeta!$O$1,-2)</f>
        <v>8400</v>
      </c>
      <c r="H104" s="35">
        <f>ROUNDUP(F104*Carpeta!$O$4,-2)</f>
        <v>7800</v>
      </c>
      <c r="I104" s="2">
        <v>1</v>
      </c>
      <c r="J104" s="16">
        <f>G104*I104</f>
        <v>8400</v>
      </c>
      <c r="K104" s="16">
        <f>H104*I104</f>
        <v>7800</v>
      </c>
      <c r="L104" s="256" t="s">
        <v>5827</v>
      </c>
      <c r="M104" s="41">
        <f>F104*I104</f>
        <v>11.99</v>
      </c>
    </row>
    <row r="105" spans="1:15" x14ac:dyDescent="0.3">
      <c r="A105" s="4" t="s">
        <v>6307</v>
      </c>
      <c r="B105" s="284" t="s">
        <v>6291</v>
      </c>
      <c r="C105" s="19" t="s">
        <v>185</v>
      </c>
      <c r="D105" s="11" t="s">
        <v>210</v>
      </c>
      <c r="E105" s="280" t="s">
        <v>5711</v>
      </c>
      <c r="F105" s="266">
        <v>11.99</v>
      </c>
      <c r="G105" s="35">
        <f>ROUNDUP(F105*Carpeta!$O$1,-2)</f>
        <v>8400</v>
      </c>
      <c r="H105" s="35">
        <f>ROUNDUP(F105*Carpeta!$O$4,-2)</f>
        <v>7800</v>
      </c>
      <c r="I105" s="2">
        <v>1</v>
      </c>
      <c r="J105" s="16">
        <f>G105*I105</f>
        <v>8400</v>
      </c>
      <c r="K105" s="16">
        <f>H105*I105</f>
        <v>7800</v>
      </c>
      <c r="L105" s="256" t="s">
        <v>6306</v>
      </c>
      <c r="M105" s="41">
        <f>F105*I105</f>
        <v>11.99</v>
      </c>
    </row>
    <row r="106" spans="1:15" x14ac:dyDescent="0.3">
      <c r="A106" s="4" t="s">
        <v>4330</v>
      </c>
      <c r="B106" s="120" t="s">
        <v>1448</v>
      </c>
      <c r="C106" s="49" t="s">
        <v>187</v>
      </c>
      <c r="D106" s="11" t="s">
        <v>210</v>
      </c>
      <c r="E106" s="280" t="s">
        <v>5711</v>
      </c>
      <c r="F106" s="266">
        <v>11.99</v>
      </c>
      <c r="G106" s="35">
        <f>ROUNDUP(F106*Carpeta!$O$1,-2)</f>
        <v>8400</v>
      </c>
      <c r="H106" s="35">
        <f>ROUNDUP(F106*Carpeta!$O$4,-2)</f>
        <v>7800</v>
      </c>
      <c r="I106" s="2">
        <v>1</v>
      </c>
      <c r="J106" s="35">
        <f>G106*I106</f>
        <v>8400</v>
      </c>
      <c r="K106" s="35">
        <f>H106*I106</f>
        <v>7800</v>
      </c>
      <c r="L106" s="257" t="s">
        <v>4331</v>
      </c>
      <c r="M106" s="41">
        <f>F106*I106</f>
        <v>11.99</v>
      </c>
    </row>
    <row r="107" spans="1:15" x14ac:dyDescent="0.3">
      <c r="A107" s="21" t="s">
        <v>5267</v>
      </c>
      <c r="B107" s="272" t="s">
        <v>5293</v>
      </c>
      <c r="C107" s="6" t="s">
        <v>1154</v>
      </c>
      <c r="D107" s="12" t="s">
        <v>208</v>
      </c>
      <c r="E107" s="280" t="s">
        <v>5711</v>
      </c>
      <c r="F107" s="266">
        <v>11.99</v>
      </c>
      <c r="G107" s="35">
        <f>ROUNDUP(F107*Carpeta!$O$1,-2)</f>
        <v>8400</v>
      </c>
      <c r="H107" s="35">
        <f>ROUNDUP(F107*Carpeta!$O$4,-2)</f>
        <v>7800</v>
      </c>
      <c r="I107" s="2">
        <v>1</v>
      </c>
      <c r="J107" s="16">
        <f>G107*I107</f>
        <v>8400</v>
      </c>
      <c r="K107" s="16">
        <f>H107*I107</f>
        <v>7800</v>
      </c>
      <c r="L107" s="42" t="s">
        <v>5315</v>
      </c>
      <c r="M107" s="41">
        <f>F107*I107</f>
        <v>11.99</v>
      </c>
    </row>
    <row r="108" spans="1:15" x14ac:dyDescent="0.3">
      <c r="A108" s="30" t="s">
        <v>4134</v>
      </c>
      <c r="B108" s="71" t="s">
        <v>1467</v>
      </c>
      <c r="C108" s="23" t="s">
        <v>183</v>
      </c>
      <c r="D108" s="12" t="s">
        <v>208</v>
      </c>
      <c r="E108" s="280" t="s">
        <v>5711</v>
      </c>
      <c r="F108" s="266">
        <v>10.99</v>
      </c>
      <c r="G108" s="35">
        <f>ROUNDUP(F108*Carpeta!$O$1,-2)</f>
        <v>7700</v>
      </c>
      <c r="H108" s="35">
        <f>ROUNDUP(F108*Carpeta!$O$4,-2)</f>
        <v>7200</v>
      </c>
      <c r="I108" s="2">
        <v>1</v>
      </c>
      <c r="J108" s="16">
        <f>G108*I108</f>
        <v>7700</v>
      </c>
      <c r="K108" s="16">
        <f>H108*I108</f>
        <v>7200</v>
      </c>
      <c r="L108" s="256" t="s">
        <v>4133</v>
      </c>
      <c r="M108" s="41">
        <f>F108*I108</f>
        <v>10.99</v>
      </c>
    </row>
    <row r="109" spans="1:15" x14ac:dyDescent="0.3">
      <c r="A109" s="30" t="s">
        <v>4542</v>
      </c>
      <c r="B109" s="171" t="s">
        <v>1524</v>
      </c>
      <c r="C109" s="23" t="s">
        <v>183</v>
      </c>
      <c r="D109" s="12" t="s">
        <v>208</v>
      </c>
      <c r="E109" s="280" t="s">
        <v>5711</v>
      </c>
      <c r="F109" s="266">
        <v>10.99</v>
      </c>
      <c r="G109" s="35">
        <f>ROUNDUP(F109*Carpeta!$O$1,-2)</f>
        <v>7700</v>
      </c>
      <c r="H109" s="35">
        <f>ROUNDUP(F109*Carpeta!$O$4,-2)</f>
        <v>7200</v>
      </c>
      <c r="I109" s="36">
        <v>1</v>
      </c>
      <c r="J109" s="35">
        <f>G109*I109</f>
        <v>7700</v>
      </c>
      <c r="K109" s="35">
        <f>H109*I109</f>
        <v>7200</v>
      </c>
      <c r="L109" s="256" t="s">
        <v>4541</v>
      </c>
      <c r="M109" s="41">
        <f>F109*I109</f>
        <v>10.99</v>
      </c>
      <c r="O109" s="47"/>
    </row>
    <row r="110" spans="1:15" x14ac:dyDescent="0.3">
      <c r="A110" s="22" t="s">
        <v>13</v>
      </c>
      <c r="B110" s="150" t="s">
        <v>1494</v>
      </c>
      <c r="C110" s="8" t="s">
        <v>184</v>
      </c>
      <c r="D110" s="12" t="s">
        <v>208</v>
      </c>
      <c r="E110" s="280" t="s">
        <v>5711</v>
      </c>
      <c r="F110" s="266">
        <v>10.99</v>
      </c>
      <c r="G110" s="35">
        <f>ROUNDUP(F110*Carpeta!$O$1,-2)</f>
        <v>7700</v>
      </c>
      <c r="H110" s="35">
        <f>ROUNDUP(F110*Carpeta!$O$4,-2)</f>
        <v>7200</v>
      </c>
      <c r="I110" s="2">
        <v>1</v>
      </c>
      <c r="J110" s="16">
        <f>G110*I110</f>
        <v>7700</v>
      </c>
      <c r="K110" s="16">
        <f>H110*I110</f>
        <v>7200</v>
      </c>
      <c r="L110" s="256" t="s">
        <v>132</v>
      </c>
      <c r="M110" s="41">
        <f>F110*I110</f>
        <v>10.99</v>
      </c>
    </row>
    <row r="111" spans="1:15" x14ac:dyDescent="0.3">
      <c r="A111" s="22" t="s">
        <v>5351</v>
      </c>
      <c r="B111" s="150" t="s">
        <v>1494</v>
      </c>
      <c r="C111" s="14" t="s">
        <v>1152</v>
      </c>
      <c r="D111" s="12" t="s">
        <v>208</v>
      </c>
      <c r="E111" s="280" t="s">
        <v>5711</v>
      </c>
      <c r="F111" s="266">
        <v>10.99</v>
      </c>
      <c r="G111" s="35">
        <f>ROUNDUP(F111*Carpeta!$O$1,-2)</f>
        <v>7700</v>
      </c>
      <c r="H111" s="35">
        <f>ROUNDUP(F111*Carpeta!$O$4,-2)</f>
        <v>7200</v>
      </c>
      <c r="I111" s="2">
        <v>1</v>
      </c>
      <c r="J111" s="16">
        <f>G111*I111</f>
        <v>7700</v>
      </c>
      <c r="K111" s="16">
        <f>H111*I111</f>
        <v>7200</v>
      </c>
      <c r="L111" s="256" t="s">
        <v>5350</v>
      </c>
      <c r="M111" s="41">
        <f>F111*I111</f>
        <v>10.99</v>
      </c>
    </row>
    <row r="112" spans="1:15" x14ac:dyDescent="0.3">
      <c r="A112" s="30" t="s">
        <v>5248</v>
      </c>
      <c r="B112" s="211" t="s">
        <v>3229</v>
      </c>
      <c r="C112" s="14" t="s">
        <v>1152</v>
      </c>
      <c r="D112" s="12" t="s">
        <v>208</v>
      </c>
      <c r="E112" s="280" t="s">
        <v>5711</v>
      </c>
      <c r="F112" s="266">
        <v>10.99</v>
      </c>
      <c r="G112" s="35">
        <f>ROUNDUP(F112*Carpeta!$O$1,-2)</f>
        <v>7700</v>
      </c>
      <c r="H112" s="35">
        <f>ROUNDUP(F112*Carpeta!$O$4,-2)</f>
        <v>7200</v>
      </c>
      <c r="I112" s="2">
        <v>1</v>
      </c>
      <c r="J112" s="16">
        <f>G112*I112</f>
        <v>7700</v>
      </c>
      <c r="K112" s="16">
        <f>H112*I112</f>
        <v>7200</v>
      </c>
      <c r="L112" s="257" t="s">
        <v>5247</v>
      </c>
      <c r="M112" s="41">
        <f>F112*I112</f>
        <v>10.99</v>
      </c>
    </row>
    <row r="113" spans="1:15" x14ac:dyDescent="0.3">
      <c r="A113" s="30" t="s">
        <v>4313</v>
      </c>
      <c r="B113" s="192" t="s">
        <v>2422</v>
      </c>
      <c r="C113" s="14" t="s">
        <v>1152</v>
      </c>
      <c r="D113" s="251" t="s">
        <v>4302</v>
      </c>
      <c r="E113" s="280" t="s">
        <v>5711</v>
      </c>
      <c r="F113" s="266">
        <v>10.99</v>
      </c>
      <c r="G113" s="35">
        <f>ROUNDUP(F113*Carpeta!$O$1,-2)</f>
        <v>7700</v>
      </c>
      <c r="H113" s="35">
        <f>ROUNDUP(F113*Carpeta!$O$4,-2)</f>
        <v>7200</v>
      </c>
      <c r="I113" s="2">
        <v>1</v>
      </c>
      <c r="J113" s="16">
        <f>G113*I113</f>
        <v>7700</v>
      </c>
      <c r="K113" s="16">
        <f>H113*I113</f>
        <v>7200</v>
      </c>
      <c r="L113" s="256" t="s">
        <v>4312</v>
      </c>
      <c r="M113" s="41">
        <f>F113*I113</f>
        <v>10.99</v>
      </c>
    </row>
    <row r="114" spans="1:15" x14ac:dyDescent="0.3">
      <c r="A114" s="4" t="s">
        <v>6341</v>
      </c>
      <c r="B114" s="166" t="s">
        <v>1516</v>
      </c>
      <c r="C114" s="10" t="s">
        <v>181</v>
      </c>
      <c r="D114" s="11" t="s">
        <v>210</v>
      </c>
      <c r="E114" s="280" t="s">
        <v>5712</v>
      </c>
      <c r="F114" s="266">
        <v>9.99</v>
      </c>
      <c r="G114" s="35">
        <f>ROUNDUP(F114*Carpeta!$O$1,-2)</f>
        <v>7000</v>
      </c>
      <c r="H114" s="35">
        <f>ROUNDUP(F114*Carpeta!$O$4,-2)</f>
        <v>6500</v>
      </c>
      <c r="I114" s="2">
        <v>1</v>
      </c>
      <c r="J114" s="35">
        <f>G114*I114</f>
        <v>7000</v>
      </c>
      <c r="K114" s="35">
        <f>H114*I114</f>
        <v>6500</v>
      </c>
      <c r="L114" s="257" t="s">
        <v>6587</v>
      </c>
      <c r="M114" s="41">
        <f>F114*I114</f>
        <v>9.99</v>
      </c>
    </row>
    <row r="115" spans="1:15" x14ac:dyDescent="0.3">
      <c r="A115" s="4" t="s">
        <v>5305</v>
      </c>
      <c r="B115" s="272" t="s">
        <v>5293</v>
      </c>
      <c r="C115" s="10" t="s">
        <v>181</v>
      </c>
      <c r="D115" s="11" t="s">
        <v>210</v>
      </c>
      <c r="E115" s="280" t="s">
        <v>5711</v>
      </c>
      <c r="F115" s="266">
        <v>9.99</v>
      </c>
      <c r="G115" s="35">
        <f>ROUNDUP(F115*Carpeta!$O$1,-2)</f>
        <v>7000</v>
      </c>
      <c r="H115" s="35">
        <f>ROUNDUP(F115*Carpeta!$O$4,-2)</f>
        <v>6500</v>
      </c>
      <c r="I115" s="2">
        <v>1</v>
      </c>
      <c r="J115" s="16">
        <f>G115*I115</f>
        <v>7000</v>
      </c>
      <c r="K115" s="16">
        <f>H115*I115</f>
        <v>6500</v>
      </c>
      <c r="L115" s="42" t="s">
        <v>5304</v>
      </c>
      <c r="M115" s="41">
        <f>F115*I115</f>
        <v>9.99</v>
      </c>
    </row>
    <row r="116" spans="1:15" x14ac:dyDescent="0.3">
      <c r="A116" s="30" t="s">
        <v>5339</v>
      </c>
      <c r="B116" s="162" t="s">
        <v>1512</v>
      </c>
      <c r="C116" s="9" t="s">
        <v>182</v>
      </c>
      <c r="D116" s="13" t="s">
        <v>209</v>
      </c>
      <c r="E116" s="280" t="s">
        <v>5712</v>
      </c>
      <c r="F116" s="266">
        <v>9.99</v>
      </c>
      <c r="G116" s="35">
        <f>ROUNDUP(F116*Carpeta!$O$1,-2)</f>
        <v>7000</v>
      </c>
      <c r="H116" s="35">
        <f>ROUNDUP(F116*Carpeta!$O$4,-2)</f>
        <v>6500</v>
      </c>
      <c r="I116" s="2">
        <v>1</v>
      </c>
      <c r="J116" s="16">
        <f>G116*I116</f>
        <v>7000</v>
      </c>
      <c r="K116" s="16">
        <f>H116*I116</f>
        <v>6500</v>
      </c>
      <c r="L116" s="256" t="s">
        <v>5340</v>
      </c>
      <c r="M116" s="41">
        <f>F116*I116</f>
        <v>9.99</v>
      </c>
    </row>
    <row r="117" spans="1:15" x14ac:dyDescent="0.3">
      <c r="A117" s="30" t="s">
        <v>4137</v>
      </c>
      <c r="B117" s="249" t="s">
        <v>4120</v>
      </c>
      <c r="C117" s="23" t="s">
        <v>183</v>
      </c>
      <c r="D117" s="11" t="s">
        <v>210</v>
      </c>
      <c r="E117" s="280" t="s">
        <v>5711</v>
      </c>
      <c r="F117" s="266">
        <v>9.99</v>
      </c>
      <c r="G117" s="35">
        <f>ROUNDUP(F117*Carpeta!$O$1,-2)</f>
        <v>7000</v>
      </c>
      <c r="H117" s="35">
        <f>ROUNDUP(F117*Carpeta!$O$4,-2)</f>
        <v>6500</v>
      </c>
      <c r="I117" s="2">
        <v>1</v>
      </c>
      <c r="J117" s="16">
        <f>G117*I117</f>
        <v>7000</v>
      </c>
      <c r="K117" s="16">
        <f>H117*I117</f>
        <v>6500</v>
      </c>
      <c r="L117" s="256" t="s">
        <v>4138</v>
      </c>
      <c r="M117" s="41">
        <f>F117*I117</f>
        <v>9.99</v>
      </c>
    </row>
    <row r="118" spans="1:15" x14ac:dyDescent="0.3">
      <c r="A118" s="22" t="s">
        <v>4908</v>
      </c>
      <c r="B118" s="255" t="s">
        <v>4514</v>
      </c>
      <c r="C118" s="8" t="s">
        <v>184</v>
      </c>
      <c r="D118" s="12" t="s">
        <v>208</v>
      </c>
      <c r="E118" s="280" t="s">
        <v>5711</v>
      </c>
      <c r="F118" s="266">
        <v>9.99</v>
      </c>
      <c r="G118" s="35">
        <f>ROUNDUP(F118*Carpeta!$O$1,-2)</f>
        <v>7000</v>
      </c>
      <c r="H118" s="35">
        <f>ROUNDUP(F118*Carpeta!$O$4,-2)</f>
        <v>6500</v>
      </c>
      <c r="I118" s="2">
        <v>1</v>
      </c>
      <c r="J118" s="16">
        <f>G118*I118</f>
        <v>7000</v>
      </c>
      <c r="K118" s="16">
        <f>H118*I118</f>
        <v>6500</v>
      </c>
      <c r="L118" s="257" t="s">
        <v>4907</v>
      </c>
      <c r="M118" s="41">
        <f>F118*I118</f>
        <v>9.99</v>
      </c>
    </row>
    <row r="119" spans="1:15" x14ac:dyDescent="0.3">
      <c r="A119" s="38" t="s">
        <v>3990</v>
      </c>
      <c r="B119" s="192" t="s">
        <v>2422</v>
      </c>
      <c r="C119" s="8" t="s">
        <v>184</v>
      </c>
      <c r="D119" s="251" t="s">
        <v>4302</v>
      </c>
      <c r="E119" s="280" t="s">
        <v>5712</v>
      </c>
      <c r="F119" s="266">
        <v>9.99</v>
      </c>
      <c r="G119" s="35">
        <f>ROUNDUP(F119*Carpeta!$O$1,-2)</f>
        <v>7000</v>
      </c>
      <c r="H119" s="35">
        <f>ROUNDUP(F119*Carpeta!$O$4,-2)</f>
        <v>6500</v>
      </c>
      <c r="I119" s="2">
        <v>1</v>
      </c>
      <c r="J119" s="16">
        <f>G119*I119</f>
        <v>7000</v>
      </c>
      <c r="K119" s="16">
        <f>H119*I119</f>
        <v>6500</v>
      </c>
      <c r="L119" s="256" t="s">
        <v>5236</v>
      </c>
      <c r="M119" s="41">
        <f>F119*I119</f>
        <v>9.99</v>
      </c>
    </row>
    <row r="120" spans="1:15" x14ac:dyDescent="0.3">
      <c r="A120" s="30" t="s">
        <v>4497</v>
      </c>
      <c r="B120" s="127" t="s">
        <v>1463</v>
      </c>
      <c r="C120" s="19" t="s">
        <v>185</v>
      </c>
      <c r="D120" s="11" t="s">
        <v>210</v>
      </c>
      <c r="E120" s="280" t="s">
        <v>5711</v>
      </c>
      <c r="F120" s="266">
        <v>9.99</v>
      </c>
      <c r="G120" s="35">
        <f>ROUNDUP(F120*Carpeta!$O$1,-2)</f>
        <v>7000</v>
      </c>
      <c r="H120" s="35">
        <f>ROUNDUP(F120*Carpeta!$O$4,-2)</f>
        <v>6500</v>
      </c>
      <c r="I120" s="2">
        <v>1</v>
      </c>
      <c r="J120" s="16">
        <f>G120*I120</f>
        <v>7000</v>
      </c>
      <c r="K120" s="16">
        <f>H120*I120</f>
        <v>6500</v>
      </c>
      <c r="L120" s="257" t="s">
        <v>4498</v>
      </c>
      <c r="M120" s="41">
        <f>F120*I120</f>
        <v>9.99</v>
      </c>
      <c r="O120" s="63"/>
    </row>
    <row r="121" spans="1:15" x14ac:dyDescent="0.3">
      <c r="A121" s="30" t="s">
        <v>1909</v>
      </c>
      <c r="B121" s="146" t="s">
        <v>1490</v>
      </c>
      <c r="C121" s="19" t="s">
        <v>185</v>
      </c>
      <c r="D121" s="11" t="s">
        <v>210</v>
      </c>
      <c r="E121" s="280" t="s">
        <v>5711</v>
      </c>
      <c r="F121" s="266">
        <v>9.99</v>
      </c>
      <c r="G121" s="35">
        <f>ROUNDUP(F121*Carpeta!$O$1,-2)</f>
        <v>7000</v>
      </c>
      <c r="H121" s="35">
        <f>ROUNDUP(F121*Carpeta!$O$4,-2)</f>
        <v>6500</v>
      </c>
      <c r="I121" s="2">
        <v>1</v>
      </c>
      <c r="J121" s="16">
        <f>G121*I121</f>
        <v>7000</v>
      </c>
      <c r="K121" s="16">
        <f>H121*I121</f>
        <v>6500</v>
      </c>
      <c r="L121" s="256" t="s">
        <v>1908</v>
      </c>
      <c r="M121" s="41">
        <f>F121*I121</f>
        <v>9.99</v>
      </c>
    </row>
    <row r="122" spans="1:15" x14ac:dyDescent="0.3">
      <c r="A122" s="30" t="s">
        <v>4150</v>
      </c>
      <c r="B122" s="158" t="s">
        <v>1508</v>
      </c>
      <c r="C122" s="19" t="s">
        <v>185</v>
      </c>
      <c r="D122" s="12" t="s">
        <v>208</v>
      </c>
      <c r="E122" s="280" t="s">
        <v>5712</v>
      </c>
      <c r="F122" s="266">
        <v>9.99</v>
      </c>
      <c r="G122" s="35">
        <f>ROUNDUP(F122*Carpeta!$O$1,-2)</f>
        <v>7000</v>
      </c>
      <c r="H122" s="35">
        <f>ROUNDUP(F122*Carpeta!$O$4,-2)</f>
        <v>6500</v>
      </c>
      <c r="I122" s="2">
        <v>1</v>
      </c>
      <c r="J122" s="16">
        <f>G122*I122</f>
        <v>7000</v>
      </c>
      <c r="K122" s="16">
        <f>H122*I122</f>
        <v>6500</v>
      </c>
      <c r="L122" s="256" t="s">
        <v>4149</v>
      </c>
      <c r="M122" s="41">
        <f>F122*I122</f>
        <v>9.99</v>
      </c>
    </row>
    <row r="123" spans="1:15" x14ac:dyDescent="0.3">
      <c r="A123" s="22" t="s">
        <v>2584</v>
      </c>
      <c r="B123" s="162" t="s">
        <v>1512</v>
      </c>
      <c r="C123" s="19" t="s">
        <v>185</v>
      </c>
      <c r="D123" s="13" t="s">
        <v>209</v>
      </c>
      <c r="E123" s="280" t="s">
        <v>5711</v>
      </c>
      <c r="F123" s="266">
        <v>9.99</v>
      </c>
      <c r="G123" s="35">
        <f>ROUNDUP(F123*Carpeta!$O$1,-2)</f>
        <v>7000</v>
      </c>
      <c r="H123" s="35">
        <f>ROUNDUP(F123*Carpeta!$O$4,-2)</f>
        <v>6500</v>
      </c>
      <c r="I123" s="2">
        <v>3</v>
      </c>
      <c r="J123" s="16">
        <f>G123*I123</f>
        <v>21000</v>
      </c>
      <c r="K123" s="16">
        <f>H123*I123</f>
        <v>19500</v>
      </c>
      <c r="L123" s="256" t="s">
        <v>2583</v>
      </c>
      <c r="M123" s="41">
        <f>F123*I123</f>
        <v>29.97</v>
      </c>
    </row>
    <row r="124" spans="1:15" x14ac:dyDescent="0.3">
      <c r="A124" s="38" t="s">
        <v>4936</v>
      </c>
      <c r="B124" s="193" t="s">
        <v>2423</v>
      </c>
      <c r="C124" s="4" t="s">
        <v>1010</v>
      </c>
      <c r="D124" s="11" t="s">
        <v>210</v>
      </c>
      <c r="E124" s="280" t="s">
        <v>5711</v>
      </c>
      <c r="F124" s="266">
        <v>9.99</v>
      </c>
      <c r="G124" s="35">
        <f>ROUNDUP(F124*Carpeta!$O$1,-2)</f>
        <v>7000</v>
      </c>
      <c r="H124" s="35">
        <f>ROUNDUP(F124*Carpeta!$O$4,-2)</f>
        <v>6500</v>
      </c>
      <c r="I124" s="2">
        <v>1</v>
      </c>
      <c r="J124" s="16">
        <f>G124*I124</f>
        <v>7000</v>
      </c>
      <c r="K124" s="16">
        <f>H124*I124</f>
        <v>6500</v>
      </c>
      <c r="L124" s="257" t="s">
        <v>4937</v>
      </c>
      <c r="M124" s="41">
        <f>F124*I124</f>
        <v>9.99</v>
      </c>
    </row>
    <row r="125" spans="1:15" x14ac:dyDescent="0.3">
      <c r="A125" s="22" t="s">
        <v>4954</v>
      </c>
      <c r="B125" s="166" t="s">
        <v>1516</v>
      </c>
      <c r="C125" s="19" t="s">
        <v>1038</v>
      </c>
      <c r="D125" s="11" t="s">
        <v>210</v>
      </c>
      <c r="E125" s="280" t="s">
        <v>5712</v>
      </c>
      <c r="F125" s="266">
        <v>9.99</v>
      </c>
      <c r="G125" s="35">
        <f>ROUNDUP(F125*Carpeta!$O$1,-2)</f>
        <v>7000</v>
      </c>
      <c r="H125" s="35">
        <f>ROUNDUP(F125*Carpeta!$O$4,-2)</f>
        <v>6500</v>
      </c>
      <c r="I125" s="2">
        <v>1</v>
      </c>
      <c r="J125" s="16">
        <f>G125*I125</f>
        <v>7000</v>
      </c>
      <c r="K125" s="16">
        <f>H125*I125</f>
        <v>6500</v>
      </c>
      <c r="L125" s="256" t="s">
        <v>4953</v>
      </c>
      <c r="M125" s="41">
        <f>F125*I125</f>
        <v>9.99</v>
      </c>
    </row>
    <row r="126" spans="1:15" x14ac:dyDescent="0.3">
      <c r="A126" s="4" t="s">
        <v>4293</v>
      </c>
      <c r="B126" s="170" t="s">
        <v>1523</v>
      </c>
      <c r="C126" s="14" t="s">
        <v>1152</v>
      </c>
      <c r="D126" s="11" t="s">
        <v>210</v>
      </c>
      <c r="E126" s="280" t="s">
        <v>5711</v>
      </c>
      <c r="F126" s="266">
        <v>9.99</v>
      </c>
      <c r="G126" s="35">
        <f>ROUNDUP(F126*Carpeta!$O$1,-2)</f>
        <v>7000</v>
      </c>
      <c r="H126" s="35">
        <f>ROUNDUP(F126*Carpeta!$O$4,-2)</f>
        <v>6500</v>
      </c>
      <c r="I126" s="2">
        <v>1</v>
      </c>
      <c r="J126" s="35">
        <f>G126*I126</f>
        <v>7000</v>
      </c>
      <c r="K126" s="35">
        <f>H126*I126</f>
        <v>6500</v>
      </c>
      <c r="L126" s="257" t="s">
        <v>4294</v>
      </c>
      <c r="M126" s="41">
        <f>F126*I126</f>
        <v>9.99</v>
      </c>
    </row>
    <row r="127" spans="1:15" x14ac:dyDescent="0.3">
      <c r="A127" s="30" t="s">
        <v>4506</v>
      </c>
      <c r="B127" s="171" t="s">
        <v>1524</v>
      </c>
      <c r="C127" s="14" t="s">
        <v>1152</v>
      </c>
      <c r="D127" s="13" t="s">
        <v>209</v>
      </c>
      <c r="E127" s="280" t="s">
        <v>5711</v>
      </c>
      <c r="F127" s="266">
        <v>9.99</v>
      </c>
      <c r="G127" s="35">
        <f>ROUNDUP(F127*Carpeta!$O$1,-2)</f>
        <v>7000</v>
      </c>
      <c r="H127" s="35">
        <f>ROUNDUP(F127*Carpeta!$O$4,-2)</f>
        <v>6500</v>
      </c>
      <c r="I127" s="2">
        <v>1</v>
      </c>
      <c r="J127" s="16">
        <f>G127*I127</f>
        <v>7000</v>
      </c>
      <c r="K127" s="16">
        <f>H127*I127</f>
        <v>6500</v>
      </c>
      <c r="L127" s="256" t="s">
        <v>4505</v>
      </c>
      <c r="M127" s="41">
        <f>F127*I127</f>
        <v>9.99</v>
      </c>
    </row>
    <row r="128" spans="1:15" x14ac:dyDescent="0.3">
      <c r="A128" s="30" t="s">
        <v>4669</v>
      </c>
      <c r="B128" s="71" t="s">
        <v>1467</v>
      </c>
      <c r="C128" s="6" t="s">
        <v>1154</v>
      </c>
      <c r="D128" s="12" t="s">
        <v>208</v>
      </c>
      <c r="E128" s="280" t="s">
        <v>5711</v>
      </c>
      <c r="F128" s="266">
        <v>9.99</v>
      </c>
      <c r="G128" s="35">
        <f>ROUNDUP(F128*Carpeta!$O$1,-2)</f>
        <v>7000</v>
      </c>
      <c r="H128" s="35">
        <f>ROUNDUP(F128*Carpeta!$O$4,-2)</f>
        <v>6500</v>
      </c>
      <c r="I128" s="2">
        <v>1</v>
      </c>
      <c r="J128" s="16">
        <f>G128*I128</f>
        <v>7000</v>
      </c>
      <c r="K128" s="16">
        <f>H128*I128</f>
        <v>6500</v>
      </c>
      <c r="L128" s="257" t="s">
        <v>4670</v>
      </c>
      <c r="M128" s="41">
        <f>F128*I128</f>
        <v>9.99</v>
      </c>
    </row>
    <row r="129" spans="1:15" x14ac:dyDescent="0.3">
      <c r="A129" s="30" t="s">
        <v>4540</v>
      </c>
      <c r="B129" s="171" t="s">
        <v>1524</v>
      </c>
      <c r="C129" s="6" t="s">
        <v>1154</v>
      </c>
      <c r="D129" s="12" t="s">
        <v>208</v>
      </c>
      <c r="E129" s="280" t="s">
        <v>5711</v>
      </c>
      <c r="F129" s="266">
        <v>9.99</v>
      </c>
      <c r="G129" s="35">
        <f>ROUNDUP(F129*Carpeta!$O$1,-2)</f>
        <v>7000</v>
      </c>
      <c r="H129" s="35">
        <f>ROUNDUP(F129*Carpeta!$O$4,-2)</f>
        <v>6500</v>
      </c>
      <c r="I129" s="36">
        <v>1</v>
      </c>
      <c r="J129" s="35">
        <f>G129*I129</f>
        <v>7000</v>
      </c>
      <c r="K129" s="35">
        <f>H129*I129</f>
        <v>6500</v>
      </c>
      <c r="L129" s="256" t="s">
        <v>4539</v>
      </c>
      <c r="M129" s="41">
        <f>F129*I129</f>
        <v>9.99</v>
      </c>
    </row>
    <row r="130" spans="1:15" x14ac:dyDescent="0.3">
      <c r="A130" s="4" t="s">
        <v>298</v>
      </c>
      <c r="B130" s="170" t="s">
        <v>1523</v>
      </c>
      <c r="C130" s="6" t="s">
        <v>1154</v>
      </c>
      <c r="D130" s="12" t="s">
        <v>208</v>
      </c>
      <c r="E130" s="280" t="s">
        <v>5711</v>
      </c>
      <c r="F130" s="266">
        <v>9.99</v>
      </c>
      <c r="G130" s="35">
        <f>ROUNDUP(F130*Carpeta!$O$1,-2)</f>
        <v>7000</v>
      </c>
      <c r="H130" s="35">
        <f>ROUNDUP(F130*Carpeta!$O$4,-2)</f>
        <v>6500</v>
      </c>
      <c r="I130" s="2">
        <v>1</v>
      </c>
      <c r="J130" s="35">
        <f>G130*I130</f>
        <v>7000</v>
      </c>
      <c r="K130" s="35">
        <f>H130*I130</f>
        <v>6500</v>
      </c>
      <c r="L130" s="257" t="s">
        <v>304</v>
      </c>
      <c r="M130" s="41">
        <f>F130*I130</f>
        <v>9.99</v>
      </c>
    </row>
    <row r="131" spans="1:15" x14ac:dyDescent="0.3">
      <c r="A131" s="38" t="s">
        <v>4164</v>
      </c>
      <c r="B131" s="249" t="s">
        <v>4120</v>
      </c>
      <c r="C131" s="6" t="s">
        <v>1154</v>
      </c>
      <c r="D131" s="12" t="s">
        <v>208</v>
      </c>
      <c r="E131" s="280" t="s">
        <v>5711</v>
      </c>
      <c r="F131" s="266">
        <v>9.99</v>
      </c>
      <c r="G131" s="35">
        <f>ROUNDUP(F131*Carpeta!$O$1,-2)</f>
        <v>7000</v>
      </c>
      <c r="H131" s="35">
        <f>ROUNDUP(F131*Carpeta!$O$4,-2)</f>
        <v>6500</v>
      </c>
      <c r="I131" s="2">
        <v>1</v>
      </c>
      <c r="J131" s="16">
        <f>G131*I131</f>
        <v>7000</v>
      </c>
      <c r="K131" s="16">
        <f>H131*I131</f>
        <v>6500</v>
      </c>
      <c r="L131" s="256" t="s">
        <v>5830</v>
      </c>
      <c r="M131" s="41">
        <f>F131*I131</f>
        <v>9.99</v>
      </c>
      <c r="O131" s="63"/>
    </row>
    <row r="132" spans="1:15" x14ac:dyDescent="0.3">
      <c r="A132" s="21" t="s">
        <v>5288</v>
      </c>
      <c r="B132" s="272" t="s">
        <v>5293</v>
      </c>
      <c r="C132" s="6" t="s">
        <v>1154</v>
      </c>
      <c r="D132" s="12" t="s">
        <v>208</v>
      </c>
      <c r="E132" s="280" t="s">
        <v>5711</v>
      </c>
      <c r="F132" s="266">
        <v>9.99</v>
      </c>
      <c r="G132" s="35">
        <f>ROUNDUP(F132*Carpeta!$O$1,-2)</f>
        <v>7000</v>
      </c>
      <c r="H132" s="35">
        <f>ROUNDUP(F132*Carpeta!$O$4,-2)</f>
        <v>6500</v>
      </c>
      <c r="I132" s="2">
        <v>2</v>
      </c>
      <c r="J132" s="16">
        <f>G132*I132</f>
        <v>14000</v>
      </c>
      <c r="K132" s="16">
        <f>H132*I132</f>
        <v>13000</v>
      </c>
      <c r="L132" s="42" t="s">
        <v>5287</v>
      </c>
      <c r="M132" s="41">
        <f>F132*I132</f>
        <v>19.98</v>
      </c>
    </row>
    <row r="133" spans="1:15" x14ac:dyDescent="0.3">
      <c r="A133" s="4" t="s">
        <v>5288</v>
      </c>
      <c r="B133" s="272" t="s">
        <v>5293</v>
      </c>
      <c r="C133" s="6" t="s">
        <v>1154</v>
      </c>
      <c r="D133" s="12" t="s">
        <v>208</v>
      </c>
      <c r="E133" s="280" t="s">
        <v>5711</v>
      </c>
      <c r="F133" s="266">
        <v>9.99</v>
      </c>
      <c r="G133" s="35">
        <f>ROUNDUP(F133*Carpeta!$O$1,-2)</f>
        <v>7000</v>
      </c>
      <c r="H133" s="35">
        <f>ROUNDUP(F133*Carpeta!$O$4,-2)</f>
        <v>6500</v>
      </c>
      <c r="I133" s="2">
        <v>1</v>
      </c>
      <c r="J133" s="16">
        <f>G133*I133</f>
        <v>7000</v>
      </c>
      <c r="K133" s="16">
        <f>H133*I133</f>
        <v>6500</v>
      </c>
      <c r="L133" s="42" t="s">
        <v>5309</v>
      </c>
      <c r="M133" s="41">
        <f>F133*I133</f>
        <v>9.99</v>
      </c>
    </row>
    <row r="134" spans="1:15" x14ac:dyDescent="0.3">
      <c r="A134" s="4" t="s">
        <v>5267</v>
      </c>
      <c r="B134" s="272" t="s">
        <v>5293</v>
      </c>
      <c r="C134" s="6" t="s">
        <v>1154</v>
      </c>
      <c r="D134" s="12" t="s">
        <v>208</v>
      </c>
      <c r="E134" s="280" t="s">
        <v>5711</v>
      </c>
      <c r="F134" s="266">
        <v>9.99</v>
      </c>
      <c r="G134" s="35">
        <f>ROUNDUP(F134*Carpeta!$O$1,-2)</f>
        <v>7000</v>
      </c>
      <c r="H134" s="35">
        <f>ROUNDUP(F134*Carpeta!$O$4,-2)</f>
        <v>6500</v>
      </c>
      <c r="I134" s="2">
        <v>1</v>
      </c>
      <c r="J134" s="16">
        <f>G134*I134</f>
        <v>7000</v>
      </c>
      <c r="K134" s="16">
        <f>H134*I134</f>
        <v>6500</v>
      </c>
      <c r="L134" s="42" t="s">
        <v>5268</v>
      </c>
      <c r="M134" s="41">
        <f>F134*I134</f>
        <v>9.99</v>
      </c>
    </row>
    <row r="135" spans="1:15" x14ac:dyDescent="0.3">
      <c r="A135" s="4" t="s">
        <v>5261</v>
      </c>
      <c r="B135" s="272" t="s">
        <v>5293</v>
      </c>
      <c r="C135" s="6" t="s">
        <v>1154</v>
      </c>
      <c r="D135" s="12" t="s">
        <v>208</v>
      </c>
      <c r="E135" s="280" t="s">
        <v>5711</v>
      </c>
      <c r="F135" s="266">
        <v>9.99</v>
      </c>
      <c r="G135" s="35">
        <f>ROUNDUP(F135*Carpeta!$O$1,-2)</f>
        <v>7000</v>
      </c>
      <c r="H135" s="35">
        <f>ROUNDUP(F135*Carpeta!$O$4,-2)</f>
        <v>6500</v>
      </c>
      <c r="I135" s="2">
        <v>4</v>
      </c>
      <c r="J135" s="16">
        <f>G135*I135</f>
        <v>28000</v>
      </c>
      <c r="K135" s="16">
        <f>H135*I135</f>
        <v>26000</v>
      </c>
      <c r="L135" s="42" t="s">
        <v>5262</v>
      </c>
      <c r="M135" s="41">
        <f>F135*I135</f>
        <v>39.96</v>
      </c>
    </row>
    <row r="136" spans="1:15" x14ac:dyDescent="0.3">
      <c r="A136" s="4" t="s">
        <v>5270</v>
      </c>
      <c r="B136" s="272" t="s">
        <v>5293</v>
      </c>
      <c r="C136" s="6" t="s">
        <v>1154</v>
      </c>
      <c r="D136" s="12" t="s">
        <v>208</v>
      </c>
      <c r="E136" s="280" t="s">
        <v>5711</v>
      </c>
      <c r="F136" s="266">
        <v>9.99</v>
      </c>
      <c r="G136" s="35">
        <f>ROUNDUP(F136*Carpeta!$O$1,-2)</f>
        <v>7000</v>
      </c>
      <c r="H136" s="35">
        <f>ROUNDUP(F136*Carpeta!$O$4,-2)</f>
        <v>6500</v>
      </c>
      <c r="I136" s="2">
        <v>1</v>
      </c>
      <c r="J136" s="16">
        <f>G136*I136</f>
        <v>7000</v>
      </c>
      <c r="K136" s="16">
        <f>H136*I136</f>
        <v>6500</v>
      </c>
      <c r="L136" s="42" t="s">
        <v>5269</v>
      </c>
      <c r="M136" s="41">
        <f>F136*I136</f>
        <v>9.99</v>
      </c>
    </row>
    <row r="137" spans="1:15" x14ac:dyDescent="0.3">
      <c r="A137" s="30" t="s">
        <v>4128</v>
      </c>
      <c r="B137" s="127" t="s">
        <v>1463</v>
      </c>
      <c r="C137" s="10" t="s">
        <v>181</v>
      </c>
      <c r="D137" s="12" t="s">
        <v>208</v>
      </c>
      <c r="E137" s="280" t="s">
        <v>5711</v>
      </c>
      <c r="F137" s="266">
        <v>8.99</v>
      </c>
      <c r="G137" s="35">
        <f>ROUNDUP(F137*Carpeta!$O$1,-2)</f>
        <v>6300</v>
      </c>
      <c r="H137" s="35">
        <f>ROUNDUP(F137*Carpeta!$O$4,-2)</f>
        <v>5900</v>
      </c>
      <c r="I137" s="2">
        <v>1</v>
      </c>
      <c r="J137" s="16">
        <f>G137*I137</f>
        <v>6300</v>
      </c>
      <c r="K137" s="16">
        <f>H137*I137</f>
        <v>5900</v>
      </c>
      <c r="L137" s="257" t="s">
        <v>4495</v>
      </c>
      <c r="M137" s="41">
        <f>F137*I137</f>
        <v>8.99</v>
      </c>
    </row>
    <row r="138" spans="1:15" x14ac:dyDescent="0.3">
      <c r="A138" s="22" t="s">
        <v>4128</v>
      </c>
      <c r="B138" s="161" t="s">
        <v>1511</v>
      </c>
      <c r="C138" s="10" t="s">
        <v>181</v>
      </c>
      <c r="D138" s="12" t="s">
        <v>208</v>
      </c>
      <c r="E138" s="280" t="s">
        <v>5711</v>
      </c>
      <c r="F138" s="266">
        <v>8.99</v>
      </c>
      <c r="G138" s="35">
        <f>ROUNDUP(F138*Carpeta!$O$1,-2)</f>
        <v>6300</v>
      </c>
      <c r="H138" s="35">
        <f>ROUNDUP(F138*Carpeta!$O$4,-2)</f>
        <v>5900</v>
      </c>
      <c r="I138" s="2">
        <v>1</v>
      </c>
      <c r="J138" s="16">
        <f>G138*I138</f>
        <v>6300</v>
      </c>
      <c r="K138" s="16">
        <f>H138*I138</f>
        <v>5900</v>
      </c>
      <c r="L138" s="256" t="s">
        <v>4129</v>
      </c>
      <c r="M138" s="41">
        <f>F138*I138</f>
        <v>8.99</v>
      </c>
    </row>
    <row r="139" spans="1:15" x14ac:dyDescent="0.3">
      <c r="A139" s="22" t="s">
        <v>2459</v>
      </c>
      <c r="B139" s="162" t="s">
        <v>1512</v>
      </c>
      <c r="C139" s="9" t="s">
        <v>182</v>
      </c>
      <c r="D139" s="12" t="s">
        <v>208</v>
      </c>
      <c r="E139" s="280" t="s">
        <v>5711</v>
      </c>
      <c r="F139" s="266">
        <v>8.99</v>
      </c>
      <c r="G139" s="35">
        <f>ROUNDUP(F139*Carpeta!$O$1,-2)</f>
        <v>6300</v>
      </c>
      <c r="H139" s="35">
        <f>ROUNDUP(F139*Carpeta!$O$4,-2)</f>
        <v>5900</v>
      </c>
      <c r="I139" s="2">
        <v>1</v>
      </c>
      <c r="J139" s="16">
        <f>G139*I139</f>
        <v>6300</v>
      </c>
      <c r="K139" s="16">
        <f>H139*I139</f>
        <v>5900</v>
      </c>
      <c r="L139" s="256" t="s">
        <v>2460</v>
      </c>
      <c r="M139" s="41">
        <f>F139*I139</f>
        <v>8.99</v>
      </c>
    </row>
    <row r="140" spans="1:15" x14ac:dyDescent="0.3">
      <c r="A140" s="30" t="s">
        <v>5228</v>
      </c>
      <c r="B140" s="23" t="s">
        <v>1343</v>
      </c>
      <c r="C140" s="23" t="s">
        <v>183</v>
      </c>
      <c r="D140" s="12" t="s">
        <v>208</v>
      </c>
      <c r="E140" s="280" t="s">
        <v>5711</v>
      </c>
      <c r="F140" s="266">
        <v>8.99</v>
      </c>
      <c r="G140" s="35">
        <f>ROUNDUP(F140*Carpeta!$O$1,-2)</f>
        <v>6300</v>
      </c>
      <c r="H140" s="35">
        <f>ROUNDUP(F140*Carpeta!$O$4,-2)</f>
        <v>5900</v>
      </c>
      <c r="I140" s="2">
        <v>1</v>
      </c>
      <c r="J140" s="16">
        <f>G140*I140</f>
        <v>6300</v>
      </c>
      <c r="K140" s="16">
        <f>H140*I140</f>
        <v>5900</v>
      </c>
      <c r="L140" s="257" t="s">
        <v>5229</v>
      </c>
      <c r="M140" s="41">
        <f>F140*I140</f>
        <v>8.99</v>
      </c>
    </row>
    <row r="141" spans="1:15" x14ac:dyDescent="0.3">
      <c r="A141" s="22" t="s">
        <v>2519</v>
      </c>
      <c r="B141" s="23" t="s">
        <v>1337</v>
      </c>
      <c r="C141" s="8" t="s">
        <v>184</v>
      </c>
      <c r="D141" s="12" t="s">
        <v>208</v>
      </c>
      <c r="E141" s="280" t="s">
        <v>5711</v>
      </c>
      <c r="F141" s="266">
        <v>8.99</v>
      </c>
      <c r="G141" s="35">
        <f>ROUNDUP(F141*Carpeta!$O$1,-2)</f>
        <v>6300</v>
      </c>
      <c r="H141" s="35">
        <f>ROUNDUP(F141*Carpeta!$O$4,-2)</f>
        <v>5900</v>
      </c>
      <c r="I141" s="2">
        <v>2</v>
      </c>
      <c r="J141" s="16">
        <f>G141*I141</f>
        <v>12600</v>
      </c>
      <c r="K141" s="16">
        <f>H141*I141</f>
        <v>11800</v>
      </c>
      <c r="L141" s="257" t="s">
        <v>2516</v>
      </c>
      <c r="M141" s="41">
        <f>F141*I141</f>
        <v>17.98</v>
      </c>
    </row>
    <row r="142" spans="1:15" x14ac:dyDescent="0.3">
      <c r="A142" s="30" t="s">
        <v>3771</v>
      </c>
      <c r="B142" s="192" t="s">
        <v>2422</v>
      </c>
      <c r="C142" s="8" t="s">
        <v>184</v>
      </c>
      <c r="D142" s="12" t="s">
        <v>208</v>
      </c>
      <c r="E142" s="280" t="s">
        <v>5711</v>
      </c>
      <c r="F142" s="266">
        <v>8.99</v>
      </c>
      <c r="G142" s="35">
        <f>ROUNDUP(F142*Carpeta!$O$1,-2)</f>
        <v>6300</v>
      </c>
      <c r="H142" s="35">
        <f>ROUNDUP(F142*Carpeta!$O$4,-2)</f>
        <v>5900</v>
      </c>
      <c r="I142" s="2">
        <v>1</v>
      </c>
      <c r="J142" s="16">
        <f>G142*I142</f>
        <v>6300</v>
      </c>
      <c r="K142" s="16">
        <f>H142*I142</f>
        <v>5900</v>
      </c>
      <c r="L142" s="256" t="s">
        <v>3772</v>
      </c>
      <c r="M142" s="41">
        <f>F142*I142</f>
        <v>8.99</v>
      </c>
    </row>
    <row r="143" spans="1:15" x14ac:dyDescent="0.3">
      <c r="A143" s="176" t="s">
        <v>2666</v>
      </c>
      <c r="B143" s="205" t="s">
        <v>2628</v>
      </c>
      <c r="C143" s="8" t="s">
        <v>184</v>
      </c>
      <c r="D143" s="13" t="s">
        <v>209</v>
      </c>
      <c r="E143" s="280" t="s">
        <v>5712</v>
      </c>
      <c r="F143" s="266">
        <v>8.99</v>
      </c>
      <c r="G143" s="35">
        <f>ROUNDUP(F143*Carpeta!$O$1,-2)</f>
        <v>6300</v>
      </c>
      <c r="H143" s="35">
        <f>ROUNDUP(F143*Carpeta!$O$4,-2)</f>
        <v>5900</v>
      </c>
      <c r="I143" s="2">
        <v>1</v>
      </c>
      <c r="J143" s="16">
        <f>G143*I143</f>
        <v>6300</v>
      </c>
      <c r="K143" s="16">
        <f>H143*I143</f>
        <v>5900</v>
      </c>
      <c r="L143" s="256" t="s">
        <v>5243</v>
      </c>
      <c r="M143" s="41">
        <f>F143*I143</f>
        <v>8.99</v>
      </c>
    </row>
    <row r="144" spans="1:15" x14ac:dyDescent="0.3">
      <c r="A144" s="4" t="s">
        <v>3569</v>
      </c>
      <c r="B144" s="170" t="s">
        <v>1523</v>
      </c>
      <c r="C144" s="19" t="s">
        <v>185</v>
      </c>
      <c r="D144" s="11" t="s">
        <v>210</v>
      </c>
      <c r="E144" s="280" t="s">
        <v>5711</v>
      </c>
      <c r="F144" s="266">
        <v>8.99</v>
      </c>
      <c r="G144" s="35">
        <f>ROUNDUP(F144*Carpeta!$O$1,-2)</f>
        <v>6300</v>
      </c>
      <c r="H144" s="35">
        <f>ROUNDUP(F144*Carpeta!$O$4,-2)</f>
        <v>5900</v>
      </c>
      <c r="I144" s="2">
        <v>1</v>
      </c>
      <c r="J144" s="35">
        <f>G144*I144</f>
        <v>6300</v>
      </c>
      <c r="K144" s="35">
        <f>H144*I144</f>
        <v>5900</v>
      </c>
      <c r="L144" s="257" t="s">
        <v>4657</v>
      </c>
      <c r="M144" s="41">
        <f>F144*I144</f>
        <v>8.99</v>
      </c>
      <c r="O144" s="62"/>
    </row>
    <row r="145" spans="1:13" x14ac:dyDescent="0.3">
      <c r="A145" s="227" t="s">
        <v>2633</v>
      </c>
      <c r="B145" s="205" t="s">
        <v>2628</v>
      </c>
      <c r="C145" s="19" t="s">
        <v>185</v>
      </c>
      <c r="D145" s="12" t="s">
        <v>208</v>
      </c>
      <c r="E145" s="280" t="s">
        <v>5712</v>
      </c>
      <c r="F145" s="266">
        <v>8.99</v>
      </c>
      <c r="G145" s="35">
        <f>ROUNDUP(F145*Carpeta!$O$1,-2)</f>
        <v>6300</v>
      </c>
      <c r="H145" s="35">
        <f>ROUNDUP(F145*Carpeta!$O$4,-2)</f>
        <v>5900</v>
      </c>
      <c r="I145" s="2">
        <v>1</v>
      </c>
      <c r="J145" s="16">
        <f>G145*I145</f>
        <v>6300</v>
      </c>
      <c r="K145" s="16">
        <f>H145*I145</f>
        <v>5900</v>
      </c>
      <c r="L145" s="256" t="s">
        <v>5240</v>
      </c>
      <c r="M145" s="41">
        <f>F145*I145</f>
        <v>8.99</v>
      </c>
    </row>
    <row r="146" spans="1:13" x14ac:dyDescent="0.3">
      <c r="A146" s="38" t="s">
        <v>4687</v>
      </c>
      <c r="B146" s="193" t="s">
        <v>2424</v>
      </c>
      <c r="C146" s="5" t="s">
        <v>1035</v>
      </c>
      <c r="D146" s="12" t="s">
        <v>208</v>
      </c>
      <c r="E146" s="280" t="s">
        <v>5711</v>
      </c>
      <c r="F146" s="266">
        <v>8.99</v>
      </c>
      <c r="G146" s="35">
        <f>ROUNDUP(F146*Carpeta!$O$1,-2)</f>
        <v>6300</v>
      </c>
      <c r="H146" s="35">
        <f>ROUNDUP(F146*Carpeta!$O$4,-2)</f>
        <v>5900</v>
      </c>
      <c r="I146" s="2">
        <v>1</v>
      </c>
      <c r="J146" s="16">
        <f>G146*I146</f>
        <v>6300</v>
      </c>
      <c r="K146" s="16">
        <f>H146*I146</f>
        <v>5900</v>
      </c>
      <c r="L146" s="256" t="s">
        <v>4690</v>
      </c>
      <c r="M146" s="41">
        <f>F146*I146</f>
        <v>8.99</v>
      </c>
    </row>
    <row r="147" spans="1:13" x14ac:dyDescent="0.3">
      <c r="A147" s="30" t="s">
        <v>4969</v>
      </c>
      <c r="B147" s="93" t="s">
        <v>1482</v>
      </c>
      <c r="C147" s="19" t="s">
        <v>1802</v>
      </c>
      <c r="D147" s="11" t="s">
        <v>210</v>
      </c>
      <c r="E147" s="280" t="s">
        <v>5711</v>
      </c>
      <c r="F147" s="266">
        <v>8.99</v>
      </c>
      <c r="G147" s="35">
        <f>ROUNDUP(F147*Carpeta!$O$1,-2)</f>
        <v>6300</v>
      </c>
      <c r="H147" s="35">
        <f>ROUNDUP(F147*Carpeta!$O$4,-2)</f>
        <v>5900</v>
      </c>
      <c r="I147" s="2">
        <v>1</v>
      </c>
      <c r="J147" s="16">
        <f>G147*I147</f>
        <v>6300</v>
      </c>
      <c r="K147" s="16">
        <f>H147*I147</f>
        <v>5900</v>
      </c>
      <c r="L147" s="257" t="s">
        <v>4970</v>
      </c>
      <c r="M147" s="41">
        <f>F147*I147</f>
        <v>8.99</v>
      </c>
    </row>
    <row r="148" spans="1:13" x14ac:dyDescent="0.3">
      <c r="A148" s="30" t="s">
        <v>4338</v>
      </c>
      <c r="B148" s="128" t="s">
        <v>1464</v>
      </c>
      <c r="C148" s="14" t="s">
        <v>1152</v>
      </c>
      <c r="D148" s="12" t="s">
        <v>208</v>
      </c>
      <c r="E148" s="280" t="s">
        <v>5711</v>
      </c>
      <c r="F148" s="266">
        <v>8.99</v>
      </c>
      <c r="G148" s="35">
        <f>ROUNDUP(F148*Carpeta!$O$1,-2)</f>
        <v>6300</v>
      </c>
      <c r="H148" s="35">
        <f>ROUNDUP(F148*Carpeta!$O$4,-2)</f>
        <v>5900</v>
      </c>
      <c r="I148" s="2">
        <v>1</v>
      </c>
      <c r="J148" s="16">
        <f>G148*I148</f>
        <v>6300</v>
      </c>
      <c r="K148" s="16">
        <f>H148*I148</f>
        <v>5900</v>
      </c>
      <c r="L148" s="257" t="s">
        <v>4337</v>
      </c>
      <c r="M148" s="41">
        <f>F148*I148</f>
        <v>8.99</v>
      </c>
    </row>
    <row r="149" spans="1:13" x14ac:dyDescent="0.3">
      <c r="A149" s="30" t="s">
        <v>3270</v>
      </c>
      <c r="B149" s="108" t="s">
        <v>1421</v>
      </c>
      <c r="C149" s="6" t="s">
        <v>1154</v>
      </c>
      <c r="D149" s="12" t="s">
        <v>208</v>
      </c>
      <c r="E149" s="280" t="s">
        <v>5711</v>
      </c>
      <c r="F149" s="266">
        <v>8.99</v>
      </c>
      <c r="G149" s="35">
        <f>ROUNDUP(F149*Carpeta!$O$1,-2)</f>
        <v>6300</v>
      </c>
      <c r="H149" s="35">
        <f>ROUNDUP(F149*Carpeta!$O$4,-2)</f>
        <v>5900</v>
      </c>
      <c r="I149" s="36">
        <v>1</v>
      </c>
      <c r="J149" s="35">
        <f>G149*I149</f>
        <v>6300</v>
      </c>
      <c r="K149" s="35">
        <f>H149*I149</f>
        <v>5900</v>
      </c>
      <c r="L149" s="256" t="s">
        <v>3269</v>
      </c>
      <c r="M149" s="41">
        <f>F149*I149</f>
        <v>8.99</v>
      </c>
    </row>
    <row r="150" spans="1:13" x14ac:dyDescent="0.3">
      <c r="A150" s="4" t="s">
        <v>2556</v>
      </c>
      <c r="B150" s="147" t="s">
        <v>1491</v>
      </c>
      <c r="C150" s="6" t="s">
        <v>1154</v>
      </c>
      <c r="D150" s="12" t="s">
        <v>208</v>
      </c>
      <c r="E150" s="280" t="s">
        <v>5712</v>
      </c>
      <c r="F150" s="266">
        <v>8.99</v>
      </c>
      <c r="G150" s="35">
        <f>ROUNDUP(F150*Carpeta!$O$1,-2)</f>
        <v>6300</v>
      </c>
      <c r="H150" s="35">
        <f>ROUNDUP(F150*Carpeta!$O$4,-2)</f>
        <v>5900</v>
      </c>
      <c r="I150" s="2">
        <v>1</v>
      </c>
      <c r="J150" s="35">
        <f>G150*I150</f>
        <v>6300</v>
      </c>
      <c r="K150" s="35">
        <f>H150*I150</f>
        <v>5900</v>
      </c>
      <c r="L150" s="257" t="s">
        <v>2557</v>
      </c>
      <c r="M150" s="41">
        <f>F150*I150</f>
        <v>8.99</v>
      </c>
    </row>
    <row r="151" spans="1:13" x14ac:dyDescent="0.3">
      <c r="A151" s="176" t="s">
        <v>406</v>
      </c>
      <c r="B151" s="172" t="s">
        <v>1525</v>
      </c>
      <c r="C151" s="6" t="s">
        <v>1154</v>
      </c>
      <c r="D151" s="12" t="s">
        <v>208</v>
      </c>
      <c r="E151" s="280" t="s">
        <v>5711</v>
      </c>
      <c r="F151" s="266">
        <v>8.99</v>
      </c>
      <c r="G151" s="35">
        <f>ROUNDUP(F151*Carpeta!$O$1,-2)</f>
        <v>6300</v>
      </c>
      <c r="H151" s="35">
        <f>ROUNDUP(F151*Carpeta!$O$4,-2)</f>
        <v>5900</v>
      </c>
      <c r="I151" s="2">
        <v>1</v>
      </c>
      <c r="J151" s="16">
        <f>G151*I151</f>
        <v>6300</v>
      </c>
      <c r="K151" s="16">
        <f>H151*I151</f>
        <v>5900</v>
      </c>
      <c r="L151" s="256" t="s">
        <v>407</v>
      </c>
      <c r="M151" s="41">
        <f>F151*I151</f>
        <v>8.99</v>
      </c>
    </row>
    <row r="152" spans="1:13" x14ac:dyDescent="0.3">
      <c r="A152" s="4" t="s">
        <v>3294</v>
      </c>
      <c r="B152" s="211" t="s">
        <v>3228</v>
      </c>
      <c r="C152" s="6" t="s">
        <v>1154</v>
      </c>
      <c r="D152" s="12" t="s">
        <v>208</v>
      </c>
      <c r="E152" s="280" t="s">
        <v>5711</v>
      </c>
      <c r="F152" s="266">
        <v>8.99</v>
      </c>
      <c r="G152" s="35">
        <f>ROUNDUP(F152*Carpeta!$O$1,-2)</f>
        <v>6300</v>
      </c>
      <c r="H152" s="35">
        <f>ROUNDUP(F152*Carpeta!$O$4,-2)</f>
        <v>5900</v>
      </c>
      <c r="I152" s="2">
        <v>1</v>
      </c>
      <c r="J152" s="16">
        <f>G152*I152</f>
        <v>6300</v>
      </c>
      <c r="K152" s="16">
        <f>H152*I152</f>
        <v>5900</v>
      </c>
      <c r="L152" s="42" t="s">
        <v>3293</v>
      </c>
      <c r="M152" s="41">
        <f>F152*I152</f>
        <v>8.99</v>
      </c>
    </row>
    <row r="153" spans="1:13" x14ac:dyDescent="0.3">
      <c r="A153" s="38" t="s">
        <v>4158</v>
      </c>
      <c r="B153" s="249" t="s">
        <v>4120</v>
      </c>
      <c r="C153" s="6" t="s">
        <v>1154</v>
      </c>
      <c r="D153" s="12" t="s">
        <v>208</v>
      </c>
      <c r="E153" s="280" t="s">
        <v>5711</v>
      </c>
      <c r="F153" s="266">
        <v>8.99</v>
      </c>
      <c r="G153" s="35">
        <f>ROUNDUP(F153*Carpeta!$O$1,-2)</f>
        <v>6300</v>
      </c>
      <c r="H153" s="35">
        <f>ROUNDUP(F153*Carpeta!$O$4,-2)</f>
        <v>5900</v>
      </c>
      <c r="I153" s="2">
        <v>2</v>
      </c>
      <c r="J153" s="16">
        <f>G153*I153</f>
        <v>12600</v>
      </c>
      <c r="K153" s="16">
        <f>H153*I153</f>
        <v>11800</v>
      </c>
      <c r="L153" s="256" t="s">
        <v>4159</v>
      </c>
      <c r="M153" s="41">
        <f>F153*I153</f>
        <v>17.98</v>
      </c>
    </row>
    <row r="154" spans="1:13" x14ac:dyDescent="0.3">
      <c r="A154" s="22" t="s">
        <v>2428</v>
      </c>
      <c r="B154" s="172" t="s">
        <v>1525</v>
      </c>
      <c r="C154" s="10" t="s">
        <v>181</v>
      </c>
      <c r="D154" s="12" t="s">
        <v>208</v>
      </c>
      <c r="E154" s="280" t="s">
        <v>5711</v>
      </c>
      <c r="F154" s="266">
        <v>7.99</v>
      </c>
      <c r="G154" s="35">
        <f>ROUNDUP(F154*Carpeta!$O$1,-2)</f>
        <v>5600</v>
      </c>
      <c r="H154" s="35">
        <f>ROUNDUP(F154*Carpeta!$O$4,-2)</f>
        <v>5200</v>
      </c>
      <c r="I154" s="2">
        <v>1</v>
      </c>
      <c r="J154" s="16">
        <f>G154*I154</f>
        <v>5600</v>
      </c>
      <c r="K154" s="16">
        <f>H154*I154</f>
        <v>5200</v>
      </c>
      <c r="L154" s="256" t="s">
        <v>2429</v>
      </c>
      <c r="M154" s="41">
        <f>F154*I154</f>
        <v>7.99</v>
      </c>
    </row>
    <row r="155" spans="1:13" x14ac:dyDescent="0.3">
      <c r="A155" s="30" t="s">
        <v>4683</v>
      </c>
      <c r="B155" s="146" t="s">
        <v>1490</v>
      </c>
      <c r="C155" s="9" t="s">
        <v>182</v>
      </c>
      <c r="D155" s="11" t="s">
        <v>210</v>
      </c>
      <c r="E155" s="280" t="s">
        <v>5711</v>
      </c>
      <c r="F155" s="266">
        <v>7.99</v>
      </c>
      <c r="G155" s="35">
        <f>ROUNDUP(F155*Carpeta!$O$1,-2)</f>
        <v>5600</v>
      </c>
      <c r="H155" s="35">
        <f>ROUNDUP(F155*Carpeta!$O$4,-2)</f>
        <v>5200</v>
      </c>
      <c r="I155" s="2">
        <v>1</v>
      </c>
      <c r="J155" s="16">
        <f>G155*I155</f>
        <v>5600</v>
      </c>
      <c r="K155" s="16">
        <f>H155*I155</f>
        <v>5200</v>
      </c>
      <c r="L155" s="256" t="s">
        <v>4682</v>
      </c>
      <c r="M155" s="41">
        <f>F155*I155</f>
        <v>7.99</v>
      </c>
    </row>
    <row r="156" spans="1:13" x14ac:dyDescent="0.3">
      <c r="A156" s="227" t="s">
        <v>4516</v>
      </c>
      <c r="B156" s="193" t="s">
        <v>2424</v>
      </c>
      <c r="C156" s="9" t="s">
        <v>182</v>
      </c>
      <c r="D156" s="11" t="s">
        <v>210</v>
      </c>
      <c r="E156" s="280" t="s">
        <v>5711</v>
      </c>
      <c r="F156" s="266">
        <v>7.99</v>
      </c>
      <c r="G156" s="35">
        <f>ROUNDUP(F156*Carpeta!$O$1,-2)</f>
        <v>5600</v>
      </c>
      <c r="H156" s="35">
        <f>ROUNDUP(F156*Carpeta!$O$4,-2)</f>
        <v>5200</v>
      </c>
      <c r="I156" s="2">
        <v>1</v>
      </c>
      <c r="J156" s="16">
        <f>G156*I156</f>
        <v>5600</v>
      </c>
      <c r="K156" s="16">
        <f>H156*I156</f>
        <v>5200</v>
      </c>
      <c r="L156" s="256" t="s">
        <v>4517</v>
      </c>
      <c r="M156" s="41">
        <f>F156*I156</f>
        <v>7.99</v>
      </c>
    </row>
    <row r="157" spans="1:13" x14ac:dyDescent="0.3">
      <c r="A157" s="22" t="s">
        <v>5365</v>
      </c>
      <c r="B157" s="150" t="s">
        <v>1494</v>
      </c>
      <c r="C157" s="9" t="s">
        <v>182</v>
      </c>
      <c r="D157" s="12" t="s">
        <v>208</v>
      </c>
      <c r="E157" s="280" t="s">
        <v>5712</v>
      </c>
      <c r="F157" s="266">
        <v>7.99</v>
      </c>
      <c r="G157" s="35">
        <f>ROUNDUP(F157*Carpeta!$O$1,-2)</f>
        <v>5600</v>
      </c>
      <c r="H157" s="35">
        <f>ROUNDUP(F157*Carpeta!$O$4,-2)</f>
        <v>5200</v>
      </c>
      <c r="I157" s="2">
        <v>1</v>
      </c>
      <c r="J157" s="16">
        <f>G157*I157</f>
        <v>5600</v>
      </c>
      <c r="K157" s="16">
        <f>H157*I157</f>
        <v>5200</v>
      </c>
      <c r="L157" s="256" t="s">
        <v>5364</v>
      </c>
      <c r="M157" s="41">
        <f>F157*I157</f>
        <v>7.99</v>
      </c>
    </row>
    <row r="158" spans="1:13" x14ac:dyDescent="0.3">
      <c r="A158" s="30" t="s">
        <v>4354</v>
      </c>
      <c r="B158" s="23" t="s">
        <v>1343</v>
      </c>
      <c r="C158" s="23" t="s">
        <v>183</v>
      </c>
      <c r="D158" s="12" t="s">
        <v>208</v>
      </c>
      <c r="E158" s="280" t="s">
        <v>5711</v>
      </c>
      <c r="F158" s="266">
        <v>7.99</v>
      </c>
      <c r="G158" s="35">
        <f>ROUNDUP(F158*Carpeta!$O$1,-2)</f>
        <v>5600</v>
      </c>
      <c r="H158" s="35">
        <f>ROUNDUP(F158*Carpeta!$O$4,-2)</f>
        <v>5200</v>
      </c>
      <c r="I158" s="2">
        <v>1</v>
      </c>
      <c r="J158" s="16">
        <f>G158*I158</f>
        <v>5600</v>
      </c>
      <c r="K158" s="16">
        <f>H158*I158</f>
        <v>5200</v>
      </c>
      <c r="L158" s="257" t="s">
        <v>4353</v>
      </c>
      <c r="M158" s="41">
        <f>F158*I158</f>
        <v>7.99</v>
      </c>
    </row>
    <row r="159" spans="1:13" x14ac:dyDescent="0.3">
      <c r="A159" s="4" t="s">
        <v>5327</v>
      </c>
      <c r="B159" s="272" t="s">
        <v>5294</v>
      </c>
      <c r="C159" s="23" t="s">
        <v>183</v>
      </c>
      <c r="D159" s="12" t="s">
        <v>208</v>
      </c>
      <c r="E159" s="280" t="s">
        <v>5711</v>
      </c>
      <c r="F159" s="266">
        <v>7.99</v>
      </c>
      <c r="G159" s="35">
        <f>ROUNDUP(F159*Carpeta!$O$1,-2)</f>
        <v>5600</v>
      </c>
      <c r="H159" s="35">
        <f>ROUNDUP(F159*Carpeta!$O$4,-2)</f>
        <v>5200</v>
      </c>
      <c r="I159" s="2">
        <v>1</v>
      </c>
      <c r="J159" s="16">
        <f>G159*I159</f>
        <v>5600</v>
      </c>
      <c r="K159" s="16">
        <f>H159*I159</f>
        <v>5200</v>
      </c>
      <c r="L159" s="42" t="s">
        <v>5328</v>
      </c>
      <c r="M159" s="41">
        <f>F159*I159</f>
        <v>7.99</v>
      </c>
    </row>
    <row r="160" spans="1:13" x14ac:dyDescent="0.3">
      <c r="A160" s="4" t="s">
        <v>4661</v>
      </c>
      <c r="B160" s="170" t="s">
        <v>1523</v>
      </c>
      <c r="C160" s="8" t="s">
        <v>184</v>
      </c>
      <c r="D160" s="11" t="s">
        <v>210</v>
      </c>
      <c r="E160" s="280" t="s">
        <v>5711</v>
      </c>
      <c r="F160" s="266">
        <v>7.99</v>
      </c>
      <c r="G160" s="35">
        <f>ROUNDUP(F160*Carpeta!$O$1,-2)</f>
        <v>5600</v>
      </c>
      <c r="H160" s="35">
        <f>ROUNDUP(F160*Carpeta!$O$4,-2)</f>
        <v>5200</v>
      </c>
      <c r="I160" s="2">
        <v>1</v>
      </c>
      <c r="J160" s="35">
        <f>G160*I160</f>
        <v>5600</v>
      </c>
      <c r="K160" s="35">
        <f>H160*I160</f>
        <v>5200</v>
      </c>
      <c r="L160" s="257" t="s">
        <v>4660</v>
      </c>
      <c r="M160" s="41">
        <f>F160*I160</f>
        <v>7.99</v>
      </c>
    </row>
    <row r="161" spans="1:15" x14ac:dyDescent="0.3">
      <c r="A161" s="21" t="s">
        <v>4905</v>
      </c>
      <c r="B161" s="166" t="s">
        <v>1516</v>
      </c>
      <c r="C161" s="19" t="s">
        <v>185</v>
      </c>
      <c r="D161" s="11" t="s">
        <v>210</v>
      </c>
      <c r="E161" s="280" t="s">
        <v>5711</v>
      </c>
      <c r="F161" s="266">
        <v>7.99</v>
      </c>
      <c r="G161" s="35">
        <f>ROUNDUP(F161*Carpeta!$O$1,-2)</f>
        <v>5600</v>
      </c>
      <c r="H161" s="35">
        <f>ROUNDUP(F161*Carpeta!$O$4,-2)</f>
        <v>5200</v>
      </c>
      <c r="I161" s="2">
        <v>1</v>
      </c>
      <c r="J161" s="35">
        <f>G161*I161</f>
        <v>5600</v>
      </c>
      <c r="K161" s="35">
        <f>H161*I161</f>
        <v>5200</v>
      </c>
      <c r="L161" s="257" t="s">
        <v>6586</v>
      </c>
      <c r="M161" s="41">
        <f>F161*I161</f>
        <v>7.99</v>
      </c>
    </row>
    <row r="162" spans="1:15" x14ac:dyDescent="0.3">
      <c r="A162" s="227" t="s">
        <v>2670</v>
      </c>
      <c r="B162" s="205" t="s">
        <v>2628</v>
      </c>
      <c r="C162" s="19" t="s">
        <v>185</v>
      </c>
      <c r="D162" s="11" t="s">
        <v>210</v>
      </c>
      <c r="E162" s="280" t="s">
        <v>5711</v>
      </c>
      <c r="F162" s="266">
        <v>7.99</v>
      </c>
      <c r="G162" s="35">
        <f>ROUNDUP(F162*Carpeta!$O$1,-2)</f>
        <v>5600</v>
      </c>
      <c r="H162" s="35">
        <f>ROUNDUP(F162*Carpeta!$O$4,-2)</f>
        <v>5200</v>
      </c>
      <c r="I162" s="2">
        <v>1</v>
      </c>
      <c r="J162" s="16">
        <f>G162*I162</f>
        <v>5600</v>
      </c>
      <c r="K162" s="16">
        <f>H162*I162</f>
        <v>5200</v>
      </c>
      <c r="L162" s="256" t="s">
        <v>4964</v>
      </c>
      <c r="M162" s="41">
        <f>F162*I162</f>
        <v>7.99</v>
      </c>
    </row>
    <row r="163" spans="1:15" x14ac:dyDescent="0.3">
      <c r="A163" s="30" t="s">
        <v>3565</v>
      </c>
      <c r="B163" s="108" t="s">
        <v>1421</v>
      </c>
      <c r="C163" s="19" t="s">
        <v>185</v>
      </c>
      <c r="D163" s="12" t="s">
        <v>208</v>
      </c>
      <c r="E163" s="280" t="s">
        <v>5712</v>
      </c>
      <c r="F163" s="266">
        <v>7.99</v>
      </c>
      <c r="G163" s="35">
        <f>ROUNDUP(F163*Carpeta!$O$1,-2)</f>
        <v>5600</v>
      </c>
      <c r="H163" s="35">
        <f>ROUNDUP(F163*Carpeta!$O$4,-2)</f>
        <v>5200</v>
      </c>
      <c r="I163" s="2">
        <v>1</v>
      </c>
      <c r="J163" s="16">
        <f>G163*I163</f>
        <v>5600</v>
      </c>
      <c r="K163" s="16">
        <f>H163*I163</f>
        <v>5200</v>
      </c>
      <c r="L163" s="257" t="s">
        <v>3564</v>
      </c>
      <c r="M163" s="41">
        <f>F163*I163</f>
        <v>7.99</v>
      </c>
    </row>
    <row r="164" spans="1:15" x14ac:dyDescent="0.3">
      <c r="A164" s="22" t="s">
        <v>2223</v>
      </c>
      <c r="B164" s="151" t="s">
        <v>1495</v>
      </c>
      <c r="C164" s="19" t="s">
        <v>185</v>
      </c>
      <c r="D164" s="12" t="s">
        <v>208</v>
      </c>
      <c r="E164" s="280" t="s">
        <v>5712</v>
      </c>
      <c r="F164" s="266">
        <v>7.99</v>
      </c>
      <c r="G164" s="35">
        <f>ROUNDUP(F164*Carpeta!$O$1,-2)</f>
        <v>5600</v>
      </c>
      <c r="H164" s="35">
        <f>ROUNDUP(F164*Carpeta!$O$4,-2)</f>
        <v>5200</v>
      </c>
      <c r="I164" s="2">
        <v>1</v>
      </c>
      <c r="J164" s="16">
        <f>G164*I164</f>
        <v>5600</v>
      </c>
      <c r="K164" s="16">
        <f>H164*I164</f>
        <v>5200</v>
      </c>
      <c r="L164" s="256" t="s">
        <v>2736</v>
      </c>
      <c r="M164" s="41">
        <f>F164*I164</f>
        <v>7.99</v>
      </c>
    </row>
    <row r="165" spans="1:15" x14ac:dyDescent="0.3">
      <c r="A165" s="30" t="s">
        <v>3181</v>
      </c>
      <c r="B165" s="211" t="s">
        <v>3229</v>
      </c>
      <c r="C165" s="19" t="s">
        <v>185</v>
      </c>
      <c r="D165" s="1" t="s">
        <v>211</v>
      </c>
      <c r="E165" s="280" t="s">
        <v>5711</v>
      </c>
      <c r="F165" s="266">
        <v>7.99</v>
      </c>
      <c r="G165" s="35">
        <f>ROUNDUP(F165*Carpeta!$O$1,-2)</f>
        <v>5600</v>
      </c>
      <c r="H165" s="35">
        <f>ROUNDUP(F165*Carpeta!$O$4,-2)</f>
        <v>5200</v>
      </c>
      <c r="I165" s="2">
        <v>1</v>
      </c>
      <c r="J165" s="16">
        <f>G165*I165</f>
        <v>5600</v>
      </c>
      <c r="K165" s="16">
        <f>H165*I165</f>
        <v>5200</v>
      </c>
      <c r="L165" s="257" t="s">
        <v>5251</v>
      </c>
      <c r="M165" s="41">
        <f>F165*I165</f>
        <v>7.99</v>
      </c>
    </row>
    <row r="166" spans="1:15" x14ac:dyDescent="0.3">
      <c r="A166" s="4" t="s">
        <v>5280</v>
      </c>
      <c r="B166" s="272" t="s">
        <v>5293</v>
      </c>
      <c r="C166" s="49" t="s">
        <v>5264</v>
      </c>
      <c r="D166" s="11" t="s">
        <v>210</v>
      </c>
      <c r="E166" s="280" t="s">
        <v>5711</v>
      </c>
      <c r="F166" s="266">
        <v>7.99</v>
      </c>
      <c r="G166" s="35">
        <f>ROUNDUP(F166*Carpeta!$O$1,-2)</f>
        <v>5600</v>
      </c>
      <c r="H166" s="35">
        <f>ROUNDUP(F166*Carpeta!$O$4,-2)</f>
        <v>5200</v>
      </c>
      <c r="I166" s="2">
        <v>3</v>
      </c>
      <c r="J166" s="16">
        <f>G166*I166</f>
        <v>16800</v>
      </c>
      <c r="K166" s="16">
        <f>H166*I166</f>
        <v>15600</v>
      </c>
      <c r="L166" s="42" t="s">
        <v>5279</v>
      </c>
      <c r="M166" s="41">
        <f>F166*I166</f>
        <v>23.97</v>
      </c>
    </row>
    <row r="167" spans="1:15" x14ac:dyDescent="0.3">
      <c r="A167" s="22" t="s">
        <v>2506</v>
      </c>
      <c r="B167" s="23" t="s">
        <v>1337</v>
      </c>
      <c r="C167" s="4" t="s">
        <v>1010</v>
      </c>
      <c r="D167" s="12" t="s">
        <v>208</v>
      </c>
      <c r="E167" s="280" t="s">
        <v>5711</v>
      </c>
      <c r="F167" s="266">
        <v>7.99</v>
      </c>
      <c r="G167" s="35">
        <f>ROUNDUP(F167*Carpeta!$O$1,-2)</f>
        <v>5600</v>
      </c>
      <c r="H167" s="35">
        <f>ROUNDUP(F167*Carpeta!$O$4,-2)</f>
        <v>5200</v>
      </c>
      <c r="I167" s="2">
        <v>1</v>
      </c>
      <c r="J167" s="35">
        <f>G167*I167</f>
        <v>5600</v>
      </c>
      <c r="K167" s="35">
        <f>H167*I167</f>
        <v>5200</v>
      </c>
      <c r="L167" s="42" t="s">
        <v>2507</v>
      </c>
      <c r="M167" s="41">
        <f>F167*I167</f>
        <v>7.99</v>
      </c>
    </row>
    <row r="168" spans="1:15" x14ac:dyDescent="0.3">
      <c r="A168" s="4" t="s">
        <v>24</v>
      </c>
      <c r="B168" s="166" t="s">
        <v>1516</v>
      </c>
      <c r="C168" s="19" t="s">
        <v>1033</v>
      </c>
      <c r="D168" s="11" t="s">
        <v>210</v>
      </c>
      <c r="E168" s="280" t="s">
        <v>5711</v>
      </c>
      <c r="F168" s="266">
        <v>7.99</v>
      </c>
      <c r="G168" s="35">
        <f>ROUNDUP(F168*Carpeta!$O$1,-2)</f>
        <v>5600</v>
      </c>
      <c r="H168" s="35">
        <f>ROUNDUP(F168*Carpeta!$O$4,-2)</f>
        <v>5200</v>
      </c>
      <c r="I168" s="2">
        <v>1</v>
      </c>
      <c r="J168" s="35">
        <f>G168*I168</f>
        <v>5600</v>
      </c>
      <c r="K168" s="35">
        <f>H168*I168</f>
        <v>5200</v>
      </c>
      <c r="L168" s="257" t="s">
        <v>110</v>
      </c>
      <c r="M168" s="41">
        <f>F168*I168</f>
        <v>7.99</v>
      </c>
    </row>
    <row r="169" spans="1:15" x14ac:dyDescent="0.3">
      <c r="A169" s="22" t="s">
        <v>2515</v>
      </c>
      <c r="B169" s="23" t="s">
        <v>1337</v>
      </c>
      <c r="C169" s="19" t="s">
        <v>1033</v>
      </c>
      <c r="D169" s="12" t="s">
        <v>208</v>
      </c>
      <c r="E169" s="280" t="s">
        <v>5711</v>
      </c>
      <c r="F169" s="266">
        <v>7.99</v>
      </c>
      <c r="G169" s="35">
        <f>ROUNDUP(F169*Carpeta!$O$1,-2)</f>
        <v>5600</v>
      </c>
      <c r="H169" s="35">
        <f>ROUNDUP(F169*Carpeta!$O$4,-2)</f>
        <v>5200</v>
      </c>
      <c r="I169" s="2">
        <v>2</v>
      </c>
      <c r="J169" s="35">
        <f>G169*I169</f>
        <v>11200</v>
      </c>
      <c r="K169" s="35">
        <f>H169*I169</f>
        <v>10400</v>
      </c>
      <c r="L169" s="42" t="s">
        <v>2514</v>
      </c>
      <c r="M169" s="41">
        <f>F169*I169</f>
        <v>15.98</v>
      </c>
      <c r="O169" s="47"/>
    </row>
    <row r="170" spans="1:15" x14ac:dyDescent="0.3">
      <c r="A170" s="30" t="s">
        <v>397</v>
      </c>
      <c r="B170" s="127" t="s">
        <v>1463</v>
      </c>
      <c r="C170" s="19" t="s">
        <v>1037</v>
      </c>
      <c r="D170" s="11" t="s">
        <v>210</v>
      </c>
      <c r="E170" s="280" t="s">
        <v>5712</v>
      </c>
      <c r="F170" s="266">
        <v>7.99</v>
      </c>
      <c r="G170" s="35">
        <f>ROUNDUP(F170*Carpeta!$O$1,-2)</f>
        <v>5600</v>
      </c>
      <c r="H170" s="35">
        <f>ROUNDUP(F170*Carpeta!$O$4,-2)</f>
        <v>5200</v>
      </c>
      <c r="I170" s="2">
        <v>1</v>
      </c>
      <c r="J170" s="16">
        <f>G170*I170</f>
        <v>5600</v>
      </c>
      <c r="K170" s="16">
        <f>H170*I170</f>
        <v>5200</v>
      </c>
      <c r="L170" s="257" t="s">
        <v>4341</v>
      </c>
      <c r="M170" s="41">
        <f>F170*I170</f>
        <v>7.99</v>
      </c>
    </row>
    <row r="171" spans="1:15" x14ac:dyDescent="0.3">
      <c r="A171" s="227" t="s">
        <v>2635</v>
      </c>
      <c r="B171" s="205" t="s">
        <v>2628</v>
      </c>
      <c r="C171" s="14" t="s">
        <v>1152</v>
      </c>
      <c r="D171" s="11" t="s">
        <v>210</v>
      </c>
      <c r="E171" s="280" t="s">
        <v>5711</v>
      </c>
      <c r="F171" s="266">
        <v>7.99</v>
      </c>
      <c r="G171" s="35">
        <f>ROUNDUP(F171*Carpeta!$O$1,-2)</f>
        <v>5600</v>
      </c>
      <c r="H171" s="35">
        <f>ROUNDUP(F171*Carpeta!$O$4,-2)</f>
        <v>5200</v>
      </c>
      <c r="I171" s="2">
        <v>1</v>
      </c>
      <c r="J171" s="16">
        <f>G171*I171</f>
        <v>5600</v>
      </c>
      <c r="K171" s="16">
        <f>H171*I171</f>
        <v>5200</v>
      </c>
      <c r="L171" s="256" t="s">
        <v>5239</v>
      </c>
      <c r="M171" s="41">
        <f>F171*I171</f>
        <v>7.99</v>
      </c>
    </row>
    <row r="172" spans="1:15" x14ac:dyDescent="0.3">
      <c r="A172" s="4" t="s">
        <v>4292</v>
      </c>
      <c r="B172" s="171" t="s">
        <v>1524</v>
      </c>
      <c r="C172" s="14" t="s">
        <v>1152</v>
      </c>
      <c r="D172" s="13" t="s">
        <v>209</v>
      </c>
      <c r="E172" s="280" t="s">
        <v>5711</v>
      </c>
      <c r="F172" s="266">
        <v>7.99</v>
      </c>
      <c r="G172" s="35">
        <f>ROUNDUP(F172*Carpeta!$O$1,-2)</f>
        <v>5600</v>
      </c>
      <c r="H172" s="35">
        <f>ROUNDUP(F172*Carpeta!$O$4,-2)</f>
        <v>5200</v>
      </c>
      <c r="I172" s="2">
        <v>1</v>
      </c>
      <c r="J172" s="35">
        <f>G172*I172</f>
        <v>5600</v>
      </c>
      <c r="K172" s="35">
        <f>H172*I172</f>
        <v>5200</v>
      </c>
      <c r="L172" s="257" t="s">
        <v>4291</v>
      </c>
      <c r="M172" s="41">
        <f>F172*I172</f>
        <v>7.99</v>
      </c>
    </row>
    <row r="173" spans="1:15" x14ac:dyDescent="0.3">
      <c r="A173" s="4" t="s">
        <v>6319</v>
      </c>
      <c r="B173" s="284" t="s">
        <v>6291</v>
      </c>
      <c r="C173" s="14" t="s">
        <v>1152</v>
      </c>
      <c r="D173" s="13" t="s">
        <v>209</v>
      </c>
      <c r="E173" s="280" t="s">
        <v>5711</v>
      </c>
      <c r="F173" s="266">
        <v>7.99</v>
      </c>
      <c r="G173" s="35">
        <f>ROUNDUP(F173*Carpeta!$O$1,-2)</f>
        <v>5600</v>
      </c>
      <c r="H173" s="35">
        <f>ROUNDUP(F173*Carpeta!$O$4,-2)</f>
        <v>5200</v>
      </c>
      <c r="I173" s="2">
        <v>1</v>
      </c>
      <c r="J173" s="16">
        <f>G173*I173</f>
        <v>5600</v>
      </c>
      <c r="K173" s="16">
        <f>H173*I173</f>
        <v>5200</v>
      </c>
      <c r="L173" s="256" t="s">
        <v>6320</v>
      </c>
      <c r="M173" s="41">
        <f>F173*I173</f>
        <v>7.99</v>
      </c>
    </row>
    <row r="174" spans="1:15" x14ac:dyDescent="0.3">
      <c r="A174" s="4" t="s">
        <v>310</v>
      </c>
      <c r="B174" s="170" t="s">
        <v>1523</v>
      </c>
      <c r="C174" s="6" t="s">
        <v>1154</v>
      </c>
      <c r="D174" s="12" t="s">
        <v>208</v>
      </c>
      <c r="E174" s="280" t="s">
        <v>5712</v>
      </c>
      <c r="F174" s="266">
        <v>7.99</v>
      </c>
      <c r="G174" s="35">
        <f>ROUNDUP(F174*Carpeta!$O$1,-2)</f>
        <v>5600</v>
      </c>
      <c r="H174" s="35">
        <f>ROUNDUP(F174*Carpeta!$O$4,-2)</f>
        <v>5200</v>
      </c>
      <c r="I174" s="2">
        <v>1</v>
      </c>
      <c r="J174" s="35">
        <f>G174*I174</f>
        <v>5600</v>
      </c>
      <c r="K174" s="35">
        <f>H174*I174</f>
        <v>5200</v>
      </c>
      <c r="L174" s="257" t="s">
        <v>4295</v>
      </c>
      <c r="M174" s="41">
        <f>F174*I174</f>
        <v>7.99</v>
      </c>
    </row>
    <row r="175" spans="1:15" x14ac:dyDescent="0.3">
      <c r="A175" s="21" t="s">
        <v>310</v>
      </c>
      <c r="B175" s="170" t="s">
        <v>1523</v>
      </c>
      <c r="C175" s="6" t="s">
        <v>1154</v>
      </c>
      <c r="D175" s="12" t="s">
        <v>208</v>
      </c>
      <c r="E175" s="280" t="s">
        <v>5711</v>
      </c>
      <c r="F175" s="266">
        <v>7.99</v>
      </c>
      <c r="G175" s="35">
        <f>ROUNDUP(F175*Carpeta!$O$1,-2)</f>
        <v>5600</v>
      </c>
      <c r="H175" s="35">
        <f>ROUNDUP(F175*Carpeta!$O$4,-2)</f>
        <v>5200</v>
      </c>
      <c r="I175" s="2">
        <v>1</v>
      </c>
      <c r="J175" s="35">
        <f>G175*I175</f>
        <v>5600</v>
      </c>
      <c r="K175" s="35">
        <f>H175*I175</f>
        <v>5200</v>
      </c>
      <c r="L175" s="257" t="s">
        <v>311</v>
      </c>
      <c r="M175" s="41">
        <f>F175*I175</f>
        <v>7.99</v>
      </c>
    </row>
    <row r="176" spans="1:15" x14ac:dyDescent="0.3">
      <c r="A176" s="4" t="s">
        <v>2199</v>
      </c>
      <c r="B176" s="170" t="s">
        <v>1523</v>
      </c>
      <c r="C176" s="6" t="s">
        <v>1154</v>
      </c>
      <c r="D176" s="12" t="s">
        <v>208</v>
      </c>
      <c r="E176" s="280" t="s">
        <v>5711</v>
      </c>
      <c r="F176" s="266">
        <v>7.99</v>
      </c>
      <c r="G176" s="35">
        <f>ROUNDUP(F176*Carpeta!$O$1,-2)</f>
        <v>5600</v>
      </c>
      <c r="H176" s="35">
        <f>ROUNDUP(F176*Carpeta!$O$4,-2)</f>
        <v>5200</v>
      </c>
      <c r="I176" s="2">
        <v>1</v>
      </c>
      <c r="J176" s="35">
        <f>G176*I176</f>
        <v>5600</v>
      </c>
      <c r="K176" s="35">
        <f>H176*I176</f>
        <v>5200</v>
      </c>
      <c r="L176" s="257" t="s">
        <v>2200</v>
      </c>
      <c r="M176" s="41">
        <f>F176*I176</f>
        <v>7.99</v>
      </c>
    </row>
    <row r="177" spans="1:13" x14ac:dyDescent="0.3">
      <c r="A177" s="176" t="s">
        <v>409</v>
      </c>
      <c r="B177" s="172" t="s">
        <v>1525</v>
      </c>
      <c r="C177" s="6" t="s">
        <v>1154</v>
      </c>
      <c r="D177" s="12" t="s">
        <v>208</v>
      </c>
      <c r="E177" s="280" t="s">
        <v>5711</v>
      </c>
      <c r="F177" s="266">
        <v>7.99</v>
      </c>
      <c r="G177" s="35">
        <f>ROUNDUP(F177*Carpeta!$O$1,-2)</f>
        <v>5600</v>
      </c>
      <c r="H177" s="35">
        <f>ROUNDUP(F177*Carpeta!$O$4,-2)</f>
        <v>5200</v>
      </c>
      <c r="I177" s="2">
        <v>1</v>
      </c>
      <c r="J177" s="16">
        <f>G177*I177</f>
        <v>5600</v>
      </c>
      <c r="K177" s="16">
        <f>H177*I177</f>
        <v>5200</v>
      </c>
      <c r="L177" s="256" t="s">
        <v>408</v>
      </c>
      <c r="M177" s="41">
        <f>F177*I177</f>
        <v>7.99</v>
      </c>
    </row>
    <row r="178" spans="1:13" x14ac:dyDescent="0.3">
      <c r="A178" s="30" t="s">
        <v>3847</v>
      </c>
      <c r="B178" s="244" t="s">
        <v>3837</v>
      </c>
      <c r="C178" s="6" t="s">
        <v>1154</v>
      </c>
      <c r="D178" s="12" t="s">
        <v>208</v>
      </c>
      <c r="E178" s="280" t="s">
        <v>5712</v>
      </c>
      <c r="F178" s="266">
        <v>7.99</v>
      </c>
      <c r="G178" s="35">
        <f>ROUNDUP(F178*Carpeta!$O$1,-2)</f>
        <v>5600</v>
      </c>
      <c r="H178" s="35">
        <f>ROUNDUP(F178*Carpeta!$O$4,-2)</f>
        <v>5200</v>
      </c>
      <c r="I178" s="2">
        <v>1</v>
      </c>
      <c r="J178" s="16">
        <f>G178*I178</f>
        <v>5600</v>
      </c>
      <c r="K178" s="16">
        <f>H178*I178</f>
        <v>5200</v>
      </c>
      <c r="L178" s="257" t="s">
        <v>4478</v>
      </c>
      <c r="M178" s="41">
        <f>F178*I178</f>
        <v>7.99</v>
      </c>
    </row>
    <row r="179" spans="1:13" x14ac:dyDescent="0.3">
      <c r="A179" s="33" t="s">
        <v>4519</v>
      </c>
      <c r="B179" s="255" t="s">
        <v>4514</v>
      </c>
      <c r="C179" s="6" t="s">
        <v>1154</v>
      </c>
      <c r="D179" s="12" t="s">
        <v>208</v>
      </c>
      <c r="E179" s="280" t="s">
        <v>5711</v>
      </c>
      <c r="F179" s="266">
        <v>7.99</v>
      </c>
      <c r="G179" s="35">
        <f>ROUNDUP(F179*Carpeta!$O$1,-2)</f>
        <v>5600</v>
      </c>
      <c r="H179" s="35">
        <f>ROUNDUP(F179*Carpeta!$O$4,-2)</f>
        <v>5200</v>
      </c>
      <c r="I179" s="2">
        <v>1</v>
      </c>
      <c r="J179" s="16">
        <f>G179*I179</f>
        <v>5600</v>
      </c>
      <c r="K179" s="16">
        <f>H179*I179</f>
        <v>5200</v>
      </c>
      <c r="L179" s="257" t="s">
        <v>5714</v>
      </c>
      <c r="M179" s="41">
        <f>F179*I179</f>
        <v>7.99</v>
      </c>
    </row>
    <row r="180" spans="1:13" x14ac:dyDescent="0.3">
      <c r="A180" s="22" t="s">
        <v>2732</v>
      </c>
      <c r="B180" s="151" t="s">
        <v>1495</v>
      </c>
      <c r="C180" s="10" t="s">
        <v>181</v>
      </c>
      <c r="D180" s="11" t="s">
        <v>210</v>
      </c>
      <c r="E180" s="280" t="s">
        <v>5711</v>
      </c>
      <c r="F180" s="266">
        <v>6.99</v>
      </c>
      <c r="G180" s="35">
        <f>ROUNDUP(F180*Carpeta!$O$1,-2)</f>
        <v>4900</v>
      </c>
      <c r="H180" s="35">
        <f>ROUNDUP(F180*Carpeta!$O$4,-2)</f>
        <v>4600</v>
      </c>
      <c r="I180" s="2">
        <v>1</v>
      </c>
      <c r="J180" s="16">
        <f>G180*I180</f>
        <v>4900</v>
      </c>
      <c r="K180" s="16">
        <f>H180*I180</f>
        <v>4600</v>
      </c>
      <c r="L180" s="256" t="s">
        <v>2731</v>
      </c>
      <c r="M180" s="41">
        <f>F180*I180</f>
        <v>6.99</v>
      </c>
    </row>
    <row r="181" spans="1:13" x14ac:dyDescent="0.3">
      <c r="A181" s="30" t="s">
        <v>2450</v>
      </c>
      <c r="B181" s="163" t="s">
        <v>1513</v>
      </c>
      <c r="C181" s="10" t="s">
        <v>181</v>
      </c>
      <c r="D181" s="11" t="s">
        <v>210</v>
      </c>
      <c r="E181" s="280" t="s">
        <v>5711</v>
      </c>
      <c r="F181" s="266">
        <v>6.99</v>
      </c>
      <c r="G181" s="35">
        <f>ROUNDUP(F181*Carpeta!$O$1,-2)</f>
        <v>4900</v>
      </c>
      <c r="H181" s="35">
        <f>ROUNDUP(F181*Carpeta!$O$4,-2)</f>
        <v>4600</v>
      </c>
      <c r="I181" s="2">
        <v>1</v>
      </c>
      <c r="J181" s="16">
        <f>G181*I181</f>
        <v>4900</v>
      </c>
      <c r="K181" s="16">
        <f>H181*I181</f>
        <v>4600</v>
      </c>
      <c r="L181" s="257" t="s">
        <v>2449</v>
      </c>
      <c r="M181" s="41">
        <f>F181*I181</f>
        <v>6.99</v>
      </c>
    </row>
    <row r="182" spans="1:13" x14ac:dyDescent="0.3">
      <c r="A182" s="22" t="s">
        <v>5718</v>
      </c>
      <c r="B182" s="244" t="s">
        <v>3837</v>
      </c>
      <c r="C182" s="10" t="s">
        <v>181</v>
      </c>
      <c r="D182" s="12" t="s">
        <v>208</v>
      </c>
      <c r="E182" s="280" t="s">
        <v>5711</v>
      </c>
      <c r="F182" s="266">
        <v>6.99</v>
      </c>
      <c r="G182" s="35">
        <f>ROUNDUP(F182*Carpeta!$O$1,-2)</f>
        <v>4900</v>
      </c>
      <c r="H182" s="35">
        <f>ROUNDUP(F182*Carpeta!$O$4,-2)</f>
        <v>4600</v>
      </c>
      <c r="I182" s="2">
        <v>1</v>
      </c>
      <c r="J182" s="16">
        <f>G182*I182</f>
        <v>4900</v>
      </c>
      <c r="K182" s="16">
        <f>H182*I182</f>
        <v>4600</v>
      </c>
      <c r="L182" s="257" t="s">
        <v>5717</v>
      </c>
      <c r="M182" s="41">
        <f>F182*I182</f>
        <v>6.99</v>
      </c>
    </row>
    <row r="183" spans="1:13" x14ac:dyDescent="0.3">
      <c r="A183" s="30" t="s">
        <v>4123</v>
      </c>
      <c r="B183" s="192" t="s">
        <v>2422</v>
      </c>
      <c r="C183" s="10" t="s">
        <v>181</v>
      </c>
      <c r="D183" s="251" t="s">
        <v>4302</v>
      </c>
      <c r="E183" s="280" t="s">
        <v>5711</v>
      </c>
      <c r="F183" s="266">
        <v>6.99</v>
      </c>
      <c r="G183" s="35">
        <f>ROUNDUP(F183*Carpeta!$O$1,-2)</f>
        <v>4900</v>
      </c>
      <c r="H183" s="35">
        <f>ROUNDUP(F183*Carpeta!$O$4,-2)</f>
        <v>4600</v>
      </c>
      <c r="I183" s="2">
        <v>1</v>
      </c>
      <c r="J183" s="16">
        <f>G183*I183</f>
        <v>4900</v>
      </c>
      <c r="K183" s="16">
        <f>H183*I183</f>
        <v>4600</v>
      </c>
      <c r="L183" s="256" t="s">
        <v>4503</v>
      </c>
      <c r="M183" s="41">
        <f>F183*I183</f>
        <v>6.99</v>
      </c>
    </row>
    <row r="184" spans="1:13" x14ac:dyDescent="0.3">
      <c r="A184" s="4" t="s">
        <v>2564</v>
      </c>
      <c r="B184" s="147" t="s">
        <v>1491</v>
      </c>
      <c r="C184" s="9" t="s">
        <v>182</v>
      </c>
      <c r="D184" s="12" t="s">
        <v>208</v>
      </c>
      <c r="E184" s="280" t="s">
        <v>5711</v>
      </c>
      <c r="F184" s="266">
        <v>6.99</v>
      </c>
      <c r="G184" s="35">
        <f>ROUNDUP(F184*Carpeta!$O$1,-2)</f>
        <v>4900</v>
      </c>
      <c r="H184" s="35">
        <f>ROUNDUP(F184*Carpeta!$O$4,-2)</f>
        <v>4600</v>
      </c>
      <c r="I184" s="2">
        <v>2</v>
      </c>
      <c r="J184" s="35">
        <f>G184*I184</f>
        <v>9800</v>
      </c>
      <c r="K184" s="35">
        <f>H184*I184</f>
        <v>9200</v>
      </c>
      <c r="L184" s="257" t="s">
        <v>2565</v>
      </c>
      <c r="M184" s="41">
        <f>F184*I184</f>
        <v>13.98</v>
      </c>
    </row>
    <row r="185" spans="1:13" x14ac:dyDescent="0.3">
      <c r="A185" s="4" t="s">
        <v>365</v>
      </c>
      <c r="B185" s="154" t="s">
        <v>1499</v>
      </c>
      <c r="C185" s="9" t="s">
        <v>182</v>
      </c>
      <c r="D185" s="12" t="s">
        <v>208</v>
      </c>
      <c r="E185" s="280" t="s">
        <v>5712</v>
      </c>
      <c r="F185" s="266">
        <v>6.99</v>
      </c>
      <c r="G185" s="35">
        <f>ROUNDUP(F185*Carpeta!$O$1,-2)</f>
        <v>4900</v>
      </c>
      <c r="H185" s="35">
        <f>ROUNDUP(F185*Carpeta!$O$4,-2)</f>
        <v>4600</v>
      </c>
      <c r="I185" s="2">
        <v>1</v>
      </c>
      <c r="J185" s="35">
        <f>G185*I185</f>
        <v>4900</v>
      </c>
      <c r="K185" s="35">
        <f>H185*I185</f>
        <v>4600</v>
      </c>
      <c r="L185" s="257" t="s">
        <v>3239</v>
      </c>
      <c r="M185" s="41">
        <f>F185*I185</f>
        <v>6.99</v>
      </c>
    </row>
    <row r="186" spans="1:13" x14ac:dyDescent="0.3">
      <c r="A186" s="30" t="s">
        <v>4282</v>
      </c>
      <c r="B186" s="167" t="s">
        <v>1518</v>
      </c>
      <c r="C186" s="9" t="s">
        <v>182</v>
      </c>
      <c r="D186" s="12" t="s">
        <v>208</v>
      </c>
      <c r="E186" s="280" t="s">
        <v>5711</v>
      </c>
      <c r="F186" s="266">
        <v>6.99</v>
      </c>
      <c r="G186" s="35">
        <f>ROUNDUP(F186*Carpeta!$O$1,-2)</f>
        <v>4900</v>
      </c>
      <c r="H186" s="35">
        <f>ROUNDUP(F186*Carpeta!$O$4,-2)</f>
        <v>4600</v>
      </c>
      <c r="I186" s="2">
        <v>2</v>
      </c>
      <c r="J186" s="16">
        <f>G186*I186</f>
        <v>9800</v>
      </c>
      <c r="K186" s="16">
        <f>H186*I186</f>
        <v>9200</v>
      </c>
      <c r="L186" s="256" t="s">
        <v>4281</v>
      </c>
      <c r="M186" s="41">
        <f>F186*I186</f>
        <v>13.98</v>
      </c>
    </row>
    <row r="187" spans="1:13" x14ac:dyDescent="0.3">
      <c r="A187" s="22" t="s">
        <v>4963</v>
      </c>
      <c r="B187" s="162" t="s">
        <v>1512</v>
      </c>
      <c r="C187" s="23" t="s">
        <v>183</v>
      </c>
      <c r="D187" s="12" t="s">
        <v>208</v>
      </c>
      <c r="E187" s="280" t="s">
        <v>5711</v>
      </c>
      <c r="F187" s="266">
        <v>6.99</v>
      </c>
      <c r="G187" s="35">
        <f>ROUNDUP(F187*Carpeta!$O$1,-2)</f>
        <v>4900</v>
      </c>
      <c r="H187" s="35">
        <f>ROUNDUP(F187*Carpeta!$O$4,-2)</f>
        <v>4600</v>
      </c>
      <c r="I187" s="2">
        <v>2</v>
      </c>
      <c r="J187" s="16">
        <f>G187*I187</f>
        <v>9800</v>
      </c>
      <c r="K187" s="16">
        <f>H187*I187</f>
        <v>9200</v>
      </c>
      <c r="L187" s="256" t="s">
        <v>4962</v>
      </c>
      <c r="M187" s="41">
        <f>F187*I187</f>
        <v>13.98</v>
      </c>
    </row>
    <row r="188" spans="1:13" x14ac:dyDescent="0.3">
      <c r="A188" s="30" t="s">
        <v>2587</v>
      </c>
      <c r="B188" s="162" t="s">
        <v>1512</v>
      </c>
      <c r="C188" s="23" t="s">
        <v>183</v>
      </c>
      <c r="D188" s="12" t="s">
        <v>208</v>
      </c>
      <c r="E188" s="280" t="s">
        <v>5711</v>
      </c>
      <c r="F188" s="266">
        <v>6.99</v>
      </c>
      <c r="G188" s="35">
        <f>ROUNDUP(F188*Carpeta!$O$1,-2)</f>
        <v>4900</v>
      </c>
      <c r="H188" s="35">
        <f>ROUNDUP(F188*Carpeta!$O$4,-2)</f>
        <v>4600</v>
      </c>
      <c r="I188" s="2">
        <v>1</v>
      </c>
      <c r="J188" s="35">
        <f>G188*I188</f>
        <v>4900</v>
      </c>
      <c r="K188" s="35">
        <f>H188*I188</f>
        <v>4600</v>
      </c>
      <c r="L188" s="257" t="s">
        <v>2588</v>
      </c>
      <c r="M188" s="41">
        <f>F188*I188</f>
        <v>6.99</v>
      </c>
    </row>
    <row r="189" spans="1:13" x14ac:dyDescent="0.3">
      <c r="A189" s="21" t="s">
        <v>5291</v>
      </c>
      <c r="B189" s="272" t="s">
        <v>5293</v>
      </c>
      <c r="C189" s="8" t="s">
        <v>184</v>
      </c>
      <c r="D189" s="11" t="s">
        <v>210</v>
      </c>
      <c r="E189" s="280" t="s">
        <v>5711</v>
      </c>
      <c r="F189" s="266">
        <v>6.99</v>
      </c>
      <c r="G189" s="35">
        <f>ROUNDUP(F189*Carpeta!$O$1,-2)</f>
        <v>4900</v>
      </c>
      <c r="H189" s="35">
        <f>ROUNDUP(F189*Carpeta!$O$4,-2)</f>
        <v>4600</v>
      </c>
      <c r="I189" s="2">
        <v>1</v>
      </c>
      <c r="J189" s="16">
        <f>G189*I189</f>
        <v>4900</v>
      </c>
      <c r="K189" s="16">
        <f>H189*I189</f>
        <v>4600</v>
      </c>
      <c r="L189" s="42" t="s">
        <v>5290</v>
      </c>
      <c r="M189" s="41">
        <f>F189*I189</f>
        <v>6.99</v>
      </c>
    </row>
    <row r="190" spans="1:13" x14ac:dyDescent="0.3">
      <c r="A190" s="30" t="s">
        <v>4651</v>
      </c>
      <c r="B190" s="171" t="s">
        <v>1524</v>
      </c>
      <c r="C190" s="8" t="s">
        <v>184</v>
      </c>
      <c r="D190" s="12" t="s">
        <v>208</v>
      </c>
      <c r="E190" s="280" t="s">
        <v>5711</v>
      </c>
      <c r="F190" s="266">
        <v>6.99</v>
      </c>
      <c r="G190" s="35">
        <f>ROUNDUP(F190*Carpeta!$O$1,-2)</f>
        <v>4900</v>
      </c>
      <c r="H190" s="35">
        <f>ROUNDUP(F190*Carpeta!$O$4,-2)</f>
        <v>4600</v>
      </c>
      <c r="I190" s="36">
        <v>1</v>
      </c>
      <c r="J190" s="35">
        <f>G190*I190</f>
        <v>4900</v>
      </c>
      <c r="K190" s="35">
        <f>H190*I190</f>
        <v>4600</v>
      </c>
      <c r="L190" s="256" t="s">
        <v>4652</v>
      </c>
      <c r="M190" s="41">
        <f>F190*I190</f>
        <v>6.99</v>
      </c>
    </row>
    <row r="191" spans="1:13" x14ac:dyDescent="0.3">
      <c r="A191" s="4" t="s">
        <v>4301</v>
      </c>
      <c r="B191" s="170" t="s">
        <v>1523</v>
      </c>
      <c r="C191" s="8" t="s">
        <v>184</v>
      </c>
      <c r="D191" s="12" t="s">
        <v>208</v>
      </c>
      <c r="E191" s="280" t="s">
        <v>5711</v>
      </c>
      <c r="F191" s="266">
        <v>6.99</v>
      </c>
      <c r="G191" s="35">
        <f>ROUNDUP(F191*Carpeta!$O$1,-2)</f>
        <v>4900</v>
      </c>
      <c r="H191" s="35">
        <f>ROUNDUP(F191*Carpeta!$O$4,-2)</f>
        <v>4600</v>
      </c>
      <c r="I191" s="2">
        <v>2</v>
      </c>
      <c r="J191" s="35">
        <f>G191*I191</f>
        <v>9800</v>
      </c>
      <c r="K191" s="35">
        <f>H191*I191</f>
        <v>9200</v>
      </c>
      <c r="L191" s="257" t="s">
        <v>4300</v>
      </c>
      <c r="M191" s="41">
        <f>F191*I191</f>
        <v>13.98</v>
      </c>
    </row>
    <row r="192" spans="1:13" x14ac:dyDescent="0.3">
      <c r="A192" s="4" t="s">
        <v>4905</v>
      </c>
      <c r="B192" s="166" t="s">
        <v>1516</v>
      </c>
      <c r="C192" s="19" t="s">
        <v>185</v>
      </c>
      <c r="D192" s="11" t="s">
        <v>210</v>
      </c>
      <c r="E192" s="280" t="s">
        <v>5711</v>
      </c>
      <c r="F192" s="266">
        <v>6.99</v>
      </c>
      <c r="G192" s="35">
        <f>ROUNDUP(F192*Carpeta!$O$1,-2)</f>
        <v>4900</v>
      </c>
      <c r="H192" s="35">
        <f>ROUNDUP(F192*Carpeta!$O$4,-2)</f>
        <v>4600</v>
      </c>
      <c r="I192" s="2">
        <v>1</v>
      </c>
      <c r="J192" s="35">
        <f>G192*I192</f>
        <v>4900</v>
      </c>
      <c r="K192" s="35">
        <f>H192*I192</f>
        <v>4600</v>
      </c>
      <c r="L192" s="257" t="s">
        <v>4904</v>
      </c>
      <c r="M192" s="41">
        <f>F192*I192</f>
        <v>6.99</v>
      </c>
    </row>
    <row r="193" spans="1:15" x14ac:dyDescent="0.3">
      <c r="A193" s="22" t="s">
        <v>5237</v>
      </c>
      <c r="B193" s="244" t="s">
        <v>3837</v>
      </c>
      <c r="C193" s="19" t="s">
        <v>185</v>
      </c>
      <c r="D193" s="12" t="s">
        <v>208</v>
      </c>
      <c r="E193" s="280" t="s">
        <v>5711</v>
      </c>
      <c r="F193" s="266">
        <v>6.99</v>
      </c>
      <c r="G193" s="35">
        <f>ROUNDUP(F193*Carpeta!$O$1,-2)</f>
        <v>4900</v>
      </c>
      <c r="H193" s="35">
        <f>ROUNDUP(F193*Carpeta!$O$4,-2)</f>
        <v>4600</v>
      </c>
      <c r="I193" s="2">
        <v>1</v>
      </c>
      <c r="J193" s="16">
        <f>G193*I193</f>
        <v>4900</v>
      </c>
      <c r="K193" s="16">
        <f>H193*I193</f>
        <v>4600</v>
      </c>
      <c r="L193" s="257" t="s">
        <v>5238</v>
      </c>
      <c r="M193" s="41">
        <f>F193*I193</f>
        <v>6.99</v>
      </c>
    </row>
    <row r="194" spans="1:15" x14ac:dyDescent="0.3">
      <c r="A194" s="30" t="s">
        <v>2534</v>
      </c>
      <c r="B194" s="23" t="s">
        <v>1339</v>
      </c>
      <c r="C194" s="10" t="s">
        <v>1006</v>
      </c>
      <c r="D194" s="12" t="s">
        <v>208</v>
      </c>
      <c r="E194" s="280" t="s">
        <v>5712</v>
      </c>
      <c r="F194" s="266">
        <v>6.99</v>
      </c>
      <c r="G194" s="35">
        <f>ROUNDUP(F194*Carpeta!$O$1,-2)</f>
        <v>4900</v>
      </c>
      <c r="H194" s="35">
        <f>ROUNDUP(F194*Carpeta!$O$4,-2)</f>
        <v>4600</v>
      </c>
      <c r="I194" s="2">
        <v>1</v>
      </c>
      <c r="J194" s="16">
        <f>G194*I194</f>
        <v>4900</v>
      </c>
      <c r="K194" s="16">
        <f>H194*I194</f>
        <v>4600</v>
      </c>
      <c r="L194" s="257" t="s">
        <v>2533</v>
      </c>
      <c r="M194" s="41">
        <f>F194*I194</f>
        <v>6.99</v>
      </c>
    </row>
    <row r="195" spans="1:15" x14ac:dyDescent="0.3">
      <c r="A195" s="227" t="s">
        <v>2649</v>
      </c>
      <c r="B195" s="205" t="s">
        <v>2628</v>
      </c>
      <c r="C195" s="10" t="s">
        <v>1006</v>
      </c>
      <c r="D195" s="12" t="s">
        <v>208</v>
      </c>
      <c r="E195" s="280" t="s">
        <v>5712</v>
      </c>
      <c r="F195" s="266">
        <v>6.99</v>
      </c>
      <c r="G195" s="35">
        <f>ROUNDUP(F195*Carpeta!$O$1,-2)</f>
        <v>4900</v>
      </c>
      <c r="H195" s="35">
        <f>ROUNDUP(F195*Carpeta!$O$4,-2)</f>
        <v>4600</v>
      </c>
      <c r="I195" s="2">
        <v>1</v>
      </c>
      <c r="J195" s="16">
        <f>G195*I195</f>
        <v>4900</v>
      </c>
      <c r="K195" s="16">
        <f>H195*I195</f>
        <v>4600</v>
      </c>
      <c r="L195" s="256" t="s">
        <v>5241</v>
      </c>
      <c r="M195" s="41">
        <f>F195*I195</f>
        <v>6.99</v>
      </c>
    </row>
    <row r="196" spans="1:15" x14ac:dyDescent="0.3">
      <c r="A196" s="30" t="s">
        <v>4435</v>
      </c>
      <c r="B196" s="128" t="s">
        <v>1464</v>
      </c>
      <c r="C196" s="4" t="s">
        <v>1007</v>
      </c>
      <c r="D196" s="12" t="s">
        <v>208</v>
      </c>
      <c r="E196" s="280" t="s">
        <v>5712</v>
      </c>
      <c r="F196" s="266">
        <v>6.99</v>
      </c>
      <c r="G196" s="35">
        <f>ROUNDUP(F196*Carpeta!$O$1,-2)</f>
        <v>4900</v>
      </c>
      <c r="H196" s="35">
        <f>ROUNDUP(F196*Carpeta!$O$4,-2)</f>
        <v>4600</v>
      </c>
      <c r="I196" s="2">
        <v>1</v>
      </c>
      <c r="J196" s="16">
        <f>G196*I196</f>
        <v>4900</v>
      </c>
      <c r="K196" s="16">
        <f>H196*I196</f>
        <v>4600</v>
      </c>
      <c r="L196" s="257" t="s">
        <v>4492</v>
      </c>
      <c r="M196" s="41">
        <f>F196*I196</f>
        <v>6.99</v>
      </c>
    </row>
    <row r="197" spans="1:15" x14ac:dyDescent="0.3">
      <c r="A197" s="30" t="s">
        <v>2502</v>
      </c>
      <c r="B197" s="23" t="s">
        <v>1337</v>
      </c>
      <c r="C197" s="4" t="s">
        <v>1007</v>
      </c>
      <c r="D197" s="12" t="s">
        <v>208</v>
      </c>
      <c r="E197" s="280" t="s">
        <v>5711</v>
      </c>
      <c r="F197" s="266">
        <v>6.99</v>
      </c>
      <c r="G197" s="35">
        <f>ROUNDUP(F197*Carpeta!$O$1,-2)</f>
        <v>4900</v>
      </c>
      <c r="H197" s="35">
        <f>ROUNDUP(F197*Carpeta!$O$4,-2)</f>
        <v>4600</v>
      </c>
      <c r="I197" s="2">
        <v>1</v>
      </c>
      <c r="J197" s="16">
        <f>G197*I197</f>
        <v>4900</v>
      </c>
      <c r="K197" s="16">
        <f>H197*I197</f>
        <v>4600</v>
      </c>
      <c r="L197" s="175" t="s">
        <v>2501</v>
      </c>
      <c r="M197" s="41">
        <f>F197*I197</f>
        <v>6.99</v>
      </c>
    </row>
    <row r="198" spans="1:15" x14ac:dyDescent="0.3">
      <c r="A198" s="30" t="s">
        <v>4959</v>
      </c>
      <c r="B198" s="193" t="s">
        <v>2423</v>
      </c>
      <c r="C198" s="4" t="s">
        <v>1010</v>
      </c>
      <c r="D198" s="13" t="s">
        <v>209</v>
      </c>
      <c r="E198" s="280" t="s">
        <v>5711</v>
      </c>
      <c r="F198" s="266">
        <v>6.99</v>
      </c>
      <c r="G198" s="35">
        <f>ROUNDUP(F198*Carpeta!$O$1,-2)</f>
        <v>4900</v>
      </c>
      <c r="H198" s="35">
        <f>ROUNDUP(F198*Carpeta!$O$4,-2)</f>
        <v>4600</v>
      </c>
      <c r="I198" s="2">
        <v>1</v>
      </c>
      <c r="J198" s="16">
        <f>G198*I198</f>
        <v>4900</v>
      </c>
      <c r="K198" s="16">
        <f>H198*I198</f>
        <v>4600</v>
      </c>
      <c r="L198" s="257" t="s">
        <v>2611</v>
      </c>
      <c r="M198" s="41">
        <f>F198*I198</f>
        <v>6.99</v>
      </c>
    </row>
    <row r="199" spans="1:15" x14ac:dyDescent="0.3">
      <c r="A199" s="30" t="s">
        <v>4973</v>
      </c>
      <c r="B199" s="71" t="s">
        <v>1480</v>
      </c>
      <c r="C199" s="5" t="s">
        <v>1036</v>
      </c>
      <c r="D199" s="11" t="s">
        <v>210</v>
      </c>
      <c r="E199" s="280" t="s">
        <v>5711</v>
      </c>
      <c r="F199" s="266">
        <v>6.99</v>
      </c>
      <c r="G199" s="35">
        <f>ROUNDUP(F199*Carpeta!$O$1,-2)</f>
        <v>4900</v>
      </c>
      <c r="H199" s="35">
        <f>ROUNDUP(F199*Carpeta!$O$4,-2)</f>
        <v>4600</v>
      </c>
      <c r="I199" s="2">
        <v>1</v>
      </c>
      <c r="J199" s="16">
        <f>G199*I199</f>
        <v>4900</v>
      </c>
      <c r="K199" s="16">
        <f>H199*I199</f>
        <v>4600</v>
      </c>
      <c r="L199" s="257" t="s">
        <v>4974</v>
      </c>
      <c r="M199" s="41">
        <f>F199*I199</f>
        <v>6.99</v>
      </c>
    </row>
    <row r="200" spans="1:15" x14ac:dyDescent="0.3">
      <c r="A200" s="38" t="s">
        <v>3852</v>
      </c>
      <c r="B200" s="205" t="s">
        <v>2628</v>
      </c>
      <c r="C200" s="19" t="s">
        <v>1037</v>
      </c>
      <c r="D200" s="12" t="s">
        <v>208</v>
      </c>
      <c r="E200" s="280" t="s">
        <v>5712</v>
      </c>
      <c r="F200" s="266">
        <v>6.99</v>
      </c>
      <c r="G200" s="35">
        <f>ROUNDUP(F200*Carpeta!$O$1,-2)</f>
        <v>4900</v>
      </c>
      <c r="H200" s="35">
        <f>ROUNDUP(F200*Carpeta!$O$4,-2)</f>
        <v>4600</v>
      </c>
      <c r="I200" s="2">
        <v>1</v>
      </c>
      <c r="J200" s="16">
        <f>G200*I200</f>
        <v>4900</v>
      </c>
      <c r="K200" s="16">
        <f>H200*I200</f>
        <v>4600</v>
      </c>
      <c r="L200" s="256" t="s">
        <v>3853</v>
      </c>
      <c r="M200" s="41">
        <f>F200*I200</f>
        <v>6.99</v>
      </c>
    </row>
    <row r="201" spans="1:15" x14ac:dyDescent="0.3">
      <c r="A201" s="4" t="s">
        <v>4954</v>
      </c>
      <c r="B201" s="166" t="s">
        <v>1516</v>
      </c>
      <c r="C201" s="19" t="s">
        <v>1038</v>
      </c>
      <c r="D201" s="11" t="s">
        <v>210</v>
      </c>
      <c r="E201" s="280" t="s">
        <v>5711</v>
      </c>
      <c r="F201" s="266">
        <v>6.99</v>
      </c>
      <c r="G201" s="35">
        <f>ROUNDUP(F201*Carpeta!$O$1,-2)</f>
        <v>4900</v>
      </c>
      <c r="H201" s="35">
        <f>ROUNDUP(F201*Carpeta!$O$4,-2)</f>
        <v>4600</v>
      </c>
      <c r="I201" s="2">
        <v>1</v>
      </c>
      <c r="J201" s="35">
        <f>G201*I201</f>
        <v>4900</v>
      </c>
      <c r="K201" s="35">
        <f>H201*I201</f>
        <v>4600</v>
      </c>
      <c r="L201" s="257" t="s">
        <v>6342</v>
      </c>
      <c r="M201" s="41">
        <f>F201*I201</f>
        <v>6.99</v>
      </c>
    </row>
    <row r="202" spans="1:15" x14ac:dyDescent="0.3">
      <c r="A202" s="30" t="s">
        <v>4886</v>
      </c>
      <c r="B202" s="128" t="s">
        <v>1464</v>
      </c>
      <c r="C202" s="19" t="s">
        <v>1038</v>
      </c>
      <c r="D202" s="12" t="s">
        <v>208</v>
      </c>
      <c r="E202" s="280" t="s">
        <v>5712</v>
      </c>
      <c r="F202" s="266">
        <v>6.99</v>
      </c>
      <c r="G202" s="35">
        <f>ROUNDUP(F202*Carpeta!$O$1,-2)</f>
        <v>4900</v>
      </c>
      <c r="H202" s="35">
        <f>ROUNDUP(F202*Carpeta!$O$4,-2)</f>
        <v>4600</v>
      </c>
      <c r="I202" s="2">
        <v>1</v>
      </c>
      <c r="J202" s="16">
        <f>G202*I202</f>
        <v>4900</v>
      </c>
      <c r="K202" s="16">
        <f>H202*I202</f>
        <v>4600</v>
      </c>
      <c r="L202" s="257" t="s">
        <v>5333</v>
      </c>
      <c r="M202" s="41">
        <f>F202*I202</f>
        <v>6.99</v>
      </c>
    </row>
    <row r="203" spans="1:15" x14ac:dyDescent="0.3">
      <c r="A203" s="22" t="s">
        <v>2690</v>
      </c>
      <c r="B203" s="162" t="s">
        <v>1512</v>
      </c>
      <c r="C203" s="14" t="s">
        <v>1152</v>
      </c>
      <c r="D203" s="12" t="s">
        <v>208</v>
      </c>
      <c r="E203" s="280" t="s">
        <v>5711</v>
      </c>
      <c r="F203" s="266">
        <v>6.99</v>
      </c>
      <c r="G203" s="35">
        <f>ROUNDUP(F203*Carpeta!$O$1,-2)</f>
        <v>4900</v>
      </c>
      <c r="H203" s="35">
        <f>ROUNDUP(F203*Carpeta!$O$4,-2)</f>
        <v>4600</v>
      </c>
      <c r="I203" s="2">
        <v>2</v>
      </c>
      <c r="J203" s="16">
        <f>G203*I203</f>
        <v>9800</v>
      </c>
      <c r="K203" s="16">
        <f>H203*I203</f>
        <v>9200</v>
      </c>
      <c r="L203" s="256" t="s">
        <v>2691</v>
      </c>
      <c r="M203" s="41">
        <f>F203*I203</f>
        <v>13.98</v>
      </c>
    </row>
    <row r="204" spans="1:15" x14ac:dyDescent="0.3">
      <c r="A204" s="30" t="s">
        <v>4507</v>
      </c>
      <c r="B204" s="193" t="s">
        <v>2423</v>
      </c>
      <c r="C204" s="14" t="s">
        <v>1153</v>
      </c>
      <c r="D204" s="12" t="s">
        <v>208</v>
      </c>
      <c r="E204" s="280" t="s">
        <v>5711</v>
      </c>
      <c r="F204" s="266">
        <v>6.99</v>
      </c>
      <c r="G204" s="35">
        <f>ROUNDUP(F204*Carpeta!$O$1,-2)</f>
        <v>4900</v>
      </c>
      <c r="H204" s="35">
        <f>ROUNDUP(F204*Carpeta!$O$4,-2)</f>
        <v>4600</v>
      </c>
      <c r="I204" s="2">
        <v>1</v>
      </c>
      <c r="J204" s="16">
        <f>G204*I204</f>
        <v>4900</v>
      </c>
      <c r="K204" s="16">
        <f>H204*I204</f>
        <v>4600</v>
      </c>
      <c r="L204" s="256" t="s">
        <v>2615</v>
      </c>
      <c r="M204" s="41">
        <f>F204*I204</f>
        <v>6.99</v>
      </c>
    </row>
    <row r="205" spans="1:15" x14ac:dyDescent="0.3">
      <c r="A205" s="30" t="s">
        <v>3316</v>
      </c>
      <c r="B205" s="125" t="s">
        <v>1459</v>
      </c>
      <c r="C205" s="6" t="s">
        <v>1154</v>
      </c>
      <c r="D205" s="12" t="s">
        <v>208</v>
      </c>
      <c r="E205" s="280" t="s">
        <v>5711</v>
      </c>
      <c r="F205" s="266">
        <v>6.99</v>
      </c>
      <c r="G205" s="35">
        <f>ROUNDUP(F205*Carpeta!$O$1,-2)</f>
        <v>4900</v>
      </c>
      <c r="H205" s="35">
        <f>ROUNDUP(F205*Carpeta!$O$4,-2)</f>
        <v>4600</v>
      </c>
      <c r="I205" s="2">
        <v>1</v>
      </c>
      <c r="J205" s="16">
        <f>G205*I205</f>
        <v>4900</v>
      </c>
      <c r="K205" s="16">
        <f>H205*I205</f>
        <v>4600</v>
      </c>
      <c r="L205" s="256" t="s">
        <v>3315</v>
      </c>
      <c r="M205" s="41">
        <f>F205*I205</f>
        <v>6.99</v>
      </c>
    </row>
    <row r="206" spans="1:15" x14ac:dyDescent="0.3">
      <c r="A206" s="30" t="s">
        <v>4679</v>
      </c>
      <c r="B206" s="146" t="s">
        <v>1490</v>
      </c>
      <c r="C206" s="6" t="s">
        <v>1154</v>
      </c>
      <c r="D206" s="12" t="s">
        <v>208</v>
      </c>
      <c r="E206" s="280" t="s">
        <v>5711</v>
      </c>
      <c r="F206" s="266">
        <v>6.99</v>
      </c>
      <c r="G206" s="35">
        <f>ROUNDUP(F206*Carpeta!$O$1,-2)</f>
        <v>4900</v>
      </c>
      <c r="H206" s="35">
        <f>ROUNDUP(F206*Carpeta!$O$4,-2)</f>
        <v>4600</v>
      </c>
      <c r="I206" s="2">
        <v>1</v>
      </c>
      <c r="J206" s="16">
        <f>G206*I206</f>
        <v>4900</v>
      </c>
      <c r="K206" s="16">
        <f>H206*I206</f>
        <v>4600</v>
      </c>
      <c r="L206" s="256" t="s">
        <v>4678</v>
      </c>
      <c r="M206" s="41">
        <f>F206*I206</f>
        <v>6.99</v>
      </c>
      <c r="O206" s="47"/>
    </row>
    <row r="207" spans="1:15" x14ac:dyDescent="0.3">
      <c r="A207" s="4" t="s">
        <v>165</v>
      </c>
      <c r="B207" s="170" t="s">
        <v>1523</v>
      </c>
      <c r="C207" s="6" t="s">
        <v>1154</v>
      </c>
      <c r="D207" s="12" t="s">
        <v>208</v>
      </c>
      <c r="E207" s="280" t="s">
        <v>5711</v>
      </c>
      <c r="F207" s="266">
        <v>6.99</v>
      </c>
      <c r="G207" s="35">
        <f>ROUNDUP(F207*Carpeta!$O$1,-2)</f>
        <v>4900</v>
      </c>
      <c r="H207" s="35">
        <f>ROUNDUP(F207*Carpeta!$O$4,-2)</f>
        <v>4600</v>
      </c>
      <c r="I207" s="2">
        <v>1</v>
      </c>
      <c r="J207" s="35">
        <f>G207*I207</f>
        <v>4900</v>
      </c>
      <c r="K207" s="35">
        <f>H207*I207</f>
        <v>4600</v>
      </c>
      <c r="L207" s="257" t="s">
        <v>164</v>
      </c>
      <c r="M207" s="41">
        <f>F207*I207</f>
        <v>6.99</v>
      </c>
    </row>
    <row r="208" spans="1:15" x14ac:dyDescent="0.3">
      <c r="A208" s="4" t="s">
        <v>299</v>
      </c>
      <c r="B208" s="170" t="s">
        <v>1523</v>
      </c>
      <c r="C208" s="6" t="s">
        <v>1154</v>
      </c>
      <c r="D208" s="12" t="s">
        <v>208</v>
      </c>
      <c r="E208" s="280" t="s">
        <v>5712</v>
      </c>
      <c r="F208" s="266">
        <v>6.99</v>
      </c>
      <c r="G208" s="35">
        <f>ROUNDUP(F208*Carpeta!$O$1,-2)</f>
        <v>4900</v>
      </c>
      <c r="H208" s="35">
        <f>ROUNDUP(F208*Carpeta!$O$4,-2)</f>
        <v>4600</v>
      </c>
      <c r="I208" s="2">
        <v>1</v>
      </c>
      <c r="J208" s="35">
        <f>G208*I208</f>
        <v>4900</v>
      </c>
      <c r="K208" s="35">
        <f>H208*I208</f>
        <v>4600</v>
      </c>
      <c r="L208" s="257" t="s">
        <v>4656</v>
      </c>
      <c r="M208" s="41">
        <f>F208*I208</f>
        <v>6.99</v>
      </c>
    </row>
    <row r="209" spans="1:15" x14ac:dyDescent="0.3">
      <c r="A209" s="4" t="s">
        <v>299</v>
      </c>
      <c r="B209" s="170" t="s">
        <v>1523</v>
      </c>
      <c r="C209" s="6" t="s">
        <v>1154</v>
      </c>
      <c r="D209" s="12" t="s">
        <v>208</v>
      </c>
      <c r="E209" s="280" t="s">
        <v>5711</v>
      </c>
      <c r="F209" s="266">
        <v>6.99</v>
      </c>
      <c r="G209" s="35">
        <f>ROUNDUP(F209*Carpeta!$O$1,-2)</f>
        <v>4900</v>
      </c>
      <c r="H209" s="35">
        <f>ROUNDUP(F209*Carpeta!$O$4,-2)</f>
        <v>4600</v>
      </c>
      <c r="I209" s="2">
        <v>1</v>
      </c>
      <c r="J209" s="35">
        <f>G209*I209</f>
        <v>4900</v>
      </c>
      <c r="K209" s="35">
        <f>H209*I209</f>
        <v>4600</v>
      </c>
      <c r="L209" s="257" t="s">
        <v>4655</v>
      </c>
      <c r="M209" s="41">
        <f>F209*I209</f>
        <v>6.99</v>
      </c>
    </row>
    <row r="210" spans="1:15" x14ac:dyDescent="0.3">
      <c r="A210" s="176" t="s">
        <v>5213</v>
      </c>
      <c r="B210" s="172" t="s">
        <v>1525</v>
      </c>
      <c r="C210" s="6" t="s">
        <v>1154</v>
      </c>
      <c r="D210" s="12" t="s">
        <v>208</v>
      </c>
      <c r="E210" s="280" t="s">
        <v>5711</v>
      </c>
      <c r="F210" s="266">
        <v>6.99</v>
      </c>
      <c r="G210" s="35">
        <f>ROUNDUP(F210*Carpeta!$O$1,-2)</f>
        <v>4900</v>
      </c>
      <c r="H210" s="35">
        <f>ROUNDUP(F210*Carpeta!$O$4,-2)</f>
        <v>4600</v>
      </c>
      <c r="I210" s="2">
        <v>1</v>
      </c>
      <c r="J210" s="35">
        <f>G210*I210</f>
        <v>4900</v>
      </c>
      <c r="K210" s="35">
        <f>H210*I210</f>
        <v>4600</v>
      </c>
      <c r="L210" s="256" t="s">
        <v>5212</v>
      </c>
      <c r="M210" s="41">
        <f>F210*I210</f>
        <v>6.99</v>
      </c>
      <c r="O210" s="62"/>
    </row>
    <row r="211" spans="1:15" x14ac:dyDescent="0.3">
      <c r="A211" s="33" t="s">
        <v>2158</v>
      </c>
      <c r="B211" s="157" t="s">
        <v>2132</v>
      </c>
      <c r="C211" s="6" t="s">
        <v>1154</v>
      </c>
      <c r="D211" s="12" t="s">
        <v>208</v>
      </c>
      <c r="E211" s="280" t="s">
        <v>5711</v>
      </c>
      <c r="F211" s="266">
        <v>6.99</v>
      </c>
      <c r="G211" s="35">
        <f>ROUNDUP(F211*Carpeta!$O$1,-2)</f>
        <v>4900</v>
      </c>
      <c r="H211" s="35">
        <f>ROUNDUP(F211*Carpeta!$O$4,-2)</f>
        <v>4600</v>
      </c>
      <c r="I211" s="2">
        <v>1</v>
      </c>
      <c r="J211" s="16">
        <f>G211*I211</f>
        <v>4900</v>
      </c>
      <c r="K211" s="16">
        <f>H211*I211</f>
        <v>4600</v>
      </c>
      <c r="L211" s="42" t="s">
        <v>2178</v>
      </c>
      <c r="M211" s="41">
        <f>F211*I211</f>
        <v>6.99</v>
      </c>
    </row>
    <row r="212" spans="1:15" x14ac:dyDescent="0.3">
      <c r="A212" s="38" t="s">
        <v>4955</v>
      </c>
      <c r="B212" s="244" t="s">
        <v>3837</v>
      </c>
      <c r="C212" s="6" t="s">
        <v>1154</v>
      </c>
      <c r="D212" s="12" t="s">
        <v>208</v>
      </c>
      <c r="E212" s="280" t="s">
        <v>5711</v>
      </c>
      <c r="F212" s="266">
        <v>6.99</v>
      </c>
      <c r="G212" s="35">
        <f>ROUNDUP(F212*Carpeta!$O$1,-2)</f>
        <v>4900</v>
      </c>
      <c r="H212" s="35">
        <f>ROUNDUP(F212*Carpeta!$O$4,-2)</f>
        <v>4600</v>
      </c>
      <c r="I212" s="2">
        <v>1</v>
      </c>
      <c r="J212" s="16">
        <f>G212*I212</f>
        <v>4900</v>
      </c>
      <c r="K212" s="16">
        <f>H212*I212</f>
        <v>4600</v>
      </c>
      <c r="L212" s="257" t="s">
        <v>4956</v>
      </c>
      <c r="M212" s="41">
        <f>F212*I212</f>
        <v>6.99</v>
      </c>
    </row>
    <row r="213" spans="1:15" x14ac:dyDescent="0.3">
      <c r="A213" s="30" t="s">
        <v>4164</v>
      </c>
      <c r="B213" s="249" t="s">
        <v>4120</v>
      </c>
      <c r="C213" s="6" t="s">
        <v>1154</v>
      </c>
      <c r="D213" s="12" t="s">
        <v>208</v>
      </c>
      <c r="E213" s="280" t="s">
        <v>5712</v>
      </c>
      <c r="F213" s="266">
        <v>6.99</v>
      </c>
      <c r="G213" s="35">
        <f>ROUNDUP(F213*Carpeta!$O$1,-2)</f>
        <v>4900</v>
      </c>
      <c r="H213" s="35">
        <f>ROUNDUP(F213*Carpeta!$O$4,-2)</f>
        <v>4600</v>
      </c>
      <c r="I213" s="2">
        <v>1</v>
      </c>
      <c r="J213" s="16">
        <f>G213*I213</f>
        <v>4900</v>
      </c>
      <c r="K213" s="16">
        <f>H213*I213</f>
        <v>4600</v>
      </c>
      <c r="L213" s="256" t="s">
        <v>4163</v>
      </c>
      <c r="M213" s="41">
        <f>F213*I213</f>
        <v>6.99</v>
      </c>
    </row>
    <row r="214" spans="1:15" x14ac:dyDescent="0.3">
      <c r="A214" s="30" t="s">
        <v>1590</v>
      </c>
      <c r="B214" s="173" t="s">
        <v>1526</v>
      </c>
      <c r="C214" s="6" t="s">
        <v>1154</v>
      </c>
      <c r="D214" s="12" t="s">
        <v>208</v>
      </c>
      <c r="E214" s="280" t="s">
        <v>5712</v>
      </c>
      <c r="F214" s="266">
        <v>6.99</v>
      </c>
      <c r="G214" s="35">
        <f>ROUNDUP(F214*Carpeta!$O$1,-2)</f>
        <v>4900</v>
      </c>
      <c r="H214" s="35">
        <f>ROUNDUP(F214*Carpeta!$O$4,-2)</f>
        <v>4600</v>
      </c>
      <c r="I214" s="2">
        <v>2</v>
      </c>
      <c r="J214" s="16">
        <f>G214*I214</f>
        <v>9800</v>
      </c>
      <c r="K214" s="16">
        <f>H214*I214</f>
        <v>9200</v>
      </c>
      <c r="L214" s="256" t="s">
        <v>4162</v>
      </c>
      <c r="M214" s="41">
        <f>F214*I214</f>
        <v>13.98</v>
      </c>
    </row>
    <row r="215" spans="1:15" x14ac:dyDescent="0.3">
      <c r="A215" s="4" t="s">
        <v>4664</v>
      </c>
      <c r="B215" s="170" t="s">
        <v>1523</v>
      </c>
      <c r="C215" s="10" t="s">
        <v>181</v>
      </c>
      <c r="D215" s="11" t="s">
        <v>210</v>
      </c>
      <c r="E215" s="280" t="s">
        <v>5711</v>
      </c>
      <c r="F215" s="266">
        <v>5.99</v>
      </c>
      <c r="G215" s="35">
        <f>ROUNDUP(F215*Carpeta!$O$1,-2)</f>
        <v>4200</v>
      </c>
      <c r="H215" s="35">
        <f>ROUNDUP(F215*Carpeta!$O$4,-2)</f>
        <v>3900</v>
      </c>
      <c r="I215" s="2">
        <v>1</v>
      </c>
      <c r="J215" s="35">
        <f>G215*I215</f>
        <v>4200</v>
      </c>
      <c r="K215" s="35">
        <f>H215*I215</f>
        <v>3900</v>
      </c>
      <c r="L215" s="257" t="s">
        <v>4665</v>
      </c>
      <c r="M215" s="41">
        <f>F215*I215</f>
        <v>5.99</v>
      </c>
      <c r="O215" s="62"/>
    </row>
    <row r="216" spans="1:15" x14ac:dyDescent="0.3">
      <c r="A216" s="22" t="s">
        <v>162</v>
      </c>
      <c r="B216" s="170" t="s">
        <v>1523</v>
      </c>
      <c r="C216" s="10" t="s">
        <v>181</v>
      </c>
      <c r="D216" s="11" t="s">
        <v>210</v>
      </c>
      <c r="E216" s="280" t="s">
        <v>5711</v>
      </c>
      <c r="F216" s="266">
        <v>5.99</v>
      </c>
      <c r="G216" s="35">
        <f>ROUNDUP(F216*Carpeta!$O$1,-2)</f>
        <v>4200</v>
      </c>
      <c r="H216" s="35">
        <f>ROUNDUP(F216*Carpeta!$O$4,-2)</f>
        <v>3900</v>
      </c>
      <c r="I216" s="2">
        <v>1</v>
      </c>
      <c r="J216" s="16">
        <f>G216*I216</f>
        <v>4200</v>
      </c>
      <c r="K216" s="16">
        <f>H216*I216</f>
        <v>3900</v>
      </c>
      <c r="L216" s="256" t="s">
        <v>163</v>
      </c>
      <c r="M216" s="41">
        <f>F216*I216</f>
        <v>5.99</v>
      </c>
    </row>
    <row r="217" spans="1:15" x14ac:dyDescent="0.3">
      <c r="A217" s="30" t="s">
        <v>4912</v>
      </c>
      <c r="B217" s="71" t="s">
        <v>1467</v>
      </c>
      <c r="C217" s="10" t="s">
        <v>181</v>
      </c>
      <c r="D217" s="12" t="s">
        <v>208</v>
      </c>
      <c r="E217" s="280" t="s">
        <v>5711</v>
      </c>
      <c r="F217" s="266">
        <v>5.99</v>
      </c>
      <c r="G217" s="35">
        <f>ROUNDUP(F217*Carpeta!$O$1,-2)</f>
        <v>4200</v>
      </c>
      <c r="H217" s="35">
        <f>ROUNDUP(F217*Carpeta!$O$4,-2)</f>
        <v>3900</v>
      </c>
      <c r="I217" s="2">
        <v>1</v>
      </c>
      <c r="J217" s="16">
        <f>G217*I217</f>
        <v>4200</v>
      </c>
      <c r="K217" s="16">
        <f>H217*I217</f>
        <v>3900</v>
      </c>
      <c r="L217" s="257" t="s">
        <v>4913</v>
      </c>
      <c r="M217" s="41">
        <f>F217*I217</f>
        <v>5.99</v>
      </c>
    </row>
    <row r="218" spans="1:15" x14ac:dyDescent="0.3">
      <c r="A218" s="22" t="s">
        <v>4123</v>
      </c>
      <c r="B218" s="71" t="s">
        <v>1467</v>
      </c>
      <c r="C218" s="10" t="s">
        <v>181</v>
      </c>
      <c r="D218" s="12" t="s">
        <v>208</v>
      </c>
      <c r="E218" s="280" t="s">
        <v>5711</v>
      </c>
      <c r="F218" s="266">
        <v>5.99</v>
      </c>
      <c r="G218" s="35">
        <f>ROUNDUP(F218*Carpeta!$O$1,-2)</f>
        <v>4200</v>
      </c>
      <c r="H218" s="35">
        <f>ROUNDUP(F218*Carpeta!$O$4,-2)</f>
        <v>3900</v>
      </c>
      <c r="I218" s="2">
        <v>1</v>
      </c>
      <c r="J218" s="16">
        <f>G218*I218</f>
        <v>4200</v>
      </c>
      <c r="K218" s="16">
        <f>H218*I218</f>
        <v>3900</v>
      </c>
      <c r="L218" s="256" t="s">
        <v>4122</v>
      </c>
      <c r="M218" s="41">
        <f>F218*I218</f>
        <v>5.99</v>
      </c>
    </row>
    <row r="219" spans="1:15" x14ac:dyDescent="0.3">
      <c r="A219" s="30" t="s">
        <v>5259</v>
      </c>
      <c r="B219" s="211" t="s">
        <v>3229</v>
      </c>
      <c r="C219" s="10" t="s">
        <v>181</v>
      </c>
      <c r="D219" s="12" t="s">
        <v>208</v>
      </c>
      <c r="E219" s="280" t="s">
        <v>5711</v>
      </c>
      <c r="F219" s="266">
        <v>5.99</v>
      </c>
      <c r="G219" s="35">
        <f>ROUNDUP(F219*Carpeta!$O$1,-2)</f>
        <v>4200</v>
      </c>
      <c r="H219" s="35">
        <f>ROUNDUP(F219*Carpeta!$O$4,-2)</f>
        <v>3900</v>
      </c>
      <c r="I219" s="2">
        <v>1</v>
      </c>
      <c r="J219" s="16">
        <f>G219*I219</f>
        <v>4200</v>
      </c>
      <c r="K219" s="16">
        <f>H219*I219</f>
        <v>3900</v>
      </c>
      <c r="L219" s="257" t="s">
        <v>5260</v>
      </c>
      <c r="M219" s="41">
        <f>F219*I219</f>
        <v>5.99</v>
      </c>
    </row>
    <row r="220" spans="1:15" x14ac:dyDescent="0.3">
      <c r="A220" s="30" t="s">
        <v>5255</v>
      </c>
      <c r="B220" s="211" t="s">
        <v>3229</v>
      </c>
      <c r="C220" s="10" t="s">
        <v>181</v>
      </c>
      <c r="D220" s="12" t="s">
        <v>208</v>
      </c>
      <c r="E220" s="280" t="s">
        <v>5711</v>
      </c>
      <c r="F220" s="266">
        <v>5.99</v>
      </c>
      <c r="G220" s="35">
        <f>ROUNDUP(F220*Carpeta!$O$1,-2)</f>
        <v>4200</v>
      </c>
      <c r="H220" s="35">
        <f>ROUNDUP(F220*Carpeta!$O$4,-2)</f>
        <v>3900</v>
      </c>
      <c r="I220" s="2">
        <v>1</v>
      </c>
      <c r="J220" s="16">
        <f>G220*I220</f>
        <v>4200</v>
      </c>
      <c r="K220" s="16">
        <f>H220*I220</f>
        <v>3900</v>
      </c>
      <c r="L220" s="257" t="s">
        <v>5256</v>
      </c>
      <c r="M220" s="41">
        <f>F220*I220</f>
        <v>5.99</v>
      </c>
      <c r="O220" s="63"/>
    </row>
    <row r="221" spans="1:15" x14ac:dyDescent="0.3">
      <c r="A221" s="22" t="s">
        <v>4520</v>
      </c>
      <c r="B221" s="255" t="s">
        <v>4514</v>
      </c>
      <c r="C221" s="10" t="s">
        <v>181</v>
      </c>
      <c r="D221" s="12" t="s">
        <v>208</v>
      </c>
      <c r="E221" s="280" t="s">
        <v>5712</v>
      </c>
      <c r="F221" s="266">
        <v>5.99</v>
      </c>
      <c r="G221" s="35">
        <f>ROUNDUP(F221*Carpeta!$O$1,-2)</f>
        <v>4200</v>
      </c>
      <c r="H221" s="35">
        <f>ROUNDUP(F221*Carpeta!$O$4,-2)</f>
        <v>3900</v>
      </c>
      <c r="I221" s="2">
        <v>1</v>
      </c>
      <c r="J221" s="16">
        <f>G221*I221</f>
        <v>4200</v>
      </c>
      <c r="K221" s="16">
        <f>H221*I221</f>
        <v>3900</v>
      </c>
      <c r="L221" s="257" t="s">
        <v>4521</v>
      </c>
      <c r="M221" s="41">
        <f>F221*I221</f>
        <v>5.99</v>
      </c>
    </row>
    <row r="222" spans="1:15" x14ac:dyDescent="0.3">
      <c r="A222" s="22" t="s">
        <v>4520</v>
      </c>
      <c r="B222" s="255" t="s">
        <v>4514</v>
      </c>
      <c r="C222" s="10" t="s">
        <v>181</v>
      </c>
      <c r="D222" s="12" t="s">
        <v>208</v>
      </c>
      <c r="E222" s="280" t="s">
        <v>5711</v>
      </c>
      <c r="F222" s="266">
        <v>5.99</v>
      </c>
      <c r="G222" s="35">
        <f>ROUNDUP(F222*Carpeta!$O$1,-2)</f>
        <v>4200</v>
      </c>
      <c r="H222" s="35">
        <f>ROUNDUP(F222*Carpeta!$O$4,-2)</f>
        <v>3900</v>
      </c>
      <c r="I222" s="2">
        <v>1</v>
      </c>
      <c r="J222" s="16">
        <f>G222*I222</f>
        <v>4200</v>
      </c>
      <c r="K222" s="16">
        <f>H222*I222</f>
        <v>3900</v>
      </c>
      <c r="L222" s="257" t="s">
        <v>4533</v>
      </c>
      <c r="M222" s="41">
        <f>F222*I222</f>
        <v>5.99</v>
      </c>
    </row>
    <row r="223" spans="1:15" x14ac:dyDescent="0.3">
      <c r="A223" s="38" t="s">
        <v>4109</v>
      </c>
      <c r="B223" s="23" t="s">
        <v>1280</v>
      </c>
      <c r="C223" s="10" t="s">
        <v>181</v>
      </c>
      <c r="D223" s="1" t="s">
        <v>211</v>
      </c>
      <c r="E223" s="280" t="s">
        <v>5711</v>
      </c>
      <c r="F223" s="266">
        <v>5.99</v>
      </c>
      <c r="G223" s="35">
        <f>ROUNDUP(F223*Carpeta!$O$1,-2)</f>
        <v>4200</v>
      </c>
      <c r="H223" s="35">
        <f>ROUNDUP(F223*Carpeta!$O$4,-2)</f>
        <v>3900</v>
      </c>
      <c r="I223" s="2">
        <v>1</v>
      </c>
      <c r="J223" s="16">
        <f>G223*I223</f>
        <v>4200</v>
      </c>
      <c r="K223" s="16">
        <f>H223*I223</f>
        <v>3900</v>
      </c>
      <c r="L223" s="256" t="s">
        <v>4110</v>
      </c>
      <c r="M223" s="41">
        <f>F223*I223</f>
        <v>5.99</v>
      </c>
    </row>
    <row r="224" spans="1:15" x14ac:dyDescent="0.3">
      <c r="A224" s="30" t="s">
        <v>4493</v>
      </c>
      <c r="B224" s="144" t="s">
        <v>1487</v>
      </c>
      <c r="C224" s="9" t="s">
        <v>182</v>
      </c>
      <c r="D224" s="12" t="s">
        <v>208</v>
      </c>
      <c r="E224" s="280" t="s">
        <v>5711</v>
      </c>
      <c r="F224" s="266">
        <v>5.99</v>
      </c>
      <c r="G224" s="35">
        <f>ROUNDUP(F224*Carpeta!$O$1,-2)</f>
        <v>4200</v>
      </c>
      <c r="H224" s="35">
        <f>ROUNDUP(F224*Carpeta!$O$4,-2)</f>
        <v>3900</v>
      </c>
      <c r="I224" s="2">
        <v>1</v>
      </c>
      <c r="J224" s="16">
        <f>G224*I224</f>
        <v>4200</v>
      </c>
      <c r="K224" s="16">
        <f>H224*I224</f>
        <v>3900</v>
      </c>
      <c r="L224" s="256" t="s">
        <v>4494</v>
      </c>
      <c r="M224" s="41">
        <f>F224*I224</f>
        <v>5.99</v>
      </c>
    </row>
    <row r="225" spans="1:17" x14ac:dyDescent="0.3">
      <c r="A225" s="30" t="s">
        <v>4346</v>
      </c>
      <c r="B225" s="155" t="s">
        <v>1500</v>
      </c>
      <c r="C225" s="23" t="s">
        <v>183</v>
      </c>
      <c r="D225" s="11" t="s">
        <v>210</v>
      </c>
      <c r="E225" s="280" t="s">
        <v>5711</v>
      </c>
      <c r="F225" s="266">
        <v>5.99</v>
      </c>
      <c r="G225" s="35">
        <f>ROUNDUP(F225*Carpeta!$O$1,-2)</f>
        <v>4200</v>
      </c>
      <c r="H225" s="35">
        <f>ROUNDUP(F225*Carpeta!$O$4,-2)</f>
        <v>3900</v>
      </c>
      <c r="I225" s="2">
        <v>1</v>
      </c>
      <c r="J225" s="16">
        <f>G225*I225</f>
        <v>4200</v>
      </c>
      <c r="K225" s="16">
        <f>H225*I225</f>
        <v>3900</v>
      </c>
      <c r="L225" s="257" t="s">
        <v>4345</v>
      </c>
      <c r="M225" s="41">
        <f>F225*I225</f>
        <v>5.99</v>
      </c>
    </row>
    <row r="226" spans="1:17" x14ac:dyDescent="0.3">
      <c r="A226" s="38" t="s">
        <v>5825</v>
      </c>
      <c r="B226" s="249" t="s">
        <v>4120</v>
      </c>
      <c r="C226" s="23" t="s">
        <v>183</v>
      </c>
      <c r="D226" s="11" t="s">
        <v>210</v>
      </c>
      <c r="E226" s="280" t="s">
        <v>5711</v>
      </c>
      <c r="F226" s="266">
        <v>5.99</v>
      </c>
      <c r="G226" s="35">
        <f>ROUNDUP(F226*Carpeta!$O$1,-2)</f>
        <v>4200</v>
      </c>
      <c r="H226" s="35">
        <f>ROUNDUP(F226*Carpeta!$O$4,-2)</f>
        <v>3900</v>
      </c>
      <c r="I226" s="2">
        <v>1</v>
      </c>
      <c r="J226" s="16">
        <f>G226*I226</f>
        <v>4200</v>
      </c>
      <c r="K226" s="16">
        <f>H226*I226</f>
        <v>3900</v>
      </c>
      <c r="L226" s="256" t="s">
        <v>5824</v>
      </c>
      <c r="M226" s="41">
        <f>F226*I226</f>
        <v>5.99</v>
      </c>
    </row>
    <row r="227" spans="1:17" x14ac:dyDescent="0.3">
      <c r="A227" s="22" t="s">
        <v>5362</v>
      </c>
      <c r="B227" s="150" t="s">
        <v>1494</v>
      </c>
      <c r="C227" s="23" t="s">
        <v>183</v>
      </c>
      <c r="D227" s="12" t="s">
        <v>208</v>
      </c>
      <c r="E227" s="280" t="s">
        <v>5712</v>
      </c>
      <c r="F227" s="266">
        <v>5.99</v>
      </c>
      <c r="G227" s="35">
        <f>ROUNDUP(F227*Carpeta!$O$1,-2)</f>
        <v>4200</v>
      </c>
      <c r="H227" s="35">
        <f>ROUNDUP(F227*Carpeta!$O$4,-2)</f>
        <v>3900</v>
      </c>
      <c r="I227" s="2">
        <v>1</v>
      </c>
      <c r="J227" s="16">
        <f>G227*I227</f>
        <v>4200</v>
      </c>
      <c r="K227" s="16">
        <f>H227*I227</f>
        <v>3900</v>
      </c>
      <c r="L227" s="256" t="s">
        <v>5363</v>
      </c>
      <c r="M227" s="41">
        <f>F227*I227</f>
        <v>5.99</v>
      </c>
    </row>
    <row r="228" spans="1:17" x14ac:dyDescent="0.3">
      <c r="A228" s="30" t="s">
        <v>4131</v>
      </c>
      <c r="B228" s="71" t="s">
        <v>1467</v>
      </c>
      <c r="C228" s="23" t="s">
        <v>183</v>
      </c>
      <c r="D228" s="1" t="s">
        <v>211</v>
      </c>
      <c r="E228" s="280" t="s">
        <v>5711</v>
      </c>
      <c r="F228" s="266">
        <v>5.99</v>
      </c>
      <c r="G228" s="35">
        <f>ROUNDUP(F228*Carpeta!$O$1,-2)</f>
        <v>4200</v>
      </c>
      <c r="H228" s="35">
        <f>ROUNDUP(F228*Carpeta!$O$4,-2)</f>
        <v>3900</v>
      </c>
      <c r="I228" s="2">
        <v>2</v>
      </c>
      <c r="J228" s="16">
        <f>G228*I228</f>
        <v>8400</v>
      </c>
      <c r="K228" s="16">
        <f>H228*I228</f>
        <v>7800</v>
      </c>
      <c r="L228" s="256" t="s">
        <v>4132</v>
      </c>
      <c r="M228" s="41">
        <f>F228*I228</f>
        <v>11.98</v>
      </c>
    </row>
    <row r="229" spans="1:17" x14ac:dyDescent="0.3">
      <c r="A229" s="4" t="s">
        <v>4909</v>
      </c>
      <c r="B229" s="211" t="s">
        <v>3228</v>
      </c>
      <c r="C229" s="23" t="s">
        <v>183</v>
      </c>
      <c r="D229" s="1" t="s">
        <v>211</v>
      </c>
      <c r="E229" s="280" t="s">
        <v>5712</v>
      </c>
      <c r="F229" s="266">
        <v>5.99</v>
      </c>
      <c r="G229" s="35">
        <f>ROUNDUP(F229*Carpeta!$O$1,-2)</f>
        <v>4200</v>
      </c>
      <c r="H229" s="35">
        <f>ROUNDUP(F229*Carpeta!$O$4,-2)</f>
        <v>3900</v>
      </c>
      <c r="I229" s="2">
        <v>1</v>
      </c>
      <c r="J229" s="16">
        <f>G229*I229</f>
        <v>4200</v>
      </c>
      <c r="K229" s="16">
        <f>H229*I229</f>
        <v>3900</v>
      </c>
      <c r="L229" s="42" t="s">
        <v>5701</v>
      </c>
      <c r="M229" s="41">
        <f>F229*I229</f>
        <v>5.99</v>
      </c>
      <c r="Q229" s="62"/>
    </row>
    <row r="230" spans="1:17" x14ac:dyDescent="0.3">
      <c r="A230" s="4" t="s">
        <v>3299</v>
      </c>
      <c r="B230" s="211" t="s">
        <v>3228</v>
      </c>
      <c r="C230" s="8" t="s">
        <v>184</v>
      </c>
      <c r="D230" s="11" t="s">
        <v>210</v>
      </c>
      <c r="E230" s="280" t="s">
        <v>5711</v>
      </c>
      <c r="F230" s="266">
        <v>5.99</v>
      </c>
      <c r="G230" s="35">
        <f>ROUNDUP(F230*Carpeta!$O$1,-2)</f>
        <v>4200</v>
      </c>
      <c r="H230" s="35">
        <f>ROUNDUP(F230*Carpeta!$O$4,-2)</f>
        <v>3900</v>
      </c>
      <c r="I230" s="2">
        <v>1</v>
      </c>
      <c r="J230" s="16">
        <f>G230*I230</f>
        <v>4200</v>
      </c>
      <c r="K230" s="16">
        <f>H230*I230</f>
        <v>3900</v>
      </c>
      <c r="L230" s="42" t="s">
        <v>6290</v>
      </c>
      <c r="M230" s="41">
        <f>F230*I230</f>
        <v>5.99</v>
      </c>
    </row>
    <row r="231" spans="1:17" x14ac:dyDescent="0.3">
      <c r="A231" s="22" t="s">
        <v>4142</v>
      </c>
      <c r="B231" s="157" t="s">
        <v>2132</v>
      </c>
      <c r="C231" s="8" t="s">
        <v>184</v>
      </c>
      <c r="D231" s="12" t="s">
        <v>208</v>
      </c>
      <c r="E231" s="280" t="s">
        <v>5712</v>
      </c>
      <c r="F231" s="266">
        <v>5.99</v>
      </c>
      <c r="G231" s="35">
        <f>ROUNDUP(F231*Carpeta!$O$1,-2)</f>
        <v>4200</v>
      </c>
      <c r="H231" s="35">
        <f>ROUNDUP(F231*Carpeta!$O$4,-2)</f>
        <v>3900</v>
      </c>
      <c r="I231" s="2">
        <v>1</v>
      </c>
      <c r="J231" s="16">
        <f>G231*I231</f>
        <v>4200</v>
      </c>
      <c r="K231" s="16">
        <f>H231*I231</f>
        <v>3900</v>
      </c>
      <c r="L231" s="257" t="s">
        <v>4141</v>
      </c>
      <c r="M231" s="41">
        <f>F231*I231</f>
        <v>5.99</v>
      </c>
    </row>
    <row r="232" spans="1:17" x14ac:dyDescent="0.3">
      <c r="A232" s="22" t="s">
        <v>2505</v>
      </c>
      <c r="B232" s="23" t="s">
        <v>1337</v>
      </c>
      <c r="C232" s="8" t="s">
        <v>184</v>
      </c>
      <c r="D232" s="13" t="s">
        <v>209</v>
      </c>
      <c r="E232" s="280" t="s">
        <v>5711</v>
      </c>
      <c r="F232" s="266">
        <v>5.99</v>
      </c>
      <c r="G232" s="35">
        <f>ROUNDUP(F232*Carpeta!$O$1,-2)</f>
        <v>4200</v>
      </c>
      <c r="H232" s="35">
        <f>ROUNDUP(F232*Carpeta!$O$4,-2)</f>
        <v>3900</v>
      </c>
      <c r="I232" s="2">
        <v>1</v>
      </c>
      <c r="J232" s="16">
        <f>G232*I232</f>
        <v>4200</v>
      </c>
      <c r="K232" s="16">
        <f>H232*I232</f>
        <v>3900</v>
      </c>
      <c r="L232" s="175" t="s">
        <v>2504</v>
      </c>
      <c r="M232" s="41">
        <f>F232*I232</f>
        <v>5.99</v>
      </c>
    </row>
    <row r="233" spans="1:17" x14ac:dyDescent="0.3">
      <c r="A233" s="30" t="s">
        <v>4934</v>
      </c>
      <c r="B233" s="146" t="s">
        <v>1490</v>
      </c>
      <c r="C233" s="19" t="s">
        <v>185</v>
      </c>
      <c r="D233" s="12" t="s">
        <v>208</v>
      </c>
      <c r="E233" s="280" t="s">
        <v>5712</v>
      </c>
      <c r="F233" s="266">
        <v>5.99</v>
      </c>
      <c r="G233" s="35">
        <f>ROUNDUP(F233*Carpeta!$O$1,-2)</f>
        <v>4200</v>
      </c>
      <c r="H233" s="35">
        <f>ROUNDUP(F233*Carpeta!$O$4,-2)</f>
        <v>3900</v>
      </c>
      <c r="I233" s="2">
        <v>1</v>
      </c>
      <c r="J233" s="16">
        <f>G233*I233</f>
        <v>4200</v>
      </c>
      <c r="K233" s="16">
        <f>H233*I233</f>
        <v>3900</v>
      </c>
      <c r="L233" s="256" t="s">
        <v>4935</v>
      </c>
      <c r="M233" s="41">
        <f>F233*I233</f>
        <v>5.99</v>
      </c>
    </row>
    <row r="234" spans="1:17" x14ac:dyDescent="0.3">
      <c r="A234" s="30" t="s">
        <v>4355</v>
      </c>
      <c r="B234" s="23" t="s">
        <v>1343</v>
      </c>
      <c r="C234" s="19" t="s">
        <v>185</v>
      </c>
      <c r="D234" s="12" t="s">
        <v>208</v>
      </c>
      <c r="E234" s="280" t="s">
        <v>5711</v>
      </c>
      <c r="F234" s="266">
        <v>5.99</v>
      </c>
      <c r="G234" s="35">
        <f>ROUNDUP(F234*Carpeta!$O$1,-2)</f>
        <v>4200</v>
      </c>
      <c r="H234" s="35">
        <f>ROUNDUP(F234*Carpeta!$O$4,-2)</f>
        <v>3900</v>
      </c>
      <c r="I234" s="2">
        <v>1</v>
      </c>
      <c r="J234" s="16">
        <f>G234*I234</f>
        <v>4200</v>
      </c>
      <c r="K234" s="16">
        <f>H234*I234</f>
        <v>3900</v>
      </c>
      <c r="L234" s="257" t="s">
        <v>4356</v>
      </c>
      <c r="M234" s="41">
        <f>F234*I234</f>
        <v>5.99</v>
      </c>
    </row>
    <row r="235" spans="1:17" x14ac:dyDescent="0.3">
      <c r="A235" s="176" t="s">
        <v>3859</v>
      </c>
      <c r="B235" s="100" t="s">
        <v>1411</v>
      </c>
      <c r="C235" s="19" t="s">
        <v>185</v>
      </c>
      <c r="D235" s="13" t="s">
        <v>209</v>
      </c>
      <c r="E235" s="280" t="s">
        <v>5711</v>
      </c>
      <c r="F235" s="266">
        <v>5.99</v>
      </c>
      <c r="G235" s="35">
        <f>ROUNDUP(F235*Carpeta!$O$1,-2)</f>
        <v>4200</v>
      </c>
      <c r="H235" s="35">
        <f>ROUNDUP(F235*Carpeta!$O$4,-2)</f>
        <v>3900</v>
      </c>
      <c r="I235" s="2">
        <v>1</v>
      </c>
      <c r="J235" s="16">
        <f>G235*I235</f>
        <v>4200</v>
      </c>
      <c r="K235" s="16">
        <f>H235*I235</f>
        <v>3900</v>
      </c>
      <c r="L235" s="256" t="s">
        <v>3860</v>
      </c>
      <c r="M235" s="41">
        <f>F235*I235</f>
        <v>5.99</v>
      </c>
    </row>
    <row r="236" spans="1:17" x14ac:dyDescent="0.3">
      <c r="A236" s="22" t="s">
        <v>5345</v>
      </c>
      <c r="B236" s="150" t="s">
        <v>1494</v>
      </c>
      <c r="C236" s="10" t="s">
        <v>1006</v>
      </c>
      <c r="D236" s="11" t="s">
        <v>210</v>
      </c>
      <c r="E236" s="280" t="s">
        <v>5711</v>
      </c>
      <c r="F236" s="266">
        <v>5.99</v>
      </c>
      <c r="G236" s="35">
        <f>ROUNDUP(F236*Carpeta!$O$1,-2)</f>
        <v>4200</v>
      </c>
      <c r="H236" s="35">
        <f>ROUNDUP(F236*Carpeta!$O$4,-2)</f>
        <v>3900</v>
      </c>
      <c r="I236" s="2">
        <v>1</v>
      </c>
      <c r="J236" s="16">
        <f>G236*I236</f>
        <v>4200</v>
      </c>
      <c r="K236" s="16">
        <f>H236*I236</f>
        <v>3900</v>
      </c>
      <c r="L236" s="256" t="s">
        <v>5344</v>
      </c>
      <c r="M236" s="41">
        <f>F236*I236</f>
        <v>5.99</v>
      </c>
    </row>
    <row r="237" spans="1:17" x14ac:dyDescent="0.3">
      <c r="A237" s="30" t="s">
        <v>4476</v>
      </c>
      <c r="B237" s="193" t="s">
        <v>2423</v>
      </c>
      <c r="C237" s="4" t="s">
        <v>1010</v>
      </c>
      <c r="D237" s="12" t="s">
        <v>208</v>
      </c>
      <c r="E237" s="280" t="s">
        <v>5711</v>
      </c>
      <c r="F237" s="266">
        <v>5.99</v>
      </c>
      <c r="G237" s="35">
        <f>ROUNDUP(F237*Carpeta!$O$1,-2)</f>
        <v>4200</v>
      </c>
      <c r="H237" s="35">
        <f>ROUNDUP(F237*Carpeta!$O$4,-2)</f>
        <v>3900</v>
      </c>
      <c r="I237" s="2">
        <v>1</v>
      </c>
      <c r="J237" s="16">
        <f>G237*I237</f>
        <v>4200</v>
      </c>
      <c r="K237" s="16">
        <f>H237*I237</f>
        <v>3900</v>
      </c>
      <c r="L237" s="256" t="s">
        <v>4473</v>
      </c>
      <c r="M237" s="41">
        <f>F237*I237</f>
        <v>5.99</v>
      </c>
    </row>
    <row r="238" spans="1:17" x14ac:dyDescent="0.3">
      <c r="A238" s="22" t="s">
        <v>2513</v>
      </c>
      <c r="B238" s="23" t="s">
        <v>1337</v>
      </c>
      <c r="C238" s="19" t="s">
        <v>1033</v>
      </c>
      <c r="D238" s="12" t="s">
        <v>208</v>
      </c>
      <c r="E238" s="280" t="s">
        <v>5711</v>
      </c>
      <c r="F238" s="266">
        <v>5.99</v>
      </c>
      <c r="G238" s="35">
        <f>ROUNDUP(F238*Carpeta!$O$1,-2)</f>
        <v>4200</v>
      </c>
      <c r="H238" s="35">
        <f>ROUNDUP(F238*Carpeta!$O$4,-2)</f>
        <v>3900</v>
      </c>
      <c r="I238" s="2">
        <v>2</v>
      </c>
      <c r="J238" s="35">
        <f>G238*I238</f>
        <v>8400</v>
      </c>
      <c r="K238" s="35">
        <f>H238*I238</f>
        <v>7800</v>
      </c>
      <c r="L238" s="42" t="s">
        <v>2512</v>
      </c>
      <c r="M238" s="41">
        <f>F238*I238</f>
        <v>11.98</v>
      </c>
    </row>
    <row r="239" spans="1:17" x14ac:dyDescent="0.3">
      <c r="A239" s="22" t="s">
        <v>1832</v>
      </c>
      <c r="B239" s="23" t="s">
        <v>1337</v>
      </c>
      <c r="C239" s="19" t="s">
        <v>1033</v>
      </c>
      <c r="D239" s="12" t="s">
        <v>208</v>
      </c>
      <c r="E239" s="280" t="s">
        <v>5711</v>
      </c>
      <c r="F239" s="266">
        <v>5.99</v>
      </c>
      <c r="G239" s="35">
        <f>ROUNDUP(F239*Carpeta!$O$1,-2)</f>
        <v>4200</v>
      </c>
      <c r="H239" s="35">
        <f>ROUNDUP(F239*Carpeta!$O$4,-2)</f>
        <v>3900</v>
      </c>
      <c r="I239" s="2">
        <v>2</v>
      </c>
      <c r="J239" s="16">
        <f>G239*I239</f>
        <v>8400</v>
      </c>
      <c r="K239" s="16">
        <f>H239*I239</f>
        <v>7800</v>
      </c>
      <c r="L239" s="42" t="s">
        <v>1833</v>
      </c>
      <c r="M239" s="41">
        <f>F239*I239</f>
        <v>11.98</v>
      </c>
    </row>
    <row r="240" spans="1:17" x14ac:dyDescent="0.3">
      <c r="A240" s="30" t="s">
        <v>5336</v>
      </c>
      <c r="B240" s="128" t="s">
        <v>1464</v>
      </c>
      <c r="C240" s="5" t="s">
        <v>1035</v>
      </c>
      <c r="D240" s="11" t="s">
        <v>210</v>
      </c>
      <c r="E240" s="280" t="s">
        <v>5711</v>
      </c>
      <c r="F240" s="266">
        <v>5.99</v>
      </c>
      <c r="G240" s="35">
        <f>ROUNDUP(F240*Carpeta!$O$1,-2)</f>
        <v>4200</v>
      </c>
      <c r="H240" s="35">
        <f>ROUNDUP(F240*Carpeta!$O$4,-2)</f>
        <v>3900</v>
      </c>
      <c r="I240" s="2">
        <v>1</v>
      </c>
      <c r="J240" s="16">
        <f>G240*I240</f>
        <v>4200</v>
      </c>
      <c r="K240" s="16">
        <f>H240*I240</f>
        <v>3900</v>
      </c>
      <c r="L240" s="257" t="s">
        <v>5335</v>
      </c>
      <c r="M240" s="41">
        <f>F240*I240</f>
        <v>5.99</v>
      </c>
    </row>
    <row r="241" spans="1:13" x14ac:dyDescent="0.3">
      <c r="A241" s="4" t="s">
        <v>6344</v>
      </c>
      <c r="B241" s="166" t="s">
        <v>1516</v>
      </c>
      <c r="C241" s="5" t="s">
        <v>1078</v>
      </c>
      <c r="D241" s="12" t="s">
        <v>208</v>
      </c>
      <c r="E241" s="280" t="s">
        <v>5711</v>
      </c>
      <c r="F241" s="266">
        <v>5.99</v>
      </c>
      <c r="G241" s="35">
        <f>ROUNDUP(F241*Carpeta!$O$1,-2)</f>
        <v>4200</v>
      </c>
      <c r="H241" s="35">
        <f>ROUNDUP(F241*Carpeta!$O$4,-2)</f>
        <v>3900</v>
      </c>
      <c r="I241" s="2">
        <v>1</v>
      </c>
      <c r="J241" s="35">
        <f>G241*I241</f>
        <v>4200</v>
      </c>
      <c r="K241" s="35">
        <f>H241*I241</f>
        <v>3900</v>
      </c>
      <c r="L241" s="257" t="s">
        <v>6343</v>
      </c>
      <c r="M241" s="41">
        <f>F241*I241</f>
        <v>5.99</v>
      </c>
    </row>
    <row r="242" spans="1:13" x14ac:dyDescent="0.3">
      <c r="A242" s="4" t="s">
        <v>81</v>
      </c>
      <c r="B242" s="166" t="s">
        <v>1516</v>
      </c>
      <c r="C242" s="5" t="s">
        <v>1036</v>
      </c>
      <c r="D242" s="12" t="s">
        <v>208</v>
      </c>
      <c r="E242" s="280" t="s">
        <v>5711</v>
      </c>
      <c r="F242" s="266">
        <v>5.99</v>
      </c>
      <c r="G242" s="35">
        <f>ROUNDUP(F242*Carpeta!$O$1,-2)</f>
        <v>4200</v>
      </c>
      <c r="H242" s="35">
        <f>ROUNDUP(F242*Carpeta!$O$4,-2)</f>
        <v>3900</v>
      </c>
      <c r="I242" s="2">
        <v>1</v>
      </c>
      <c r="J242" s="35">
        <f>G242*I242</f>
        <v>4200</v>
      </c>
      <c r="K242" s="35">
        <f>H242*I242</f>
        <v>3900</v>
      </c>
      <c r="L242" s="257" t="s">
        <v>6331</v>
      </c>
      <c r="M242" s="41">
        <f>F242*I242</f>
        <v>5.99</v>
      </c>
    </row>
    <row r="243" spans="1:13" x14ac:dyDescent="0.3">
      <c r="A243" s="4" t="s">
        <v>6304</v>
      </c>
      <c r="B243" s="284" t="s">
        <v>6291</v>
      </c>
      <c r="C243" s="14" t="s">
        <v>1152</v>
      </c>
      <c r="D243" s="11" t="s">
        <v>210</v>
      </c>
      <c r="E243" s="280" t="s">
        <v>5711</v>
      </c>
      <c r="F243" s="266">
        <v>5.99</v>
      </c>
      <c r="G243" s="35">
        <f>ROUNDUP(F243*Carpeta!$O$1,-2)</f>
        <v>4200</v>
      </c>
      <c r="H243" s="35">
        <f>ROUNDUP(F243*Carpeta!$O$4,-2)</f>
        <v>3900</v>
      </c>
      <c r="I243" s="2">
        <v>1</v>
      </c>
      <c r="J243" s="16">
        <f>G243*I243</f>
        <v>4200</v>
      </c>
      <c r="K243" s="16">
        <f>H243*I243</f>
        <v>3900</v>
      </c>
      <c r="L243" s="256" t="s">
        <v>6303</v>
      </c>
      <c r="M243" s="41">
        <f>F243*I243</f>
        <v>5.99</v>
      </c>
    </row>
    <row r="244" spans="1:13" x14ac:dyDescent="0.3">
      <c r="A244" s="4" t="s">
        <v>5320</v>
      </c>
      <c r="B244" s="272" t="s">
        <v>5294</v>
      </c>
      <c r="C244" s="14" t="s">
        <v>1152</v>
      </c>
      <c r="D244" s="12" t="s">
        <v>208</v>
      </c>
      <c r="E244" s="280" t="s">
        <v>5711</v>
      </c>
      <c r="F244" s="266">
        <v>5.99</v>
      </c>
      <c r="G244" s="35">
        <f>ROUNDUP(F244*Carpeta!$O$1,-2)</f>
        <v>4200</v>
      </c>
      <c r="H244" s="35">
        <f>ROUNDUP(F244*Carpeta!$O$4,-2)</f>
        <v>3900</v>
      </c>
      <c r="I244" s="2">
        <v>1</v>
      </c>
      <c r="J244" s="16">
        <f>G244*I244</f>
        <v>4200</v>
      </c>
      <c r="K244" s="16">
        <f>H244*I244</f>
        <v>3900</v>
      </c>
      <c r="L244" s="42" t="s">
        <v>5321</v>
      </c>
      <c r="M244" s="41">
        <f>F244*I244</f>
        <v>5.99</v>
      </c>
    </row>
    <row r="245" spans="1:13" x14ac:dyDescent="0.3">
      <c r="A245" s="30" t="s">
        <v>4155</v>
      </c>
      <c r="B245" s="146" t="s">
        <v>1490</v>
      </c>
      <c r="C245" s="14" t="s">
        <v>1152</v>
      </c>
      <c r="D245" s="13" t="s">
        <v>209</v>
      </c>
      <c r="E245" s="280" t="s">
        <v>5711</v>
      </c>
      <c r="F245" s="266">
        <v>5.99</v>
      </c>
      <c r="G245" s="35">
        <f>ROUNDUP(F245*Carpeta!$O$1,-2)</f>
        <v>4200</v>
      </c>
      <c r="H245" s="35">
        <f>ROUNDUP(F245*Carpeta!$O$4,-2)</f>
        <v>3900</v>
      </c>
      <c r="I245" s="2">
        <v>3</v>
      </c>
      <c r="J245" s="16">
        <f>G245*I245</f>
        <v>12600</v>
      </c>
      <c r="K245" s="16">
        <f>H245*I245</f>
        <v>11700</v>
      </c>
      <c r="L245" s="257" t="s">
        <v>4154</v>
      </c>
      <c r="M245" s="41">
        <f>F245*I245</f>
        <v>17.97</v>
      </c>
    </row>
    <row r="246" spans="1:13" x14ac:dyDescent="0.3">
      <c r="A246" s="30" t="s">
        <v>1653</v>
      </c>
      <c r="B246" s="23" t="s">
        <v>1343</v>
      </c>
      <c r="C246" s="14" t="s">
        <v>1152</v>
      </c>
      <c r="D246" s="13" t="s">
        <v>209</v>
      </c>
      <c r="E246" s="280" t="s">
        <v>5711</v>
      </c>
      <c r="F246" s="266">
        <v>5.99</v>
      </c>
      <c r="G246" s="35">
        <f>ROUNDUP(F246*Carpeta!$O$1,-2)</f>
        <v>4200</v>
      </c>
      <c r="H246" s="35">
        <f>ROUNDUP(F246*Carpeta!$O$4,-2)</f>
        <v>3900</v>
      </c>
      <c r="I246" s="2">
        <v>1</v>
      </c>
      <c r="J246" s="16">
        <f>G246*I246</f>
        <v>4200</v>
      </c>
      <c r="K246" s="16">
        <f>H246*I246</f>
        <v>3900</v>
      </c>
      <c r="L246" s="257" t="s">
        <v>4352</v>
      </c>
      <c r="M246" s="41">
        <f>F246*I246</f>
        <v>5.99</v>
      </c>
    </row>
    <row r="247" spans="1:13" x14ac:dyDescent="0.3">
      <c r="A247" s="22" t="s">
        <v>3259</v>
      </c>
      <c r="B247" s="150" t="s">
        <v>1494</v>
      </c>
      <c r="C247" s="6" t="s">
        <v>1154</v>
      </c>
      <c r="D247" s="12" t="s">
        <v>208</v>
      </c>
      <c r="E247" s="280" t="s">
        <v>5711</v>
      </c>
      <c r="F247" s="266">
        <v>5.99</v>
      </c>
      <c r="G247" s="35">
        <f>ROUNDUP(F247*Carpeta!$O$1,-2)</f>
        <v>4200</v>
      </c>
      <c r="H247" s="35">
        <f>ROUNDUP(F247*Carpeta!$O$4,-2)</f>
        <v>3900</v>
      </c>
      <c r="I247" s="2">
        <v>1</v>
      </c>
      <c r="J247" s="16">
        <f>G247*I247</f>
        <v>4200</v>
      </c>
      <c r="K247" s="16">
        <f>H247*I247</f>
        <v>3900</v>
      </c>
      <c r="L247" s="256" t="s">
        <v>3258</v>
      </c>
      <c r="M247" s="41">
        <f>F247*I247</f>
        <v>5.99</v>
      </c>
    </row>
    <row r="248" spans="1:13" x14ac:dyDescent="0.3">
      <c r="A248" s="22" t="s">
        <v>289</v>
      </c>
      <c r="B248" s="150" t="s">
        <v>1494</v>
      </c>
      <c r="C248" s="6" t="s">
        <v>1154</v>
      </c>
      <c r="D248" s="12" t="s">
        <v>208</v>
      </c>
      <c r="E248" s="280" t="s">
        <v>5711</v>
      </c>
      <c r="F248" s="266">
        <v>5.99</v>
      </c>
      <c r="G248" s="35">
        <f>ROUNDUP(F248*Carpeta!$O$1,-2)</f>
        <v>4200</v>
      </c>
      <c r="H248" s="35">
        <f>ROUNDUP(F248*Carpeta!$O$4,-2)</f>
        <v>3900</v>
      </c>
      <c r="I248" s="2">
        <v>1</v>
      </c>
      <c r="J248" s="16">
        <f>G248*I248</f>
        <v>4200</v>
      </c>
      <c r="K248" s="16">
        <f>H248*I248</f>
        <v>3900</v>
      </c>
      <c r="L248" s="256" t="s">
        <v>323</v>
      </c>
      <c r="M248" s="41">
        <f>F248*I248</f>
        <v>5.99</v>
      </c>
    </row>
    <row r="249" spans="1:13" x14ac:dyDescent="0.3">
      <c r="A249" s="176" t="s">
        <v>2296</v>
      </c>
      <c r="B249" s="172" t="s">
        <v>1525</v>
      </c>
      <c r="C249" s="6" t="s">
        <v>1154</v>
      </c>
      <c r="D249" s="12" t="s">
        <v>208</v>
      </c>
      <c r="E249" s="280" t="s">
        <v>5711</v>
      </c>
      <c r="F249" s="266">
        <v>5.99</v>
      </c>
      <c r="G249" s="35">
        <f>ROUNDUP(F249*Carpeta!$O$1,-2)</f>
        <v>4200</v>
      </c>
      <c r="H249" s="35">
        <f>ROUNDUP(F249*Carpeta!$O$4,-2)</f>
        <v>3900</v>
      </c>
      <c r="I249" s="2">
        <v>1</v>
      </c>
      <c r="J249" s="16">
        <f>G249*I249</f>
        <v>4200</v>
      </c>
      <c r="K249" s="16">
        <f>H249*I249</f>
        <v>3900</v>
      </c>
      <c r="L249" s="256" t="s">
        <v>2295</v>
      </c>
      <c r="M249" s="41">
        <f>F249*I249</f>
        <v>5.99</v>
      </c>
    </row>
    <row r="250" spans="1:13" x14ac:dyDescent="0.3">
      <c r="A250" s="30" t="s">
        <v>2145</v>
      </c>
      <c r="B250" s="157" t="s">
        <v>2132</v>
      </c>
      <c r="C250" s="6" t="s">
        <v>1154</v>
      </c>
      <c r="D250" s="12" t="s">
        <v>208</v>
      </c>
      <c r="E250" s="280" t="s">
        <v>5712</v>
      </c>
      <c r="F250" s="266">
        <v>5.99</v>
      </c>
      <c r="G250" s="35">
        <f>ROUNDUP(F250*Carpeta!$O$1,-2)</f>
        <v>4200</v>
      </c>
      <c r="H250" s="35">
        <f>ROUNDUP(F250*Carpeta!$O$4,-2)</f>
        <v>3900</v>
      </c>
      <c r="I250" s="2">
        <v>1</v>
      </c>
      <c r="J250" s="16">
        <f>G250*I250</f>
        <v>4200</v>
      </c>
      <c r="K250" s="16">
        <f>H250*I250</f>
        <v>3900</v>
      </c>
      <c r="L250" s="256" t="s">
        <v>4324</v>
      </c>
      <c r="M250" s="41">
        <f>F250*I250</f>
        <v>5.99</v>
      </c>
    </row>
    <row r="251" spans="1:13" x14ac:dyDescent="0.3">
      <c r="A251" s="30" t="s">
        <v>4680</v>
      </c>
      <c r="B251" s="146" t="s">
        <v>1490</v>
      </c>
      <c r="C251" s="10" t="s">
        <v>181</v>
      </c>
      <c r="D251" s="11" t="s">
        <v>210</v>
      </c>
      <c r="E251" s="280" t="s">
        <v>5711</v>
      </c>
      <c r="F251" s="266">
        <v>4.99</v>
      </c>
      <c r="G251" s="35">
        <f>ROUNDUP(F251*Carpeta!$O$1,-2)</f>
        <v>3500</v>
      </c>
      <c r="H251" s="35">
        <f>ROUNDUP(F251*Carpeta!$O$4,-2)</f>
        <v>3300</v>
      </c>
      <c r="I251" s="2">
        <v>1</v>
      </c>
      <c r="J251" s="16">
        <f>G251*I251</f>
        <v>3500</v>
      </c>
      <c r="K251" s="16">
        <f>H251*I251</f>
        <v>3300</v>
      </c>
      <c r="L251" s="256" t="s">
        <v>4681</v>
      </c>
      <c r="M251" s="41">
        <f>F251*I251</f>
        <v>4.99</v>
      </c>
    </row>
    <row r="252" spans="1:13" x14ac:dyDescent="0.3">
      <c r="A252" s="4" t="s">
        <v>2563</v>
      </c>
      <c r="B252" s="147" t="s">
        <v>1491</v>
      </c>
      <c r="C252" s="10" t="s">
        <v>181</v>
      </c>
      <c r="D252" s="11" t="s">
        <v>210</v>
      </c>
      <c r="E252" s="280" t="s">
        <v>5711</v>
      </c>
      <c r="F252" s="266">
        <v>4.99</v>
      </c>
      <c r="G252" s="35">
        <f>ROUNDUP(F252*Carpeta!$O$1,-2)</f>
        <v>3500</v>
      </c>
      <c r="H252" s="35">
        <f>ROUNDUP(F252*Carpeta!$O$4,-2)</f>
        <v>3300</v>
      </c>
      <c r="I252" s="2">
        <v>1</v>
      </c>
      <c r="J252" s="35">
        <f>G252*I252</f>
        <v>3500</v>
      </c>
      <c r="K252" s="35">
        <f>H252*I252</f>
        <v>3300</v>
      </c>
      <c r="L252" s="257" t="s">
        <v>2562</v>
      </c>
      <c r="M252" s="41">
        <f>F252*I252</f>
        <v>4.99</v>
      </c>
    </row>
    <row r="253" spans="1:13" x14ac:dyDescent="0.3">
      <c r="A253" s="22" t="s">
        <v>21</v>
      </c>
      <c r="B253" s="161" t="s">
        <v>1511</v>
      </c>
      <c r="C253" s="10" t="s">
        <v>181</v>
      </c>
      <c r="D253" s="12" t="s">
        <v>208</v>
      </c>
      <c r="E253" s="280" t="s">
        <v>5711</v>
      </c>
      <c r="F253" s="266">
        <v>4.99</v>
      </c>
      <c r="G253" s="35">
        <f>ROUNDUP(F253*Carpeta!$O$1,-2)</f>
        <v>3500</v>
      </c>
      <c r="H253" s="35">
        <f>ROUNDUP(F253*Carpeta!$O$4,-2)</f>
        <v>3300</v>
      </c>
      <c r="I253" s="2">
        <v>1</v>
      </c>
      <c r="J253" s="16">
        <f>G253*I253</f>
        <v>3500</v>
      </c>
      <c r="K253" s="16">
        <f>H253*I253</f>
        <v>3300</v>
      </c>
      <c r="L253" s="256" t="s">
        <v>4130</v>
      </c>
      <c r="M253" s="41">
        <f>F253*I253</f>
        <v>4.99</v>
      </c>
    </row>
    <row r="254" spans="1:13" x14ac:dyDescent="0.3">
      <c r="A254" s="30" t="s">
        <v>4349</v>
      </c>
      <c r="B254" s="23" t="s">
        <v>1343</v>
      </c>
      <c r="C254" s="10" t="s">
        <v>181</v>
      </c>
      <c r="D254" s="12" t="s">
        <v>208</v>
      </c>
      <c r="E254" s="280" t="s">
        <v>5711</v>
      </c>
      <c r="F254" s="266">
        <v>4.99</v>
      </c>
      <c r="G254" s="35">
        <f>ROUNDUP(F254*Carpeta!$O$1,-2)</f>
        <v>3500</v>
      </c>
      <c r="H254" s="35">
        <f>ROUNDUP(F254*Carpeta!$O$4,-2)</f>
        <v>3300</v>
      </c>
      <c r="I254" s="2">
        <v>1</v>
      </c>
      <c r="J254" s="16">
        <f>G254*I254</f>
        <v>3500</v>
      </c>
      <c r="K254" s="16">
        <f>H254*I254</f>
        <v>3300</v>
      </c>
      <c r="L254" s="257" t="s">
        <v>4348</v>
      </c>
      <c r="M254" s="41">
        <f>F254*I254</f>
        <v>4.99</v>
      </c>
    </row>
    <row r="255" spans="1:13" x14ac:dyDescent="0.3">
      <c r="A255" s="30" t="s">
        <v>4284</v>
      </c>
      <c r="B255" s="167" t="s">
        <v>1518</v>
      </c>
      <c r="C255" s="10" t="s">
        <v>181</v>
      </c>
      <c r="D255" s="12" t="s">
        <v>208</v>
      </c>
      <c r="E255" s="280" t="s">
        <v>5711</v>
      </c>
      <c r="F255" s="266">
        <v>4.99</v>
      </c>
      <c r="G255" s="35">
        <f>ROUNDUP(F255*Carpeta!$O$1,-2)</f>
        <v>3500</v>
      </c>
      <c r="H255" s="35">
        <f>ROUNDUP(F255*Carpeta!$O$4,-2)</f>
        <v>3300</v>
      </c>
      <c r="I255" s="2">
        <v>2</v>
      </c>
      <c r="J255" s="16">
        <f>G255*I255</f>
        <v>7000</v>
      </c>
      <c r="K255" s="16">
        <f>H255*I255</f>
        <v>6600</v>
      </c>
      <c r="L255" s="256" t="s">
        <v>4283</v>
      </c>
      <c r="M255" s="41">
        <f>F255*I255</f>
        <v>9.98</v>
      </c>
    </row>
    <row r="256" spans="1:13" x14ac:dyDescent="0.3">
      <c r="A256" s="176" t="s">
        <v>5214</v>
      </c>
      <c r="B256" s="172" t="s">
        <v>1525</v>
      </c>
      <c r="C256" s="10" t="s">
        <v>181</v>
      </c>
      <c r="D256" s="12" t="s">
        <v>208</v>
      </c>
      <c r="E256" s="280" t="s">
        <v>5711</v>
      </c>
      <c r="F256" s="266">
        <v>4.99</v>
      </c>
      <c r="G256" s="35">
        <f>ROUNDUP(F256*Carpeta!$O$1,-2)</f>
        <v>3500</v>
      </c>
      <c r="H256" s="35">
        <f>ROUNDUP(F256*Carpeta!$O$4,-2)</f>
        <v>3300</v>
      </c>
      <c r="I256" s="2">
        <v>1</v>
      </c>
      <c r="J256" s="16">
        <f>G256*I256</f>
        <v>3500</v>
      </c>
      <c r="K256" s="16">
        <f>H256*I256</f>
        <v>3300</v>
      </c>
      <c r="L256" s="256" t="s">
        <v>5215</v>
      </c>
      <c r="M256" s="41">
        <f>F256*I256</f>
        <v>4.99</v>
      </c>
    </row>
    <row r="257" spans="1:15" x14ac:dyDescent="0.3">
      <c r="A257" s="30" t="s">
        <v>5258</v>
      </c>
      <c r="B257" s="211" t="s">
        <v>3229</v>
      </c>
      <c r="C257" s="10" t="s">
        <v>181</v>
      </c>
      <c r="D257" s="12" t="s">
        <v>208</v>
      </c>
      <c r="E257" s="280" t="s">
        <v>5711</v>
      </c>
      <c r="F257" s="266">
        <v>4.99</v>
      </c>
      <c r="G257" s="35">
        <f>ROUNDUP(F257*Carpeta!$O$1,-2)</f>
        <v>3500</v>
      </c>
      <c r="H257" s="35">
        <f>ROUNDUP(F257*Carpeta!$O$4,-2)</f>
        <v>3300</v>
      </c>
      <c r="I257" s="2">
        <v>1</v>
      </c>
      <c r="J257" s="16">
        <f>G257*I257</f>
        <v>3500</v>
      </c>
      <c r="K257" s="16">
        <f>H257*I257</f>
        <v>3300</v>
      </c>
      <c r="L257" s="257" t="s">
        <v>5257</v>
      </c>
      <c r="M257" s="41">
        <f>F257*I257</f>
        <v>4.99</v>
      </c>
    </row>
    <row r="258" spans="1:15" x14ac:dyDescent="0.3">
      <c r="A258" s="33" t="s">
        <v>4127</v>
      </c>
      <c r="B258" s="249" t="s">
        <v>4120</v>
      </c>
      <c r="C258" s="10" t="s">
        <v>181</v>
      </c>
      <c r="D258" s="12" t="s">
        <v>208</v>
      </c>
      <c r="E258" s="280" t="s">
        <v>5711</v>
      </c>
      <c r="F258" s="266">
        <v>4.99</v>
      </c>
      <c r="G258" s="35">
        <f>ROUNDUP(F258*Carpeta!$O$1,-2)</f>
        <v>3500</v>
      </c>
      <c r="H258" s="35">
        <f>ROUNDUP(F258*Carpeta!$O$4,-2)</f>
        <v>3300</v>
      </c>
      <c r="I258" s="2">
        <v>1</v>
      </c>
      <c r="J258" s="16">
        <f>G258*I258</f>
        <v>3500</v>
      </c>
      <c r="K258" s="16">
        <f>H258*I258</f>
        <v>3300</v>
      </c>
      <c r="L258" s="256" t="s">
        <v>4126</v>
      </c>
      <c r="M258" s="41">
        <f>F258*I258</f>
        <v>4.99</v>
      </c>
    </row>
    <row r="259" spans="1:15" x14ac:dyDescent="0.3">
      <c r="A259" s="30" t="s">
        <v>5829</v>
      </c>
      <c r="B259" s="249" t="s">
        <v>4120</v>
      </c>
      <c r="C259" s="10" t="s">
        <v>181</v>
      </c>
      <c r="D259" s="12" t="s">
        <v>208</v>
      </c>
      <c r="E259" s="280" t="s">
        <v>5711</v>
      </c>
      <c r="F259" s="266">
        <v>4.99</v>
      </c>
      <c r="G259" s="35">
        <f>ROUNDUP(F259*Carpeta!$O$1,-2)</f>
        <v>3500</v>
      </c>
      <c r="H259" s="35">
        <f>ROUNDUP(F259*Carpeta!$O$4,-2)</f>
        <v>3300</v>
      </c>
      <c r="I259" s="2">
        <v>1</v>
      </c>
      <c r="J259" s="16">
        <f>G259*I259</f>
        <v>3500</v>
      </c>
      <c r="K259" s="16">
        <f>H259*I259</f>
        <v>3300</v>
      </c>
      <c r="L259" s="256" t="s">
        <v>5828</v>
      </c>
      <c r="M259" s="41">
        <f>F259*I259</f>
        <v>4.99</v>
      </c>
    </row>
    <row r="260" spans="1:15" x14ac:dyDescent="0.3">
      <c r="A260" s="22" t="s">
        <v>3811</v>
      </c>
      <c r="B260" s="165" t="s">
        <v>1515</v>
      </c>
      <c r="C260" s="10" t="s">
        <v>181</v>
      </c>
      <c r="D260" s="13" t="s">
        <v>209</v>
      </c>
      <c r="E260" s="280" t="s">
        <v>5711</v>
      </c>
      <c r="F260" s="266">
        <v>4.99</v>
      </c>
      <c r="G260" s="35">
        <f>ROUNDUP(F260*Carpeta!$O$1,-2)</f>
        <v>3500</v>
      </c>
      <c r="H260" s="35">
        <f>ROUNDUP(F260*Carpeta!$O$4,-2)</f>
        <v>3300</v>
      </c>
      <c r="I260" s="2">
        <v>1</v>
      </c>
      <c r="J260" s="16">
        <f>G260*I260</f>
        <v>3500</v>
      </c>
      <c r="K260" s="16">
        <f>H260*I260</f>
        <v>3300</v>
      </c>
      <c r="L260" s="256" t="s">
        <v>3810</v>
      </c>
      <c r="M260" s="41">
        <f>F260*I260</f>
        <v>4.99</v>
      </c>
    </row>
    <row r="261" spans="1:15" x14ac:dyDescent="0.3">
      <c r="A261" s="30" t="s">
        <v>21</v>
      </c>
      <c r="B261" s="167" t="s">
        <v>1518</v>
      </c>
      <c r="C261" s="10" t="s">
        <v>181</v>
      </c>
      <c r="D261" s="13" t="s">
        <v>209</v>
      </c>
      <c r="E261" s="280" t="s">
        <v>5711</v>
      </c>
      <c r="F261" s="266">
        <v>4.99</v>
      </c>
      <c r="G261" s="35">
        <f>ROUNDUP(F261*Carpeta!$O$1,-2)</f>
        <v>3500</v>
      </c>
      <c r="H261" s="35">
        <f>ROUNDUP(F261*Carpeta!$O$4,-2)</f>
        <v>3300</v>
      </c>
      <c r="I261" s="2">
        <v>1</v>
      </c>
      <c r="J261" s="16">
        <f>G261*I261</f>
        <v>3500</v>
      </c>
      <c r="K261" s="16">
        <f>H261*I261</f>
        <v>3300</v>
      </c>
      <c r="L261" s="256" t="s">
        <v>5723</v>
      </c>
      <c r="M261" s="41">
        <f>F261*I261</f>
        <v>4.99</v>
      </c>
    </row>
    <row r="262" spans="1:15" x14ac:dyDescent="0.3">
      <c r="A262" s="4" t="s">
        <v>6299</v>
      </c>
      <c r="B262" s="284" t="s">
        <v>6291</v>
      </c>
      <c r="C262" s="9" t="s">
        <v>182</v>
      </c>
      <c r="D262" s="12" t="s">
        <v>208</v>
      </c>
      <c r="E262" s="280" t="s">
        <v>5711</v>
      </c>
      <c r="F262" s="266">
        <v>4.99</v>
      </c>
      <c r="G262" s="35">
        <f>ROUNDUP(F262*Carpeta!$O$1,-2)</f>
        <v>3500</v>
      </c>
      <c r="H262" s="35">
        <f>ROUNDUP(F262*Carpeta!$O$4,-2)</f>
        <v>3300</v>
      </c>
      <c r="I262" s="2">
        <v>1</v>
      </c>
      <c r="J262" s="16">
        <f>G262*I262</f>
        <v>3500</v>
      </c>
      <c r="K262" s="16">
        <f>H262*I262</f>
        <v>3300</v>
      </c>
      <c r="L262" s="42" t="s">
        <v>6300</v>
      </c>
      <c r="M262" s="41">
        <f>F262*I262</f>
        <v>4.99</v>
      </c>
    </row>
    <row r="263" spans="1:15" x14ac:dyDescent="0.3">
      <c r="A263" s="33" t="s">
        <v>4534</v>
      </c>
      <c r="B263" s="255" t="s">
        <v>4514</v>
      </c>
      <c r="C263" s="9" t="s">
        <v>182</v>
      </c>
      <c r="D263" s="12" t="s">
        <v>208</v>
      </c>
      <c r="E263" s="280" t="s">
        <v>5711</v>
      </c>
      <c r="F263" s="266">
        <v>4.99</v>
      </c>
      <c r="G263" s="35">
        <f>ROUNDUP(F263*Carpeta!$O$1,-2)</f>
        <v>3500</v>
      </c>
      <c r="H263" s="35">
        <f>ROUNDUP(F263*Carpeta!$O$4,-2)</f>
        <v>3300</v>
      </c>
      <c r="I263" s="2">
        <v>1</v>
      </c>
      <c r="J263" s="16">
        <f>G263*I263</f>
        <v>3500</v>
      </c>
      <c r="K263" s="16">
        <f>H263*I263</f>
        <v>3300</v>
      </c>
      <c r="L263" s="257" t="s">
        <v>4625</v>
      </c>
      <c r="M263" s="41">
        <f>F263*I263</f>
        <v>4.99</v>
      </c>
    </row>
    <row r="264" spans="1:15" x14ac:dyDescent="0.3">
      <c r="A264" s="30" t="s">
        <v>2757</v>
      </c>
      <c r="B264" s="163" t="s">
        <v>1513</v>
      </c>
      <c r="C264" s="9" t="s">
        <v>182</v>
      </c>
      <c r="D264" s="13" t="s">
        <v>209</v>
      </c>
      <c r="E264" s="280" t="s">
        <v>5711</v>
      </c>
      <c r="F264" s="266">
        <v>4.99</v>
      </c>
      <c r="G264" s="35">
        <f>ROUNDUP(F264*Carpeta!$O$1,-2)</f>
        <v>3500</v>
      </c>
      <c r="H264" s="35">
        <f>ROUNDUP(F264*Carpeta!$O$4,-2)</f>
        <v>3300</v>
      </c>
      <c r="I264" s="2">
        <v>3</v>
      </c>
      <c r="J264" s="16">
        <f>G264*I264</f>
        <v>10500</v>
      </c>
      <c r="K264" s="16">
        <f>H264*I264</f>
        <v>9900</v>
      </c>
      <c r="L264" s="257" t="s">
        <v>2756</v>
      </c>
      <c r="M264" s="41">
        <f>F264*I264</f>
        <v>14.97</v>
      </c>
    </row>
    <row r="265" spans="1:15" x14ac:dyDescent="0.3">
      <c r="A265" s="22" t="s">
        <v>4487</v>
      </c>
      <c r="B265" s="143" t="s">
        <v>1505</v>
      </c>
      <c r="C265" s="9" t="s">
        <v>182</v>
      </c>
      <c r="D265" s="1" t="s">
        <v>211</v>
      </c>
      <c r="E265" s="280" t="s">
        <v>5712</v>
      </c>
      <c r="F265" s="266">
        <v>4.99</v>
      </c>
      <c r="G265" s="35">
        <f>ROUNDUP(F265*Carpeta!$O$1,-2)</f>
        <v>3500</v>
      </c>
      <c r="H265" s="35">
        <f>ROUNDUP(F265*Carpeta!$O$4,-2)</f>
        <v>3300</v>
      </c>
      <c r="I265" s="2">
        <v>1</v>
      </c>
      <c r="J265" s="16">
        <f>G265*I265</f>
        <v>3500</v>
      </c>
      <c r="K265" s="16">
        <f>H265*I265</f>
        <v>3300</v>
      </c>
      <c r="L265" s="257" t="s">
        <v>4486</v>
      </c>
      <c r="M265" s="41">
        <f>F265*I265</f>
        <v>4.99</v>
      </c>
    </row>
    <row r="266" spans="1:15" x14ac:dyDescent="0.3">
      <c r="A266" s="22" t="s">
        <v>1859</v>
      </c>
      <c r="B266" s="143" t="s">
        <v>1505</v>
      </c>
      <c r="C266" s="23" t="s">
        <v>183</v>
      </c>
      <c r="D266" s="11" t="s">
        <v>210</v>
      </c>
      <c r="E266" s="280" t="s">
        <v>5712</v>
      </c>
      <c r="F266" s="266">
        <v>4.99</v>
      </c>
      <c r="G266" s="35">
        <f>ROUNDUP(F266*Carpeta!$O$1,-2)</f>
        <v>3500</v>
      </c>
      <c r="H266" s="35">
        <f>ROUNDUP(F266*Carpeta!$O$4,-2)</f>
        <v>3300</v>
      </c>
      <c r="I266" s="2">
        <v>1</v>
      </c>
      <c r="J266" s="16">
        <f>G266*I266</f>
        <v>3500</v>
      </c>
      <c r="K266" s="16">
        <f>H266*I266</f>
        <v>3300</v>
      </c>
      <c r="L266" s="257" t="s">
        <v>4485</v>
      </c>
      <c r="M266" s="41">
        <f>F266*I266</f>
        <v>4.99</v>
      </c>
    </row>
    <row r="267" spans="1:15" x14ac:dyDescent="0.3">
      <c r="A267" s="4" t="s">
        <v>5483</v>
      </c>
      <c r="B267" s="23" t="s">
        <v>1347</v>
      </c>
      <c r="C267" s="23" t="s">
        <v>183</v>
      </c>
      <c r="D267" s="11" t="s">
        <v>210</v>
      </c>
      <c r="E267" s="280" t="s">
        <v>5712</v>
      </c>
      <c r="F267" s="266">
        <v>4.99</v>
      </c>
      <c r="G267" s="35">
        <f>ROUNDUP(F267*Carpeta!$O$1,-2)</f>
        <v>3500</v>
      </c>
      <c r="H267" s="35">
        <f>ROUNDUP(F267*Carpeta!$O$4,-2)</f>
        <v>3300</v>
      </c>
      <c r="I267" s="2">
        <v>1</v>
      </c>
      <c r="J267" s="16">
        <f>G267*I267</f>
        <v>3500</v>
      </c>
      <c r="K267" s="16">
        <f>H267*I267</f>
        <v>3300</v>
      </c>
      <c r="L267" s="257" t="s">
        <v>5482</v>
      </c>
      <c r="M267" s="41">
        <f>F267*I267</f>
        <v>4.99</v>
      </c>
    </row>
    <row r="268" spans="1:15" x14ac:dyDescent="0.3">
      <c r="A268" s="30" t="s">
        <v>5312</v>
      </c>
      <c r="B268" s="171" t="s">
        <v>1524</v>
      </c>
      <c r="C268" s="23" t="s">
        <v>183</v>
      </c>
      <c r="D268" s="11" t="s">
        <v>210</v>
      </c>
      <c r="E268" s="280" t="s">
        <v>5711</v>
      </c>
      <c r="F268" s="266">
        <v>4.99</v>
      </c>
      <c r="G268" s="35">
        <f>ROUNDUP(F268*Carpeta!$O$1,-2)</f>
        <v>3500</v>
      </c>
      <c r="H268" s="35">
        <f>ROUNDUP(F268*Carpeta!$O$4,-2)</f>
        <v>3300</v>
      </c>
      <c r="I268" s="36">
        <v>2</v>
      </c>
      <c r="J268" s="35">
        <f>G268*I268</f>
        <v>7000</v>
      </c>
      <c r="K268" s="35">
        <f>H268*I268</f>
        <v>6600</v>
      </c>
      <c r="L268" s="256" t="s">
        <v>5311</v>
      </c>
      <c r="M268" s="41">
        <f>F268*I268</f>
        <v>9.98</v>
      </c>
    </row>
    <row r="269" spans="1:15" x14ac:dyDescent="0.3">
      <c r="A269" s="30" t="s">
        <v>2457</v>
      </c>
      <c r="B269" s="162" t="s">
        <v>1512</v>
      </c>
      <c r="C269" s="23" t="s">
        <v>183</v>
      </c>
      <c r="D269" s="12" t="s">
        <v>208</v>
      </c>
      <c r="E269" s="280" t="s">
        <v>5711</v>
      </c>
      <c r="F269" s="266">
        <v>4.99</v>
      </c>
      <c r="G269" s="35">
        <f>ROUNDUP(F269*Carpeta!$O$1,-2)</f>
        <v>3500</v>
      </c>
      <c r="H269" s="35">
        <f>ROUNDUP(F269*Carpeta!$O$4,-2)</f>
        <v>3300</v>
      </c>
      <c r="I269" s="2">
        <v>2</v>
      </c>
      <c r="J269" s="16">
        <f>G269*I269</f>
        <v>7000</v>
      </c>
      <c r="K269" s="16">
        <f>H269*I269</f>
        <v>6600</v>
      </c>
      <c r="L269" s="256" t="s">
        <v>2458</v>
      </c>
      <c r="M269" s="41">
        <f>F269*I269</f>
        <v>9.98</v>
      </c>
    </row>
    <row r="270" spans="1:15" x14ac:dyDescent="0.3">
      <c r="A270" s="4" t="s">
        <v>5274</v>
      </c>
      <c r="B270" s="272" t="s">
        <v>5293</v>
      </c>
      <c r="C270" s="8" t="s">
        <v>184</v>
      </c>
      <c r="D270" s="12" t="s">
        <v>208</v>
      </c>
      <c r="E270" s="280" t="s">
        <v>5711</v>
      </c>
      <c r="F270" s="266">
        <v>4.99</v>
      </c>
      <c r="G270" s="35">
        <f>ROUNDUP(F270*Carpeta!$O$1,-2)</f>
        <v>3500</v>
      </c>
      <c r="H270" s="35">
        <f>ROUNDUP(F270*Carpeta!$O$4,-2)</f>
        <v>3300</v>
      </c>
      <c r="I270" s="2">
        <v>1</v>
      </c>
      <c r="J270" s="16">
        <f>G270*I270</f>
        <v>3500</v>
      </c>
      <c r="K270" s="16">
        <f>H270*I270</f>
        <v>3300</v>
      </c>
      <c r="L270" s="42" t="s">
        <v>5273</v>
      </c>
      <c r="M270" s="41">
        <f>F270*I270</f>
        <v>4.99</v>
      </c>
    </row>
    <row r="271" spans="1:15" x14ac:dyDescent="0.3">
      <c r="A271" s="4" t="s">
        <v>6283</v>
      </c>
      <c r="B271" s="192" t="s">
        <v>2422</v>
      </c>
      <c r="C271" s="8" t="s">
        <v>184</v>
      </c>
      <c r="D271" s="251" t="s">
        <v>4302</v>
      </c>
      <c r="E271" s="280" t="s">
        <v>5711</v>
      </c>
      <c r="F271" s="266">
        <v>4.99</v>
      </c>
      <c r="G271" s="35">
        <f>ROUNDUP(F271*Carpeta!$O$1,-2)</f>
        <v>3500</v>
      </c>
      <c r="H271" s="35">
        <f>ROUNDUP(F271*Carpeta!$O$4,-2)</f>
        <v>3300</v>
      </c>
      <c r="I271" s="2">
        <v>1</v>
      </c>
      <c r="J271" s="16">
        <f>G271*I271</f>
        <v>3500</v>
      </c>
      <c r="K271" s="16">
        <f>H271*I271</f>
        <v>3300</v>
      </c>
      <c r="L271" s="42" t="s">
        <v>6284</v>
      </c>
      <c r="M271" s="41">
        <f>F271*I271</f>
        <v>4.99</v>
      </c>
    </row>
    <row r="272" spans="1:15" x14ac:dyDescent="0.3">
      <c r="A272" s="30" t="s">
        <v>4108</v>
      </c>
      <c r="B272" s="152" t="s">
        <v>1496</v>
      </c>
      <c r="C272" s="8" t="s">
        <v>184</v>
      </c>
      <c r="D272" s="13" t="s">
        <v>209</v>
      </c>
      <c r="E272" s="280" t="s">
        <v>5711</v>
      </c>
      <c r="F272" s="266">
        <v>4.99</v>
      </c>
      <c r="G272" s="35">
        <f>ROUNDUP(F272*Carpeta!$O$1,-2)</f>
        <v>3500</v>
      </c>
      <c r="H272" s="35">
        <f>ROUNDUP(F272*Carpeta!$O$4,-2)</f>
        <v>3300</v>
      </c>
      <c r="I272" s="2">
        <v>1</v>
      </c>
      <c r="J272" s="16">
        <f>G272*I272</f>
        <v>3500</v>
      </c>
      <c r="K272" s="16">
        <f>H272*I272</f>
        <v>3300</v>
      </c>
      <c r="L272" s="256" t="s">
        <v>4111</v>
      </c>
      <c r="M272" s="41">
        <f>F272*I272</f>
        <v>4.99</v>
      </c>
      <c r="O272" s="63"/>
    </row>
    <row r="273" spans="1:13" x14ac:dyDescent="0.3">
      <c r="A273" s="4" t="s">
        <v>4297</v>
      </c>
      <c r="B273" s="170" t="s">
        <v>1523</v>
      </c>
      <c r="C273" s="19" t="s">
        <v>185</v>
      </c>
      <c r="D273" s="11" t="s">
        <v>210</v>
      </c>
      <c r="E273" s="280" t="s">
        <v>5711</v>
      </c>
      <c r="F273" s="266">
        <v>4.99</v>
      </c>
      <c r="G273" s="35">
        <f>ROUNDUP(F273*Carpeta!$O$1,-2)</f>
        <v>3500</v>
      </c>
      <c r="H273" s="35">
        <f>ROUNDUP(F273*Carpeta!$O$4,-2)</f>
        <v>3300</v>
      </c>
      <c r="I273" s="2">
        <v>1</v>
      </c>
      <c r="J273" s="35">
        <f>G273*I273</f>
        <v>3500</v>
      </c>
      <c r="K273" s="35">
        <f>H273*I273</f>
        <v>3300</v>
      </c>
      <c r="L273" s="257" t="s">
        <v>4296</v>
      </c>
      <c r="M273" s="41">
        <f>F273*I273</f>
        <v>4.99</v>
      </c>
    </row>
    <row r="274" spans="1:13" x14ac:dyDescent="0.3">
      <c r="A274" s="22" t="s">
        <v>4622</v>
      </c>
      <c r="B274" s="255" t="s">
        <v>4514</v>
      </c>
      <c r="C274" s="19" t="s">
        <v>185</v>
      </c>
      <c r="D274" s="11" t="s">
        <v>210</v>
      </c>
      <c r="E274" s="280" t="s">
        <v>5712</v>
      </c>
      <c r="F274" s="266">
        <v>4.99</v>
      </c>
      <c r="G274" s="35">
        <f>ROUNDUP(F274*Carpeta!$O$1,-2)</f>
        <v>3500</v>
      </c>
      <c r="H274" s="35">
        <f>ROUNDUP(F274*Carpeta!$O$4,-2)</f>
        <v>3300</v>
      </c>
      <c r="I274" s="2">
        <v>1</v>
      </c>
      <c r="J274" s="16">
        <f>G274*I274</f>
        <v>3500</v>
      </c>
      <c r="K274" s="16">
        <f>H274*I274</f>
        <v>3300</v>
      </c>
      <c r="L274" s="257" t="s">
        <v>4621</v>
      </c>
      <c r="M274" s="41">
        <f>F274*I274</f>
        <v>4.99</v>
      </c>
    </row>
    <row r="275" spans="1:13" x14ac:dyDescent="0.3">
      <c r="A275" s="4" t="s">
        <v>5297</v>
      </c>
      <c r="B275" s="272" t="s">
        <v>5293</v>
      </c>
      <c r="C275" s="19" t="s">
        <v>185</v>
      </c>
      <c r="D275" s="11" t="s">
        <v>210</v>
      </c>
      <c r="E275" s="280" t="s">
        <v>5712</v>
      </c>
      <c r="F275" s="266">
        <v>4.99</v>
      </c>
      <c r="G275" s="35">
        <f>ROUNDUP(F275*Carpeta!$O$1,-2)</f>
        <v>3500</v>
      </c>
      <c r="H275" s="35">
        <f>ROUNDUP(F275*Carpeta!$O$4,-2)</f>
        <v>3300</v>
      </c>
      <c r="I275" s="2">
        <v>1</v>
      </c>
      <c r="J275" s="16">
        <f>G275*I275</f>
        <v>3500</v>
      </c>
      <c r="K275" s="16">
        <f>H275*I275</f>
        <v>3300</v>
      </c>
      <c r="L275" s="42" t="s">
        <v>5298</v>
      </c>
      <c r="M275" s="41">
        <f>F275*I275</f>
        <v>4.99</v>
      </c>
    </row>
    <row r="276" spans="1:13" x14ac:dyDescent="0.3">
      <c r="A276" s="4" t="s">
        <v>5297</v>
      </c>
      <c r="B276" s="272" t="s">
        <v>5293</v>
      </c>
      <c r="C276" s="19" t="s">
        <v>185</v>
      </c>
      <c r="D276" s="11" t="s">
        <v>210</v>
      </c>
      <c r="E276" s="280" t="s">
        <v>5711</v>
      </c>
      <c r="F276" s="266">
        <v>4.99</v>
      </c>
      <c r="G276" s="35">
        <f>ROUNDUP(F276*Carpeta!$O$1,-2)</f>
        <v>3500</v>
      </c>
      <c r="H276" s="35">
        <f>ROUNDUP(F276*Carpeta!$O$4,-2)</f>
        <v>3300</v>
      </c>
      <c r="I276" s="2">
        <v>1</v>
      </c>
      <c r="J276" s="16">
        <f>G276*I276</f>
        <v>3500</v>
      </c>
      <c r="K276" s="16">
        <f>H276*I276</f>
        <v>3300</v>
      </c>
      <c r="L276" s="42" t="s">
        <v>5310</v>
      </c>
      <c r="M276" s="41">
        <f>F276*I276</f>
        <v>4.99</v>
      </c>
    </row>
    <row r="277" spans="1:13" x14ac:dyDescent="0.3">
      <c r="A277" s="30" t="s">
        <v>1782</v>
      </c>
      <c r="B277" s="162" t="s">
        <v>1512</v>
      </c>
      <c r="C277" s="19" t="s">
        <v>185</v>
      </c>
      <c r="D277" s="12" t="s">
        <v>208</v>
      </c>
      <c r="E277" s="280" t="s">
        <v>5712</v>
      </c>
      <c r="F277" s="266">
        <v>4.99</v>
      </c>
      <c r="G277" s="35">
        <f>ROUNDUP(F277*Carpeta!$O$1,-2)</f>
        <v>3500</v>
      </c>
      <c r="H277" s="35">
        <f>ROUNDUP(F277*Carpeta!$O$4,-2)</f>
        <v>3300</v>
      </c>
      <c r="I277" s="2">
        <v>1</v>
      </c>
      <c r="J277" s="16">
        <f>G277*I277</f>
        <v>3500</v>
      </c>
      <c r="K277" s="16">
        <f>H277*I277</f>
        <v>3300</v>
      </c>
      <c r="L277" s="256" t="s">
        <v>5366</v>
      </c>
      <c r="M277" s="41">
        <f>F277*I277</f>
        <v>4.99</v>
      </c>
    </row>
    <row r="278" spans="1:13" x14ac:dyDescent="0.3">
      <c r="A278" s="33" t="s">
        <v>1664</v>
      </c>
      <c r="B278" s="163" t="s">
        <v>1513</v>
      </c>
      <c r="C278" s="19" t="s">
        <v>185</v>
      </c>
      <c r="D278" s="12" t="s">
        <v>208</v>
      </c>
      <c r="E278" s="280" t="s">
        <v>5712</v>
      </c>
      <c r="F278" s="266">
        <v>4.99</v>
      </c>
      <c r="G278" s="35">
        <f>ROUNDUP(F278*Carpeta!$O$1,-2)</f>
        <v>3500</v>
      </c>
      <c r="H278" s="35">
        <f>ROUNDUP(F278*Carpeta!$O$4,-2)</f>
        <v>3300</v>
      </c>
      <c r="I278" s="2">
        <v>1</v>
      </c>
      <c r="J278" s="16">
        <f>G278*I278</f>
        <v>3500</v>
      </c>
      <c r="K278" s="16">
        <f>H278*I278</f>
        <v>3300</v>
      </c>
      <c r="L278" s="256" t="s">
        <v>2753</v>
      </c>
      <c r="M278" s="41">
        <f>F278*I278</f>
        <v>4.99</v>
      </c>
    </row>
    <row r="279" spans="1:13" x14ac:dyDescent="0.3">
      <c r="A279" s="30" t="s">
        <v>417</v>
      </c>
      <c r="B279" s="192" t="s">
        <v>2422</v>
      </c>
      <c r="C279" s="19" t="s">
        <v>185</v>
      </c>
      <c r="D279" s="251" t="s">
        <v>4302</v>
      </c>
      <c r="E279" s="280" t="s">
        <v>5711</v>
      </c>
      <c r="F279" s="266">
        <v>4.99</v>
      </c>
      <c r="G279" s="35">
        <f>ROUNDUP(F279*Carpeta!$O$1,-2)</f>
        <v>3500</v>
      </c>
      <c r="H279" s="35">
        <f>ROUNDUP(F279*Carpeta!$O$4,-2)</f>
        <v>3300</v>
      </c>
      <c r="I279" s="2">
        <v>1</v>
      </c>
      <c r="J279" s="16">
        <f>G279*I279</f>
        <v>3500</v>
      </c>
      <c r="K279" s="16">
        <f>H279*I279</f>
        <v>3300</v>
      </c>
      <c r="L279" s="256" t="s">
        <v>4311</v>
      </c>
      <c r="M279" s="41">
        <f>F279*I279</f>
        <v>4.99</v>
      </c>
    </row>
    <row r="280" spans="1:13" x14ac:dyDescent="0.3">
      <c r="A280" s="4" t="s">
        <v>2476</v>
      </c>
      <c r="B280" s="170" t="s">
        <v>1523</v>
      </c>
      <c r="C280" s="19" t="s">
        <v>185</v>
      </c>
      <c r="D280" s="13" t="s">
        <v>209</v>
      </c>
      <c r="E280" s="280" t="s">
        <v>5711</v>
      </c>
      <c r="F280" s="266">
        <v>4.99</v>
      </c>
      <c r="G280" s="35">
        <f>ROUNDUP(F280*Carpeta!$O$1,-2)</f>
        <v>3500</v>
      </c>
      <c r="H280" s="35">
        <f>ROUNDUP(F280*Carpeta!$O$4,-2)</f>
        <v>3300</v>
      </c>
      <c r="I280" s="2">
        <v>5</v>
      </c>
      <c r="J280" s="35">
        <f>G280*I280</f>
        <v>17500</v>
      </c>
      <c r="K280" s="35">
        <f>H280*I280</f>
        <v>16500</v>
      </c>
      <c r="L280" s="257" t="s">
        <v>2477</v>
      </c>
      <c r="M280" s="41">
        <f>F280*I280</f>
        <v>24.950000000000003</v>
      </c>
    </row>
    <row r="281" spans="1:13" x14ac:dyDescent="0.3">
      <c r="A281" s="4" t="s">
        <v>6301</v>
      </c>
      <c r="B281" s="284" t="s">
        <v>6291</v>
      </c>
      <c r="C281" s="10" t="s">
        <v>186</v>
      </c>
      <c r="D281" s="11" t="s">
        <v>210</v>
      </c>
      <c r="E281" s="280" t="s">
        <v>5712</v>
      </c>
      <c r="F281" s="266">
        <v>4.99</v>
      </c>
      <c r="G281" s="35">
        <f>ROUNDUP(F281*Carpeta!$O$1,-2)</f>
        <v>3500</v>
      </c>
      <c r="H281" s="35">
        <f>ROUNDUP(F281*Carpeta!$O$4,-2)</f>
        <v>3300</v>
      </c>
      <c r="I281" s="2">
        <v>1</v>
      </c>
      <c r="J281" s="16">
        <f>G281*I281</f>
        <v>3500</v>
      </c>
      <c r="K281" s="16">
        <f>H281*I281</f>
        <v>3300</v>
      </c>
      <c r="L281" s="256" t="s">
        <v>6302</v>
      </c>
      <c r="M281" s="41">
        <f>F281*I281</f>
        <v>4.99</v>
      </c>
    </row>
    <row r="282" spans="1:13" x14ac:dyDescent="0.3">
      <c r="A282" s="22" t="s">
        <v>3331</v>
      </c>
      <c r="B282" s="143" t="s">
        <v>1505</v>
      </c>
      <c r="C282" s="10" t="s">
        <v>1006</v>
      </c>
      <c r="D282" s="11" t="s">
        <v>210</v>
      </c>
      <c r="E282" s="280" t="s">
        <v>5712</v>
      </c>
      <c r="F282" s="266">
        <v>4.99</v>
      </c>
      <c r="G282" s="35">
        <f>ROUNDUP(F282*Carpeta!$O$1,-2)</f>
        <v>3500</v>
      </c>
      <c r="H282" s="35">
        <f>ROUNDUP(F282*Carpeta!$O$4,-2)</f>
        <v>3300</v>
      </c>
      <c r="I282" s="2">
        <v>1</v>
      </c>
      <c r="J282" s="16">
        <f>G282*I282</f>
        <v>3500</v>
      </c>
      <c r="K282" s="16">
        <f>H282*I282</f>
        <v>3300</v>
      </c>
      <c r="L282" s="256" t="s">
        <v>3328</v>
      </c>
      <c r="M282" s="41">
        <f>F282*I282</f>
        <v>4.99</v>
      </c>
    </row>
    <row r="283" spans="1:13" x14ac:dyDescent="0.3">
      <c r="A283" s="30" t="s">
        <v>4475</v>
      </c>
      <c r="B283" s="193" t="s">
        <v>2423</v>
      </c>
      <c r="C283" s="10" t="s">
        <v>1006</v>
      </c>
      <c r="D283" s="11" t="s">
        <v>210</v>
      </c>
      <c r="E283" s="280" t="s">
        <v>5711</v>
      </c>
      <c r="F283" s="266">
        <v>4.99</v>
      </c>
      <c r="G283" s="35">
        <f>ROUNDUP(F283*Carpeta!$O$1,-2)</f>
        <v>3500</v>
      </c>
      <c r="H283" s="35">
        <f>ROUNDUP(F283*Carpeta!$O$4,-2)</f>
        <v>3300</v>
      </c>
      <c r="I283" s="2">
        <v>1</v>
      </c>
      <c r="J283" s="16">
        <f>G283*I283</f>
        <v>3500</v>
      </c>
      <c r="K283" s="16">
        <f>H283*I283</f>
        <v>3300</v>
      </c>
      <c r="L283" s="256" t="s">
        <v>4472</v>
      </c>
      <c r="M283" s="41">
        <f>F283*I283</f>
        <v>4.99</v>
      </c>
    </row>
    <row r="284" spans="1:13" x14ac:dyDescent="0.3">
      <c r="A284" s="30" t="s">
        <v>4435</v>
      </c>
      <c r="B284" s="128" t="s">
        <v>1464</v>
      </c>
      <c r="C284" s="4" t="s">
        <v>1007</v>
      </c>
      <c r="D284" s="12" t="s">
        <v>208</v>
      </c>
      <c r="E284" s="280" t="s">
        <v>5711</v>
      </c>
      <c r="F284" s="266">
        <v>4.99</v>
      </c>
      <c r="G284" s="35">
        <f>ROUNDUP(F284*Carpeta!$O$1,-2)</f>
        <v>3500</v>
      </c>
      <c r="H284" s="35">
        <f>ROUNDUP(F284*Carpeta!$O$4,-2)</f>
        <v>3300</v>
      </c>
      <c r="I284" s="2">
        <v>2</v>
      </c>
      <c r="J284" s="16">
        <f>G284*I284</f>
        <v>7000</v>
      </c>
      <c r="K284" s="16">
        <f>H284*I284</f>
        <v>6600</v>
      </c>
      <c r="L284" s="257" t="s">
        <v>4434</v>
      </c>
      <c r="M284" s="41">
        <f>F284*I284</f>
        <v>9.98</v>
      </c>
    </row>
    <row r="285" spans="1:13" x14ac:dyDescent="0.3">
      <c r="A285" s="21" t="s">
        <v>5278</v>
      </c>
      <c r="B285" s="272" t="s">
        <v>5293</v>
      </c>
      <c r="C285" s="4" t="s">
        <v>2661</v>
      </c>
      <c r="D285" s="11" t="s">
        <v>210</v>
      </c>
      <c r="E285" s="280" t="s">
        <v>5711</v>
      </c>
      <c r="F285" s="266">
        <v>4.99</v>
      </c>
      <c r="G285" s="35">
        <f>ROUNDUP(F285*Carpeta!$O$1,-2)</f>
        <v>3500</v>
      </c>
      <c r="H285" s="35">
        <f>ROUNDUP(F285*Carpeta!$O$4,-2)</f>
        <v>3300</v>
      </c>
      <c r="I285" s="2">
        <v>2</v>
      </c>
      <c r="J285" s="16">
        <f>G285*I285</f>
        <v>7000</v>
      </c>
      <c r="K285" s="16">
        <f>H285*I285</f>
        <v>6600</v>
      </c>
      <c r="L285" s="42" t="s">
        <v>5289</v>
      </c>
      <c r="M285" s="41">
        <f>F285*I285</f>
        <v>9.98</v>
      </c>
    </row>
    <row r="286" spans="1:13" x14ac:dyDescent="0.3">
      <c r="A286" s="4" t="s">
        <v>5278</v>
      </c>
      <c r="B286" s="272" t="s">
        <v>5293</v>
      </c>
      <c r="C286" s="4" t="s">
        <v>2661</v>
      </c>
      <c r="D286" s="11" t="s">
        <v>210</v>
      </c>
      <c r="E286" s="280" t="s">
        <v>5711</v>
      </c>
      <c r="F286" s="266">
        <v>4.99</v>
      </c>
      <c r="G286" s="35">
        <f>ROUNDUP(F286*Carpeta!$O$1,-2)</f>
        <v>3500</v>
      </c>
      <c r="H286" s="35">
        <f>ROUNDUP(F286*Carpeta!$O$4,-2)</f>
        <v>3300</v>
      </c>
      <c r="I286" s="2">
        <v>1</v>
      </c>
      <c r="J286" s="16">
        <f>G286*I286</f>
        <v>3500</v>
      </c>
      <c r="K286" s="16">
        <f>H286*I286</f>
        <v>3300</v>
      </c>
      <c r="L286" s="42" t="s">
        <v>5277</v>
      </c>
      <c r="M286" s="41">
        <f>F286*I286</f>
        <v>4.99</v>
      </c>
    </row>
    <row r="287" spans="1:13" x14ac:dyDescent="0.3">
      <c r="A287" s="30" t="s">
        <v>2594</v>
      </c>
      <c r="B287" s="193" t="s">
        <v>2423</v>
      </c>
      <c r="C287" s="4" t="s">
        <v>1010</v>
      </c>
      <c r="D287" s="11" t="s">
        <v>210</v>
      </c>
      <c r="E287" s="280" t="s">
        <v>5712</v>
      </c>
      <c r="F287" s="266">
        <v>4.99</v>
      </c>
      <c r="G287" s="35">
        <f>ROUNDUP(F287*Carpeta!$O$1,-2)</f>
        <v>3500</v>
      </c>
      <c r="H287" s="35">
        <f>ROUNDUP(F287*Carpeta!$O$4,-2)</f>
        <v>3300</v>
      </c>
      <c r="I287" s="2">
        <v>1</v>
      </c>
      <c r="J287" s="16">
        <f>G287*I287</f>
        <v>3500</v>
      </c>
      <c r="K287" s="16">
        <f>H287*I287</f>
        <v>3300</v>
      </c>
      <c r="L287" s="256" t="s">
        <v>2593</v>
      </c>
      <c r="M287" s="41">
        <f>F287*I287</f>
        <v>4.99</v>
      </c>
    </row>
    <row r="288" spans="1:13" x14ac:dyDescent="0.3">
      <c r="A288" s="4" t="s">
        <v>3578</v>
      </c>
      <c r="B288" s="156" t="s">
        <v>1502</v>
      </c>
      <c r="C288" s="4" t="s">
        <v>1010</v>
      </c>
      <c r="D288" s="12" t="s">
        <v>208</v>
      </c>
      <c r="E288" s="280" t="s">
        <v>5711</v>
      </c>
      <c r="F288" s="266">
        <v>4.99</v>
      </c>
      <c r="G288" s="35">
        <f>ROUNDUP(F288*Carpeta!$O$1,-2)</f>
        <v>3500</v>
      </c>
      <c r="H288" s="35">
        <f>ROUNDUP(F288*Carpeta!$O$4,-2)</f>
        <v>3300</v>
      </c>
      <c r="I288" s="2">
        <v>2</v>
      </c>
      <c r="J288" s="16">
        <f>G288*I288</f>
        <v>7000</v>
      </c>
      <c r="K288" s="16">
        <f>H288*I288</f>
        <v>6600</v>
      </c>
      <c r="L288" s="42" t="s">
        <v>3579</v>
      </c>
      <c r="M288" s="41">
        <f>F288*I288</f>
        <v>9.98</v>
      </c>
    </row>
    <row r="289" spans="1:15" x14ac:dyDescent="0.3">
      <c r="A289" s="30" t="s">
        <v>4920</v>
      </c>
      <c r="B289" s="158" t="s">
        <v>1508</v>
      </c>
      <c r="C289" s="23" t="s">
        <v>1034</v>
      </c>
      <c r="D289" s="13" t="s">
        <v>209</v>
      </c>
      <c r="E289" s="280" t="s">
        <v>5711</v>
      </c>
      <c r="F289" s="266">
        <v>4.99</v>
      </c>
      <c r="G289" s="35">
        <f>ROUNDUP(F289*Carpeta!$O$1,-2)</f>
        <v>3500</v>
      </c>
      <c r="H289" s="35">
        <f>ROUNDUP(F289*Carpeta!$O$4,-2)</f>
        <v>3300</v>
      </c>
      <c r="I289" s="2">
        <v>2</v>
      </c>
      <c r="J289" s="16">
        <f>G289*I289</f>
        <v>7000</v>
      </c>
      <c r="K289" s="16">
        <f>H289*I289</f>
        <v>6600</v>
      </c>
      <c r="L289" s="257" t="s">
        <v>4919</v>
      </c>
      <c r="M289" s="41">
        <f>F289*I289</f>
        <v>9.98</v>
      </c>
    </row>
    <row r="290" spans="1:15" x14ac:dyDescent="0.3">
      <c r="A290" s="30" t="s">
        <v>2513</v>
      </c>
      <c r="B290" s="127" t="s">
        <v>1463</v>
      </c>
      <c r="C290" s="19" t="s">
        <v>1033</v>
      </c>
      <c r="D290" s="12" t="s">
        <v>208</v>
      </c>
      <c r="E290" s="280" t="s">
        <v>5711</v>
      </c>
      <c r="F290" s="266">
        <v>4.99</v>
      </c>
      <c r="G290" s="35">
        <f>ROUNDUP(F290*Carpeta!$O$1,-2)</f>
        <v>3500</v>
      </c>
      <c r="H290" s="35">
        <f>ROUNDUP(F290*Carpeta!$O$4,-2)</f>
        <v>3300</v>
      </c>
      <c r="I290" s="2">
        <v>1</v>
      </c>
      <c r="J290" s="16">
        <f>G290*I290</f>
        <v>3500</v>
      </c>
      <c r="K290" s="16">
        <f>H290*I290</f>
        <v>3300</v>
      </c>
      <c r="L290" s="257" t="s">
        <v>4496</v>
      </c>
      <c r="M290" s="41">
        <f>F290*I290</f>
        <v>4.99</v>
      </c>
    </row>
    <row r="291" spans="1:15" x14ac:dyDescent="0.3">
      <c r="A291" s="30" t="s">
        <v>2513</v>
      </c>
      <c r="B291" s="192" t="s">
        <v>2422</v>
      </c>
      <c r="C291" s="19" t="s">
        <v>1033</v>
      </c>
      <c r="D291" s="251" t="s">
        <v>4302</v>
      </c>
      <c r="E291" s="280" t="s">
        <v>5711</v>
      </c>
      <c r="F291" s="266">
        <v>4.99</v>
      </c>
      <c r="G291" s="35">
        <f>ROUNDUP(F291*Carpeta!$O$1,-2)</f>
        <v>3500</v>
      </c>
      <c r="H291" s="35">
        <f>ROUNDUP(F291*Carpeta!$O$4,-2)</f>
        <v>3300</v>
      </c>
      <c r="I291" s="2">
        <v>1</v>
      </c>
      <c r="J291" s="16">
        <f>G291*I291</f>
        <v>3500</v>
      </c>
      <c r="K291" s="16">
        <f>H291*I291</f>
        <v>3300</v>
      </c>
      <c r="L291" s="256" t="s">
        <v>4502</v>
      </c>
      <c r="M291" s="41">
        <f>F291*I291</f>
        <v>4.99</v>
      </c>
    </row>
    <row r="292" spans="1:15" x14ac:dyDescent="0.3">
      <c r="A292" s="22" t="s">
        <v>3778</v>
      </c>
      <c r="B292" s="165" t="s">
        <v>1515</v>
      </c>
      <c r="C292" s="19" t="s">
        <v>1038</v>
      </c>
      <c r="D292" s="11" t="s">
        <v>210</v>
      </c>
      <c r="E292" s="280" t="s">
        <v>5711</v>
      </c>
      <c r="F292" s="266">
        <v>4.99</v>
      </c>
      <c r="G292" s="35">
        <f>ROUNDUP(F292*Carpeta!$O$1,-2)</f>
        <v>3500</v>
      </c>
      <c r="H292" s="35">
        <f>ROUNDUP(F292*Carpeta!$O$4,-2)</f>
        <v>3300</v>
      </c>
      <c r="I292" s="2">
        <v>1</v>
      </c>
      <c r="J292" s="16">
        <f>G292*I292</f>
        <v>3500</v>
      </c>
      <c r="K292" s="16">
        <f>H292*I292</f>
        <v>3300</v>
      </c>
      <c r="L292" s="256" t="s">
        <v>3779</v>
      </c>
      <c r="M292" s="41">
        <f>F292*I292</f>
        <v>4.99</v>
      </c>
    </row>
    <row r="293" spans="1:15" x14ac:dyDescent="0.3">
      <c r="A293" s="4" t="s">
        <v>6294</v>
      </c>
      <c r="B293" s="284" t="s">
        <v>6291</v>
      </c>
      <c r="C293" s="14" t="s">
        <v>1152</v>
      </c>
      <c r="D293" s="12" t="s">
        <v>208</v>
      </c>
      <c r="E293" s="280" t="s">
        <v>5711</v>
      </c>
      <c r="F293" s="266">
        <v>4.99</v>
      </c>
      <c r="G293" s="35">
        <f>ROUNDUP(F293*Carpeta!$O$1,-2)</f>
        <v>3500</v>
      </c>
      <c r="H293" s="35">
        <f>ROUNDUP(F293*Carpeta!$O$4,-2)</f>
        <v>3300</v>
      </c>
      <c r="I293" s="2">
        <v>1</v>
      </c>
      <c r="J293" s="16">
        <f>G293*I293</f>
        <v>3500</v>
      </c>
      <c r="K293" s="16">
        <f>H293*I293</f>
        <v>3300</v>
      </c>
      <c r="L293" s="42" t="s">
        <v>6295</v>
      </c>
      <c r="M293" s="41">
        <f>F293*I293</f>
        <v>4.99</v>
      </c>
    </row>
    <row r="294" spans="1:15" x14ac:dyDescent="0.3">
      <c r="A294" s="176" t="s">
        <v>432</v>
      </c>
      <c r="B294" s="172" t="s">
        <v>1525</v>
      </c>
      <c r="C294" s="14" t="s">
        <v>1152</v>
      </c>
      <c r="D294" s="13" t="s">
        <v>209</v>
      </c>
      <c r="E294" s="280" t="s">
        <v>5711</v>
      </c>
      <c r="F294" s="266">
        <v>4.99</v>
      </c>
      <c r="G294" s="35">
        <f>ROUNDUP(F294*Carpeta!$O$1,-2)</f>
        <v>3500</v>
      </c>
      <c r="H294" s="35">
        <f>ROUNDUP(F294*Carpeta!$O$4,-2)</f>
        <v>3300</v>
      </c>
      <c r="I294" s="2">
        <v>1</v>
      </c>
      <c r="J294" s="16">
        <f>G294*I294</f>
        <v>3500</v>
      </c>
      <c r="K294" s="16">
        <f>H294*I294</f>
        <v>3300</v>
      </c>
      <c r="L294" s="256" t="s">
        <v>431</v>
      </c>
      <c r="M294" s="41">
        <f>F294*I294</f>
        <v>4.99</v>
      </c>
    </row>
    <row r="295" spans="1:15" x14ac:dyDescent="0.3">
      <c r="A295" s="30" t="s">
        <v>4916</v>
      </c>
      <c r="B295" s="244" t="s">
        <v>3838</v>
      </c>
      <c r="C295" s="14" t="s">
        <v>1152</v>
      </c>
      <c r="D295" s="13" t="s">
        <v>209</v>
      </c>
      <c r="E295" s="280" t="s">
        <v>5711</v>
      </c>
      <c r="F295" s="266">
        <v>4.99</v>
      </c>
      <c r="G295" s="35">
        <f>ROUNDUP(F295*Carpeta!$O$1,-2)</f>
        <v>3500</v>
      </c>
      <c r="H295" s="35">
        <f>ROUNDUP(F295*Carpeta!$O$4,-2)</f>
        <v>3300</v>
      </c>
      <c r="I295" s="2">
        <v>1</v>
      </c>
      <c r="J295" s="16">
        <f>G295*I295</f>
        <v>3500</v>
      </c>
      <c r="K295" s="16">
        <f>H295*I295</f>
        <v>3300</v>
      </c>
      <c r="L295" s="257" t="s">
        <v>4915</v>
      </c>
      <c r="M295" s="41">
        <f>F295*I295</f>
        <v>4.99</v>
      </c>
    </row>
    <row r="296" spans="1:15" x14ac:dyDescent="0.3">
      <c r="A296" s="30" t="s">
        <v>1250</v>
      </c>
      <c r="B296" s="158" t="s">
        <v>1508</v>
      </c>
      <c r="C296" s="14" t="s">
        <v>1153</v>
      </c>
      <c r="D296" s="12" t="s">
        <v>208</v>
      </c>
      <c r="E296" s="280" t="s">
        <v>5711</v>
      </c>
      <c r="F296" s="266">
        <v>4.99</v>
      </c>
      <c r="G296" s="35">
        <f>ROUNDUP(F296*Carpeta!$O$1,-2)</f>
        <v>3500</v>
      </c>
      <c r="H296" s="35">
        <f>ROUNDUP(F296*Carpeta!$O$4,-2)</f>
        <v>3300</v>
      </c>
      <c r="I296" s="2">
        <v>1</v>
      </c>
      <c r="J296" s="16">
        <f>G296*I296</f>
        <v>3500</v>
      </c>
      <c r="K296" s="16">
        <f>H296*I296</f>
        <v>3300</v>
      </c>
      <c r="L296" s="257" t="s">
        <v>1249</v>
      </c>
      <c r="M296" s="41">
        <f>F296*I296</f>
        <v>4.99</v>
      </c>
      <c r="O296" s="63"/>
    </row>
    <row r="297" spans="1:15" x14ac:dyDescent="0.3">
      <c r="A297" s="22" t="s">
        <v>5353</v>
      </c>
      <c r="B297" s="150" t="s">
        <v>1494</v>
      </c>
      <c r="C297" s="6" t="s">
        <v>1154</v>
      </c>
      <c r="D297" s="12" t="s">
        <v>208</v>
      </c>
      <c r="E297" s="280" t="s">
        <v>5711</v>
      </c>
      <c r="F297" s="266">
        <v>4.99</v>
      </c>
      <c r="G297" s="35">
        <f>ROUNDUP(F297*Carpeta!$O$1,-2)</f>
        <v>3500</v>
      </c>
      <c r="H297" s="35">
        <f>ROUNDUP(F297*Carpeta!$O$4,-2)</f>
        <v>3300</v>
      </c>
      <c r="I297" s="2">
        <v>1</v>
      </c>
      <c r="J297" s="16">
        <f>G297*I297</f>
        <v>3500</v>
      </c>
      <c r="K297" s="16">
        <f>H297*I297</f>
        <v>3300</v>
      </c>
      <c r="L297" s="256" t="s">
        <v>5354</v>
      </c>
      <c r="M297" s="41">
        <f>F297*I297</f>
        <v>4.99</v>
      </c>
    </row>
    <row r="298" spans="1:15" x14ac:dyDescent="0.3">
      <c r="A298" s="38" t="s">
        <v>2621</v>
      </c>
      <c r="B298" s="193" t="s">
        <v>2423</v>
      </c>
      <c r="C298" s="6" t="s">
        <v>1154</v>
      </c>
      <c r="D298" s="12" t="s">
        <v>208</v>
      </c>
      <c r="E298" s="280" t="s">
        <v>5712</v>
      </c>
      <c r="F298" s="266">
        <v>4.99</v>
      </c>
      <c r="G298" s="35">
        <f>ROUNDUP(F298*Carpeta!$O$1,-2)</f>
        <v>3500</v>
      </c>
      <c r="H298" s="35">
        <f>ROUNDUP(F298*Carpeta!$O$4,-2)</f>
        <v>3300</v>
      </c>
      <c r="I298" s="2">
        <v>1</v>
      </c>
      <c r="J298" s="16">
        <f>G298*I298</f>
        <v>3500</v>
      </c>
      <c r="K298" s="16">
        <f>H298*I298</f>
        <v>3300</v>
      </c>
      <c r="L298" s="257" t="s">
        <v>4938</v>
      </c>
      <c r="M298" s="41">
        <f>F298*I298</f>
        <v>4.99</v>
      </c>
    </row>
    <row r="299" spans="1:15" x14ac:dyDescent="0.3">
      <c r="A299" s="22" t="s">
        <v>4519</v>
      </c>
      <c r="B299" s="255" t="s">
        <v>4514</v>
      </c>
      <c r="C299" s="6" t="s">
        <v>1154</v>
      </c>
      <c r="D299" s="12" t="s">
        <v>208</v>
      </c>
      <c r="E299" s="280" t="s">
        <v>5711</v>
      </c>
      <c r="F299" s="266">
        <v>4.99</v>
      </c>
      <c r="G299" s="35">
        <f>ROUNDUP(F299*Carpeta!$O$1,-2)</f>
        <v>3500</v>
      </c>
      <c r="H299" s="35">
        <f>ROUNDUP(F299*Carpeta!$O$4,-2)</f>
        <v>3300</v>
      </c>
      <c r="I299" s="2">
        <v>1</v>
      </c>
      <c r="J299" s="16">
        <f>G299*I299</f>
        <v>3500</v>
      </c>
      <c r="K299" s="16">
        <f>H299*I299</f>
        <v>3300</v>
      </c>
      <c r="L299" s="257" t="s">
        <v>4518</v>
      </c>
      <c r="M299" s="41">
        <f>F299*I299</f>
        <v>4.99</v>
      </c>
    </row>
    <row r="300" spans="1:15" x14ac:dyDescent="0.3">
      <c r="A300" s="22" t="s">
        <v>4530</v>
      </c>
      <c r="B300" s="255" t="s">
        <v>4514</v>
      </c>
      <c r="C300" s="6" t="s">
        <v>1154</v>
      </c>
      <c r="D300" s="12" t="s">
        <v>208</v>
      </c>
      <c r="E300" s="280" t="s">
        <v>5711</v>
      </c>
      <c r="F300" s="266">
        <v>4.99</v>
      </c>
      <c r="G300" s="35">
        <f>ROUNDUP(F300*Carpeta!$O$1,-2)</f>
        <v>3500</v>
      </c>
      <c r="H300" s="35">
        <f>ROUNDUP(F300*Carpeta!$O$4,-2)</f>
        <v>3300</v>
      </c>
      <c r="I300" s="2">
        <v>1</v>
      </c>
      <c r="J300" s="16">
        <f>G300*I300</f>
        <v>3500</v>
      </c>
      <c r="K300" s="16">
        <f>H300*I300</f>
        <v>3300</v>
      </c>
      <c r="L300" s="257" t="s">
        <v>4529</v>
      </c>
      <c r="M300" s="41">
        <f>F300*I300</f>
        <v>4.99</v>
      </c>
    </row>
    <row r="301" spans="1:15" x14ac:dyDescent="0.3">
      <c r="A301" s="4" t="s">
        <v>1899</v>
      </c>
      <c r="B301" s="272" t="s">
        <v>5294</v>
      </c>
      <c r="C301" s="6" t="s">
        <v>1154</v>
      </c>
      <c r="D301" s="12" t="s">
        <v>208</v>
      </c>
      <c r="E301" s="280" t="s">
        <v>5711</v>
      </c>
      <c r="F301" s="266">
        <v>4.99</v>
      </c>
      <c r="G301" s="35">
        <f>ROUNDUP(F301*Carpeta!$O$1,-2)</f>
        <v>3500</v>
      </c>
      <c r="H301" s="35">
        <f>ROUNDUP(F301*Carpeta!$O$4,-2)</f>
        <v>3300</v>
      </c>
      <c r="I301" s="2">
        <v>1</v>
      </c>
      <c r="J301" s="16">
        <f>G301*I301</f>
        <v>3500</v>
      </c>
      <c r="K301" s="16">
        <f>H301*I301</f>
        <v>3300</v>
      </c>
      <c r="L301" s="42" t="s">
        <v>5317</v>
      </c>
      <c r="M301" s="41">
        <f>F301*I301</f>
        <v>4.99</v>
      </c>
      <c r="O301" s="63"/>
    </row>
    <row r="302" spans="1:15" x14ac:dyDescent="0.3">
      <c r="A302" s="30" t="s">
        <v>4972</v>
      </c>
      <c r="B302" s="93" t="s">
        <v>1482</v>
      </c>
      <c r="C302" s="10" t="s">
        <v>181</v>
      </c>
      <c r="D302" s="12" t="s">
        <v>208</v>
      </c>
      <c r="E302" s="280" t="s">
        <v>5711</v>
      </c>
      <c r="F302" s="266">
        <v>3.99</v>
      </c>
      <c r="G302" s="35">
        <f>ROUNDUP(F302*Carpeta!$O$1,-2)</f>
        <v>2800</v>
      </c>
      <c r="H302" s="35">
        <f>ROUNDUP(F302*Carpeta!$O$4,-2)</f>
        <v>2600</v>
      </c>
      <c r="I302" s="2">
        <v>1</v>
      </c>
      <c r="J302" s="16">
        <f>G302*I302</f>
        <v>2800</v>
      </c>
      <c r="K302" s="16">
        <f>H302*I302</f>
        <v>2600</v>
      </c>
      <c r="L302" s="257" t="s">
        <v>4971</v>
      </c>
      <c r="M302" s="41">
        <f>F302*I302</f>
        <v>3.99</v>
      </c>
    </row>
    <row r="303" spans="1:15" x14ac:dyDescent="0.3">
      <c r="A303" s="22" t="s">
        <v>5356</v>
      </c>
      <c r="B303" s="150" t="s">
        <v>1494</v>
      </c>
      <c r="C303" s="10" t="s">
        <v>181</v>
      </c>
      <c r="D303" s="12" t="s">
        <v>208</v>
      </c>
      <c r="E303" s="280" t="s">
        <v>5711</v>
      </c>
      <c r="F303" s="266">
        <v>3.99</v>
      </c>
      <c r="G303" s="35">
        <f>ROUNDUP(F303*Carpeta!$O$1,-2)</f>
        <v>2800</v>
      </c>
      <c r="H303" s="35">
        <f>ROUNDUP(F303*Carpeta!$O$4,-2)</f>
        <v>2600</v>
      </c>
      <c r="I303" s="2">
        <v>1</v>
      </c>
      <c r="J303" s="16">
        <f>G303*I303</f>
        <v>2800</v>
      </c>
      <c r="K303" s="16">
        <f>H303*I303</f>
        <v>2600</v>
      </c>
      <c r="L303" s="256" t="s">
        <v>5355</v>
      </c>
      <c r="M303" s="41">
        <f>F303*I303</f>
        <v>3.99</v>
      </c>
    </row>
    <row r="304" spans="1:15" x14ac:dyDescent="0.3">
      <c r="A304" s="22" t="s">
        <v>5358</v>
      </c>
      <c r="B304" s="150" t="s">
        <v>1494</v>
      </c>
      <c r="C304" s="10" t="s">
        <v>181</v>
      </c>
      <c r="D304" s="12" t="s">
        <v>208</v>
      </c>
      <c r="E304" s="280" t="s">
        <v>5711</v>
      </c>
      <c r="F304" s="266">
        <v>3.99</v>
      </c>
      <c r="G304" s="35">
        <f>ROUNDUP(F304*Carpeta!$O$1,-2)</f>
        <v>2800</v>
      </c>
      <c r="H304" s="35">
        <f>ROUNDUP(F304*Carpeta!$O$4,-2)</f>
        <v>2600</v>
      </c>
      <c r="I304" s="2">
        <v>2</v>
      </c>
      <c r="J304" s="16">
        <f>G304*I304</f>
        <v>5600</v>
      </c>
      <c r="K304" s="16">
        <f>H304*I304</f>
        <v>5200</v>
      </c>
      <c r="L304" s="256" t="s">
        <v>5357</v>
      </c>
      <c r="M304" s="41">
        <f>F304*I304</f>
        <v>7.98</v>
      </c>
      <c r="O304" s="62"/>
    </row>
    <row r="305" spans="1:15" x14ac:dyDescent="0.3">
      <c r="A305" s="4" t="s">
        <v>649</v>
      </c>
      <c r="B305" s="162" t="s">
        <v>1512</v>
      </c>
      <c r="C305" s="10" t="s">
        <v>181</v>
      </c>
      <c r="D305" s="12" t="s">
        <v>208</v>
      </c>
      <c r="E305" s="280" t="s">
        <v>5711</v>
      </c>
      <c r="F305" s="266">
        <v>3.99</v>
      </c>
      <c r="G305" s="35">
        <f>ROUNDUP(F305*Carpeta!$O$1,-2)</f>
        <v>2800</v>
      </c>
      <c r="H305" s="35">
        <f>ROUNDUP(F305*Carpeta!$O$4,-2)</f>
        <v>2600</v>
      </c>
      <c r="I305" s="2">
        <v>3</v>
      </c>
      <c r="J305" s="35">
        <f>G305*I305</f>
        <v>8400</v>
      </c>
      <c r="K305" s="35">
        <f>H305*I305</f>
        <v>7800</v>
      </c>
      <c r="L305" s="257" t="s">
        <v>4264</v>
      </c>
      <c r="M305" s="41">
        <f>F305*I305</f>
        <v>11.97</v>
      </c>
      <c r="O305" s="62"/>
    </row>
    <row r="306" spans="1:15" x14ac:dyDescent="0.3">
      <c r="A306" s="30" t="s">
        <v>5209</v>
      </c>
      <c r="B306" s="162" t="s">
        <v>1512</v>
      </c>
      <c r="C306" s="10" t="s">
        <v>181</v>
      </c>
      <c r="D306" s="12" t="s">
        <v>208</v>
      </c>
      <c r="E306" s="280" t="s">
        <v>5711</v>
      </c>
      <c r="F306" s="266">
        <v>3.99</v>
      </c>
      <c r="G306" s="35">
        <f>ROUNDUP(F306*Carpeta!$O$1,-2)</f>
        <v>2800</v>
      </c>
      <c r="H306" s="35">
        <f>ROUNDUP(F306*Carpeta!$O$4,-2)</f>
        <v>2600</v>
      </c>
      <c r="I306" s="2">
        <v>3</v>
      </c>
      <c r="J306" s="16">
        <f>G306*I306</f>
        <v>8400</v>
      </c>
      <c r="K306" s="16">
        <f>H306*I306</f>
        <v>7800</v>
      </c>
      <c r="L306" s="256" t="s">
        <v>5208</v>
      </c>
      <c r="M306" s="41">
        <f>F306*I306</f>
        <v>11.97</v>
      </c>
    </row>
    <row r="307" spans="1:15" x14ac:dyDescent="0.3">
      <c r="A307" s="30" t="s">
        <v>3785</v>
      </c>
      <c r="B307" s="167" t="s">
        <v>1518</v>
      </c>
      <c r="C307" s="10" t="s">
        <v>181</v>
      </c>
      <c r="D307" s="12" t="s">
        <v>208</v>
      </c>
      <c r="E307" s="280" t="s">
        <v>5711</v>
      </c>
      <c r="F307" s="266">
        <v>3.99</v>
      </c>
      <c r="G307" s="35">
        <f>ROUNDUP(F307*Carpeta!$O$1,-2)</f>
        <v>2800</v>
      </c>
      <c r="H307" s="35">
        <f>ROUNDUP(F307*Carpeta!$O$4,-2)</f>
        <v>2600</v>
      </c>
      <c r="I307" s="2">
        <v>3</v>
      </c>
      <c r="J307" s="16">
        <f>G307*I307</f>
        <v>8400</v>
      </c>
      <c r="K307" s="16">
        <f>H307*I307</f>
        <v>7800</v>
      </c>
      <c r="L307" s="256" t="s">
        <v>3784</v>
      </c>
      <c r="M307" s="41">
        <f>F307*I307</f>
        <v>11.97</v>
      </c>
    </row>
    <row r="308" spans="1:15" x14ac:dyDescent="0.3">
      <c r="A308" s="4" t="s">
        <v>615</v>
      </c>
      <c r="B308" s="170" t="s">
        <v>1523</v>
      </c>
      <c r="C308" s="10" t="s">
        <v>181</v>
      </c>
      <c r="D308" s="12" t="s">
        <v>208</v>
      </c>
      <c r="E308" s="280" t="s">
        <v>5712</v>
      </c>
      <c r="F308" s="266">
        <v>3.99</v>
      </c>
      <c r="G308" s="35">
        <f>ROUNDUP(F308*Carpeta!$O$1,-2)</f>
        <v>2800</v>
      </c>
      <c r="H308" s="35">
        <f>ROUNDUP(F308*Carpeta!$O$4,-2)</f>
        <v>2600</v>
      </c>
      <c r="I308" s="2">
        <v>1</v>
      </c>
      <c r="J308" s="35">
        <f>G308*I308</f>
        <v>2800</v>
      </c>
      <c r="K308" s="35">
        <f>H308*I308</f>
        <v>2600</v>
      </c>
      <c r="L308" s="257" t="s">
        <v>5439</v>
      </c>
      <c r="M308" s="41">
        <f>F308*I308</f>
        <v>3.99</v>
      </c>
    </row>
    <row r="309" spans="1:15" x14ac:dyDescent="0.3">
      <c r="A309" s="4" t="s">
        <v>4349</v>
      </c>
      <c r="B309" s="284" t="s">
        <v>6291</v>
      </c>
      <c r="C309" s="10" t="s">
        <v>181</v>
      </c>
      <c r="D309" s="12" t="s">
        <v>208</v>
      </c>
      <c r="E309" s="280" t="s">
        <v>5711</v>
      </c>
      <c r="F309" s="266">
        <v>3.99</v>
      </c>
      <c r="G309" s="35">
        <f>ROUNDUP(F309*Carpeta!$O$1,-2)</f>
        <v>2800</v>
      </c>
      <c r="H309" s="35">
        <f>ROUNDUP(F309*Carpeta!$O$4,-2)</f>
        <v>2600</v>
      </c>
      <c r="I309" s="2">
        <v>1</v>
      </c>
      <c r="J309" s="16">
        <f>G309*I309</f>
        <v>2800</v>
      </c>
      <c r="K309" s="16">
        <f>H309*I309</f>
        <v>2600</v>
      </c>
      <c r="L309" s="256" t="s">
        <v>6321</v>
      </c>
      <c r="M309" s="41">
        <f>F309*I309</f>
        <v>3.99</v>
      </c>
    </row>
    <row r="310" spans="1:15" x14ac:dyDescent="0.3">
      <c r="A310" s="38" t="s">
        <v>4329</v>
      </c>
      <c r="B310" s="157" t="s">
        <v>2132</v>
      </c>
      <c r="C310" s="9" t="s">
        <v>182</v>
      </c>
      <c r="D310" s="11" t="s">
        <v>210</v>
      </c>
      <c r="E310" s="280" t="s">
        <v>5711</v>
      </c>
      <c r="F310" s="266">
        <v>3.99</v>
      </c>
      <c r="G310" s="35">
        <f>ROUNDUP(F310*Carpeta!$O$1,-2)</f>
        <v>2800</v>
      </c>
      <c r="H310" s="35">
        <f>ROUNDUP(F310*Carpeta!$O$4,-2)</f>
        <v>2600</v>
      </c>
      <c r="I310" s="2">
        <v>1</v>
      </c>
      <c r="J310" s="16">
        <f>G310*I310</f>
        <v>2800</v>
      </c>
      <c r="K310" s="16">
        <f>H310*I310</f>
        <v>2600</v>
      </c>
      <c r="L310" s="256" t="s">
        <v>4328</v>
      </c>
      <c r="M310" s="41">
        <f>F310*I310</f>
        <v>3.99</v>
      </c>
    </row>
    <row r="311" spans="1:15" x14ac:dyDescent="0.3">
      <c r="A311" s="4" t="s">
        <v>6285</v>
      </c>
      <c r="B311" s="211" t="s">
        <v>3228</v>
      </c>
      <c r="C311" s="9" t="s">
        <v>182</v>
      </c>
      <c r="D311" s="11" t="s">
        <v>210</v>
      </c>
      <c r="E311" s="280" t="s">
        <v>5711</v>
      </c>
      <c r="F311" s="266">
        <v>3.99</v>
      </c>
      <c r="G311" s="35">
        <f>ROUNDUP(F311*Carpeta!$O$1,-2)</f>
        <v>2800</v>
      </c>
      <c r="H311" s="35">
        <f>ROUNDUP(F311*Carpeta!$O$4,-2)</f>
        <v>2600</v>
      </c>
      <c r="I311" s="2">
        <v>1</v>
      </c>
      <c r="J311" s="16">
        <f>G311*I311</f>
        <v>2800</v>
      </c>
      <c r="K311" s="16">
        <f>H311*I311</f>
        <v>2600</v>
      </c>
      <c r="L311" s="42" t="s">
        <v>6286</v>
      </c>
      <c r="M311" s="41">
        <f>F311*I311</f>
        <v>3.99</v>
      </c>
    </row>
    <row r="312" spans="1:15" x14ac:dyDescent="0.3">
      <c r="A312" s="30" t="s">
        <v>4911</v>
      </c>
      <c r="B312" s="71" t="s">
        <v>1467</v>
      </c>
      <c r="C312" s="9" t="s">
        <v>182</v>
      </c>
      <c r="D312" s="12" t="s">
        <v>208</v>
      </c>
      <c r="E312" s="280" t="s">
        <v>5711</v>
      </c>
      <c r="F312" s="266">
        <v>3.99</v>
      </c>
      <c r="G312" s="35">
        <f>ROUNDUP(F312*Carpeta!$O$1,-2)</f>
        <v>2800</v>
      </c>
      <c r="H312" s="35">
        <f>ROUNDUP(F312*Carpeta!$O$4,-2)</f>
        <v>2600</v>
      </c>
      <c r="I312" s="2">
        <v>1</v>
      </c>
      <c r="J312" s="16">
        <f>G312*I312</f>
        <v>2800</v>
      </c>
      <c r="K312" s="16">
        <f>H312*I312</f>
        <v>2600</v>
      </c>
      <c r="L312" s="257" t="s">
        <v>4914</v>
      </c>
      <c r="M312" s="41">
        <f>F312*I312</f>
        <v>3.99</v>
      </c>
    </row>
    <row r="313" spans="1:15" x14ac:dyDescent="0.3">
      <c r="A313" s="4" t="s">
        <v>36</v>
      </c>
      <c r="B313" s="154" t="s">
        <v>1499</v>
      </c>
      <c r="C313" s="9" t="s">
        <v>182</v>
      </c>
      <c r="D313" s="12" t="s">
        <v>208</v>
      </c>
      <c r="E313" s="280" t="s">
        <v>5711</v>
      </c>
      <c r="F313" s="266">
        <v>3.99</v>
      </c>
      <c r="G313" s="35">
        <f>ROUNDUP(F313*Carpeta!$O$1,-2)</f>
        <v>2800</v>
      </c>
      <c r="H313" s="35">
        <f>ROUNDUP(F313*Carpeta!$O$4,-2)</f>
        <v>2600</v>
      </c>
      <c r="I313" s="2">
        <v>1</v>
      </c>
      <c r="J313" s="35">
        <f>G313*I313</f>
        <v>2800</v>
      </c>
      <c r="K313" s="35">
        <f>H313*I313</f>
        <v>2600</v>
      </c>
      <c r="L313" s="257" t="s">
        <v>253</v>
      </c>
      <c r="M313" s="41">
        <f>F313*I313</f>
        <v>3.99</v>
      </c>
    </row>
    <row r="314" spans="1:15" x14ac:dyDescent="0.3">
      <c r="A314" s="30" t="s">
        <v>169</v>
      </c>
      <c r="B314" s="167" t="s">
        <v>1518</v>
      </c>
      <c r="C314" s="9" t="s">
        <v>182</v>
      </c>
      <c r="D314" s="12" t="s">
        <v>208</v>
      </c>
      <c r="E314" s="280" t="s">
        <v>5711</v>
      </c>
      <c r="F314" s="266">
        <v>3.99</v>
      </c>
      <c r="G314" s="35">
        <f>ROUNDUP(F314*Carpeta!$O$1,-2)</f>
        <v>2800</v>
      </c>
      <c r="H314" s="35">
        <f>ROUNDUP(F314*Carpeta!$O$4,-2)</f>
        <v>2600</v>
      </c>
      <c r="I314" s="2">
        <v>1</v>
      </c>
      <c r="J314" s="16">
        <f>G314*I314</f>
        <v>2800</v>
      </c>
      <c r="K314" s="16">
        <f>H314*I314</f>
        <v>2600</v>
      </c>
      <c r="L314" s="256" t="s">
        <v>168</v>
      </c>
      <c r="M314" s="41">
        <f>F314*I314</f>
        <v>3.99</v>
      </c>
    </row>
    <row r="315" spans="1:15" x14ac:dyDescent="0.3">
      <c r="A315" s="176" t="s">
        <v>399</v>
      </c>
      <c r="B315" s="172" t="s">
        <v>1525</v>
      </c>
      <c r="C315" s="9" t="s">
        <v>182</v>
      </c>
      <c r="D315" s="12" t="s">
        <v>208</v>
      </c>
      <c r="E315" s="280" t="s">
        <v>5711</v>
      </c>
      <c r="F315" s="266">
        <v>3.99</v>
      </c>
      <c r="G315" s="35">
        <f>ROUNDUP(F315*Carpeta!$O$1,-2)</f>
        <v>2800</v>
      </c>
      <c r="H315" s="35">
        <f>ROUNDUP(F315*Carpeta!$O$4,-2)</f>
        <v>2600</v>
      </c>
      <c r="I315" s="2">
        <v>1</v>
      </c>
      <c r="J315" s="16">
        <f>G315*I315</f>
        <v>2800</v>
      </c>
      <c r="K315" s="16">
        <f>H315*I315</f>
        <v>2600</v>
      </c>
      <c r="L315" s="256" t="s">
        <v>400</v>
      </c>
      <c r="M315" s="41">
        <f>F315*I315</f>
        <v>3.99</v>
      </c>
    </row>
    <row r="316" spans="1:15" x14ac:dyDescent="0.3">
      <c r="A316" s="4" t="s">
        <v>4271</v>
      </c>
      <c r="B316" s="146" t="s">
        <v>1490</v>
      </c>
      <c r="C316" s="23" t="s">
        <v>183</v>
      </c>
      <c r="D316" s="11" t="s">
        <v>210</v>
      </c>
      <c r="E316" s="280" t="s">
        <v>5711</v>
      </c>
      <c r="F316" s="266">
        <v>3.99</v>
      </c>
      <c r="G316" s="35">
        <f>ROUNDUP(F316*Carpeta!$O$1,-2)</f>
        <v>2800</v>
      </c>
      <c r="H316" s="35">
        <f>ROUNDUP(F316*Carpeta!$O$4,-2)</f>
        <v>2600</v>
      </c>
      <c r="I316" s="2">
        <v>1</v>
      </c>
      <c r="J316" s="35">
        <f>G316*I316</f>
        <v>2800</v>
      </c>
      <c r="K316" s="35">
        <f>H316*I316</f>
        <v>2600</v>
      </c>
      <c r="L316" s="257" t="s">
        <v>4270</v>
      </c>
      <c r="M316" s="41">
        <f>F316*I316</f>
        <v>3.99</v>
      </c>
    </row>
    <row r="317" spans="1:15" x14ac:dyDescent="0.3">
      <c r="A317" s="4" t="s">
        <v>4659</v>
      </c>
      <c r="B317" s="170" t="s">
        <v>1523</v>
      </c>
      <c r="C317" s="23" t="s">
        <v>183</v>
      </c>
      <c r="D317" s="11" t="s">
        <v>210</v>
      </c>
      <c r="E317" s="280" t="s">
        <v>5712</v>
      </c>
      <c r="F317" s="266">
        <v>3.99</v>
      </c>
      <c r="G317" s="35">
        <f>ROUNDUP(F317*Carpeta!$O$1,-2)</f>
        <v>2800</v>
      </c>
      <c r="H317" s="35">
        <f>ROUNDUP(F317*Carpeta!$O$4,-2)</f>
        <v>2600</v>
      </c>
      <c r="I317" s="2">
        <v>1</v>
      </c>
      <c r="J317" s="35">
        <f>G317*I317</f>
        <v>2800</v>
      </c>
      <c r="K317" s="35">
        <f>H317*I317</f>
        <v>2600</v>
      </c>
      <c r="L317" s="257" t="s">
        <v>4658</v>
      </c>
      <c r="M317" s="41">
        <f>F317*I317</f>
        <v>3.99</v>
      </c>
    </row>
    <row r="318" spans="1:15" x14ac:dyDescent="0.3">
      <c r="A318" s="38" t="s">
        <v>4323</v>
      </c>
      <c r="B318" s="157" t="s">
        <v>2132</v>
      </c>
      <c r="C318" s="23" t="s">
        <v>183</v>
      </c>
      <c r="D318" s="11" t="s">
        <v>210</v>
      </c>
      <c r="E318" s="280" t="s">
        <v>5711</v>
      </c>
      <c r="F318" s="266">
        <v>3.99</v>
      </c>
      <c r="G318" s="35">
        <f>ROUNDUP(F318*Carpeta!$O$1,-2)</f>
        <v>2800</v>
      </c>
      <c r="H318" s="35">
        <f>ROUNDUP(F318*Carpeta!$O$4,-2)</f>
        <v>2600</v>
      </c>
      <c r="I318" s="2">
        <v>1</v>
      </c>
      <c r="J318" s="16">
        <f>G318*I318</f>
        <v>2800</v>
      </c>
      <c r="K318" s="16">
        <f>H318*I318</f>
        <v>2600</v>
      </c>
      <c r="L318" s="256" t="s">
        <v>4322</v>
      </c>
      <c r="M318" s="41">
        <f>F318*I318</f>
        <v>3.99</v>
      </c>
    </row>
    <row r="319" spans="1:15" x14ac:dyDescent="0.3">
      <c r="A319" s="30" t="s">
        <v>4071</v>
      </c>
      <c r="B319" s="146" t="s">
        <v>1490</v>
      </c>
      <c r="C319" s="23" t="s">
        <v>183</v>
      </c>
      <c r="D319" s="12" t="s">
        <v>208</v>
      </c>
      <c r="E319" s="280" t="s">
        <v>5711</v>
      </c>
      <c r="F319" s="266">
        <v>3.99</v>
      </c>
      <c r="G319" s="35">
        <f>ROUNDUP(F319*Carpeta!$O$1,-2)</f>
        <v>2800</v>
      </c>
      <c r="H319" s="35">
        <f>ROUNDUP(F319*Carpeta!$O$4,-2)</f>
        <v>2600</v>
      </c>
      <c r="I319" s="2">
        <v>2</v>
      </c>
      <c r="J319" s="16">
        <f>G319*I319</f>
        <v>5600</v>
      </c>
      <c r="K319" s="16">
        <f>H319*I319</f>
        <v>5200</v>
      </c>
      <c r="L319" s="256" t="s">
        <v>4072</v>
      </c>
      <c r="M319" s="41">
        <f>F319*I319</f>
        <v>7.98</v>
      </c>
    </row>
    <row r="320" spans="1:15" x14ac:dyDescent="0.3">
      <c r="A320" s="22" t="s">
        <v>3552</v>
      </c>
      <c r="B320" s="143" t="s">
        <v>1505</v>
      </c>
      <c r="C320" s="23" t="s">
        <v>183</v>
      </c>
      <c r="D320" s="12" t="s">
        <v>208</v>
      </c>
      <c r="E320" s="280" t="s">
        <v>5711</v>
      </c>
      <c r="F320" s="266">
        <v>3.99</v>
      </c>
      <c r="G320" s="35">
        <f>ROUNDUP(F320*Carpeta!$O$1,-2)</f>
        <v>2800</v>
      </c>
      <c r="H320" s="35">
        <f>ROUNDUP(F320*Carpeta!$O$4,-2)</f>
        <v>2600</v>
      </c>
      <c r="I320" s="2">
        <v>1</v>
      </c>
      <c r="J320" s="16">
        <f>G320*I320</f>
        <v>2800</v>
      </c>
      <c r="K320" s="16">
        <f>H320*I320</f>
        <v>2600</v>
      </c>
      <c r="L320" s="257" t="s">
        <v>3551</v>
      </c>
      <c r="M320" s="41">
        <f>F320*I320</f>
        <v>3.99</v>
      </c>
    </row>
    <row r="321" spans="1:13" x14ac:dyDescent="0.3">
      <c r="A321" s="4" t="s">
        <v>6326</v>
      </c>
      <c r="B321" s="284" t="s">
        <v>6291</v>
      </c>
      <c r="C321" s="23" t="s">
        <v>183</v>
      </c>
      <c r="D321" s="12" t="s">
        <v>208</v>
      </c>
      <c r="E321" s="280" t="s">
        <v>5711</v>
      </c>
      <c r="F321" s="266">
        <v>3.99</v>
      </c>
      <c r="G321" s="35">
        <f>ROUNDUP(F321*Carpeta!$O$1,-2)</f>
        <v>2800</v>
      </c>
      <c r="H321" s="35">
        <f>ROUNDUP(F321*Carpeta!$O$4,-2)</f>
        <v>2600</v>
      </c>
      <c r="I321" s="2">
        <v>1</v>
      </c>
      <c r="J321" s="16">
        <f>G321*I321</f>
        <v>2800</v>
      </c>
      <c r="K321" s="16">
        <f>H321*I321</f>
        <v>2600</v>
      </c>
      <c r="L321" s="256" t="s">
        <v>6327</v>
      </c>
      <c r="M321" s="41">
        <f>F321*I321</f>
        <v>3.99</v>
      </c>
    </row>
    <row r="322" spans="1:13" x14ac:dyDescent="0.3">
      <c r="A322" s="30" t="s">
        <v>4927</v>
      </c>
      <c r="B322" s="169" t="s">
        <v>1519</v>
      </c>
      <c r="C322" s="23" t="s">
        <v>183</v>
      </c>
      <c r="D322" s="13" t="s">
        <v>209</v>
      </c>
      <c r="E322" s="280" t="s">
        <v>5712</v>
      </c>
      <c r="F322" s="266">
        <v>3.99</v>
      </c>
      <c r="G322" s="35">
        <f>ROUNDUP(F322*Carpeta!$O$1,-2)</f>
        <v>2800</v>
      </c>
      <c r="H322" s="35">
        <f>ROUNDUP(F322*Carpeta!$O$4,-2)</f>
        <v>2600</v>
      </c>
      <c r="I322" s="2">
        <v>1</v>
      </c>
      <c r="J322" s="16">
        <f>G322*I322</f>
        <v>2800</v>
      </c>
      <c r="K322" s="16">
        <f>H322*I322</f>
        <v>2600</v>
      </c>
      <c r="L322" s="257" t="s">
        <v>5440</v>
      </c>
      <c r="M322" s="41">
        <f>F322*I322</f>
        <v>3.99</v>
      </c>
    </row>
    <row r="323" spans="1:13" x14ac:dyDescent="0.3">
      <c r="A323" s="4" t="s">
        <v>2626</v>
      </c>
      <c r="B323" s="170" t="s">
        <v>1523</v>
      </c>
      <c r="C323" s="8" t="s">
        <v>184</v>
      </c>
      <c r="D323" s="11" t="s">
        <v>210</v>
      </c>
      <c r="E323" s="280" t="s">
        <v>5712</v>
      </c>
      <c r="F323" s="266">
        <v>3.99</v>
      </c>
      <c r="G323" s="35">
        <f>ROUNDUP(F323*Carpeta!$O$1,-2)</f>
        <v>2800</v>
      </c>
      <c r="H323" s="35">
        <f>ROUNDUP(F323*Carpeta!$O$4,-2)</f>
        <v>2600</v>
      </c>
      <c r="I323" s="2">
        <v>1</v>
      </c>
      <c r="J323" s="35">
        <f>G323*I323</f>
        <v>2800</v>
      </c>
      <c r="K323" s="35">
        <f>H323*I323</f>
        <v>2600</v>
      </c>
      <c r="L323" s="257" t="s">
        <v>4298</v>
      </c>
      <c r="M323" s="41">
        <f>F323*I323</f>
        <v>3.99</v>
      </c>
    </row>
    <row r="324" spans="1:13" x14ac:dyDescent="0.3">
      <c r="A324" s="30" t="s">
        <v>4343</v>
      </c>
      <c r="B324" s="155" t="s">
        <v>1500</v>
      </c>
      <c r="C324" s="8" t="s">
        <v>184</v>
      </c>
      <c r="D324" s="12" t="s">
        <v>208</v>
      </c>
      <c r="E324" s="280" t="s">
        <v>5711</v>
      </c>
      <c r="F324" s="266">
        <v>3.99</v>
      </c>
      <c r="G324" s="35">
        <f>ROUNDUP(F324*Carpeta!$O$1,-2)</f>
        <v>2800</v>
      </c>
      <c r="H324" s="35">
        <f>ROUNDUP(F324*Carpeta!$O$4,-2)</f>
        <v>2600</v>
      </c>
      <c r="I324" s="2">
        <v>1</v>
      </c>
      <c r="J324" s="16">
        <f>G324*I324</f>
        <v>2800</v>
      </c>
      <c r="K324" s="16">
        <f>H324*I324</f>
        <v>2600</v>
      </c>
      <c r="L324" s="257" t="s">
        <v>4342</v>
      </c>
      <c r="M324" s="41">
        <f>F324*I324</f>
        <v>3.99</v>
      </c>
    </row>
    <row r="325" spans="1:13" x14ac:dyDescent="0.3">
      <c r="A325" s="30" t="s">
        <v>5724</v>
      </c>
      <c r="B325" s="167" t="s">
        <v>1518</v>
      </c>
      <c r="C325" s="8" t="s">
        <v>184</v>
      </c>
      <c r="D325" s="12" t="s">
        <v>208</v>
      </c>
      <c r="E325" s="280" t="s">
        <v>5711</v>
      </c>
      <c r="F325" s="266">
        <v>3.99</v>
      </c>
      <c r="G325" s="35">
        <f>ROUNDUP(F325*Carpeta!$O$1,-2)</f>
        <v>2800</v>
      </c>
      <c r="H325" s="35">
        <f>ROUNDUP(F325*Carpeta!$O$4,-2)</f>
        <v>2600</v>
      </c>
      <c r="I325" s="2">
        <v>1</v>
      </c>
      <c r="J325" s="16">
        <f>G325*I325</f>
        <v>2800</v>
      </c>
      <c r="K325" s="16">
        <f>H325*I325</f>
        <v>2600</v>
      </c>
      <c r="L325" s="256" t="s">
        <v>5725</v>
      </c>
      <c r="M325" s="41">
        <f>F325*I325</f>
        <v>3.99</v>
      </c>
    </row>
    <row r="326" spans="1:13" x14ac:dyDescent="0.3">
      <c r="A326" s="38" t="s">
        <v>4326</v>
      </c>
      <c r="B326" s="157" t="s">
        <v>2132</v>
      </c>
      <c r="C326" s="8" t="s">
        <v>184</v>
      </c>
      <c r="D326" s="12" t="s">
        <v>208</v>
      </c>
      <c r="E326" s="280" t="s">
        <v>5712</v>
      </c>
      <c r="F326" s="266">
        <v>3.99</v>
      </c>
      <c r="G326" s="35">
        <f>ROUNDUP(F326*Carpeta!$O$1,-2)</f>
        <v>2800</v>
      </c>
      <c r="H326" s="35">
        <f>ROUNDUP(F326*Carpeta!$O$4,-2)</f>
        <v>2600</v>
      </c>
      <c r="I326" s="2">
        <v>1</v>
      </c>
      <c r="J326" s="16">
        <f>G326*I326</f>
        <v>2800</v>
      </c>
      <c r="K326" s="16">
        <f>H326*I326</f>
        <v>2600</v>
      </c>
      <c r="L326" s="256" t="s">
        <v>4325</v>
      </c>
      <c r="M326" s="41">
        <f>F326*I326</f>
        <v>3.99</v>
      </c>
    </row>
    <row r="327" spans="1:13" x14ac:dyDescent="0.3">
      <c r="A327" s="22" t="s">
        <v>5716</v>
      </c>
      <c r="B327" s="171" t="s">
        <v>1524</v>
      </c>
      <c r="C327" s="8" t="s">
        <v>184</v>
      </c>
      <c r="D327" s="13" t="s">
        <v>209</v>
      </c>
      <c r="E327" s="280" t="s">
        <v>5711</v>
      </c>
      <c r="F327" s="266">
        <v>3.99</v>
      </c>
      <c r="G327" s="35">
        <f>ROUNDUP(F327*Carpeta!$O$1,-2)</f>
        <v>2800</v>
      </c>
      <c r="H327" s="35">
        <f>ROUNDUP(F327*Carpeta!$O$4,-2)</f>
        <v>2600</v>
      </c>
      <c r="I327" s="2">
        <v>1</v>
      </c>
      <c r="J327" s="35">
        <f>G327*I327</f>
        <v>2800</v>
      </c>
      <c r="K327" s="35">
        <f>H327*I327</f>
        <v>2600</v>
      </c>
      <c r="L327" s="42" t="s">
        <v>5715</v>
      </c>
      <c r="M327" s="41">
        <f>F327*I327</f>
        <v>3.99</v>
      </c>
    </row>
    <row r="328" spans="1:13" x14ac:dyDescent="0.3">
      <c r="A328" s="4" t="s">
        <v>1581</v>
      </c>
      <c r="B328" s="75" t="s">
        <v>1384</v>
      </c>
      <c r="C328" s="8" t="s">
        <v>184</v>
      </c>
      <c r="D328" s="1" t="s">
        <v>211</v>
      </c>
      <c r="E328" s="280" t="s">
        <v>5711</v>
      </c>
      <c r="F328" s="266">
        <v>3.99</v>
      </c>
      <c r="G328" s="35">
        <f>ROUNDUP(F328*Carpeta!$O$1,-2)</f>
        <v>2800</v>
      </c>
      <c r="H328" s="35">
        <f>ROUNDUP(F328*Carpeta!$O$4,-2)</f>
        <v>2600</v>
      </c>
      <c r="I328" s="2">
        <v>1</v>
      </c>
      <c r="J328" s="35">
        <f>G328*I328</f>
        <v>2800</v>
      </c>
      <c r="K328" s="35">
        <f>H328*I328</f>
        <v>2600</v>
      </c>
      <c r="L328" s="257" t="s">
        <v>4686</v>
      </c>
      <c r="M328" s="41">
        <f>F328*I328</f>
        <v>3.99</v>
      </c>
    </row>
    <row r="329" spans="1:13" x14ac:dyDescent="0.3">
      <c r="A329" s="30" t="s">
        <v>5704</v>
      </c>
      <c r="B329" s="153" t="s">
        <v>1497</v>
      </c>
      <c r="C329" s="8" t="s">
        <v>184</v>
      </c>
      <c r="D329" s="1" t="s">
        <v>211</v>
      </c>
      <c r="E329" s="280" t="s">
        <v>5712</v>
      </c>
      <c r="F329" s="266">
        <v>3.99</v>
      </c>
      <c r="G329" s="35">
        <f>ROUNDUP(F329*Carpeta!$O$1,-2)</f>
        <v>2800</v>
      </c>
      <c r="H329" s="35">
        <f>ROUNDUP(F329*Carpeta!$O$4,-2)</f>
        <v>2600</v>
      </c>
      <c r="I329" s="36">
        <v>1</v>
      </c>
      <c r="J329" s="35">
        <f>G329*I329</f>
        <v>2800</v>
      </c>
      <c r="K329" s="35">
        <f>H329*I329</f>
        <v>2600</v>
      </c>
      <c r="L329" s="256" t="s">
        <v>5705</v>
      </c>
      <c r="M329" s="41">
        <f>F329*I329</f>
        <v>3.99</v>
      </c>
    </row>
    <row r="330" spans="1:13" x14ac:dyDescent="0.3">
      <c r="A330" s="4" t="s">
        <v>515</v>
      </c>
      <c r="B330" s="23" t="s">
        <v>1259</v>
      </c>
      <c r="C330" s="19" t="s">
        <v>185</v>
      </c>
      <c r="D330" s="12" t="s">
        <v>208</v>
      </c>
      <c r="E330" s="280" t="s">
        <v>5711</v>
      </c>
      <c r="F330" s="266">
        <v>3.99</v>
      </c>
      <c r="G330" s="35">
        <f>ROUNDUP(F330*Carpeta!$O$1,-2)</f>
        <v>2800</v>
      </c>
      <c r="H330" s="35">
        <f>ROUNDUP(F330*Carpeta!$O$4,-2)</f>
        <v>2600</v>
      </c>
      <c r="I330" s="2">
        <v>1</v>
      </c>
      <c r="J330" s="16">
        <f>G330*I330</f>
        <v>2800</v>
      </c>
      <c r="K330" s="16">
        <f>H330*I330</f>
        <v>2600</v>
      </c>
      <c r="L330" s="257" t="s">
        <v>1561</v>
      </c>
      <c r="M330" s="41">
        <f>F330*I330</f>
        <v>3.99</v>
      </c>
    </row>
    <row r="331" spans="1:13" x14ac:dyDescent="0.3">
      <c r="A331" s="22" t="s">
        <v>2223</v>
      </c>
      <c r="B331" s="151" t="s">
        <v>1495</v>
      </c>
      <c r="C331" s="19" t="s">
        <v>185</v>
      </c>
      <c r="D331" s="12" t="s">
        <v>208</v>
      </c>
      <c r="E331" s="280" t="s">
        <v>5711</v>
      </c>
      <c r="F331" s="266">
        <v>3.99</v>
      </c>
      <c r="G331" s="35">
        <f>ROUNDUP(F331*Carpeta!$O$1,-2)</f>
        <v>2800</v>
      </c>
      <c r="H331" s="35">
        <f>ROUNDUP(F331*Carpeta!$O$4,-2)</f>
        <v>2600</v>
      </c>
      <c r="I331" s="2">
        <v>1</v>
      </c>
      <c r="J331" s="16">
        <f>G331*I331</f>
        <v>2800</v>
      </c>
      <c r="K331" s="16">
        <f>H331*I331</f>
        <v>2600</v>
      </c>
      <c r="L331" s="256" t="s">
        <v>2735</v>
      </c>
      <c r="M331" s="41">
        <f>F331*I331</f>
        <v>3.99</v>
      </c>
    </row>
    <row r="332" spans="1:13" x14ac:dyDescent="0.3">
      <c r="A332" s="30" t="s">
        <v>3333</v>
      </c>
      <c r="B332" s="163" t="s">
        <v>1513</v>
      </c>
      <c r="C332" s="19" t="s">
        <v>185</v>
      </c>
      <c r="D332" s="12" t="s">
        <v>208</v>
      </c>
      <c r="E332" s="280" t="s">
        <v>5712</v>
      </c>
      <c r="F332" s="266">
        <v>3.99</v>
      </c>
      <c r="G332" s="35">
        <f>ROUNDUP(F332*Carpeta!$O$1,-2)</f>
        <v>2800</v>
      </c>
      <c r="H332" s="35">
        <f>ROUNDUP(F332*Carpeta!$O$4,-2)</f>
        <v>2600</v>
      </c>
      <c r="I332" s="2">
        <v>1</v>
      </c>
      <c r="J332" s="16">
        <f>G332*I332</f>
        <v>2800</v>
      </c>
      <c r="K332" s="16">
        <f>H332*I332</f>
        <v>2600</v>
      </c>
      <c r="L332" s="256" t="s">
        <v>3332</v>
      </c>
      <c r="M332" s="41">
        <f>F332*I332</f>
        <v>3.99</v>
      </c>
    </row>
    <row r="333" spans="1:13" x14ac:dyDescent="0.3">
      <c r="A333" s="30" t="s">
        <v>2223</v>
      </c>
      <c r="B333" s="23" t="s">
        <v>1347</v>
      </c>
      <c r="C333" s="19" t="s">
        <v>185</v>
      </c>
      <c r="D333" s="12" t="s">
        <v>208</v>
      </c>
      <c r="E333" s="280" t="s">
        <v>5711</v>
      </c>
      <c r="F333" s="266">
        <v>3.99</v>
      </c>
      <c r="G333" s="35">
        <f>ROUNDUP(F333*Carpeta!$O$1,-2)</f>
        <v>2800</v>
      </c>
      <c r="H333" s="35">
        <f>ROUNDUP(F333*Carpeta!$O$4,-2)</f>
        <v>2600</v>
      </c>
      <c r="I333" s="2">
        <v>1</v>
      </c>
      <c r="J333" s="16">
        <f>G333*I333</f>
        <v>2800</v>
      </c>
      <c r="K333" s="16">
        <f>H333*I333</f>
        <v>2600</v>
      </c>
      <c r="L333" s="256" t="s">
        <v>2433</v>
      </c>
      <c r="M333" s="41">
        <f>F333*I333</f>
        <v>3.99</v>
      </c>
    </row>
    <row r="334" spans="1:13" x14ac:dyDescent="0.3">
      <c r="A334" s="30" t="s">
        <v>2223</v>
      </c>
      <c r="B334" s="167" t="s">
        <v>1518</v>
      </c>
      <c r="C334" s="19" t="s">
        <v>185</v>
      </c>
      <c r="D334" s="12" t="s">
        <v>208</v>
      </c>
      <c r="E334" s="280" t="s">
        <v>5711</v>
      </c>
      <c r="F334" s="266">
        <v>3.99</v>
      </c>
      <c r="G334" s="35">
        <f>ROUNDUP(F334*Carpeta!$O$1,-2)</f>
        <v>2800</v>
      </c>
      <c r="H334" s="35">
        <f>ROUNDUP(F334*Carpeta!$O$4,-2)</f>
        <v>2600</v>
      </c>
      <c r="I334" s="2">
        <v>2</v>
      </c>
      <c r="J334" s="16">
        <f>G334*I334</f>
        <v>5600</v>
      </c>
      <c r="K334" s="16">
        <f>H334*I334</f>
        <v>5200</v>
      </c>
      <c r="L334" s="256" t="s">
        <v>3793</v>
      </c>
      <c r="M334" s="41">
        <f>F334*I334</f>
        <v>7.98</v>
      </c>
    </row>
    <row r="335" spans="1:13" x14ac:dyDescent="0.3">
      <c r="A335" s="22" t="s">
        <v>3330</v>
      </c>
      <c r="B335" s="143" t="s">
        <v>1505</v>
      </c>
      <c r="C335" s="19" t="s">
        <v>185</v>
      </c>
      <c r="D335" s="13" t="s">
        <v>209</v>
      </c>
      <c r="E335" s="280" t="s">
        <v>5711</v>
      </c>
      <c r="F335" s="266">
        <v>3.99</v>
      </c>
      <c r="G335" s="35">
        <f>ROUNDUP(F335*Carpeta!$O$1,-2)</f>
        <v>2800</v>
      </c>
      <c r="H335" s="35">
        <f>ROUNDUP(F335*Carpeta!$O$4,-2)</f>
        <v>2600</v>
      </c>
      <c r="I335" s="2">
        <v>2</v>
      </c>
      <c r="J335" s="16">
        <f>G335*I335</f>
        <v>5600</v>
      </c>
      <c r="K335" s="16">
        <f>H335*I335</f>
        <v>5200</v>
      </c>
      <c r="L335" s="257" t="s">
        <v>3329</v>
      </c>
      <c r="M335" s="41">
        <f>F335*I335</f>
        <v>7.98</v>
      </c>
    </row>
    <row r="336" spans="1:13" x14ac:dyDescent="0.3">
      <c r="A336" s="22" t="s">
        <v>5839</v>
      </c>
      <c r="B336" s="164" t="s">
        <v>1514</v>
      </c>
      <c r="C336" s="19" t="s">
        <v>185</v>
      </c>
      <c r="D336" s="13" t="s">
        <v>209</v>
      </c>
      <c r="E336" s="280" t="s">
        <v>5711</v>
      </c>
      <c r="F336" s="266">
        <v>3.99</v>
      </c>
      <c r="G336" s="35">
        <f>ROUNDUP(F336*Carpeta!$O$1,-2)</f>
        <v>2800</v>
      </c>
      <c r="H336" s="35">
        <f>ROUNDUP(F336*Carpeta!$O$4,-2)</f>
        <v>2600</v>
      </c>
      <c r="I336" s="2">
        <v>1</v>
      </c>
      <c r="J336" s="16">
        <f>G336*I336</f>
        <v>2800</v>
      </c>
      <c r="K336" s="16">
        <f>H336*I336</f>
        <v>2600</v>
      </c>
      <c r="L336" s="256" t="s">
        <v>5840</v>
      </c>
      <c r="M336" s="41">
        <f>F336*I336</f>
        <v>3.99</v>
      </c>
    </row>
    <row r="337" spans="1:13" x14ac:dyDescent="0.3">
      <c r="A337" s="30" t="s">
        <v>5684</v>
      </c>
      <c r="B337" s="169" t="s">
        <v>1519</v>
      </c>
      <c r="C337" s="19" t="s">
        <v>185</v>
      </c>
      <c r="D337" s="13" t="s">
        <v>209</v>
      </c>
      <c r="E337" s="280" t="s">
        <v>5712</v>
      </c>
      <c r="F337" s="266">
        <v>3.99</v>
      </c>
      <c r="G337" s="35">
        <f>ROUNDUP(F337*Carpeta!$O$1,-2)</f>
        <v>2800</v>
      </c>
      <c r="H337" s="35">
        <f>ROUNDUP(F337*Carpeta!$O$4,-2)</f>
        <v>2600</v>
      </c>
      <c r="I337" s="2">
        <v>1</v>
      </c>
      <c r="J337" s="16">
        <f>G337*I337</f>
        <v>2800</v>
      </c>
      <c r="K337" s="16">
        <f>H337*I337</f>
        <v>2600</v>
      </c>
      <c r="L337" s="257" t="s">
        <v>5683</v>
      </c>
      <c r="M337" s="41">
        <f>F337*I337</f>
        <v>3.99</v>
      </c>
    </row>
    <row r="338" spans="1:13" x14ac:dyDescent="0.3">
      <c r="A338" s="30" t="s">
        <v>5249</v>
      </c>
      <c r="B338" s="211" t="s">
        <v>3229</v>
      </c>
      <c r="C338" s="19" t="s">
        <v>185</v>
      </c>
      <c r="D338" s="1" t="s">
        <v>211</v>
      </c>
      <c r="E338" s="280" t="s">
        <v>5711</v>
      </c>
      <c r="F338" s="266">
        <v>3.99</v>
      </c>
      <c r="G338" s="35">
        <f>ROUNDUP(F338*Carpeta!$O$1,-2)</f>
        <v>2800</v>
      </c>
      <c r="H338" s="35">
        <f>ROUNDUP(F338*Carpeta!$O$4,-2)</f>
        <v>2600</v>
      </c>
      <c r="I338" s="2">
        <v>1</v>
      </c>
      <c r="J338" s="16">
        <f>G338*I338</f>
        <v>2800</v>
      </c>
      <c r="K338" s="16">
        <f>H338*I338</f>
        <v>2600</v>
      </c>
      <c r="L338" s="257" t="s">
        <v>5250</v>
      </c>
      <c r="M338" s="41">
        <f>F338*I338</f>
        <v>3.99</v>
      </c>
    </row>
    <row r="339" spans="1:13" x14ac:dyDescent="0.3">
      <c r="A339" s="22" t="s">
        <v>2350</v>
      </c>
      <c r="B339" s="143" t="s">
        <v>1505</v>
      </c>
      <c r="C339" s="10" t="s">
        <v>186</v>
      </c>
      <c r="D339" s="12" t="s">
        <v>208</v>
      </c>
      <c r="E339" s="280" t="s">
        <v>5712</v>
      </c>
      <c r="F339" s="266">
        <v>3.99</v>
      </c>
      <c r="G339" s="35">
        <f>ROUNDUP(F339*Carpeta!$O$1,-2)</f>
        <v>2800</v>
      </c>
      <c r="H339" s="35">
        <f>ROUNDUP(F339*Carpeta!$O$4,-2)</f>
        <v>2600</v>
      </c>
      <c r="I339" s="2">
        <v>1</v>
      </c>
      <c r="J339" s="16">
        <f>G339*I339</f>
        <v>2800</v>
      </c>
      <c r="K339" s="16">
        <f>H339*I339</f>
        <v>2600</v>
      </c>
      <c r="L339" s="257" t="s">
        <v>4481</v>
      </c>
      <c r="M339" s="41">
        <f>F339*I339</f>
        <v>3.99</v>
      </c>
    </row>
    <row r="340" spans="1:13" x14ac:dyDescent="0.3">
      <c r="A340" s="22" t="s">
        <v>25</v>
      </c>
      <c r="B340" s="166" t="s">
        <v>1516</v>
      </c>
      <c r="C340" s="19" t="s">
        <v>1026</v>
      </c>
      <c r="D340" s="11" t="s">
        <v>210</v>
      </c>
      <c r="E340" s="280" t="s">
        <v>5711</v>
      </c>
      <c r="F340" s="266">
        <v>3.99</v>
      </c>
      <c r="G340" s="35">
        <f>ROUNDUP(F340*Carpeta!$O$1,-2)</f>
        <v>2800</v>
      </c>
      <c r="H340" s="35">
        <f>ROUNDUP(F340*Carpeta!$O$4,-2)</f>
        <v>2600</v>
      </c>
      <c r="I340" s="2">
        <v>1</v>
      </c>
      <c r="J340" s="16">
        <f>G340*I340</f>
        <v>2800</v>
      </c>
      <c r="K340" s="16">
        <f>H340*I340</f>
        <v>2600</v>
      </c>
      <c r="L340" s="256" t="s">
        <v>127</v>
      </c>
      <c r="M340" s="41">
        <f>F340*I340</f>
        <v>3.99</v>
      </c>
    </row>
    <row r="341" spans="1:13" x14ac:dyDescent="0.3">
      <c r="A341" s="22" t="s">
        <v>5210</v>
      </c>
      <c r="B341" s="164" t="s">
        <v>1514</v>
      </c>
      <c r="C341" s="4" t="s">
        <v>1007</v>
      </c>
      <c r="D341" s="11" t="s">
        <v>210</v>
      </c>
      <c r="E341" s="280" t="s">
        <v>5711</v>
      </c>
      <c r="F341" s="266">
        <v>3.99</v>
      </c>
      <c r="G341" s="35">
        <f>ROUNDUP(F341*Carpeta!$O$1,-2)</f>
        <v>2800</v>
      </c>
      <c r="H341" s="35">
        <f>ROUNDUP(F341*Carpeta!$O$4,-2)</f>
        <v>2600</v>
      </c>
      <c r="I341" s="2">
        <v>1</v>
      </c>
      <c r="J341" s="16">
        <f>G341*I341</f>
        <v>2800</v>
      </c>
      <c r="K341" s="16">
        <f>H341*I341</f>
        <v>2600</v>
      </c>
      <c r="L341" s="256" t="s">
        <v>5211</v>
      </c>
      <c r="M341" s="41">
        <f>F341*I341</f>
        <v>3.99</v>
      </c>
    </row>
    <row r="342" spans="1:13" x14ac:dyDescent="0.3">
      <c r="A342" s="4" t="s">
        <v>6588</v>
      </c>
      <c r="B342" s="166" t="s">
        <v>1516</v>
      </c>
      <c r="C342" s="4" t="s">
        <v>1010</v>
      </c>
      <c r="D342" s="11" t="s">
        <v>210</v>
      </c>
      <c r="E342" s="280" t="s">
        <v>5712</v>
      </c>
      <c r="F342" s="266">
        <v>3.99</v>
      </c>
      <c r="G342" s="35">
        <f>ROUNDUP(F342*Carpeta!$O$1,-2)</f>
        <v>2800</v>
      </c>
      <c r="H342" s="35">
        <f>ROUNDUP(F342*Carpeta!$O$4,-2)</f>
        <v>2600</v>
      </c>
      <c r="I342" s="2">
        <v>1</v>
      </c>
      <c r="J342" s="35">
        <f>G342*I342</f>
        <v>2800</v>
      </c>
      <c r="K342" s="35">
        <f>H342*I342</f>
        <v>2600</v>
      </c>
      <c r="L342" s="257" t="s">
        <v>6589</v>
      </c>
      <c r="M342" s="41">
        <f>F342*I342</f>
        <v>3.99</v>
      </c>
    </row>
    <row r="343" spans="1:13" x14ac:dyDescent="0.3">
      <c r="A343" s="30" t="s">
        <v>4316</v>
      </c>
      <c r="B343" s="193" t="s">
        <v>2423</v>
      </c>
      <c r="C343" s="4" t="s">
        <v>1010</v>
      </c>
      <c r="D343" s="11" t="s">
        <v>210</v>
      </c>
      <c r="E343" s="280" t="s">
        <v>5711</v>
      </c>
      <c r="F343" s="266">
        <v>3.99</v>
      </c>
      <c r="G343" s="35">
        <f>ROUNDUP(F343*Carpeta!$O$1,-2)</f>
        <v>2800</v>
      </c>
      <c r="H343" s="35">
        <f>ROUNDUP(F343*Carpeta!$O$4,-2)</f>
        <v>2600</v>
      </c>
      <c r="I343" s="2">
        <v>1</v>
      </c>
      <c r="J343" s="16">
        <f>G343*I343</f>
        <v>2800</v>
      </c>
      <c r="K343" s="16">
        <f>H343*I343</f>
        <v>2600</v>
      </c>
      <c r="L343" s="256" t="s">
        <v>4317</v>
      </c>
      <c r="M343" s="41">
        <f>F343*I343</f>
        <v>3.99</v>
      </c>
    </row>
    <row r="344" spans="1:13" x14ac:dyDescent="0.3">
      <c r="A344" s="22" t="s">
        <v>2538</v>
      </c>
      <c r="B344" s="23" t="s">
        <v>1339</v>
      </c>
      <c r="C344" s="23" t="s">
        <v>1034</v>
      </c>
      <c r="D344" s="11" t="s">
        <v>210</v>
      </c>
      <c r="E344" s="280" t="s">
        <v>5712</v>
      </c>
      <c r="F344" s="266">
        <v>3.99</v>
      </c>
      <c r="G344" s="35">
        <f>ROUNDUP(F344*Carpeta!$O$1,-2)</f>
        <v>2800</v>
      </c>
      <c r="H344" s="35">
        <f>ROUNDUP(F344*Carpeta!$O$4,-2)</f>
        <v>2600</v>
      </c>
      <c r="I344" s="2">
        <v>1</v>
      </c>
      <c r="J344" s="16">
        <f>G344*I344</f>
        <v>2800</v>
      </c>
      <c r="K344" s="16">
        <f>H344*I344</f>
        <v>2600</v>
      </c>
      <c r="L344" s="256" t="s">
        <v>2537</v>
      </c>
      <c r="M344" s="41">
        <f>F344*I344</f>
        <v>3.99</v>
      </c>
    </row>
    <row r="345" spans="1:13" x14ac:dyDescent="0.3">
      <c r="A345" s="22" t="s">
        <v>2513</v>
      </c>
      <c r="B345" s="171" t="s">
        <v>1524</v>
      </c>
      <c r="C345" s="19" t="s">
        <v>1033</v>
      </c>
      <c r="D345" s="12" t="s">
        <v>208</v>
      </c>
      <c r="E345" s="280" t="s">
        <v>5711</v>
      </c>
      <c r="F345" s="266">
        <v>3.99</v>
      </c>
      <c r="G345" s="35">
        <f>ROUNDUP(F345*Carpeta!$O$1,-2)</f>
        <v>2800</v>
      </c>
      <c r="H345" s="35">
        <f>ROUNDUP(F345*Carpeta!$O$4,-2)</f>
        <v>2600</v>
      </c>
      <c r="I345" s="2">
        <v>1</v>
      </c>
      <c r="J345" s="35">
        <f>G345*I345</f>
        <v>2800</v>
      </c>
      <c r="K345" s="35">
        <f>H345*I345</f>
        <v>2600</v>
      </c>
      <c r="L345" s="42" t="s">
        <v>5713</v>
      </c>
      <c r="M345" s="41">
        <f>F345*I345</f>
        <v>3.99</v>
      </c>
    </row>
    <row r="346" spans="1:13" x14ac:dyDescent="0.3">
      <c r="A346" s="30" t="s">
        <v>5207</v>
      </c>
      <c r="B346" s="193" t="s">
        <v>2423</v>
      </c>
      <c r="C346" s="19" t="s">
        <v>1033</v>
      </c>
      <c r="D346" s="12" t="s">
        <v>208</v>
      </c>
      <c r="E346" s="280" t="s">
        <v>5711</v>
      </c>
      <c r="F346" s="266">
        <v>3.99</v>
      </c>
      <c r="G346" s="35">
        <f>ROUNDUP(F346*Carpeta!$O$1,-2)</f>
        <v>2800</v>
      </c>
      <c r="H346" s="35">
        <f>ROUNDUP(F346*Carpeta!$O$4,-2)</f>
        <v>2600</v>
      </c>
      <c r="I346" s="2">
        <v>1</v>
      </c>
      <c r="J346" s="16">
        <f>G346*I346</f>
        <v>2800</v>
      </c>
      <c r="K346" s="16">
        <f>H346*I346</f>
        <v>2600</v>
      </c>
      <c r="L346" s="257" t="s">
        <v>3256</v>
      </c>
      <c r="M346" s="41">
        <f>F346*I346</f>
        <v>3.99</v>
      </c>
    </row>
    <row r="347" spans="1:13" x14ac:dyDescent="0.3">
      <c r="A347" s="30" t="s">
        <v>5338</v>
      </c>
      <c r="B347" s="162" t="s">
        <v>1512</v>
      </c>
      <c r="C347" s="5" t="s">
        <v>1078</v>
      </c>
      <c r="D347" s="11" t="s">
        <v>210</v>
      </c>
      <c r="E347" s="280" t="s">
        <v>5711</v>
      </c>
      <c r="F347" s="266">
        <v>3.99</v>
      </c>
      <c r="G347" s="35">
        <f>ROUNDUP(F347*Carpeta!$O$1,-2)</f>
        <v>2800</v>
      </c>
      <c r="H347" s="35">
        <f>ROUNDUP(F347*Carpeta!$O$4,-2)</f>
        <v>2600</v>
      </c>
      <c r="I347" s="2">
        <v>1</v>
      </c>
      <c r="J347" s="16">
        <f>G347*I347</f>
        <v>2800</v>
      </c>
      <c r="K347" s="16">
        <f>H347*I347</f>
        <v>2600</v>
      </c>
      <c r="L347" s="256" t="s">
        <v>5337</v>
      </c>
      <c r="M347" s="41">
        <f>F347*I347</f>
        <v>3.99</v>
      </c>
    </row>
    <row r="348" spans="1:13" x14ac:dyDescent="0.3">
      <c r="A348" s="22" t="s">
        <v>4480</v>
      </c>
      <c r="B348" s="143" t="s">
        <v>1505</v>
      </c>
      <c r="C348" s="5" t="s">
        <v>1036</v>
      </c>
      <c r="D348" s="12" t="s">
        <v>208</v>
      </c>
      <c r="E348" s="280" t="s">
        <v>5712</v>
      </c>
      <c r="F348" s="266">
        <v>3.99</v>
      </c>
      <c r="G348" s="35">
        <f>ROUNDUP(F348*Carpeta!$O$1,-2)</f>
        <v>2800</v>
      </c>
      <c r="H348" s="35">
        <f>ROUNDUP(F348*Carpeta!$O$4,-2)</f>
        <v>2600</v>
      </c>
      <c r="I348" s="2">
        <v>1</v>
      </c>
      <c r="J348" s="16">
        <f>G348*I348</f>
        <v>2800</v>
      </c>
      <c r="K348" s="16">
        <f>H348*I348</f>
        <v>2600</v>
      </c>
      <c r="L348" s="257" t="s">
        <v>4479</v>
      </c>
      <c r="M348" s="41">
        <f>F348*I348</f>
        <v>3.99</v>
      </c>
    </row>
    <row r="349" spans="1:13" x14ac:dyDescent="0.3">
      <c r="A349" s="4" t="s">
        <v>5282</v>
      </c>
      <c r="B349" s="272" t="s">
        <v>5293</v>
      </c>
      <c r="C349" s="5" t="s">
        <v>1049</v>
      </c>
      <c r="D349" s="11" t="s">
        <v>210</v>
      </c>
      <c r="E349" s="280" t="s">
        <v>5711</v>
      </c>
      <c r="F349" s="266">
        <v>3.99</v>
      </c>
      <c r="G349" s="35">
        <f>ROUNDUP(F349*Carpeta!$O$1,-2)</f>
        <v>2800</v>
      </c>
      <c r="H349" s="35">
        <f>ROUNDUP(F349*Carpeta!$O$4,-2)</f>
        <v>2600</v>
      </c>
      <c r="I349" s="2">
        <v>1</v>
      </c>
      <c r="J349" s="16">
        <f>G349*I349</f>
        <v>2800</v>
      </c>
      <c r="K349" s="16">
        <f>H349*I349</f>
        <v>2600</v>
      </c>
      <c r="L349" s="42" t="s">
        <v>5281</v>
      </c>
      <c r="M349" s="41">
        <f>F349*I349</f>
        <v>3.99</v>
      </c>
    </row>
    <row r="350" spans="1:13" x14ac:dyDescent="0.3">
      <c r="A350" s="4" t="s">
        <v>2220</v>
      </c>
      <c r="B350" s="23" t="s">
        <v>1319</v>
      </c>
      <c r="C350" s="19" t="s">
        <v>1037</v>
      </c>
      <c r="D350" s="12" t="s">
        <v>208</v>
      </c>
      <c r="E350" s="280" t="s">
        <v>5712</v>
      </c>
      <c r="F350" s="266">
        <v>3.99</v>
      </c>
      <c r="G350" s="35">
        <f>ROUNDUP(F350*Carpeta!$O$1,-2)</f>
        <v>2800</v>
      </c>
      <c r="H350" s="35">
        <f>ROUNDUP(F350*Carpeta!$O$4,-2)</f>
        <v>2600</v>
      </c>
      <c r="I350" s="2">
        <v>1</v>
      </c>
      <c r="J350" s="16">
        <f>G350*I350</f>
        <v>2800</v>
      </c>
      <c r="K350" s="16">
        <f>H350*I350</f>
        <v>2600</v>
      </c>
      <c r="L350" s="257" t="s">
        <v>2231</v>
      </c>
      <c r="M350" s="41">
        <f>F350*I350</f>
        <v>3.99</v>
      </c>
    </row>
    <row r="351" spans="1:13" x14ac:dyDescent="0.3">
      <c r="A351" s="4" t="s">
        <v>74</v>
      </c>
      <c r="B351" s="155" t="s">
        <v>1500</v>
      </c>
      <c r="C351" s="19" t="s">
        <v>1802</v>
      </c>
      <c r="D351" s="12" t="s">
        <v>208</v>
      </c>
      <c r="E351" s="280" t="s">
        <v>5711</v>
      </c>
      <c r="F351" s="266">
        <v>3.99</v>
      </c>
      <c r="G351" s="35">
        <f>ROUNDUP(F351*Carpeta!$O$1,-2)</f>
        <v>2800</v>
      </c>
      <c r="H351" s="35">
        <f>ROUNDUP(F351*Carpeta!$O$4,-2)</f>
        <v>2600</v>
      </c>
      <c r="I351" s="2">
        <v>1</v>
      </c>
      <c r="J351" s="35">
        <f>G351*I351</f>
        <v>2800</v>
      </c>
      <c r="K351" s="35">
        <f>H351*I351</f>
        <v>2600</v>
      </c>
      <c r="L351" s="257" t="s">
        <v>247</v>
      </c>
      <c r="M351" s="41">
        <f>F351*I351</f>
        <v>3.99</v>
      </c>
    </row>
    <row r="352" spans="1:13" x14ac:dyDescent="0.3">
      <c r="A352" s="203" t="s">
        <v>2080</v>
      </c>
      <c r="B352" s="279" t="s">
        <v>2596</v>
      </c>
      <c r="C352" s="19" t="s">
        <v>1038</v>
      </c>
      <c r="D352" s="12" t="s">
        <v>208</v>
      </c>
      <c r="E352" s="280" t="s">
        <v>5711</v>
      </c>
      <c r="F352" s="266">
        <v>3.99</v>
      </c>
      <c r="G352" s="35">
        <f>ROUNDUP(F352*Carpeta!$O$1,-2)</f>
        <v>2800</v>
      </c>
      <c r="H352" s="35">
        <f>ROUNDUP(F352*Carpeta!$O$4,-2)</f>
        <v>2600</v>
      </c>
      <c r="I352" s="2">
        <v>1</v>
      </c>
      <c r="J352" s="16">
        <f>G352*I352</f>
        <v>2800</v>
      </c>
      <c r="K352" s="16">
        <f>H352*I352</f>
        <v>2600</v>
      </c>
      <c r="L352" s="256" t="s">
        <v>2081</v>
      </c>
      <c r="M352" s="41">
        <f>F352*I352</f>
        <v>3.99</v>
      </c>
    </row>
    <row r="353" spans="1:15" x14ac:dyDescent="0.3">
      <c r="A353" s="30" t="s">
        <v>4350</v>
      </c>
      <c r="B353" s="23" t="s">
        <v>1343</v>
      </c>
      <c r="C353" s="14" t="s">
        <v>1152</v>
      </c>
      <c r="D353" s="12" t="s">
        <v>208</v>
      </c>
      <c r="E353" s="280" t="s">
        <v>5711</v>
      </c>
      <c r="F353" s="266">
        <v>3.99</v>
      </c>
      <c r="G353" s="35">
        <f>ROUNDUP(F353*Carpeta!$O$1,-2)</f>
        <v>2800</v>
      </c>
      <c r="H353" s="35">
        <f>ROUNDUP(F353*Carpeta!$O$4,-2)</f>
        <v>2600</v>
      </c>
      <c r="I353" s="2">
        <v>1</v>
      </c>
      <c r="J353" s="16">
        <f>G353*I353</f>
        <v>2800</v>
      </c>
      <c r="K353" s="16">
        <f>H353*I353</f>
        <v>2600</v>
      </c>
      <c r="L353" s="257" t="s">
        <v>4351</v>
      </c>
      <c r="M353" s="41">
        <f>F353*I353</f>
        <v>3.99</v>
      </c>
    </row>
    <row r="354" spans="1:15" x14ac:dyDescent="0.3">
      <c r="A354" s="176" t="s">
        <v>405</v>
      </c>
      <c r="B354" s="172" t="s">
        <v>1525</v>
      </c>
      <c r="C354" s="14" t="s">
        <v>1152</v>
      </c>
      <c r="D354" s="12" t="s">
        <v>208</v>
      </c>
      <c r="E354" s="280" t="s">
        <v>5712</v>
      </c>
      <c r="F354" s="266">
        <v>3.99</v>
      </c>
      <c r="G354" s="35">
        <f>ROUNDUP(F354*Carpeta!$O$1,-2)</f>
        <v>2800</v>
      </c>
      <c r="H354" s="35">
        <f>ROUNDUP(F354*Carpeta!$O$4,-2)</f>
        <v>2600</v>
      </c>
      <c r="I354" s="2">
        <v>1</v>
      </c>
      <c r="J354" s="16">
        <f>G354*I354</f>
        <v>2800</v>
      </c>
      <c r="K354" s="16">
        <f>H354*I354</f>
        <v>2600</v>
      </c>
      <c r="L354" s="256" t="s">
        <v>5227</v>
      </c>
      <c r="M354" s="41">
        <f>F354*I354</f>
        <v>3.99</v>
      </c>
    </row>
    <row r="355" spans="1:15" x14ac:dyDescent="0.3">
      <c r="A355" s="30" t="s">
        <v>5225</v>
      </c>
      <c r="B355" s="162" t="s">
        <v>1512</v>
      </c>
      <c r="C355" s="6" t="s">
        <v>1154</v>
      </c>
      <c r="D355" s="12" t="s">
        <v>208</v>
      </c>
      <c r="E355" s="280" t="s">
        <v>5711</v>
      </c>
      <c r="F355" s="266">
        <v>3.99</v>
      </c>
      <c r="G355" s="35">
        <f>ROUNDUP(F355*Carpeta!$O$1,-2)</f>
        <v>2800</v>
      </c>
      <c r="H355" s="35">
        <f>ROUNDUP(F355*Carpeta!$O$4,-2)</f>
        <v>2600</v>
      </c>
      <c r="I355" s="2">
        <v>5</v>
      </c>
      <c r="J355" s="16">
        <f>G355*I355</f>
        <v>14000</v>
      </c>
      <c r="K355" s="16">
        <f>H355*I355</f>
        <v>13000</v>
      </c>
      <c r="L355" s="256" t="s">
        <v>5226</v>
      </c>
      <c r="M355" s="41">
        <f>F355*I355</f>
        <v>19.950000000000003</v>
      </c>
    </row>
    <row r="356" spans="1:15" x14ac:dyDescent="0.3">
      <c r="A356" s="30" t="s">
        <v>241</v>
      </c>
      <c r="B356" s="155" t="s">
        <v>1500</v>
      </c>
      <c r="C356" s="6" t="s">
        <v>1154</v>
      </c>
      <c r="D356" s="13" t="s">
        <v>209</v>
      </c>
      <c r="E356" s="280" t="s">
        <v>5711</v>
      </c>
      <c r="F356" s="266">
        <v>3.99</v>
      </c>
      <c r="G356" s="35">
        <f>ROUNDUP(F356*Carpeta!$O$1,-2)</f>
        <v>2800</v>
      </c>
      <c r="H356" s="35">
        <f>ROUNDUP(F356*Carpeta!$O$4,-2)</f>
        <v>2600</v>
      </c>
      <c r="I356" s="2">
        <v>1</v>
      </c>
      <c r="J356" s="16">
        <f>G356*I356</f>
        <v>2800</v>
      </c>
      <c r="K356" s="16">
        <f>H356*I356</f>
        <v>2600</v>
      </c>
      <c r="L356" s="257" t="s">
        <v>4344</v>
      </c>
      <c r="M356" s="41">
        <f>F356*I356</f>
        <v>3.99</v>
      </c>
    </row>
    <row r="357" spans="1:15" x14ac:dyDescent="0.3">
      <c r="A357" s="33" t="s">
        <v>4647</v>
      </c>
      <c r="B357" s="255" t="s">
        <v>4514</v>
      </c>
      <c r="C357" s="6" t="s">
        <v>1154</v>
      </c>
      <c r="D357" s="1" t="s">
        <v>211</v>
      </c>
      <c r="E357" s="280" t="s">
        <v>5712</v>
      </c>
      <c r="F357" s="266">
        <v>3.99</v>
      </c>
      <c r="G357" s="35">
        <f>ROUNDUP(F357*Carpeta!$O$1,-2)</f>
        <v>2800</v>
      </c>
      <c r="H357" s="35">
        <f>ROUNDUP(F357*Carpeta!$O$4,-2)</f>
        <v>2600</v>
      </c>
      <c r="I357" s="2">
        <v>1</v>
      </c>
      <c r="J357" s="16">
        <f>G357*I357</f>
        <v>2800</v>
      </c>
      <c r="K357" s="16">
        <f>H357*I357</f>
        <v>2600</v>
      </c>
      <c r="L357" s="257" t="s">
        <v>4648</v>
      </c>
      <c r="M357" s="41">
        <f>F357*I357</f>
        <v>3.99</v>
      </c>
    </row>
    <row r="358" spans="1:15" x14ac:dyDescent="0.3">
      <c r="A358" s="33" t="s">
        <v>4616</v>
      </c>
      <c r="B358" s="255" t="s">
        <v>4514</v>
      </c>
      <c r="C358" s="6" t="s">
        <v>1154</v>
      </c>
      <c r="D358" s="1" t="s">
        <v>211</v>
      </c>
      <c r="E358" s="280" t="s">
        <v>5711</v>
      </c>
      <c r="F358" s="266">
        <v>3.99</v>
      </c>
      <c r="G358" s="35">
        <f>ROUNDUP(F358*Carpeta!$O$1,-2)</f>
        <v>2800</v>
      </c>
      <c r="H358" s="35">
        <f>ROUNDUP(F358*Carpeta!$O$4,-2)</f>
        <v>2600</v>
      </c>
      <c r="I358" s="2">
        <v>3</v>
      </c>
      <c r="J358" s="16">
        <f>G358*I358</f>
        <v>8400</v>
      </c>
      <c r="K358" s="16">
        <f>H358*I358</f>
        <v>7800</v>
      </c>
      <c r="L358" s="257" t="s">
        <v>4609</v>
      </c>
      <c r="M358" s="41">
        <f>F358*I358</f>
        <v>11.97</v>
      </c>
    </row>
    <row r="359" spans="1:15" x14ac:dyDescent="0.3">
      <c r="A359" s="4" t="s">
        <v>2555</v>
      </c>
      <c r="B359" s="147" t="s">
        <v>1491</v>
      </c>
      <c r="C359" s="10" t="s">
        <v>181</v>
      </c>
      <c r="D359" s="12" t="s">
        <v>208</v>
      </c>
      <c r="E359" s="280" t="s">
        <v>5711</v>
      </c>
      <c r="F359" s="266">
        <v>3.49</v>
      </c>
      <c r="G359" s="35">
        <f>ROUNDUP(F359*Carpeta!$O$1,-2)</f>
        <v>2500</v>
      </c>
      <c r="H359" s="35">
        <f>ROUNDUP(F359*Carpeta!$O$4,-2)</f>
        <v>2300</v>
      </c>
      <c r="I359" s="2">
        <v>1</v>
      </c>
      <c r="J359" s="35">
        <f>G359*I359</f>
        <v>2500</v>
      </c>
      <c r="K359" s="35">
        <f>H359*I359</f>
        <v>2300</v>
      </c>
      <c r="L359" s="257" t="s">
        <v>2554</v>
      </c>
      <c r="M359" s="41">
        <f>F359*I359</f>
        <v>3.49</v>
      </c>
    </row>
    <row r="360" spans="1:15" x14ac:dyDescent="0.3">
      <c r="A360" s="4" t="s">
        <v>4266</v>
      </c>
      <c r="B360" s="148" t="s">
        <v>1492</v>
      </c>
      <c r="C360" s="10" t="s">
        <v>181</v>
      </c>
      <c r="D360" s="12" t="s">
        <v>208</v>
      </c>
      <c r="E360" s="280" t="s">
        <v>5711</v>
      </c>
      <c r="F360" s="266">
        <v>3.49</v>
      </c>
      <c r="G360" s="35">
        <f>ROUNDUP(F360*Carpeta!$O$1,-2)</f>
        <v>2500</v>
      </c>
      <c r="H360" s="35">
        <f>ROUNDUP(F360*Carpeta!$O$4,-2)</f>
        <v>2300</v>
      </c>
      <c r="I360" s="2">
        <v>1</v>
      </c>
      <c r="J360" s="35">
        <f>G360*I360</f>
        <v>2500</v>
      </c>
      <c r="K360" s="35">
        <f>H360*I360</f>
        <v>2300</v>
      </c>
      <c r="L360" s="257" t="s">
        <v>4265</v>
      </c>
      <c r="M360" s="41">
        <f>F360*I360</f>
        <v>3.49</v>
      </c>
    </row>
    <row r="361" spans="1:15" x14ac:dyDescent="0.3">
      <c r="A361" s="4" t="s">
        <v>4174</v>
      </c>
      <c r="B361" s="161" t="s">
        <v>1511</v>
      </c>
      <c r="C361" s="10" t="s">
        <v>181</v>
      </c>
      <c r="D361" s="12" t="s">
        <v>208</v>
      </c>
      <c r="E361" s="280" t="s">
        <v>5711</v>
      </c>
      <c r="F361" s="266">
        <v>3.49</v>
      </c>
      <c r="G361" s="35">
        <f>ROUNDUP(F361*Carpeta!$O$1,-2)</f>
        <v>2500</v>
      </c>
      <c r="H361" s="35">
        <f>ROUNDUP(F361*Carpeta!$O$4,-2)</f>
        <v>2300</v>
      </c>
      <c r="I361" s="2">
        <v>1</v>
      </c>
      <c r="J361" s="16">
        <f>G361*I361</f>
        <v>2500</v>
      </c>
      <c r="K361" s="16">
        <f>H361*I361</f>
        <v>2300</v>
      </c>
      <c r="L361" s="42" t="s">
        <v>4175</v>
      </c>
      <c r="M361" s="41">
        <f>F361*I361</f>
        <v>3.49</v>
      </c>
    </row>
    <row r="362" spans="1:15" x14ac:dyDescent="0.3">
      <c r="A362" s="4" t="s">
        <v>615</v>
      </c>
      <c r="B362" s="170" t="s">
        <v>1523</v>
      </c>
      <c r="C362" s="10" t="s">
        <v>181</v>
      </c>
      <c r="D362" s="12" t="s">
        <v>208</v>
      </c>
      <c r="E362" s="280" t="s">
        <v>5711</v>
      </c>
      <c r="F362" s="266">
        <v>3.49</v>
      </c>
      <c r="G362" s="35">
        <f>ROUNDUP(F362*Carpeta!$O$1,-2)</f>
        <v>2500</v>
      </c>
      <c r="H362" s="35">
        <f>ROUNDUP(F362*Carpeta!$O$4,-2)</f>
        <v>2300</v>
      </c>
      <c r="I362" s="2">
        <v>1</v>
      </c>
      <c r="J362" s="35">
        <f>G362*I362</f>
        <v>2500</v>
      </c>
      <c r="K362" s="35">
        <f>H362*I362</f>
        <v>2300</v>
      </c>
      <c r="L362" s="257" t="s">
        <v>614</v>
      </c>
      <c r="M362" s="41">
        <f>F362*I362</f>
        <v>3.49</v>
      </c>
    </row>
    <row r="363" spans="1:15" x14ac:dyDescent="0.3">
      <c r="A363" s="176" t="s">
        <v>5216</v>
      </c>
      <c r="B363" s="172" t="s">
        <v>1525</v>
      </c>
      <c r="C363" s="10" t="s">
        <v>181</v>
      </c>
      <c r="D363" s="12" t="s">
        <v>208</v>
      </c>
      <c r="E363" s="280" t="s">
        <v>5711</v>
      </c>
      <c r="F363" s="266">
        <v>3.49</v>
      </c>
      <c r="G363" s="35">
        <f>ROUNDUP(F363*Carpeta!$O$1,-2)</f>
        <v>2500</v>
      </c>
      <c r="H363" s="35">
        <f>ROUNDUP(F363*Carpeta!$O$4,-2)</f>
        <v>2300</v>
      </c>
      <c r="I363" s="2">
        <v>1</v>
      </c>
      <c r="J363" s="35">
        <f>G363*I363</f>
        <v>2500</v>
      </c>
      <c r="K363" s="35">
        <f>H363*I363</f>
        <v>2300</v>
      </c>
      <c r="L363" s="256" t="s">
        <v>5217</v>
      </c>
      <c r="M363" s="41">
        <f>F363*I363</f>
        <v>3.49</v>
      </c>
      <c r="O363" s="63"/>
    </row>
    <row r="364" spans="1:15" x14ac:dyDescent="0.3">
      <c r="A364" s="4" t="s">
        <v>5271</v>
      </c>
      <c r="B364" s="272" t="s">
        <v>5293</v>
      </c>
      <c r="C364" s="10" t="s">
        <v>181</v>
      </c>
      <c r="D364" s="12" t="s">
        <v>208</v>
      </c>
      <c r="E364" s="280" t="s">
        <v>5711</v>
      </c>
      <c r="F364" s="266">
        <v>3.49</v>
      </c>
      <c r="G364" s="35">
        <f>ROUNDUP(F364*Carpeta!$O$1,-2)</f>
        <v>2500</v>
      </c>
      <c r="H364" s="35">
        <f>ROUNDUP(F364*Carpeta!$O$4,-2)</f>
        <v>2300</v>
      </c>
      <c r="I364" s="2">
        <v>1</v>
      </c>
      <c r="J364" s="16">
        <f>G364*I364</f>
        <v>2500</v>
      </c>
      <c r="K364" s="16">
        <f>H364*I364</f>
        <v>2300</v>
      </c>
      <c r="L364" s="42" t="s">
        <v>5272</v>
      </c>
      <c r="M364" s="41">
        <f>F364*I364</f>
        <v>3.49</v>
      </c>
    </row>
    <row r="365" spans="1:15" x14ac:dyDescent="0.3">
      <c r="A365" s="22" t="s">
        <v>5360</v>
      </c>
      <c r="B365" s="150" t="s">
        <v>1494</v>
      </c>
      <c r="C365" s="9" t="s">
        <v>182</v>
      </c>
      <c r="D365" s="12" t="s">
        <v>208</v>
      </c>
      <c r="E365" s="280" t="s">
        <v>5711</v>
      </c>
      <c r="F365" s="266">
        <v>3.49</v>
      </c>
      <c r="G365" s="35">
        <f>ROUNDUP(F365*Carpeta!$O$1,-2)</f>
        <v>2500</v>
      </c>
      <c r="H365" s="35">
        <f>ROUNDUP(F365*Carpeta!$O$4,-2)</f>
        <v>2300</v>
      </c>
      <c r="I365" s="2">
        <v>1</v>
      </c>
      <c r="J365" s="16">
        <f>G365*I365</f>
        <v>2500</v>
      </c>
      <c r="K365" s="16">
        <f>H365*I365</f>
        <v>2300</v>
      </c>
      <c r="L365" s="256" t="s">
        <v>5359</v>
      </c>
      <c r="M365" s="41">
        <f>F365*I365</f>
        <v>3.49</v>
      </c>
    </row>
    <row r="366" spans="1:15" x14ac:dyDescent="0.3">
      <c r="A366" s="176" t="s">
        <v>2858</v>
      </c>
      <c r="B366" s="205" t="s">
        <v>2628</v>
      </c>
      <c r="C366" s="9" t="s">
        <v>182</v>
      </c>
      <c r="D366" s="12" t="s">
        <v>208</v>
      </c>
      <c r="E366" s="280" t="s">
        <v>5711</v>
      </c>
      <c r="F366" s="266">
        <v>3.49</v>
      </c>
      <c r="G366" s="35">
        <f>ROUNDUP(F366*Carpeta!$O$1,-2)</f>
        <v>2500</v>
      </c>
      <c r="H366" s="35">
        <f>ROUNDUP(F366*Carpeta!$O$4,-2)</f>
        <v>2300</v>
      </c>
      <c r="I366" s="2">
        <v>1</v>
      </c>
      <c r="J366" s="16">
        <f>G366*I366</f>
        <v>2500</v>
      </c>
      <c r="K366" s="16">
        <f>H366*I366</f>
        <v>2300</v>
      </c>
      <c r="L366" s="256" t="s">
        <v>2859</v>
      </c>
      <c r="M366" s="41">
        <f>F366*I366</f>
        <v>3.49</v>
      </c>
    </row>
    <row r="367" spans="1:15" x14ac:dyDescent="0.3">
      <c r="A367" s="30" t="s">
        <v>3795</v>
      </c>
      <c r="B367" s="167" t="s">
        <v>1518</v>
      </c>
      <c r="C367" s="23" t="s">
        <v>183</v>
      </c>
      <c r="D367" s="11" t="s">
        <v>210</v>
      </c>
      <c r="E367" s="280" t="s">
        <v>5711</v>
      </c>
      <c r="F367" s="266">
        <v>3.49</v>
      </c>
      <c r="G367" s="35">
        <f>ROUNDUP(F367*Carpeta!$O$1,-2)</f>
        <v>2500</v>
      </c>
      <c r="H367" s="35">
        <f>ROUNDUP(F367*Carpeta!$O$4,-2)</f>
        <v>2300</v>
      </c>
      <c r="I367" s="2">
        <v>2</v>
      </c>
      <c r="J367" s="16">
        <f>G367*I367</f>
        <v>5000</v>
      </c>
      <c r="K367" s="16">
        <f>H367*I367</f>
        <v>4600</v>
      </c>
      <c r="L367" s="256" t="s">
        <v>3794</v>
      </c>
      <c r="M367" s="41">
        <f>F367*I367</f>
        <v>6.98</v>
      </c>
    </row>
    <row r="368" spans="1:15" x14ac:dyDescent="0.3">
      <c r="A368" s="30" t="s">
        <v>2614</v>
      </c>
      <c r="B368" s="193" t="s">
        <v>2424</v>
      </c>
      <c r="C368" s="23" t="s">
        <v>183</v>
      </c>
      <c r="D368" s="11" t="s">
        <v>210</v>
      </c>
      <c r="E368" s="280" t="s">
        <v>5711</v>
      </c>
      <c r="F368" s="266">
        <v>3.49</v>
      </c>
      <c r="G368" s="35">
        <f>ROUNDUP(F368*Carpeta!$O$1,-2)</f>
        <v>2500</v>
      </c>
      <c r="H368" s="35">
        <f>ROUNDUP(F368*Carpeta!$O$4,-2)</f>
        <v>2300</v>
      </c>
      <c r="I368" s="2">
        <v>1</v>
      </c>
      <c r="J368" s="16">
        <f>G368*I368</f>
        <v>2500</v>
      </c>
      <c r="K368" s="16">
        <f>H368*I368</f>
        <v>2300</v>
      </c>
      <c r="L368" s="256" t="s">
        <v>2613</v>
      </c>
      <c r="M368" s="41">
        <f>F368*I368</f>
        <v>3.49</v>
      </c>
      <c r="O368" s="63"/>
    </row>
    <row r="369" spans="1:13" x14ac:dyDescent="0.3">
      <c r="A369" s="30" t="s">
        <v>4267</v>
      </c>
      <c r="B369" s="155" t="s">
        <v>1500</v>
      </c>
      <c r="C369" s="23" t="s">
        <v>183</v>
      </c>
      <c r="D369" s="12" t="s">
        <v>208</v>
      </c>
      <c r="E369" s="280" t="s">
        <v>5711</v>
      </c>
      <c r="F369" s="266">
        <v>3.49</v>
      </c>
      <c r="G369" s="35">
        <f>ROUNDUP(F369*Carpeta!$O$1,-2)</f>
        <v>2500</v>
      </c>
      <c r="H369" s="35">
        <f>ROUNDUP(F369*Carpeta!$O$4,-2)</f>
        <v>2300</v>
      </c>
      <c r="I369" s="2">
        <v>1</v>
      </c>
      <c r="J369" s="16">
        <f>G369*I369</f>
        <v>2500</v>
      </c>
      <c r="K369" s="16">
        <f>H369*I369</f>
        <v>2300</v>
      </c>
      <c r="L369" s="257" t="s">
        <v>4347</v>
      </c>
      <c r="M369" s="41">
        <f>F369*I369</f>
        <v>3.49</v>
      </c>
    </row>
    <row r="370" spans="1:13" x14ac:dyDescent="0.3">
      <c r="A370" s="4" t="s">
        <v>4909</v>
      </c>
      <c r="B370" s="211" t="s">
        <v>3228</v>
      </c>
      <c r="C370" s="23" t="s">
        <v>183</v>
      </c>
      <c r="D370" s="1" t="s">
        <v>211</v>
      </c>
      <c r="E370" s="280" t="s">
        <v>5711</v>
      </c>
      <c r="F370" s="266">
        <v>3.49</v>
      </c>
      <c r="G370" s="35">
        <f>ROUNDUP(F370*Carpeta!$O$1,-2)</f>
        <v>2500</v>
      </c>
      <c r="H370" s="35">
        <f>ROUNDUP(F370*Carpeta!$O$4,-2)</f>
        <v>2300</v>
      </c>
      <c r="I370" s="2">
        <v>5</v>
      </c>
      <c r="J370" s="16">
        <f>G370*I370</f>
        <v>12500</v>
      </c>
      <c r="K370" s="16">
        <f>H370*I370</f>
        <v>11500</v>
      </c>
      <c r="L370" s="42" t="s">
        <v>4910</v>
      </c>
      <c r="M370" s="41">
        <f>F370*I370</f>
        <v>17.450000000000003</v>
      </c>
    </row>
    <row r="371" spans="1:13" x14ac:dyDescent="0.3">
      <c r="A371" s="22" t="s">
        <v>2712</v>
      </c>
      <c r="B371" s="164" t="s">
        <v>1514</v>
      </c>
      <c r="C371" s="8" t="s">
        <v>184</v>
      </c>
      <c r="D371" s="11" t="s">
        <v>210</v>
      </c>
      <c r="E371" s="280" t="s">
        <v>5711</v>
      </c>
      <c r="F371" s="266">
        <v>3.49</v>
      </c>
      <c r="G371" s="35">
        <f>ROUNDUP(F371*Carpeta!$O$1,-2)</f>
        <v>2500</v>
      </c>
      <c r="H371" s="35">
        <f>ROUNDUP(F371*Carpeta!$O$4,-2)</f>
        <v>2300</v>
      </c>
      <c r="I371" s="2">
        <v>1</v>
      </c>
      <c r="J371" s="16">
        <f>G371*I371</f>
        <v>2500</v>
      </c>
      <c r="K371" s="16">
        <f>H371*I371</f>
        <v>2300</v>
      </c>
      <c r="L371" s="256" t="s">
        <v>2711</v>
      </c>
      <c r="M371" s="41">
        <f>F371*I371</f>
        <v>3.49</v>
      </c>
    </row>
    <row r="372" spans="1:13" x14ac:dyDescent="0.3">
      <c r="A372" s="4" t="s">
        <v>4684</v>
      </c>
      <c r="B372" s="103" t="s">
        <v>1450</v>
      </c>
      <c r="C372" s="8" t="s">
        <v>184</v>
      </c>
      <c r="D372" s="1" t="s">
        <v>211</v>
      </c>
      <c r="E372" s="280" t="s">
        <v>5711</v>
      </c>
      <c r="F372" s="266">
        <v>3.49</v>
      </c>
      <c r="G372" s="35">
        <f>ROUNDUP(F372*Carpeta!$O$1,-2)</f>
        <v>2500</v>
      </c>
      <c r="H372" s="35">
        <f>ROUNDUP(F372*Carpeta!$O$4,-2)</f>
        <v>2300</v>
      </c>
      <c r="I372" s="2">
        <v>1</v>
      </c>
      <c r="J372" s="35">
        <f>G372*I372</f>
        <v>2500</v>
      </c>
      <c r="K372" s="35">
        <f>H372*I372</f>
        <v>2300</v>
      </c>
      <c r="L372" s="257" t="s">
        <v>4685</v>
      </c>
      <c r="M372" s="41">
        <f>F372*I372</f>
        <v>3.49</v>
      </c>
    </row>
    <row r="373" spans="1:13" x14ac:dyDescent="0.3">
      <c r="A373" s="30" t="s">
        <v>2436</v>
      </c>
      <c r="B373" s="23" t="s">
        <v>1347</v>
      </c>
      <c r="C373" s="19" t="s">
        <v>185</v>
      </c>
      <c r="D373" s="11" t="s">
        <v>210</v>
      </c>
      <c r="E373" s="280" t="s">
        <v>5712</v>
      </c>
      <c r="F373" s="266">
        <v>3.49</v>
      </c>
      <c r="G373" s="35">
        <f>ROUNDUP(F373*Carpeta!$O$1,-2)</f>
        <v>2500</v>
      </c>
      <c r="H373" s="35">
        <f>ROUNDUP(F373*Carpeta!$O$4,-2)</f>
        <v>2300</v>
      </c>
      <c r="I373" s="2">
        <v>1</v>
      </c>
      <c r="J373" s="16">
        <f>G373*I373</f>
        <v>2500</v>
      </c>
      <c r="K373" s="16">
        <f>H373*I373</f>
        <v>2300</v>
      </c>
      <c r="L373" s="256" t="s">
        <v>2437</v>
      </c>
      <c r="M373" s="41">
        <f>F373*I373</f>
        <v>3.49</v>
      </c>
    </row>
    <row r="374" spans="1:13" x14ac:dyDescent="0.3">
      <c r="A374" s="176" t="s">
        <v>421</v>
      </c>
      <c r="B374" s="172" t="s">
        <v>1525</v>
      </c>
      <c r="C374" s="19" t="s">
        <v>185</v>
      </c>
      <c r="D374" s="11" t="s">
        <v>210</v>
      </c>
      <c r="E374" s="280" t="s">
        <v>5711</v>
      </c>
      <c r="F374" s="266">
        <v>3.49</v>
      </c>
      <c r="G374" s="35">
        <f>ROUNDUP(F374*Carpeta!$O$1,-2)</f>
        <v>2500</v>
      </c>
      <c r="H374" s="35">
        <f>ROUNDUP(F374*Carpeta!$O$4,-2)</f>
        <v>2300</v>
      </c>
      <c r="I374" s="2">
        <v>1</v>
      </c>
      <c r="J374" s="35">
        <f>G374*I374</f>
        <v>2500</v>
      </c>
      <c r="K374" s="35">
        <f>H374*I374</f>
        <v>2300</v>
      </c>
      <c r="L374" s="256" t="s">
        <v>422</v>
      </c>
      <c r="M374" s="41">
        <f>F374*I374</f>
        <v>3.49</v>
      </c>
    </row>
    <row r="375" spans="1:13" x14ac:dyDescent="0.3">
      <c r="A375" s="30" t="s">
        <v>4070</v>
      </c>
      <c r="B375" s="167" t="s">
        <v>1518</v>
      </c>
      <c r="C375" s="19" t="s">
        <v>185</v>
      </c>
      <c r="D375" s="12" t="s">
        <v>208</v>
      </c>
      <c r="E375" s="280" t="s">
        <v>5711</v>
      </c>
      <c r="F375" s="266">
        <v>3.49</v>
      </c>
      <c r="G375" s="35">
        <f>ROUNDUP(F375*Carpeta!$O$1,-2)</f>
        <v>2500</v>
      </c>
      <c r="H375" s="35">
        <f>ROUNDUP(F375*Carpeta!$O$4,-2)</f>
        <v>2300</v>
      </c>
      <c r="I375" s="2">
        <v>2</v>
      </c>
      <c r="J375" s="16">
        <f>G375*I375</f>
        <v>5000</v>
      </c>
      <c r="K375" s="16">
        <f>H375*I375</f>
        <v>4600</v>
      </c>
      <c r="L375" s="256" t="s">
        <v>4069</v>
      </c>
      <c r="M375" s="41">
        <f>F375*I375</f>
        <v>6.98</v>
      </c>
    </row>
    <row r="376" spans="1:13" x14ac:dyDescent="0.3">
      <c r="A376" s="4" t="s">
        <v>297</v>
      </c>
      <c r="B376" s="170" t="s">
        <v>1523</v>
      </c>
      <c r="C376" s="19" t="s">
        <v>185</v>
      </c>
      <c r="D376" s="12" t="s">
        <v>208</v>
      </c>
      <c r="E376" s="280" t="s">
        <v>5711</v>
      </c>
      <c r="F376" s="266">
        <v>3.49</v>
      </c>
      <c r="G376" s="35">
        <f>ROUNDUP(F376*Carpeta!$O$1,-2)</f>
        <v>2500</v>
      </c>
      <c r="H376" s="35">
        <f>ROUNDUP(F376*Carpeta!$O$4,-2)</f>
        <v>2300</v>
      </c>
      <c r="I376" s="2">
        <v>1</v>
      </c>
      <c r="J376" s="35">
        <f>G376*I376</f>
        <v>2500</v>
      </c>
      <c r="K376" s="35">
        <f>H376*I376</f>
        <v>2300</v>
      </c>
      <c r="L376" s="257" t="s">
        <v>4654</v>
      </c>
      <c r="M376" s="41">
        <f>F376*I376</f>
        <v>3.49</v>
      </c>
    </row>
    <row r="377" spans="1:13" x14ac:dyDescent="0.3">
      <c r="A377" s="22" t="s">
        <v>1863</v>
      </c>
      <c r="B377" s="143" t="s">
        <v>1505</v>
      </c>
      <c r="C377" s="5" t="s">
        <v>1036</v>
      </c>
      <c r="D377" s="13" t="s">
        <v>209</v>
      </c>
      <c r="E377" s="280" t="s">
        <v>5711</v>
      </c>
      <c r="F377" s="266">
        <v>3.49</v>
      </c>
      <c r="G377" s="35">
        <f>ROUNDUP(F377*Carpeta!$O$1,-2)</f>
        <v>2500</v>
      </c>
      <c r="H377" s="35">
        <f>ROUNDUP(F377*Carpeta!$O$4,-2)</f>
        <v>2300</v>
      </c>
      <c r="I377" s="2">
        <v>3</v>
      </c>
      <c r="J377" s="16">
        <f>G377*I377</f>
        <v>7500</v>
      </c>
      <c r="K377" s="16">
        <f>H377*I377</f>
        <v>6900</v>
      </c>
      <c r="L377" s="257" t="s">
        <v>1862</v>
      </c>
      <c r="M377" s="41">
        <f>F377*I377</f>
        <v>10.47</v>
      </c>
    </row>
    <row r="378" spans="1:13" x14ac:dyDescent="0.3">
      <c r="A378" s="22" t="s">
        <v>2726</v>
      </c>
      <c r="B378" s="164" t="s">
        <v>1514</v>
      </c>
      <c r="C378" s="14" t="s">
        <v>1152</v>
      </c>
      <c r="D378" s="13" t="s">
        <v>209</v>
      </c>
      <c r="E378" s="280" t="s">
        <v>5711</v>
      </c>
      <c r="F378" s="266">
        <v>3.49</v>
      </c>
      <c r="G378" s="35">
        <f>ROUNDUP(F378*Carpeta!$O$1,-2)</f>
        <v>2500</v>
      </c>
      <c r="H378" s="35">
        <f>ROUNDUP(F378*Carpeta!$O$4,-2)</f>
        <v>2300</v>
      </c>
      <c r="I378" s="2">
        <v>2</v>
      </c>
      <c r="J378" s="16">
        <f>G378*I378</f>
        <v>5000</v>
      </c>
      <c r="K378" s="16">
        <f>H378*I378</f>
        <v>4600</v>
      </c>
      <c r="L378" s="256" t="s">
        <v>2725</v>
      </c>
      <c r="M378" s="41">
        <f>F378*I378</f>
        <v>6.98</v>
      </c>
    </row>
    <row r="379" spans="1:13" x14ac:dyDescent="0.3">
      <c r="A379" s="30" t="s">
        <v>1917</v>
      </c>
      <c r="B379" s="146" t="s">
        <v>1490</v>
      </c>
      <c r="C379" s="6" t="s">
        <v>1154</v>
      </c>
      <c r="D379" s="12" t="s">
        <v>208</v>
      </c>
      <c r="E379" s="280" t="s">
        <v>5711</v>
      </c>
      <c r="F379" s="266">
        <v>3.49</v>
      </c>
      <c r="G379" s="35">
        <f>ROUNDUP(F379*Carpeta!$O$1,-2)</f>
        <v>2500</v>
      </c>
      <c r="H379" s="35">
        <f>ROUNDUP(F379*Carpeta!$O$4,-2)</f>
        <v>2300</v>
      </c>
      <c r="I379" s="2">
        <v>1</v>
      </c>
      <c r="J379" s="16">
        <f>G379*I379</f>
        <v>2500</v>
      </c>
      <c r="K379" s="16">
        <f>H379*I379</f>
        <v>2300</v>
      </c>
      <c r="L379" s="256" t="s">
        <v>1916</v>
      </c>
      <c r="M379" s="41">
        <f>F379*I379</f>
        <v>3.49</v>
      </c>
    </row>
    <row r="380" spans="1:13" x14ac:dyDescent="0.3">
      <c r="A380" s="30" t="s">
        <v>1915</v>
      </c>
      <c r="B380" s="146" t="s">
        <v>1490</v>
      </c>
      <c r="C380" s="6" t="s">
        <v>1154</v>
      </c>
      <c r="D380" s="12" t="s">
        <v>208</v>
      </c>
      <c r="E380" s="280" t="s">
        <v>5711</v>
      </c>
      <c r="F380" s="266">
        <v>3.49</v>
      </c>
      <c r="G380" s="35">
        <f>ROUNDUP(F380*Carpeta!$O$1,-2)</f>
        <v>2500</v>
      </c>
      <c r="H380" s="35">
        <f>ROUNDUP(F380*Carpeta!$O$4,-2)</f>
        <v>2300</v>
      </c>
      <c r="I380" s="2">
        <v>1</v>
      </c>
      <c r="J380" s="16">
        <f>G380*I380</f>
        <v>2500</v>
      </c>
      <c r="K380" s="16">
        <f>H380*I380</f>
        <v>2300</v>
      </c>
      <c r="L380" s="256" t="s">
        <v>1914</v>
      </c>
      <c r="M380" s="41">
        <f>F380*I380</f>
        <v>3.49</v>
      </c>
    </row>
    <row r="381" spans="1:13" x14ac:dyDescent="0.3">
      <c r="A381" s="22" t="s">
        <v>4532</v>
      </c>
      <c r="B381" s="255" t="s">
        <v>4514</v>
      </c>
      <c r="C381" s="6" t="s">
        <v>1154</v>
      </c>
      <c r="D381" s="12" t="s">
        <v>208</v>
      </c>
      <c r="E381" s="280" t="s">
        <v>5712</v>
      </c>
      <c r="F381" s="266">
        <v>3.49</v>
      </c>
      <c r="G381" s="35">
        <f>ROUNDUP(F381*Carpeta!$O$1,-2)</f>
        <v>2500</v>
      </c>
      <c r="H381" s="35">
        <f>ROUNDUP(F381*Carpeta!$O$4,-2)</f>
        <v>2300</v>
      </c>
      <c r="I381" s="2">
        <v>1</v>
      </c>
      <c r="J381" s="16">
        <f>G381*I381</f>
        <v>2500</v>
      </c>
      <c r="K381" s="16">
        <f>H381*I381</f>
        <v>2300</v>
      </c>
      <c r="L381" s="257" t="s">
        <v>4531</v>
      </c>
      <c r="M381" s="41">
        <f>F381*I381</f>
        <v>3.49</v>
      </c>
    </row>
    <row r="382" spans="1:13" x14ac:dyDescent="0.3">
      <c r="A382" s="227" t="s">
        <v>4614</v>
      </c>
      <c r="B382" s="255" t="s">
        <v>4514</v>
      </c>
      <c r="C382" s="6" t="s">
        <v>1154</v>
      </c>
      <c r="D382" s="1" t="s">
        <v>211</v>
      </c>
      <c r="E382" s="280" t="s">
        <v>5712</v>
      </c>
      <c r="F382" s="266">
        <v>3.49</v>
      </c>
      <c r="G382" s="35">
        <f>ROUNDUP(F382*Carpeta!$O$1,-2)</f>
        <v>2500</v>
      </c>
      <c r="H382" s="35">
        <f>ROUNDUP(F382*Carpeta!$O$4,-2)</f>
        <v>2300</v>
      </c>
      <c r="I382" s="2">
        <v>1</v>
      </c>
      <c r="J382" s="16">
        <f>G382*I382</f>
        <v>2500</v>
      </c>
      <c r="K382" s="16">
        <f>H382*I382</f>
        <v>2300</v>
      </c>
      <c r="L382" s="256" t="s">
        <v>4677</v>
      </c>
      <c r="M382" s="41">
        <f>F382*I382</f>
        <v>3.49</v>
      </c>
    </row>
    <row r="383" spans="1:13" x14ac:dyDescent="0.3">
      <c r="A383" s="33" t="s">
        <v>4620</v>
      </c>
      <c r="B383" s="255" t="s">
        <v>4514</v>
      </c>
      <c r="C383" s="6" t="s">
        <v>1154</v>
      </c>
      <c r="D383" s="1" t="s">
        <v>211</v>
      </c>
      <c r="E383" s="280" t="s">
        <v>5712</v>
      </c>
      <c r="F383" s="266">
        <v>3.49</v>
      </c>
      <c r="G383" s="35">
        <f>ROUNDUP(F383*Carpeta!$O$1,-2)</f>
        <v>2500</v>
      </c>
      <c r="H383" s="35">
        <f>ROUNDUP(F383*Carpeta!$O$4,-2)</f>
        <v>2300</v>
      </c>
      <c r="I383" s="2">
        <v>2</v>
      </c>
      <c r="J383" s="16">
        <f>G383*I383</f>
        <v>5000</v>
      </c>
      <c r="K383" s="16">
        <f>H383*I383</f>
        <v>4600</v>
      </c>
      <c r="L383" s="257" t="s">
        <v>4619</v>
      </c>
      <c r="M383" s="41">
        <f>F383*I383</f>
        <v>6.98</v>
      </c>
    </row>
    <row r="384" spans="1:13" x14ac:dyDescent="0.3">
      <c r="A384" s="33" t="s">
        <v>4615</v>
      </c>
      <c r="B384" s="255" t="s">
        <v>4514</v>
      </c>
      <c r="C384" s="6" t="s">
        <v>1154</v>
      </c>
      <c r="D384" s="1" t="s">
        <v>211</v>
      </c>
      <c r="E384" s="280" t="s">
        <v>5711</v>
      </c>
      <c r="F384" s="266">
        <v>3.49</v>
      </c>
      <c r="G384" s="35">
        <f>ROUNDUP(F384*Carpeta!$O$1,-2)</f>
        <v>2500</v>
      </c>
      <c r="H384" s="35">
        <f>ROUNDUP(F384*Carpeta!$O$4,-2)</f>
        <v>2300</v>
      </c>
      <c r="I384" s="2">
        <v>2</v>
      </c>
      <c r="J384" s="16">
        <f>G384*I384</f>
        <v>5000</v>
      </c>
      <c r="K384" s="16">
        <f>H384*I384</f>
        <v>4600</v>
      </c>
      <c r="L384" s="257" t="s">
        <v>4610</v>
      </c>
      <c r="M384" s="41">
        <f>F384*I384</f>
        <v>6.98</v>
      </c>
    </row>
    <row r="385" spans="1:15" x14ac:dyDescent="0.3">
      <c r="A385" s="30" t="s">
        <v>4287</v>
      </c>
      <c r="B385" s="169" t="s">
        <v>1519</v>
      </c>
      <c r="C385" s="10" t="s">
        <v>181</v>
      </c>
      <c r="D385" s="11" t="s">
        <v>210</v>
      </c>
      <c r="E385" s="280" t="s">
        <v>5711</v>
      </c>
      <c r="F385" s="266">
        <v>2.99</v>
      </c>
      <c r="G385" s="35">
        <f>ROUNDUP(F385*Carpeta!$O$1,-2)</f>
        <v>2100</v>
      </c>
      <c r="H385" s="35">
        <f>ROUNDUP(F385*Carpeta!$O$4,-2)</f>
        <v>2000</v>
      </c>
      <c r="I385" s="2">
        <v>2</v>
      </c>
      <c r="J385" s="16">
        <f>G385*I385</f>
        <v>4200</v>
      </c>
      <c r="K385" s="16">
        <f>H385*I385</f>
        <v>4000</v>
      </c>
      <c r="L385" s="256" t="s">
        <v>4288</v>
      </c>
      <c r="M385" s="41">
        <f>F385*I385</f>
        <v>5.98</v>
      </c>
    </row>
    <row r="386" spans="1:15" x14ac:dyDescent="0.3">
      <c r="A386" s="30" t="s">
        <v>4073</v>
      </c>
      <c r="B386" s="125" t="s">
        <v>1459</v>
      </c>
      <c r="C386" s="10" t="s">
        <v>181</v>
      </c>
      <c r="D386" s="12" t="s">
        <v>208</v>
      </c>
      <c r="E386" s="280" t="s">
        <v>5711</v>
      </c>
      <c r="F386" s="266">
        <v>2.99</v>
      </c>
      <c r="G386" s="35">
        <f>ROUNDUP(F386*Carpeta!$O$1,-2)</f>
        <v>2100</v>
      </c>
      <c r="H386" s="35">
        <f>ROUNDUP(F386*Carpeta!$O$4,-2)</f>
        <v>2000</v>
      </c>
      <c r="I386" s="2">
        <v>1</v>
      </c>
      <c r="J386" s="16">
        <f>G386*I386</f>
        <v>2100</v>
      </c>
      <c r="K386" s="16">
        <f>H386*I386</f>
        <v>2000</v>
      </c>
      <c r="L386" s="256" t="s">
        <v>4076</v>
      </c>
      <c r="M386" s="41">
        <f>F386*I386</f>
        <v>2.99</v>
      </c>
    </row>
    <row r="387" spans="1:15" x14ac:dyDescent="0.3">
      <c r="A387" s="30" t="s">
        <v>2832</v>
      </c>
      <c r="B387" s="23" t="s">
        <v>1330</v>
      </c>
      <c r="C387" s="10" t="s">
        <v>181</v>
      </c>
      <c r="D387" s="12" t="s">
        <v>208</v>
      </c>
      <c r="E387" s="280" t="s">
        <v>5711</v>
      </c>
      <c r="F387" s="266">
        <v>2.99</v>
      </c>
      <c r="G387" s="35">
        <f>ROUNDUP(F387*Carpeta!$O$1,-2)</f>
        <v>2100</v>
      </c>
      <c r="H387" s="35">
        <f>ROUNDUP(F387*Carpeta!$O$4,-2)</f>
        <v>2000</v>
      </c>
      <c r="I387" s="2">
        <v>1</v>
      </c>
      <c r="J387" s="35">
        <f>G387*I387</f>
        <v>2100</v>
      </c>
      <c r="K387" s="35">
        <f>H387*I387</f>
        <v>2000</v>
      </c>
      <c r="L387" s="42" t="s">
        <v>2833</v>
      </c>
      <c r="M387" s="41">
        <f>F387*I387</f>
        <v>2.99</v>
      </c>
    </row>
    <row r="388" spans="1:15" x14ac:dyDescent="0.3">
      <c r="A388" s="30" t="s">
        <v>39</v>
      </c>
      <c r="B388" s="149" t="s">
        <v>1498</v>
      </c>
      <c r="C388" s="10" t="s">
        <v>181</v>
      </c>
      <c r="D388" s="12" t="s">
        <v>208</v>
      </c>
      <c r="E388" s="280" t="s">
        <v>5711</v>
      </c>
      <c r="F388" s="266">
        <v>2.99</v>
      </c>
      <c r="G388" s="35">
        <f>ROUNDUP(F388*Carpeta!$O$1,-2)</f>
        <v>2100</v>
      </c>
      <c r="H388" s="35">
        <f>ROUNDUP(F388*Carpeta!$O$4,-2)</f>
        <v>2000</v>
      </c>
      <c r="I388" s="2">
        <v>1</v>
      </c>
      <c r="J388" s="16">
        <f>G388*I388</f>
        <v>2100</v>
      </c>
      <c r="K388" s="16">
        <f>H388*I388</f>
        <v>2000</v>
      </c>
      <c r="L388" s="42" t="s">
        <v>4370</v>
      </c>
      <c r="M388" s="41">
        <f>F388*I388</f>
        <v>2.99</v>
      </c>
    </row>
    <row r="389" spans="1:15" x14ac:dyDescent="0.3">
      <c r="A389" s="30" t="s">
        <v>926</v>
      </c>
      <c r="B389" s="158" t="s">
        <v>1508</v>
      </c>
      <c r="C389" s="10" t="s">
        <v>181</v>
      </c>
      <c r="D389" s="12" t="s">
        <v>208</v>
      </c>
      <c r="E389" s="280" t="s">
        <v>5711</v>
      </c>
      <c r="F389" s="266">
        <v>2.99</v>
      </c>
      <c r="G389" s="35">
        <f>ROUNDUP(F389*Carpeta!$O$1,-2)</f>
        <v>2100</v>
      </c>
      <c r="H389" s="35">
        <f>ROUNDUP(F389*Carpeta!$O$4,-2)</f>
        <v>2000</v>
      </c>
      <c r="I389" s="2">
        <v>2</v>
      </c>
      <c r="J389" s="35">
        <f>G389*I389</f>
        <v>4200</v>
      </c>
      <c r="K389" s="35">
        <f>H389*I389</f>
        <v>4000</v>
      </c>
      <c r="L389" s="257" t="s">
        <v>927</v>
      </c>
      <c r="M389" s="41">
        <f>F389*I389</f>
        <v>5.98</v>
      </c>
    </row>
    <row r="390" spans="1:15" x14ac:dyDescent="0.3">
      <c r="A390" s="22" t="s">
        <v>4124</v>
      </c>
      <c r="B390" s="161" t="s">
        <v>1511</v>
      </c>
      <c r="C390" s="10" t="s">
        <v>181</v>
      </c>
      <c r="D390" s="12" t="s">
        <v>208</v>
      </c>
      <c r="E390" s="280" t="s">
        <v>5711</v>
      </c>
      <c r="F390" s="266">
        <v>2.99</v>
      </c>
      <c r="G390" s="35">
        <f>ROUNDUP(F390*Carpeta!$O$1,-2)</f>
        <v>2100</v>
      </c>
      <c r="H390" s="35">
        <f>ROUNDUP(F390*Carpeta!$O$4,-2)</f>
        <v>2000</v>
      </c>
      <c r="I390" s="2">
        <v>1</v>
      </c>
      <c r="J390" s="16">
        <f>G390*I390</f>
        <v>2100</v>
      </c>
      <c r="K390" s="16">
        <f>H390*I390</f>
        <v>2000</v>
      </c>
      <c r="L390" s="256" t="s">
        <v>4125</v>
      </c>
      <c r="M390" s="41">
        <f>F390*I390</f>
        <v>2.99</v>
      </c>
      <c r="O390" s="62"/>
    </row>
    <row r="391" spans="1:15" x14ac:dyDescent="0.3">
      <c r="A391" s="4" t="s">
        <v>591</v>
      </c>
      <c r="B391" s="162" t="s">
        <v>1512</v>
      </c>
      <c r="C391" s="10" t="s">
        <v>181</v>
      </c>
      <c r="D391" s="12" t="s">
        <v>208</v>
      </c>
      <c r="E391" s="280" t="s">
        <v>5711</v>
      </c>
      <c r="F391" s="266">
        <v>2.99</v>
      </c>
      <c r="G391" s="35">
        <f>ROUNDUP(F391*Carpeta!$O$1,-2)</f>
        <v>2100</v>
      </c>
      <c r="H391" s="35">
        <f>ROUNDUP(F391*Carpeta!$O$4,-2)</f>
        <v>2000</v>
      </c>
      <c r="I391" s="2">
        <v>3</v>
      </c>
      <c r="J391" s="35">
        <f>G391*I391</f>
        <v>6300</v>
      </c>
      <c r="K391" s="35">
        <f>H391*I391</f>
        <v>6000</v>
      </c>
      <c r="L391" s="257" t="s">
        <v>592</v>
      </c>
      <c r="M391" s="41">
        <f>F391*I391</f>
        <v>8.9700000000000006</v>
      </c>
      <c r="O391" s="62"/>
    </row>
    <row r="392" spans="1:15" x14ac:dyDescent="0.3">
      <c r="A392" s="30" t="s">
        <v>4073</v>
      </c>
      <c r="B392" s="165" t="s">
        <v>1515</v>
      </c>
      <c r="C392" s="10" t="s">
        <v>181</v>
      </c>
      <c r="D392" s="12" t="s">
        <v>208</v>
      </c>
      <c r="E392" s="280" t="s">
        <v>5711</v>
      </c>
      <c r="F392" s="266">
        <v>2.99</v>
      </c>
      <c r="G392" s="35">
        <f>ROUNDUP(F392*Carpeta!$O$1,-2)</f>
        <v>2100</v>
      </c>
      <c r="H392" s="35">
        <f>ROUNDUP(F392*Carpeta!$O$4,-2)</f>
        <v>2000</v>
      </c>
      <c r="I392" s="2">
        <v>1</v>
      </c>
      <c r="J392" s="16">
        <f>G392*I392</f>
        <v>2100</v>
      </c>
      <c r="K392" s="16">
        <f>H392*I392</f>
        <v>2000</v>
      </c>
      <c r="L392" s="256" t="s">
        <v>4074</v>
      </c>
      <c r="M392" s="41">
        <f>F392*I392</f>
        <v>2.99</v>
      </c>
    </row>
    <row r="393" spans="1:15" x14ac:dyDescent="0.3">
      <c r="A393" s="4" t="s">
        <v>612</v>
      </c>
      <c r="B393" s="168" t="s">
        <v>1520</v>
      </c>
      <c r="C393" s="10" t="s">
        <v>181</v>
      </c>
      <c r="D393" s="12" t="s">
        <v>208</v>
      </c>
      <c r="E393" s="280" t="s">
        <v>5711</v>
      </c>
      <c r="F393" s="266">
        <v>2.99</v>
      </c>
      <c r="G393" s="35">
        <f>ROUNDUP(F393*Carpeta!$O$1,-2)</f>
        <v>2100</v>
      </c>
      <c r="H393" s="35">
        <f>ROUNDUP(F393*Carpeta!$O$4,-2)</f>
        <v>2000</v>
      </c>
      <c r="I393" s="2">
        <v>2</v>
      </c>
      <c r="J393" s="35">
        <f>G393*I393</f>
        <v>4200</v>
      </c>
      <c r="K393" s="35">
        <f>H393*I393</f>
        <v>4000</v>
      </c>
      <c r="L393" s="42" t="s">
        <v>613</v>
      </c>
      <c r="M393" s="41">
        <f>F393*I393</f>
        <v>5.98</v>
      </c>
    </row>
    <row r="394" spans="1:15" x14ac:dyDescent="0.3">
      <c r="A394" s="4" t="s">
        <v>463</v>
      </c>
      <c r="B394" s="170" t="s">
        <v>1523</v>
      </c>
      <c r="C394" s="10" t="s">
        <v>181</v>
      </c>
      <c r="D394" s="12" t="s">
        <v>208</v>
      </c>
      <c r="E394" s="280" t="s">
        <v>5712</v>
      </c>
      <c r="F394" s="266">
        <v>2.99</v>
      </c>
      <c r="G394" s="35">
        <f>ROUNDUP(F394*Carpeta!$O$1,-2)</f>
        <v>2100</v>
      </c>
      <c r="H394" s="35">
        <f>ROUNDUP(F394*Carpeta!$O$4,-2)</f>
        <v>2000</v>
      </c>
      <c r="I394" s="2">
        <v>1</v>
      </c>
      <c r="J394" s="35">
        <f>G394*I394</f>
        <v>2100</v>
      </c>
      <c r="K394" s="35">
        <f>H394*I394</f>
        <v>2000</v>
      </c>
      <c r="L394" s="257" t="s">
        <v>462</v>
      </c>
      <c r="M394" s="41">
        <f>F394*I394</f>
        <v>2.99</v>
      </c>
    </row>
    <row r="395" spans="1:15" x14ac:dyDescent="0.3">
      <c r="A395" s="22" t="s">
        <v>327</v>
      </c>
      <c r="B395" s="170" t="s">
        <v>1523</v>
      </c>
      <c r="C395" s="10" t="s">
        <v>181</v>
      </c>
      <c r="D395" s="12" t="s">
        <v>208</v>
      </c>
      <c r="E395" s="280" t="s">
        <v>5711</v>
      </c>
      <c r="F395" s="266">
        <v>2.99</v>
      </c>
      <c r="G395" s="35">
        <f>ROUNDUP(F395*Carpeta!$O$1,-2)</f>
        <v>2100</v>
      </c>
      <c r="H395" s="35">
        <f>ROUNDUP(F395*Carpeta!$O$4,-2)</f>
        <v>2000</v>
      </c>
      <c r="I395" s="2">
        <v>3</v>
      </c>
      <c r="J395" s="16">
        <f>G395*I395</f>
        <v>6300</v>
      </c>
      <c r="K395" s="16">
        <f>H395*I395</f>
        <v>6000</v>
      </c>
      <c r="L395" s="256" t="s">
        <v>328</v>
      </c>
      <c r="M395" s="41">
        <f>F395*I395</f>
        <v>8.9700000000000006</v>
      </c>
    </row>
    <row r="396" spans="1:15" x14ac:dyDescent="0.3">
      <c r="A396" s="4" t="s">
        <v>2785</v>
      </c>
      <c r="B396" s="172" t="s">
        <v>1525</v>
      </c>
      <c r="C396" s="10" t="s">
        <v>181</v>
      </c>
      <c r="D396" s="12" t="s">
        <v>208</v>
      </c>
      <c r="E396" s="280" t="s">
        <v>5711</v>
      </c>
      <c r="F396" s="266">
        <v>2.99</v>
      </c>
      <c r="G396" s="35">
        <f>ROUNDUP(F396*Carpeta!$O$1,-2)</f>
        <v>2100</v>
      </c>
      <c r="H396" s="35">
        <f>ROUNDUP(F396*Carpeta!$O$4,-2)</f>
        <v>2000</v>
      </c>
      <c r="I396" s="2">
        <v>1</v>
      </c>
      <c r="J396" s="35">
        <f>G396*I396</f>
        <v>2100</v>
      </c>
      <c r="K396" s="35">
        <f>H396*I396</f>
        <v>2000</v>
      </c>
      <c r="L396" s="257" t="s">
        <v>2784</v>
      </c>
      <c r="M396" s="41">
        <f>F396*I396</f>
        <v>2.99</v>
      </c>
    </row>
    <row r="397" spans="1:15" x14ac:dyDescent="0.3">
      <c r="A397" s="33" t="s">
        <v>2444</v>
      </c>
      <c r="B397" s="157" t="s">
        <v>2132</v>
      </c>
      <c r="C397" s="10" t="s">
        <v>181</v>
      </c>
      <c r="D397" s="12" t="s">
        <v>208</v>
      </c>
      <c r="E397" s="280" t="s">
        <v>5711</v>
      </c>
      <c r="F397" s="266">
        <v>2.99</v>
      </c>
      <c r="G397" s="35">
        <f>ROUNDUP(F397*Carpeta!$O$1,-2)</f>
        <v>2100</v>
      </c>
      <c r="H397" s="35">
        <f>ROUNDUP(F397*Carpeta!$O$4,-2)</f>
        <v>2000</v>
      </c>
      <c r="I397" s="2">
        <v>1</v>
      </c>
      <c r="J397" s="16">
        <f>G397*I397</f>
        <v>2100</v>
      </c>
      <c r="K397" s="16">
        <f>H397*I397</f>
        <v>2000</v>
      </c>
      <c r="L397" s="256" t="s">
        <v>4327</v>
      </c>
      <c r="M397" s="41">
        <f>F397*I397</f>
        <v>2.99</v>
      </c>
    </row>
    <row r="398" spans="1:15" x14ac:dyDescent="0.3">
      <c r="A398" s="4" t="s">
        <v>3288</v>
      </c>
      <c r="B398" s="211" t="s">
        <v>3228</v>
      </c>
      <c r="C398" s="10" t="s">
        <v>181</v>
      </c>
      <c r="D398" s="12" t="s">
        <v>208</v>
      </c>
      <c r="E398" s="280" t="s">
        <v>5712</v>
      </c>
      <c r="F398" s="266">
        <v>2.99</v>
      </c>
      <c r="G398" s="35">
        <f>ROUNDUP(F398*Carpeta!$O$1,-2)</f>
        <v>2100</v>
      </c>
      <c r="H398" s="35">
        <f>ROUNDUP(F398*Carpeta!$O$4,-2)</f>
        <v>2000</v>
      </c>
      <c r="I398" s="2">
        <v>1</v>
      </c>
      <c r="J398" s="16">
        <f>G398*I398</f>
        <v>2100</v>
      </c>
      <c r="K398" s="16">
        <f>H398*I398</f>
        <v>2000</v>
      </c>
      <c r="L398" s="42" t="s">
        <v>6289</v>
      </c>
      <c r="M398" s="41">
        <f>F398*I398</f>
        <v>2.99</v>
      </c>
    </row>
    <row r="399" spans="1:15" x14ac:dyDescent="0.3">
      <c r="A399" s="22" t="s">
        <v>2426</v>
      </c>
      <c r="B399" s="172" t="s">
        <v>1525</v>
      </c>
      <c r="C399" s="10" t="s">
        <v>181</v>
      </c>
      <c r="D399" s="13" t="s">
        <v>209</v>
      </c>
      <c r="E399" s="280" t="s">
        <v>5711</v>
      </c>
      <c r="F399" s="266">
        <v>2.99</v>
      </c>
      <c r="G399" s="35">
        <f>ROUNDUP(F399*Carpeta!$O$1,-2)</f>
        <v>2100</v>
      </c>
      <c r="H399" s="35">
        <f>ROUNDUP(F399*Carpeta!$O$4,-2)</f>
        <v>2000</v>
      </c>
      <c r="I399" s="2">
        <v>1</v>
      </c>
      <c r="J399" s="16">
        <f>G399*I399</f>
        <v>2100</v>
      </c>
      <c r="K399" s="16">
        <f>H399*I399</f>
        <v>2000</v>
      </c>
      <c r="L399" s="256" t="s">
        <v>2427</v>
      </c>
      <c r="M399" s="41">
        <f>F399*I399</f>
        <v>2.99</v>
      </c>
    </row>
    <row r="400" spans="1:15" x14ac:dyDescent="0.3">
      <c r="A400" s="22" t="s">
        <v>5690</v>
      </c>
      <c r="B400" s="23" t="s">
        <v>2421</v>
      </c>
      <c r="C400" s="10" t="s">
        <v>181</v>
      </c>
      <c r="D400" s="13" t="s">
        <v>209</v>
      </c>
      <c r="E400" s="280" t="s">
        <v>5711</v>
      </c>
      <c r="F400" s="266">
        <v>2.99</v>
      </c>
      <c r="G400" s="35">
        <f>ROUNDUP(F400*Carpeta!$O$1,-2)</f>
        <v>2100</v>
      </c>
      <c r="H400" s="35">
        <f>ROUNDUP(F400*Carpeta!$O$4,-2)</f>
        <v>2000</v>
      </c>
      <c r="I400" s="2">
        <v>1</v>
      </c>
      <c r="J400" s="16">
        <f>G400*I400</f>
        <v>2100</v>
      </c>
      <c r="K400" s="16">
        <f>H400*I400</f>
        <v>2000</v>
      </c>
      <c r="L400" s="256" t="s">
        <v>5691</v>
      </c>
      <c r="M400" s="41">
        <f>F400*I400</f>
        <v>2.99</v>
      </c>
    </row>
    <row r="401" spans="1:15" x14ac:dyDescent="0.3">
      <c r="A401" s="4" t="s">
        <v>6287</v>
      </c>
      <c r="B401" s="211" t="s">
        <v>3228</v>
      </c>
      <c r="C401" s="10" t="s">
        <v>181</v>
      </c>
      <c r="D401" s="13" t="s">
        <v>209</v>
      </c>
      <c r="E401" s="280" t="s">
        <v>5711</v>
      </c>
      <c r="F401" s="266">
        <v>2.99</v>
      </c>
      <c r="G401" s="35">
        <f>ROUNDUP(F401*Carpeta!$O$1,-2)</f>
        <v>2100</v>
      </c>
      <c r="H401" s="35">
        <f>ROUNDUP(F401*Carpeta!$O$4,-2)</f>
        <v>2000</v>
      </c>
      <c r="I401" s="2">
        <v>1</v>
      </c>
      <c r="J401" s="16">
        <f>G401*I401</f>
        <v>2100</v>
      </c>
      <c r="K401" s="16">
        <f>H401*I401</f>
        <v>2000</v>
      </c>
      <c r="L401" s="42" t="s">
        <v>6288</v>
      </c>
      <c r="M401" s="41">
        <f>F401*I401</f>
        <v>2.99</v>
      </c>
    </row>
    <row r="402" spans="1:15" x14ac:dyDescent="0.3">
      <c r="A402" s="4" t="s">
        <v>3241</v>
      </c>
      <c r="B402" s="154" t="s">
        <v>1499</v>
      </c>
      <c r="C402" s="9" t="s">
        <v>182</v>
      </c>
      <c r="D402" s="11" t="s">
        <v>210</v>
      </c>
      <c r="E402" s="280" t="s">
        <v>5711</v>
      </c>
      <c r="F402" s="266">
        <v>2.99</v>
      </c>
      <c r="G402" s="35">
        <f>ROUNDUP(F402*Carpeta!$O$1,-2)</f>
        <v>2100</v>
      </c>
      <c r="H402" s="35">
        <f>ROUNDUP(F402*Carpeta!$O$4,-2)</f>
        <v>2000</v>
      </c>
      <c r="I402" s="2">
        <v>1</v>
      </c>
      <c r="J402" s="35">
        <f>G402*I402</f>
        <v>2100</v>
      </c>
      <c r="K402" s="35">
        <f>H402*I402</f>
        <v>2000</v>
      </c>
      <c r="L402" s="257" t="s">
        <v>3240</v>
      </c>
      <c r="M402" s="41">
        <f>F402*I402</f>
        <v>2.99</v>
      </c>
    </row>
    <row r="403" spans="1:15" x14ac:dyDescent="0.3">
      <c r="A403" s="4" t="s">
        <v>2880</v>
      </c>
      <c r="B403" s="162" t="s">
        <v>1512</v>
      </c>
      <c r="C403" s="9" t="s">
        <v>182</v>
      </c>
      <c r="D403" s="11" t="s">
        <v>210</v>
      </c>
      <c r="E403" s="280" t="s">
        <v>5711</v>
      </c>
      <c r="F403" s="266">
        <v>2.99</v>
      </c>
      <c r="G403" s="35">
        <f>ROUNDUP(F403*Carpeta!$O$1,-2)</f>
        <v>2100</v>
      </c>
      <c r="H403" s="35">
        <f>ROUNDUP(F403*Carpeta!$O$4,-2)</f>
        <v>2000</v>
      </c>
      <c r="I403" s="2">
        <v>2</v>
      </c>
      <c r="J403" s="16">
        <f>G403*I403</f>
        <v>4200</v>
      </c>
      <c r="K403" s="16">
        <f>H403*I403</f>
        <v>4000</v>
      </c>
      <c r="L403" s="42" t="s">
        <v>2879</v>
      </c>
      <c r="M403" s="41">
        <f>F403*I403</f>
        <v>5.98</v>
      </c>
    </row>
    <row r="404" spans="1:15" x14ac:dyDescent="0.3">
      <c r="A404" s="22" t="s">
        <v>5221</v>
      </c>
      <c r="B404" s="150" t="s">
        <v>1494</v>
      </c>
      <c r="C404" s="9" t="s">
        <v>182</v>
      </c>
      <c r="D404" s="12" t="s">
        <v>208</v>
      </c>
      <c r="E404" s="280" t="s">
        <v>5711</v>
      </c>
      <c r="F404" s="266">
        <v>2.99</v>
      </c>
      <c r="G404" s="35">
        <f>ROUNDUP(F404*Carpeta!$O$1,-2)</f>
        <v>2100</v>
      </c>
      <c r="H404" s="35">
        <f>ROUNDUP(F404*Carpeta!$O$4,-2)</f>
        <v>2000</v>
      </c>
      <c r="I404" s="2">
        <v>2</v>
      </c>
      <c r="J404" s="16">
        <f>G404*I404</f>
        <v>4200</v>
      </c>
      <c r="K404" s="16">
        <f>H404*I404</f>
        <v>4000</v>
      </c>
      <c r="L404" s="256" t="s">
        <v>5222</v>
      </c>
      <c r="M404" s="41">
        <f>F404*I404</f>
        <v>5.98</v>
      </c>
    </row>
    <row r="405" spans="1:15" x14ac:dyDescent="0.3">
      <c r="A405" s="4" t="s">
        <v>736</v>
      </c>
      <c r="B405" s="165" t="s">
        <v>1515</v>
      </c>
      <c r="C405" s="9" t="s">
        <v>182</v>
      </c>
      <c r="D405" s="12" t="s">
        <v>208</v>
      </c>
      <c r="E405" s="280" t="s">
        <v>5711</v>
      </c>
      <c r="F405" s="266">
        <v>2.99</v>
      </c>
      <c r="G405" s="35">
        <f>ROUNDUP(F405*Carpeta!$O$1,-2)</f>
        <v>2100</v>
      </c>
      <c r="H405" s="35">
        <f>ROUNDUP(F405*Carpeta!$O$4,-2)</f>
        <v>2000</v>
      </c>
      <c r="I405" s="2">
        <v>1</v>
      </c>
      <c r="J405" s="16">
        <f>G405*I405</f>
        <v>2100</v>
      </c>
      <c r="K405" s="16">
        <f>H405*I405</f>
        <v>2000</v>
      </c>
      <c r="L405" s="257" t="s">
        <v>737</v>
      </c>
      <c r="M405" s="41">
        <f>F405*I405</f>
        <v>2.99</v>
      </c>
    </row>
    <row r="406" spans="1:15" x14ac:dyDescent="0.3">
      <c r="A406" s="4" t="s">
        <v>4380</v>
      </c>
      <c r="B406" s="170" t="s">
        <v>1523</v>
      </c>
      <c r="C406" s="9" t="s">
        <v>182</v>
      </c>
      <c r="D406" s="12" t="s">
        <v>208</v>
      </c>
      <c r="E406" s="280" t="s">
        <v>5711</v>
      </c>
      <c r="F406" s="266">
        <v>2.99</v>
      </c>
      <c r="G406" s="35">
        <f>ROUNDUP(F406*Carpeta!$O$1,-2)</f>
        <v>2100</v>
      </c>
      <c r="H406" s="35">
        <f>ROUNDUP(F406*Carpeta!$O$4,-2)</f>
        <v>2000</v>
      </c>
      <c r="I406" s="2">
        <v>2</v>
      </c>
      <c r="J406" s="16">
        <f>G406*I406</f>
        <v>4200</v>
      </c>
      <c r="K406" s="16">
        <f>H406*I406</f>
        <v>4000</v>
      </c>
      <c r="L406" s="42" t="s">
        <v>4381</v>
      </c>
      <c r="M406" s="41">
        <f>F406*I406</f>
        <v>5.98</v>
      </c>
    </row>
    <row r="407" spans="1:15" x14ac:dyDescent="0.3">
      <c r="A407" s="176" t="s">
        <v>2657</v>
      </c>
      <c r="B407" s="205" t="s">
        <v>2628</v>
      </c>
      <c r="C407" s="9" t="s">
        <v>182</v>
      </c>
      <c r="D407" s="12" t="s">
        <v>208</v>
      </c>
      <c r="E407" s="280" t="s">
        <v>5711</v>
      </c>
      <c r="F407" s="266">
        <v>2.99</v>
      </c>
      <c r="G407" s="35">
        <f>ROUNDUP(F407*Carpeta!$O$1,-2)</f>
        <v>2100</v>
      </c>
      <c r="H407" s="35">
        <f>ROUNDUP(F407*Carpeta!$O$4,-2)</f>
        <v>2000</v>
      </c>
      <c r="I407" s="2">
        <v>1</v>
      </c>
      <c r="J407" s="16">
        <f>G407*I407</f>
        <v>2100</v>
      </c>
      <c r="K407" s="16">
        <f>H407*I407</f>
        <v>2000</v>
      </c>
      <c r="L407" s="256" t="s">
        <v>2656</v>
      </c>
      <c r="M407" s="41">
        <f>F407*I407</f>
        <v>2.99</v>
      </c>
    </row>
    <row r="408" spans="1:15" x14ac:dyDescent="0.3">
      <c r="A408" s="4" t="s">
        <v>6317</v>
      </c>
      <c r="B408" s="284" t="s">
        <v>6291</v>
      </c>
      <c r="C408" s="9" t="s">
        <v>182</v>
      </c>
      <c r="D408" s="12" t="s">
        <v>208</v>
      </c>
      <c r="E408" s="280" t="s">
        <v>5711</v>
      </c>
      <c r="F408" s="266">
        <v>2.99</v>
      </c>
      <c r="G408" s="35">
        <f>ROUNDUP(F408*Carpeta!$O$1,-2)</f>
        <v>2100</v>
      </c>
      <c r="H408" s="35">
        <f>ROUNDUP(F408*Carpeta!$O$4,-2)</f>
        <v>2000</v>
      </c>
      <c r="I408" s="2">
        <v>1</v>
      </c>
      <c r="J408" s="16">
        <f>G408*I408</f>
        <v>2100</v>
      </c>
      <c r="K408" s="16">
        <f>H408*I408</f>
        <v>2000</v>
      </c>
      <c r="L408" s="42" t="s">
        <v>6316</v>
      </c>
      <c r="M408" s="41">
        <f>F408*I408</f>
        <v>2.99</v>
      </c>
    </row>
    <row r="409" spans="1:15" x14ac:dyDescent="0.3">
      <c r="A409" s="30" t="s">
        <v>3926</v>
      </c>
      <c r="B409" s="244" t="s">
        <v>3838</v>
      </c>
      <c r="C409" s="9" t="s">
        <v>182</v>
      </c>
      <c r="D409" s="12" t="s">
        <v>208</v>
      </c>
      <c r="E409" s="280" t="s">
        <v>5711</v>
      </c>
      <c r="F409" s="266">
        <v>2.99</v>
      </c>
      <c r="G409" s="35">
        <f>ROUNDUP(F409*Carpeta!$O$1,-2)</f>
        <v>2100</v>
      </c>
      <c r="H409" s="35">
        <f>ROUNDUP(F409*Carpeta!$O$4,-2)</f>
        <v>2000</v>
      </c>
      <c r="I409" s="2">
        <v>1</v>
      </c>
      <c r="J409" s="16">
        <f>G409*I409</f>
        <v>2100</v>
      </c>
      <c r="K409" s="16">
        <f>H409*I409</f>
        <v>2000</v>
      </c>
      <c r="L409" s="257" t="s">
        <v>3927</v>
      </c>
      <c r="M409" s="41">
        <f>F409*I409</f>
        <v>2.99</v>
      </c>
    </row>
    <row r="410" spans="1:15" x14ac:dyDescent="0.3">
      <c r="A410" s="38" t="s">
        <v>4735</v>
      </c>
      <c r="B410" s="255" t="s">
        <v>4514</v>
      </c>
      <c r="C410" s="9" t="s">
        <v>182</v>
      </c>
      <c r="D410" s="12" t="s">
        <v>208</v>
      </c>
      <c r="E410" s="280" t="s">
        <v>5711</v>
      </c>
      <c r="F410" s="266">
        <v>2.99</v>
      </c>
      <c r="G410" s="35">
        <f>ROUNDUP(F410*Carpeta!$O$1,-2)</f>
        <v>2100</v>
      </c>
      <c r="H410" s="35">
        <f>ROUNDUP(F410*Carpeta!$O$4,-2)</f>
        <v>2000</v>
      </c>
      <c r="I410" s="2">
        <v>1</v>
      </c>
      <c r="J410" s="16">
        <f>G410*I410</f>
        <v>2100</v>
      </c>
      <c r="K410" s="16">
        <f>H410*I410</f>
        <v>2000</v>
      </c>
      <c r="L410" s="257" t="s">
        <v>4737</v>
      </c>
      <c r="M410" s="41">
        <f>F410*I410</f>
        <v>2.99</v>
      </c>
    </row>
    <row r="411" spans="1:15" x14ac:dyDescent="0.3">
      <c r="A411" s="30" t="s">
        <v>2475</v>
      </c>
      <c r="B411" s="155" t="s">
        <v>1500</v>
      </c>
      <c r="C411" s="9" t="s">
        <v>182</v>
      </c>
      <c r="D411" s="13" t="s">
        <v>209</v>
      </c>
      <c r="E411" s="280" t="s">
        <v>5711</v>
      </c>
      <c r="F411" s="266">
        <v>2.99</v>
      </c>
      <c r="G411" s="35">
        <f>ROUNDUP(F411*Carpeta!$O$1,-2)</f>
        <v>2100</v>
      </c>
      <c r="H411" s="35">
        <f>ROUNDUP(F411*Carpeta!$O$4,-2)</f>
        <v>2000</v>
      </c>
      <c r="I411" s="2">
        <v>1</v>
      </c>
      <c r="J411" s="16">
        <f>G411*I411</f>
        <v>2100</v>
      </c>
      <c r="K411" s="16">
        <f>H411*I411</f>
        <v>2000</v>
      </c>
      <c r="L411" s="257" t="s">
        <v>2474</v>
      </c>
      <c r="M411" s="41">
        <f>F411*I411</f>
        <v>2.99</v>
      </c>
    </row>
    <row r="412" spans="1:15" x14ac:dyDescent="0.3">
      <c r="A412" s="4" t="s">
        <v>2579</v>
      </c>
      <c r="B412" s="158" t="s">
        <v>1508</v>
      </c>
      <c r="C412" s="9" t="s">
        <v>182</v>
      </c>
      <c r="D412" s="13" t="s">
        <v>209</v>
      </c>
      <c r="E412" s="280" t="s">
        <v>5711</v>
      </c>
      <c r="F412" s="266">
        <v>2.99</v>
      </c>
      <c r="G412" s="35">
        <f>ROUNDUP(F412*Carpeta!$O$1,-2)</f>
        <v>2100</v>
      </c>
      <c r="H412" s="35">
        <f>ROUNDUP(F412*Carpeta!$O$4,-2)</f>
        <v>2000</v>
      </c>
      <c r="I412" s="2">
        <v>4</v>
      </c>
      <c r="J412" s="35">
        <f>G412*I412</f>
        <v>8400</v>
      </c>
      <c r="K412" s="35">
        <f>H412*I412</f>
        <v>8000</v>
      </c>
      <c r="L412" s="257" t="s">
        <v>2578</v>
      </c>
      <c r="M412" s="41">
        <f>F412*I412</f>
        <v>11.96</v>
      </c>
    </row>
    <row r="413" spans="1:15" x14ac:dyDescent="0.3">
      <c r="A413" s="22" t="s">
        <v>1859</v>
      </c>
      <c r="B413" s="143" t="s">
        <v>1505</v>
      </c>
      <c r="C413" s="23" t="s">
        <v>183</v>
      </c>
      <c r="D413" s="11" t="s">
        <v>210</v>
      </c>
      <c r="E413" s="280" t="s">
        <v>5711</v>
      </c>
      <c r="F413" s="266">
        <v>2.99</v>
      </c>
      <c r="G413" s="35">
        <f>ROUNDUP(F413*Carpeta!$O$1,-2)</f>
        <v>2100</v>
      </c>
      <c r="H413" s="35">
        <f>ROUNDUP(F413*Carpeta!$O$4,-2)</f>
        <v>2000</v>
      </c>
      <c r="I413" s="2">
        <v>1</v>
      </c>
      <c r="J413" s="16">
        <f>G413*I413</f>
        <v>2100</v>
      </c>
      <c r="K413" s="16">
        <f>H413*I413</f>
        <v>2000</v>
      </c>
      <c r="L413" s="257" t="s">
        <v>1858</v>
      </c>
      <c r="M413" s="41">
        <f>F413*I413</f>
        <v>2.99</v>
      </c>
      <c r="O413" s="62"/>
    </row>
    <row r="414" spans="1:15" x14ac:dyDescent="0.3">
      <c r="A414" s="30" t="s">
        <v>4500</v>
      </c>
      <c r="B414" s="127" t="s">
        <v>1463</v>
      </c>
      <c r="C414" s="23" t="s">
        <v>183</v>
      </c>
      <c r="D414" s="12" t="s">
        <v>208</v>
      </c>
      <c r="E414" s="280" t="s">
        <v>5711</v>
      </c>
      <c r="F414" s="266">
        <v>2.99</v>
      </c>
      <c r="G414" s="35">
        <f>ROUNDUP(F414*Carpeta!$O$1,-2)</f>
        <v>2100</v>
      </c>
      <c r="H414" s="35">
        <f>ROUNDUP(F414*Carpeta!$O$4,-2)</f>
        <v>2000</v>
      </c>
      <c r="I414" s="2">
        <v>1</v>
      </c>
      <c r="J414" s="16">
        <f>G414*I414</f>
        <v>2100</v>
      </c>
      <c r="K414" s="16">
        <f>H414*I414</f>
        <v>2000</v>
      </c>
      <c r="L414" s="257" t="s">
        <v>4499</v>
      </c>
      <c r="M414" s="41">
        <f>F414*I414</f>
        <v>2.99</v>
      </c>
    </row>
    <row r="415" spans="1:15" x14ac:dyDescent="0.3">
      <c r="A415" s="30" t="s">
        <v>4668</v>
      </c>
      <c r="B415" s="71" t="s">
        <v>1467</v>
      </c>
      <c r="C415" s="23" t="s">
        <v>183</v>
      </c>
      <c r="D415" s="12" t="s">
        <v>208</v>
      </c>
      <c r="E415" s="280" t="s">
        <v>5712</v>
      </c>
      <c r="F415" s="266">
        <v>2.99</v>
      </c>
      <c r="G415" s="35">
        <f>ROUNDUP(F415*Carpeta!$O$1,-2)</f>
        <v>2100</v>
      </c>
      <c r="H415" s="35">
        <f>ROUNDUP(F415*Carpeta!$O$4,-2)</f>
        <v>2000</v>
      </c>
      <c r="I415" s="2">
        <v>1</v>
      </c>
      <c r="J415" s="16">
        <f>G415*I415</f>
        <v>2100</v>
      </c>
      <c r="K415" s="16">
        <f>H415*I415</f>
        <v>2000</v>
      </c>
      <c r="L415" s="257" t="s">
        <v>4671</v>
      </c>
      <c r="M415" s="41">
        <f>F415*I415</f>
        <v>2.99</v>
      </c>
    </row>
    <row r="416" spans="1:15" x14ac:dyDescent="0.3">
      <c r="A416" s="4" t="s">
        <v>1933</v>
      </c>
      <c r="B416" s="146" t="s">
        <v>1490</v>
      </c>
      <c r="C416" s="23" t="s">
        <v>183</v>
      </c>
      <c r="D416" s="12" t="s">
        <v>208</v>
      </c>
      <c r="E416" s="280" t="s">
        <v>5711</v>
      </c>
      <c r="F416" s="266">
        <v>2.99</v>
      </c>
      <c r="G416" s="35">
        <f>ROUNDUP(F416*Carpeta!$O$1,-2)</f>
        <v>2100</v>
      </c>
      <c r="H416" s="35">
        <f>ROUNDUP(F416*Carpeta!$O$4,-2)</f>
        <v>2000</v>
      </c>
      <c r="I416" s="2">
        <v>1</v>
      </c>
      <c r="J416" s="16">
        <f>G416*I416</f>
        <v>2100</v>
      </c>
      <c r="K416" s="16">
        <f>H416*I416</f>
        <v>2000</v>
      </c>
      <c r="L416" s="257" t="s">
        <v>1934</v>
      </c>
      <c r="M416" s="41">
        <f>F416*I416</f>
        <v>2.99</v>
      </c>
    </row>
    <row r="417" spans="1:13" x14ac:dyDescent="0.3">
      <c r="A417" s="30" t="s">
        <v>3789</v>
      </c>
      <c r="B417" s="167" t="s">
        <v>1518</v>
      </c>
      <c r="C417" s="23" t="s">
        <v>183</v>
      </c>
      <c r="D417" s="12" t="s">
        <v>208</v>
      </c>
      <c r="E417" s="280" t="s">
        <v>5711</v>
      </c>
      <c r="F417" s="266">
        <v>2.99</v>
      </c>
      <c r="G417" s="35">
        <f>ROUNDUP(F417*Carpeta!$O$1,-2)</f>
        <v>2100</v>
      </c>
      <c r="H417" s="35">
        <f>ROUNDUP(F417*Carpeta!$O$4,-2)</f>
        <v>2000</v>
      </c>
      <c r="I417" s="2">
        <v>2</v>
      </c>
      <c r="J417" s="16">
        <f>G417*I417</f>
        <v>4200</v>
      </c>
      <c r="K417" s="16">
        <f>H417*I417</f>
        <v>4000</v>
      </c>
      <c r="L417" s="256" t="s">
        <v>3788</v>
      </c>
      <c r="M417" s="41">
        <f>F417*I417</f>
        <v>5.98</v>
      </c>
    </row>
    <row r="418" spans="1:13" x14ac:dyDescent="0.3">
      <c r="A418" s="30" t="s">
        <v>2481</v>
      </c>
      <c r="B418" s="192" t="s">
        <v>2422</v>
      </c>
      <c r="C418" s="23" t="s">
        <v>183</v>
      </c>
      <c r="D418" s="12" t="s">
        <v>208</v>
      </c>
      <c r="E418" s="280" t="s">
        <v>5712</v>
      </c>
      <c r="F418" s="266">
        <v>2.99</v>
      </c>
      <c r="G418" s="35">
        <f>ROUNDUP(F418*Carpeta!$O$1,-2)</f>
        <v>2100</v>
      </c>
      <c r="H418" s="35">
        <f>ROUNDUP(F418*Carpeta!$O$4,-2)</f>
        <v>2000</v>
      </c>
      <c r="I418" s="2">
        <v>1</v>
      </c>
      <c r="J418" s="16">
        <f>G418*I418</f>
        <v>2100</v>
      </c>
      <c r="K418" s="16">
        <f>H418*I418</f>
        <v>2000</v>
      </c>
      <c r="L418" s="256" t="s">
        <v>2480</v>
      </c>
      <c r="M418" s="41">
        <f>F418*I418</f>
        <v>2.99</v>
      </c>
    </row>
    <row r="419" spans="1:13" x14ac:dyDescent="0.3">
      <c r="A419" s="30" t="s">
        <v>4748</v>
      </c>
      <c r="B419" s="244" t="s">
        <v>3837</v>
      </c>
      <c r="C419" s="23" t="s">
        <v>183</v>
      </c>
      <c r="D419" s="12" t="s">
        <v>208</v>
      </c>
      <c r="E419" s="280" t="s">
        <v>5711</v>
      </c>
      <c r="F419" s="266">
        <v>2.99</v>
      </c>
      <c r="G419" s="35">
        <f>ROUNDUP(F419*Carpeta!$O$1,-2)</f>
        <v>2100</v>
      </c>
      <c r="H419" s="35">
        <f>ROUNDUP(F419*Carpeta!$O$4,-2)</f>
        <v>2000</v>
      </c>
      <c r="I419" s="2">
        <v>2</v>
      </c>
      <c r="J419" s="16">
        <f>G419*I419</f>
        <v>4200</v>
      </c>
      <c r="K419" s="16">
        <f>H419*I419</f>
        <v>4000</v>
      </c>
      <c r="L419" s="257" t="s">
        <v>4746</v>
      </c>
      <c r="M419" s="41">
        <f>F419*I419</f>
        <v>5.98</v>
      </c>
    </row>
    <row r="420" spans="1:13" x14ac:dyDescent="0.3">
      <c r="A420" s="38" t="s">
        <v>4748</v>
      </c>
      <c r="B420" s="244" t="s">
        <v>3837</v>
      </c>
      <c r="C420" s="23" t="s">
        <v>183</v>
      </c>
      <c r="D420" s="12" t="s">
        <v>208</v>
      </c>
      <c r="E420" s="280" t="s">
        <v>5711</v>
      </c>
      <c r="F420" s="266">
        <v>2.99</v>
      </c>
      <c r="G420" s="35">
        <f>ROUNDUP(F420*Carpeta!$O$1,-2)</f>
        <v>2100</v>
      </c>
      <c r="H420" s="35">
        <f>ROUNDUP(F420*Carpeta!$O$4,-2)</f>
        <v>2000</v>
      </c>
      <c r="I420" s="2">
        <v>1</v>
      </c>
      <c r="J420" s="16">
        <f>G420*I420</f>
        <v>2100</v>
      </c>
      <c r="K420" s="16">
        <f>H420*I420</f>
        <v>2000</v>
      </c>
      <c r="L420" s="257" t="s">
        <v>4746</v>
      </c>
      <c r="M420" s="41">
        <f>F420*I420</f>
        <v>2.99</v>
      </c>
    </row>
    <row r="421" spans="1:13" x14ac:dyDescent="0.3">
      <c r="A421" s="227" t="s">
        <v>4674</v>
      </c>
      <c r="B421" s="255" t="s">
        <v>4515</v>
      </c>
      <c r="C421" s="23" t="s">
        <v>183</v>
      </c>
      <c r="D421" s="12" t="s">
        <v>208</v>
      </c>
      <c r="E421" s="280" t="s">
        <v>5711</v>
      </c>
      <c r="F421" s="266">
        <v>2.99</v>
      </c>
      <c r="G421" s="35">
        <f>ROUNDUP(F421*Carpeta!$O$1,-2)</f>
        <v>2100</v>
      </c>
      <c r="H421" s="35">
        <f>ROUNDUP(F421*Carpeta!$O$4,-2)</f>
        <v>2000</v>
      </c>
      <c r="I421" s="2">
        <v>1</v>
      </c>
      <c r="J421" s="16">
        <f>G421*I421</f>
        <v>2100</v>
      </c>
      <c r="K421" s="16">
        <f>H421*I421</f>
        <v>2000</v>
      </c>
      <c r="L421" s="256" t="s">
        <v>4673</v>
      </c>
      <c r="M421" s="41">
        <f>F421*I421</f>
        <v>2.99</v>
      </c>
    </row>
    <row r="422" spans="1:13" x14ac:dyDescent="0.3">
      <c r="A422" s="4" t="s">
        <v>3182</v>
      </c>
      <c r="B422" s="166" t="s">
        <v>1516</v>
      </c>
      <c r="C422" s="23" t="s">
        <v>183</v>
      </c>
      <c r="D422" s="13" t="s">
        <v>209</v>
      </c>
      <c r="E422" s="280" t="s">
        <v>5711</v>
      </c>
      <c r="F422" s="266">
        <v>2.99</v>
      </c>
      <c r="G422" s="35">
        <f>ROUNDUP(F422*Carpeta!$O$1,-2)</f>
        <v>2100</v>
      </c>
      <c r="H422" s="35">
        <f>ROUNDUP(F422*Carpeta!$O$4,-2)</f>
        <v>2000</v>
      </c>
      <c r="I422" s="2">
        <v>4</v>
      </c>
      <c r="J422" s="35">
        <f>G422*I422</f>
        <v>8400</v>
      </c>
      <c r="K422" s="35">
        <f>H422*I422</f>
        <v>8000</v>
      </c>
      <c r="L422" s="257" t="s">
        <v>3183</v>
      </c>
      <c r="M422" s="41">
        <f>F422*I422</f>
        <v>11.96</v>
      </c>
    </row>
    <row r="423" spans="1:13" x14ac:dyDescent="0.3">
      <c r="A423" s="22" t="s">
        <v>4143</v>
      </c>
      <c r="B423" s="158" t="s">
        <v>1508</v>
      </c>
      <c r="C423" s="8" t="s">
        <v>184</v>
      </c>
      <c r="D423" s="11" t="s">
        <v>210</v>
      </c>
      <c r="E423" s="280" t="s">
        <v>5711</v>
      </c>
      <c r="F423" s="266">
        <v>2.99</v>
      </c>
      <c r="G423" s="35">
        <f>ROUNDUP(F423*Carpeta!$O$1,-2)</f>
        <v>2100</v>
      </c>
      <c r="H423" s="35">
        <f>ROUNDUP(F423*Carpeta!$O$4,-2)</f>
        <v>2000</v>
      </c>
      <c r="I423" s="2">
        <v>1</v>
      </c>
      <c r="J423" s="16">
        <f>G423*I423</f>
        <v>2100</v>
      </c>
      <c r="K423" s="16">
        <f>H423*I423</f>
        <v>2000</v>
      </c>
      <c r="L423" s="257" t="s">
        <v>4144</v>
      </c>
      <c r="M423" s="41">
        <f>F423*I423</f>
        <v>2.99</v>
      </c>
    </row>
    <row r="424" spans="1:13" x14ac:dyDescent="0.3">
      <c r="A424" s="4" t="s">
        <v>5276</v>
      </c>
      <c r="B424" s="171" t="s">
        <v>1524</v>
      </c>
      <c r="C424" s="8" t="s">
        <v>184</v>
      </c>
      <c r="D424" s="11" t="s">
        <v>210</v>
      </c>
      <c r="E424" s="280" t="s">
        <v>5711</v>
      </c>
      <c r="F424" s="266">
        <v>2.99</v>
      </c>
      <c r="G424" s="35">
        <f>ROUNDUP(F424*Carpeta!$O$1,-2)</f>
        <v>2100</v>
      </c>
      <c r="H424" s="35">
        <f>ROUNDUP(F424*Carpeta!$O$4,-2)</f>
        <v>2000</v>
      </c>
      <c r="I424" s="2">
        <v>1</v>
      </c>
      <c r="J424" s="16">
        <f>G424*I424</f>
        <v>2100</v>
      </c>
      <c r="K424" s="16">
        <f>H424*I424</f>
        <v>2000</v>
      </c>
      <c r="L424" s="42" t="s">
        <v>5275</v>
      </c>
      <c r="M424" s="41">
        <f>F424*I424</f>
        <v>2.99</v>
      </c>
    </row>
    <row r="425" spans="1:13" x14ac:dyDescent="0.3">
      <c r="A425" s="4" t="s">
        <v>6402</v>
      </c>
      <c r="B425" s="284" t="s">
        <v>6291</v>
      </c>
      <c r="C425" s="8" t="s">
        <v>184</v>
      </c>
      <c r="D425" s="11" t="s">
        <v>210</v>
      </c>
      <c r="E425" s="280" t="s">
        <v>5712</v>
      </c>
      <c r="F425" s="266">
        <v>2.99</v>
      </c>
      <c r="G425" s="35">
        <f>ROUNDUP(F425*Carpeta!$O$1,-2)</f>
        <v>2100</v>
      </c>
      <c r="H425" s="35">
        <f>ROUNDUP(F425*Carpeta!$O$4,-2)</f>
        <v>2000</v>
      </c>
      <c r="I425" s="2">
        <v>1</v>
      </c>
      <c r="J425" s="16">
        <f>G425*I425</f>
        <v>2100</v>
      </c>
      <c r="K425" s="16">
        <f>H425*I425</f>
        <v>2000</v>
      </c>
      <c r="L425" s="256" t="s">
        <v>6403</v>
      </c>
      <c r="M425" s="41">
        <f>F425*I425</f>
        <v>2.99</v>
      </c>
    </row>
    <row r="426" spans="1:13" x14ac:dyDescent="0.3">
      <c r="A426" s="4" t="s">
        <v>4273</v>
      </c>
      <c r="B426" s="148" t="s">
        <v>1492</v>
      </c>
      <c r="C426" s="8" t="s">
        <v>184</v>
      </c>
      <c r="D426" s="12" t="s">
        <v>208</v>
      </c>
      <c r="E426" s="280" t="s">
        <v>5711</v>
      </c>
      <c r="F426" s="266">
        <v>2.99</v>
      </c>
      <c r="G426" s="35">
        <f>ROUNDUP(F426*Carpeta!$O$1,-2)</f>
        <v>2100</v>
      </c>
      <c r="H426" s="35">
        <f>ROUNDUP(F426*Carpeta!$O$4,-2)</f>
        <v>2000</v>
      </c>
      <c r="I426" s="2">
        <v>1</v>
      </c>
      <c r="J426" s="35">
        <f>G426*I426</f>
        <v>2100</v>
      </c>
      <c r="K426" s="35">
        <f>H426*I426</f>
        <v>2000</v>
      </c>
      <c r="L426" s="257" t="s">
        <v>4272</v>
      </c>
      <c r="M426" s="41">
        <f>F426*I426</f>
        <v>2.99</v>
      </c>
    </row>
    <row r="427" spans="1:13" x14ac:dyDescent="0.3">
      <c r="A427" s="22" t="s">
        <v>5837</v>
      </c>
      <c r="B427" s="244" t="s">
        <v>3837</v>
      </c>
      <c r="C427" s="8" t="s">
        <v>184</v>
      </c>
      <c r="D427" s="12" t="s">
        <v>208</v>
      </c>
      <c r="E427" s="280" t="s">
        <v>5712</v>
      </c>
      <c r="F427" s="266">
        <v>2.99</v>
      </c>
      <c r="G427" s="35">
        <f>ROUNDUP(F427*Carpeta!$O$1,-2)</f>
        <v>2100</v>
      </c>
      <c r="H427" s="35">
        <f>ROUNDUP(F427*Carpeta!$O$4,-2)</f>
        <v>2000</v>
      </c>
      <c r="I427" s="2">
        <v>1</v>
      </c>
      <c r="J427" s="16">
        <f>G427*I427</f>
        <v>2100</v>
      </c>
      <c r="K427" s="16">
        <f>H427*I427</f>
        <v>2000</v>
      </c>
      <c r="L427" s="257" t="s">
        <v>5836</v>
      </c>
      <c r="M427" s="41">
        <f>F427*I427</f>
        <v>2.99</v>
      </c>
    </row>
    <row r="428" spans="1:13" x14ac:dyDescent="0.3">
      <c r="A428" s="30" t="s">
        <v>4921</v>
      </c>
      <c r="B428" s="146" t="s">
        <v>1490</v>
      </c>
      <c r="C428" s="8" t="s">
        <v>184</v>
      </c>
      <c r="D428" s="13" t="s">
        <v>209</v>
      </c>
      <c r="E428" s="280" t="s">
        <v>5711</v>
      </c>
      <c r="F428" s="266">
        <v>2.99</v>
      </c>
      <c r="G428" s="35">
        <f>ROUNDUP(F428*Carpeta!$O$1,-2)</f>
        <v>2100</v>
      </c>
      <c r="H428" s="35">
        <f>ROUNDUP(F428*Carpeta!$O$4,-2)</f>
        <v>2000</v>
      </c>
      <c r="I428" s="2">
        <v>1</v>
      </c>
      <c r="J428" s="16">
        <f>G428*I428</f>
        <v>2100</v>
      </c>
      <c r="K428" s="16">
        <f>H428*I428</f>
        <v>2000</v>
      </c>
      <c r="L428" s="257" t="s">
        <v>4922</v>
      </c>
      <c r="M428" s="41">
        <f>F428*I428</f>
        <v>2.99</v>
      </c>
    </row>
    <row r="429" spans="1:13" x14ac:dyDescent="0.3">
      <c r="A429" s="30" t="s">
        <v>470</v>
      </c>
      <c r="B429" s="167" t="s">
        <v>1518</v>
      </c>
      <c r="C429" s="8" t="s">
        <v>184</v>
      </c>
      <c r="D429" s="13" t="s">
        <v>209</v>
      </c>
      <c r="E429" s="280" t="s">
        <v>5711</v>
      </c>
      <c r="F429" s="266">
        <v>2.99</v>
      </c>
      <c r="G429" s="35">
        <f>ROUNDUP(F429*Carpeta!$O$1,-2)</f>
        <v>2100</v>
      </c>
      <c r="H429" s="35">
        <f>ROUNDUP(F429*Carpeta!$O$4,-2)</f>
        <v>2000</v>
      </c>
      <c r="I429" s="2">
        <v>1</v>
      </c>
      <c r="J429" s="16">
        <f>G429*I429</f>
        <v>2100</v>
      </c>
      <c r="K429" s="16">
        <f>H429*I429</f>
        <v>2000</v>
      </c>
      <c r="L429" s="256" t="s">
        <v>5728</v>
      </c>
      <c r="M429" s="41">
        <f>F429*I429</f>
        <v>2.99</v>
      </c>
    </row>
    <row r="430" spans="1:13" x14ac:dyDescent="0.3">
      <c r="A430" s="30" t="s">
        <v>4924</v>
      </c>
      <c r="B430" s="193" t="s">
        <v>2423</v>
      </c>
      <c r="C430" s="8" t="s">
        <v>184</v>
      </c>
      <c r="D430" s="13" t="s">
        <v>209</v>
      </c>
      <c r="E430" s="280" t="s">
        <v>5711</v>
      </c>
      <c r="F430" s="266">
        <v>2.99</v>
      </c>
      <c r="G430" s="35">
        <f>ROUNDUP(F430*Carpeta!$O$1,-2)</f>
        <v>2100</v>
      </c>
      <c r="H430" s="35">
        <f>ROUNDUP(F430*Carpeta!$O$4,-2)</f>
        <v>2000</v>
      </c>
      <c r="I430" s="2">
        <v>3</v>
      </c>
      <c r="J430" s="16">
        <f>G430*I430</f>
        <v>6300</v>
      </c>
      <c r="K430" s="16">
        <f>H430*I430</f>
        <v>6000</v>
      </c>
      <c r="L430" s="257" t="s">
        <v>4923</v>
      </c>
      <c r="M430" s="41">
        <f>F430*I430</f>
        <v>8.9700000000000006</v>
      </c>
    </row>
    <row r="431" spans="1:13" x14ac:dyDescent="0.3">
      <c r="A431" s="30" t="s">
        <v>4285</v>
      </c>
      <c r="B431" s="167" t="s">
        <v>1518</v>
      </c>
      <c r="C431" s="19" t="s">
        <v>185</v>
      </c>
      <c r="D431" s="11" t="s">
        <v>210</v>
      </c>
      <c r="E431" s="280" t="s">
        <v>5711</v>
      </c>
      <c r="F431" s="266">
        <v>2.99</v>
      </c>
      <c r="G431" s="35">
        <f>ROUNDUP(F431*Carpeta!$O$1,-2)</f>
        <v>2100</v>
      </c>
      <c r="H431" s="35">
        <f>ROUNDUP(F431*Carpeta!$O$4,-2)</f>
        <v>2000</v>
      </c>
      <c r="I431" s="2">
        <v>1</v>
      </c>
      <c r="J431" s="16">
        <f>G431*I431</f>
        <v>2100</v>
      </c>
      <c r="K431" s="16">
        <f>H431*I431</f>
        <v>2000</v>
      </c>
      <c r="L431" s="256" t="s">
        <v>4286</v>
      </c>
      <c r="M431" s="41">
        <f>F431*I431</f>
        <v>2.99</v>
      </c>
    </row>
    <row r="432" spans="1:13" x14ac:dyDescent="0.3">
      <c r="A432" s="30" t="s">
        <v>3556</v>
      </c>
      <c r="B432" s="110" t="s">
        <v>1424</v>
      </c>
      <c r="C432" s="19" t="s">
        <v>185</v>
      </c>
      <c r="D432" s="12" t="s">
        <v>208</v>
      </c>
      <c r="E432" s="280" t="s">
        <v>5711</v>
      </c>
      <c r="F432" s="266">
        <v>2.99</v>
      </c>
      <c r="G432" s="35">
        <f>ROUNDUP(F432*Carpeta!$O$1,-2)</f>
        <v>2100</v>
      </c>
      <c r="H432" s="35">
        <f>ROUNDUP(F432*Carpeta!$O$4,-2)</f>
        <v>2000</v>
      </c>
      <c r="I432" s="2">
        <v>1</v>
      </c>
      <c r="J432" s="16">
        <f>G432*I432</f>
        <v>2100</v>
      </c>
      <c r="K432" s="16">
        <f>H432*I432</f>
        <v>2000</v>
      </c>
      <c r="L432" s="256" t="s">
        <v>3555</v>
      </c>
      <c r="M432" s="41">
        <f>F432*I432</f>
        <v>2.99</v>
      </c>
    </row>
    <row r="433" spans="1:13" x14ac:dyDescent="0.3">
      <c r="A433" s="4" t="s">
        <v>416</v>
      </c>
      <c r="B433" s="147" t="s">
        <v>1491</v>
      </c>
      <c r="C433" s="19" t="s">
        <v>185</v>
      </c>
      <c r="D433" s="12" t="s">
        <v>208</v>
      </c>
      <c r="E433" s="280" t="s">
        <v>5711</v>
      </c>
      <c r="F433" s="266">
        <v>2.99</v>
      </c>
      <c r="G433" s="35">
        <f>ROUNDUP(F433*Carpeta!$O$1,-2)</f>
        <v>2100</v>
      </c>
      <c r="H433" s="35">
        <f>ROUNDUP(F433*Carpeta!$O$4,-2)</f>
        <v>2000</v>
      </c>
      <c r="I433" s="2">
        <v>1</v>
      </c>
      <c r="J433" s="35">
        <f>G433*I433</f>
        <v>2100</v>
      </c>
      <c r="K433" s="35">
        <f>H433*I433</f>
        <v>2000</v>
      </c>
      <c r="L433" s="257" t="s">
        <v>2561</v>
      </c>
      <c r="M433" s="41">
        <f>F433*I433</f>
        <v>2.99</v>
      </c>
    </row>
    <row r="434" spans="1:13" x14ac:dyDescent="0.3">
      <c r="A434" s="30" t="s">
        <v>1782</v>
      </c>
      <c r="B434" s="162" t="s">
        <v>1512</v>
      </c>
      <c r="C434" s="19" t="s">
        <v>185</v>
      </c>
      <c r="D434" s="12" t="s">
        <v>208</v>
      </c>
      <c r="E434" s="280" t="s">
        <v>5711</v>
      </c>
      <c r="F434" s="266">
        <v>2.99</v>
      </c>
      <c r="G434" s="35">
        <f>ROUNDUP(F434*Carpeta!$O$1,-2)</f>
        <v>2100</v>
      </c>
      <c r="H434" s="35">
        <f>ROUNDUP(F434*Carpeta!$O$4,-2)</f>
        <v>2000</v>
      </c>
      <c r="I434" s="2">
        <v>1</v>
      </c>
      <c r="J434" s="16">
        <f>G434*I434</f>
        <v>2100</v>
      </c>
      <c r="K434" s="16">
        <f>H434*I434</f>
        <v>2000</v>
      </c>
      <c r="L434" s="256" t="s">
        <v>1783</v>
      </c>
      <c r="M434" s="41">
        <f>F434*I434</f>
        <v>2.99</v>
      </c>
    </row>
    <row r="435" spans="1:13" x14ac:dyDescent="0.3">
      <c r="A435" s="30" t="s">
        <v>3473</v>
      </c>
      <c r="B435" s="162" t="s">
        <v>1512</v>
      </c>
      <c r="C435" s="19" t="s">
        <v>185</v>
      </c>
      <c r="D435" s="12" t="s">
        <v>208</v>
      </c>
      <c r="E435" s="280" t="s">
        <v>5711</v>
      </c>
      <c r="F435" s="266">
        <v>2.99</v>
      </c>
      <c r="G435" s="35">
        <f>ROUNDUP(F435*Carpeta!$O$1,-2)</f>
        <v>2100</v>
      </c>
      <c r="H435" s="35">
        <f>ROUNDUP(F435*Carpeta!$O$4,-2)</f>
        <v>2000</v>
      </c>
      <c r="I435" s="2">
        <v>2</v>
      </c>
      <c r="J435" s="16">
        <f>G435*I435</f>
        <v>4200</v>
      </c>
      <c r="K435" s="16">
        <f>H435*I435</f>
        <v>4000</v>
      </c>
      <c r="L435" s="256" t="s">
        <v>3474</v>
      </c>
      <c r="M435" s="41">
        <f>F435*I435</f>
        <v>5.98</v>
      </c>
    </row>
    <row r="436" spans="1:13" x14ac:dyDescent="0.3">
      <c r="A436" s="30" t="s">
        <v>1667</v>
      </c>
      <c r="B436" s="167" t="s">
        <v>1518</v>
      </c>
      <c r="C436" s="19" t="s">
        <v>185</v>
      </c>
      <c r="D436" s="12" t="s">
        <v>208</v>
      </c>
      <c r="E436" s="280" t="s">
        <v>5711</v>
      </c>
      <c r="F436" s="266">
        <v>2.99</v>
      </c>
      <c r="G436" s="35">
        <f>ROUNDUP(F436*Carpeta!$O$1,-2)</f>
        <v>2100</v>
      </c>
      <c r="H436" s="35">
        <f>ROUNDUP(F436*Carpeta!$O$4,-2)</f>
        <v>2000</v>
      </c>
      <c r="I436" s="2">
        <v>1</v>
      </c>
      <c r="J436" s="16">
        <f>G436*I436</f>
        <v>2100</v>
      </c>
      <c r="K436" s="16">
        <f>H436*I436</f>
        <v>2000</v>
      </c>
      <c r="L436" s="256" t="s">
        <v>3792</v>
      </c>
      <c r="M436" s="41">
        <f>F436*I436</f>
        <v>2.99</v>
      </c>
    </row>
    <row r="437" spans="1:13" x14ac:dyDescent="0.3">
      <c r="A437" s="30" t="s">
        <v>4948</v>
      </c>
      <c r="B437" s="171" t="s">
        <v>1524</v>
      </c>
      <c r="C437" s="19" t="s">
        <v>185</v>
      </c>
      <c r="D437" s="12" t="s">
        <v>208</v>
      </c>
      <c r="E437" s="280" t="s">
        <v>5711</v>
      </c>
      <c r="F437" s="266">
        <v>2.99</v>
      </c>
      <c r="G437" s="35">
        <f>ROUNDUP(F437*Carpeta!$O$1,-2)</f>
        <v>2100</v>
      </c>
      <c r="H437" s="35">
        <f>ROUNDUP(F437*Carpeta!$O$4,-2)</f>
        <v>2000</v>
      </c>
      <c r="I437" s="36">
        <v>1</v>
      </c>
      <c r="J437" s="35">
        <f>G437*I437</f>
        <v>2100</v>
      </c>
      <c r="K437" s="35">
        <f>H437*I437</f>
        <v>2000</v>
      </c>
      <c r="L437" s="256" t="s">
        <v>4949</v>
      </c>
      <c r="M437" s="41">
        <f>F437*I437</f>
        <v>2.99</v>
      </c>
    </row>
    <row r="438" spans="1:13" x14ac:dyDescent="0.3">
      <c r="A438" s="21" t="s">
        <v>466</v>
      </c>
      <c r="B438" s="170" t="s">
        <v>1523</v>
      </c>
      <c r="C438" s="19" t="s">
        <v>185</v>
      </c>
      <c r="D438" s="12" t="s">
        <v>208</v>
      </c>
      <c r="E438" s="280" t="s">
        <v>5711</v>
      </c>
      <c r="F438" s="266">
        <v>2.99</v>
      </c>
      <c r="G438" s="35">
        <f>ROUNDUP(F438*Carpeta!$O$1,-2)</f>
        <v>2100</v>
      </c>
      <c r="H438" s="35">
        <f>ROUNDUP(F438*Carpeta!$O$4,-2)</f>
        <v>2000</v>
      </c>
      <c r="I438" s="2">
        <v>1</v>
      </c>
      <c r="J438" s="35">
        <f>G438*I438</f>
        <v>2100</v>
      </c>
      <c r="K438" s="35">
        <f>H438*I438</f>
        <v>2000</v>
      </c>
      <c r="L438" s="257" t="s">
        <v>2201</v>
      </c>
      <c r="M438" s="41">
        <f>F438*I438</f>
        <v>2.99</v>
      </c>
    </row>
    <row r="439" spans="1:13" x14ac:dyDescent="0.3">
      <c r="A439" s="4" t="s">
        <v>466</v>
      </c>
      <c r="B439" s="170" t="s">
        <v>1523</v>
      </c>
      <c r="C439" s="19" t="s">
        <v>185</v>
      </c>
      <c r="D439" s="12" t="s">
        <v>208</v>
      </c>
      <c r="E439" s="280" t="s">
        <v>5711</v>
      </c>
      <c r="F439" s="266">
        <v>2.99</v>
      </c>
      <c r="G439" s="35">
        <f>ROUNDUP(F439*Carpeta!$O$1,-2)</f>
        <v>2100</v>
      </c>
      <c r="H439" s="35">
        <f>ROUNDUP(F439*Carpeta!$O$4,-2)</f>
        <v>2000</v>
      </c>
      <c r="I439" s="2">
        <v>1</v>
      </c>
      <c r="J439" s="35">
        <f>G439*I439</f>
        <v>2100</v>
      </c>
      <c r="K439" s="35">
        <f>H439*I439</f>
        <v>2000</v>
      </c>
      <c r="L439" s="257" t="s">
        <v>467</v>
      </c>
      <c r="M439" s="41">
        <f>F439*I439</f>
        <v>2.99</v>
      </c>
    </row>
    <row r="440" spans="1:13" x14ac:dyDescent="0.3">
      <c r="A440" s="30" t="s">
        <v>5254</v>
      </c>
      <c r="B440" s="211" t="s">
        <v>3229</v>
      </c>
      <c r="C440" s="19" t="s">
        <v>185</v>
      </c>
      <c r="D440" s="12" t="s">
        <v>208</v>
      </c>
      <c r="E440" s="280" t="s">
        <v>5711</v>
      </c>
      <c r="F440" s="266">
        <v>2.99</v>
      </c>
      <c r="G440" s="35">
        <f>ROUNDUP(F440*Carpeta!$O$1,-2)</f>
        <v>2100</v>
      </c>
      <c r="H440" s="35">
        <f>ROUNDUP(F440*Carpeta!$O$4,-2)</f>
        <v>2000</v>
      </c>
      <c r="I440" s="2">
        <v>1</v>
      </c>
      <c r="J440" s="16">
        <f>G440*I440</f>
        <v>2100</v>
      </c>
      <c r="K440" s="16">
        <f>H440*I440</f>
        <v>2000</v>
      </c>
      <c r="L440" s="257" t="s">
        <v>5253</v>
      </c>
      <c r="M440" s="41">
        <f>F440*I440</f>
        <v>2.99</v>
      </c>
    </row>
    <row r="441" spans="1:13" x14ac:dyDescent="0.3">
      <c r="A441" s="30" t="s">
        <v>4147</v>
      </c>
      <c r="B441" s="71" t="s">
        <v>1467</v>
      </c>
      <c r="C441" s="19" t="s">
        <v>185</v>
      </c>
      <c r="D441" s="13" t="s">
        <v>209</v>
      </c>
      <c r="E441" s="280" t="s">
        <v>5711</v>
      </c>
      <c r="F441" s="266">
        <v>2.99</v>
      </c>
      <c r="G441" s="35">
        <f>ROUNDUP(F441*Carpeta!$O$1,-2)</f>
        <v>2100</v>
      </c>
      <c r="H441" s="35">
        <f>ROUNDUP(F441*Carpeta!$O$4,-2)</f>
        <v>2000</v>
      </c>
      <c r="I441" s="2">
        <v>1</v>
      </c>
      <c r="J441" s="16">
        <f>G441*I441</f>
        <v>2100</v>
      </c>
      <c r="K441" s="16">
        <f>H441*I441</f>
        <v>2000</v>
      </c>
      <c r="L441" s="256" t="s">
        <v>4148</v>
      </c>
      <c r="M441" s="41">
        <f>F441*I441</f>
        <v>2.99</v>
      </c>
    </row>
    <row r="442" spans="1:13" x14ac:dyDescent="0.3">
      <c r="A442" s="4" t="s">
        <v>5707</v>
      </c>
      <c r="B442" s="211" t="s">
        <v>3228</v>
      </c>
      <c r="C442" s="19" t="s">
        <v>185</v>
      </c>
      <c r="D442" s="13" t="s">
        <v>209</v>
      </c>
      <c r="E442" s="280" t="s">
        <v>5712</v>
      </c>
      <c r="F442" s="266">
        <v>2.99</v>
      </c>
      <c r="G442" s="35">
        <f>ROUNDUP(F442*Carpeta!$O$1,-2)</f>
        <v>2100</v>
      </c>
      <c r="H442" s="35">
        <f>ROUNDUP(F442*Carpeta!$O$4,-2)</f>
        <v>2000</v>
      </c>
      <c r="I442" s="2">
        <v>1</v>
      </c>
      <c r="J442" s="16">
        <f>G442*I442</f>
        <v>2100</v>
      </c>
      <c r="K442" s="16">
        <f>H442*I442</f>
        <v>2000</v>
      </c>
      <c r="L442" s="42" t="s">
        <v>5706</v>
      </c>
      <c r="M442" s="41">
        <f>F442*I442</f>
        <v>2.99</v>
      </c>
    </row>
    <row r="443" spans="1:13" x14ac:dyDescent="0.3">
      <c r="A443" s="4" t="s">
        <v>5249</v>
      </c>
      <c r="B443" s="284" t="s">
        <v>6291</v>
      </c>
      <c r="C443" s="19" t="s">
        <v>185</v>
      </c>
      <c r="D443" s="1" t="s">
        <v>211</v>
      </c>
      <c r="E443" s="280" t="s">
        <v>5711</v>
      </c>
      <c r="F443" s="266">
        <v>2.99</v>
      </c>
      <c r="G443" s="35">
        <f>ROUNDUP(F443*Carpeta!$O$1,-2)</f>
        <v>2100</v>
      </c>
      <c r="H443" s="35">
        <f>ROUNDUP(F443*Carpeta!$O$4,-2)</f>
        <v>2000</v>
      </c>
      <c r="I443" s="2">
        <v>1</v>
      </c>
      <c r="J443" s="16">
        <f>G443*I443</f>
        <v>2100</v>
      </c>
      <c r="K443" s="16">
        <f>H443*I443</f>
        <v>2000</v>
      </c>
      <c r="L443" s="256" t="s">
        <v>6293</v>
      </c>
      <c r="M443" s="41">
        <f>F443*I443</f>
        <v>2.99</v>
      </c>
    </row>
    <row r="444" spans="1:13" x14ac:dyDescent="0.3">
      <c r="A444" s="4" t="s">
        <v>6301</v>
      </c>
      <c r="B444" s="284" t="s">
        <v>6291</v>
      </c>
      <c r="C444" s="10" t="s">
        <v>186</v>
      </c>
      <c r="D444" s="11" t="s">
        <v>210</v>
      </c>
      <c r="E444" s="280" t="s">
        <v>5711</v>
      </c>
      <c r="F444" s="266">
        <v>2.99</v>
      </c>
      <c r="G444" s="35">
        <f>ROUNDUP(F444*Carpeta!$O$1,-2)</f>
        <v>2100</v>
      </c>
      <c r="H444" s="35">
        <f>ROUNDUP(F444*Carpeta!$O$4,-2)</f>
        <v>2000</v>
      </c>
      <c r="I444" s="2">
        <v>1</v>
      </c>
      <c r="J444" s="16">
        <f>G444*I444</f>
        <v>2100</v>
      </c>
      <c r="K444" s="16">
        <f>H444*I444</f>
        <v>2000</v>
      </c>
      <c r="L444" s="256" t="s">
        <v>6305</v>
      </c>
      <c r="M444" s="41">
        <f>F444*I444</f>
        <v>2.99</v>
      </c>
    </row>
    <row r="445" spans="1:13" x14ac:dyDescent="0.3">
      <c r="A445" s="4" t="s">
        <v>6345</v>
      </c>
      <c r="B445" s="166" t="s">
        <v>1516</v>
      </c>
      <c r="C445" s="10" t="s">
        <v>186</v>
      </c>
      <c r="D445" s="12" t="s">
        <v>208</v>
      </c>
      <c r="E445" s="280" t="s">
        <v>5711</v>
      </c>
      <c r="F445" s="266">
        <v>2.99</v>
      </c>
      <c r="G445" s="35">
        <f>ROUNDUP(F445*Carpeta!$O$1,-2)</f>
        <v>2100</v>
      </c>
      <c r="H445" s="35">
        <f>ROUNDUP(F445*Carpeta!$O$4,-2)</f>
        <v>2000</v>
      </c>
      <c r="I445" s="2">
        <v>2</v>
      </c>
      <c r="J445" s="35">
        <f>G445*I445</f>
        <v>4200</v>
      </c>
      <c r="K445" s="35">
        <f>H445*I445</f>
        <v>4000</v>
      </c>
      <c r="L445" s="257" t="s">
        <v>6346</v>
      </c>
      <c r="M445" s="41">
        <f>F445*I445</f>
        <v>5.98</v>
      </c>
    </row>
    <row r="446" spans="1:13" x14ac:dyDescent="0.3">
      <c r="A446" s="30" t="s">
        <v>4980</v>
      </c>
      <c r="B446" s="142" t="s">
        <v>1485</v>
      </c>
      <c r="C446" s="10" t="s">
        <v>1006</v>
      </c>
      <c r="D446" s="12" t="s">
        <v>208</v>
      </c>
      <c r="E446" s="280" t="s">
        <v>5711</v>
      </c>
      <c r="F446" s="266">
        <v>2.99</v>
      </c>
      <c r="G446" s="35">
        <f>ROUNDUP(F446*Carpeta!$O$1,-2)</f>
        <v>2100</v>
      </c>
      <c r="H446" s="35">
        <f>ROUNDUP(F446*Carpeta!$O$4,-2)</f>
        <v>2000</v>
      </c>
      <c r="I446" s="2">
        <v>1</v>
      </c>
      <c r="J446" s="16">
        <f>G446*I446</f>
        <v>2100</v>
      </c>
      <c r="K446" s="16">
        <f>H446*I446</f>
        <v>2000</v>
      </c>
      <c r="L446" s="256" t="s">
        <v>4979</v>
      </c>
      <c r="M446" s="41">
        <f>F446*I446</f>
        <v>2.99</v>
      </c>
    </row>
    <row r="447" spans="1:13" x14ac:dyDescent="0.3">
      <c r="A447" s="22" t="s">
        <v>4023</v>
      </c>
      <c r="B447" s="143" t="s">
        <v>1505</v>
      </c>
      <c r="C447" s="10" t="s">
        <v>1006</v>
      </c>
      <c r="D447" s="12" t="s">
        <v>208</v>
      </c>
      <c r="E447" s="280" t="s">
        <v>5712</v>
      </c>
      <c r="F447" s="266">
        <v>2.99</v>
      </c>
      <c r="G447" s="35">
        <f>ROUNDUP(F447*Carpeta!$O$1,-2)</f>
        <v>2100</v>
      </c>
      <c r="H447" s="35">
        <f>ROUNDUP(F447*Carpeta!$O$4,-2)</f>
        <v>2000</v>
      </c>
      <c r="I447" s="2">
        <v>1</v>
      </c>
      <c r="J447" s="16">
        <f>G447*I447</f>
        <v>2100</v>
      </c>
      <c r="K447" s="16">
        <f>H447*I447</f>
        <v>2000</v>
      </c>
      <c r="L447" s="257" t="s">
        <v>4482</v>
      </c>
      <c r="M447" s="41">
        <f>F447*I447</f>
        <v>2.99</v>
      </c>
    </row>
    <row r="448" spans="1:13" x14ac:dyDescent="0.3">
      <c r="A448" s="22" t="s">
        <v>2535</v>
      </c>
      <c r="B448" s="143" t="s">
        <v>1505</v>
      </c>
      <c r="C448" s="10" t="s">
        <v>1006</v>
      </c>
      <c r="D448" s="12" t="s">
        <v>208</v>
      </c>
      <c r="E448" s="280" t="s">
        <v>5711</v>
      </c>
      <c r="F448" s="266">
        <v>2.99</v>
      </c>
      <c r="G448" s="35">
        <f>ROUNDUP(F448*Carpeta!$O$1,-2)</f>
        <v>2100</v>
      </c>
      <c r="H448" s="35">
        <f>ROUNDUP(F448*Carpeta!$O$4,-2)</f>
        <v>2000</v>
      </c>
      <c r="I448" s="2">
        <v>1</v>
      </c>
      <c r="J448" s="16">
        <f>G448*I448</f>
        <v>2100</v>
      </c>
      <c r="K448" s="16">
        <f>H448*I448</f>
        <v>2000</v>
      </c>
      <c r="L448" s="256" t="s">
        <v>2536</v>
      </c>
      <c r="M448" s="41">
        <f>F448*I448</f>
        <v>2.99</v>
      </c>
    </row>
    <row r="449" spans="1:13" x14ac:dyDescent="0.3">
      <c r="A449" s="22" t="s">
        <v>4153</v>
      </c>
      <c r="B449" s="166" t="s">
        <v>1516</v>
      </c>
      <c r="C449" s="10" t="s">
        <v>1006</v>
      </c>
      <c r="D449" s="12" t="s">
        <v>208</v>
      </c>
      <c r="E449" s="280" t="s">
        <v>5711</v>
      </c>
      <c r="F449" s="266">
        <v>2.99</v>
      </c>
      <c r="G449" s="35">
        <f>ROUNDUP(F449*Carpeta!$O$1,-2)</f>
        <v>2100</v>
      </c>
      <c r="H449" s="35">
        <f>ROUNDUP(F449*Carpeta!$O$4,-2)</f>
        <v>2000</v>
      </c>
      <c r="I449" s="2">
        <v>1</v>
      </c>
      <c r="J449" s="16">
        <f>G449*I449</f>
        <v>2100</v>
      </c>
      <c r="K449" s="16">
        <f>H449*I449</f>
        <v>2000</v>
      </c>
      <c r="L449" s="256" t="s">
        <v>4950</v>
      </c>
      <c r="M449" s="41">
        <f>F449*I449</f>
        <v>2.99</v>
      </c>
    </row>
    <row r="450" spans="1:13" x14ac:dyDescent="0.3">
      <c r="A450" s="21" t="s">
        <v>4843</v>
      </c>
      <c r="B450" s="255" t="s">
        <v>4514</v>
      </c>
      <c r="C450" s="10" t="s">
        <v>1006</v>
      </c>
      <c r="D450" s="12" t="s">
        <v>208</v>
      </c>
      <c r="E450" s="280" t="s">
        <v>5711</v>
      </c>
      <c r="F450" s="266">
        <v>2.99</v>
      </c>
      <c r="G450" s="35">
        <f>ROUNDUP(F450*Carpeta!$O$1,-2)</f>
        <v>2100</v>
      </c>
      <c r="H450" s="35">
        <f>ROUNDUP(F450*Carpeta!$O$4,-2)</f>
        <v>2000</v>
      </c>
      <c r="I450" s="2">
        <v>1</v>
      </c>
      <c r="J450" s="16">
        <f>G450*I450</f>
        <v>2100</v>
      </c>
      <c r="K450" s="16">
        <f>H450*I450</f>
        <v>2000</v>
      </c>
      <c r="L450" s="257" t="s">
        <v>4845</v>
      </c>
      <c r="M450" s="41">
        <f>F450*I450</f>
        <v>2.99</v>
      </c>
    </row>
    <row r="451" spans="1:13" x14ac:dyDescent="0.3">
      <c r="A451" s="4" t="s">
        <v>5324</v>
      </c>
      <c r="B451" s="272" t="s">
        <v>5294</v>
      </c>
      <c r="C451" s="10" t="s">
        <v>1006</v>
      </c>
      <c r="D451" s="12" t="s">
        <v>208</v>
      </c>
      <c r="E451" s="280" t="s">
        <v>5711</v>
      </c>
      <c r="F451" s="266">
        <v>2.99</v>
      </c>
      <c r="G451" s="35">
        <f>ROUNDUP(F451*Carpeta!$O$1,-2)</f>
        <v>2100</v>
      </c>
      <c r="H451" s="35">
        <f>ROUNDUP(F451*Carpeta!$O$4,-2)</f>
        <v>2000</v>
      </c>
      <c r="I451" s="2">
        <v>1</v>
      </c>
      <c r="J451" s="16">
        <f>G451*I451</f>
        <v>2100</v>
      </c>
      <c r="K451" s="16">
        <f>H451*I451</f>
        <v>2000</v>
      </c>
      <c r="L451" s="42" t="s">
        <v>5323</v>
      </c>
      <c r="M451" s="41">
        <f>F451*I451</f>
        <v>2.99</v>
      </c>
    </row>
    <row r="452" spans="1:13" x14ac:dyDescent="0.3">
      <c r="A452" s="22" t="s">
        <v>4153</v>
      </c>
      <c r="B452" s="173" t="s">
        <v>1526</v>
      </c>
      <c r="C452" s="10" t="s">
        <v>1006</v>
      </c>
      <c r="D452" s="12" t="s">
        <v>208</v>
      </c>
      <c r="E452" s="280" t="s">
        <v>5711</v>
      </c>
      <c r="F452" s="266">
        <v>2.99</v>
      </c>
      <c r="G452" s="35">
        <f>ROUNDUP(F452*Carpeta!$O$1,-2)</f>
        <v>2100</v>
      </c>
      <c r="H452" s="35">
        <f>ROUNDUP(F452*Carpeta!$O$4,-2)</f>
        <v>2000</v>
      </c>
      <c r="I452" s="2">
        <v>2</v>
      </c>
      <c r="J452" s="16">
        <f>G452*I452</f>
        <v>4200</v>
      </c>
      <c r="K452" s="16">
        <f>H452*I452</f>
        <v>4000</v>
      </c>
      <c r="L452" s="256" t="s">
        <v>4152</v>
      </c>
      <c r="M452" s="41">
        <f>F452*I452</f>
        <v>5.98</v>
      </c>
    </row>
    <row r="453" spans="1:13" x14ac:dyDescent="0.3">
      <c r="A453" s="30" t="s">
        <v>5709</v>
      </c>
      <c r="B453" s="169" t="s">
        <v>1519</v>
      </c>
      <c r="C453" s="10" t="s">
        <v>1006</v>
      </c>
      <c r="D453" s="13" t="s">
        <v>209</v>
      </c>
      <c r="E453" s="280" t="s">
        <v>5712</v>
      </c>
      <c r="F453" s="266">
        <v>2.99</v>
      </c>
      <c r="G453" s="35">
        <f>ROUNDUP(F453*Carpeta!$O$1,-2)</f>
        <v>2100</v>
      </c>
      <c r="H453" s="35">
        <f>ROUNDUP(F453*Carpeta!$O$4,-2)</f>
        <v>2000</v>
      </c>
      <c r="I453" s="2">
        <v>1</v>
      </c>
      <c r="J453" s="16">
        <f>G453*I453</f>
        <v>2100</v>
      </c>
      <c r="K453" s="16">
        <f>H453*I453</f>
        <v>2000</v>
      </c>
      <c r="L453" s="257" t="s">
        <v>5708</v>
      </c>
      <c r="M453" s="41">
        <f>F453*I453</f>
        <v>2.99</v>
      </c>
    </row>
    <row r="454" spans="1:13" x14ac:dyDescent="0.3">
      <c r="A454" s="38" t="s">
        <v>3337</v>
      </c>
      <c r="B454" s="193" t="s">
        <v>2423</v>
      </c>
      <c r="C454" s="10" t="s">
        <v>1006</v>
      </c>
      <c r="D454" s="13" t="s">
        <v>209</v>
      </c>
      <c r="E454" s="280" t="s">
        <v>5712</v>
      </c>
      <c r="F454" s="266">
        <v>2.99</v>
      </c>
      <c r="G454" s="35">
        <f>ROUNDUP(F454*Carpeta!$O$1,-2)</f>
        <v>2100</v>
      </c>
      <c r="H454" s="35">
        <f>ROUNDUP(F454*Carpeta!$O$4,-2)</f>
        <v>2000</v>
      </c>
      <c r="I454" s="2">
        <v>1</v>
      </c>
      <c r="J454" s="16">
        <f>G454*I454</f>
        <v>2100</v>
      </c>
      <c r="K454" s="16">
        <f>H454*I454</f>
        <v>2000</v>
      </c>
      <c r="L454" s="256" t="s">
        <v>4511</v>
      </c>
      <c r="M454" s="41">
        <f>F454*I454</f>
        <v>2.99</v>
      </c>
    </row>
    <row r="455" spans="1:13" x14ac:dyDescent="0.3">
      <c r="A455" s="22" t="s">
        <v>2693</v>
      </c>
      <c r="B455" s="162" t="s">
        <v>1512</v>
      </c>
      <c r="C455" s="19" t="s">
        <v>1026</v>
      </c>
      <c r="D455" s="11" t="s">
        <v>210</v>
      </c>
      <c r="E455" s="280" t="s">
        <v>5711</v>
      </c>
      <c r="F455" s="266">
        <v>2.99</v>
      </c>
      <c r="G455" s="35">
        <f>ROUNDUP(F455*Carpeta!$O$1,-2)</f>
        <v>2100</v>
      </c>
      <c r="H455" s="35">
        <f>ROUNDUP(F455*Carpeta!$O$4,-2)</f>
        <v>2000</v>
      </c>
      <c r="I455" s="2">
        <v>1</v>
      </c>
      <c r="J455" s="35">
        <f>G455*I455</f>
        <v>2100</v>
      </c>
      <c r="K455" s="35">
        <f>H455*I455</f>
        <v>2000</v>
      </c>
      <c r="L455" s="256" t="s">
        <v>2692</v>
      </c>
      <c r="M455" s="41">
        <f>F455*I455</f>
        <v>2.99</v>
      </c>
    </row>
    <row r="456" spans="1:13" x14ac:dyDescent="0.3">
      <c r="A456" s="30" t="s">
        <v>4976</v>
      </c>
      <c r="B456" s="71" t="s">
        <v>1480</v>
      </c>
      <c r="C456" s="23" t="s">
        <v>1034</v>
      </c>
      <c r="D456" s="11" t="s">
        <v>210</v>
      </c>
      <c r="E456" s="280" t="s">
        <v>5711</v>
      </c>
      <c r="F456" s="266">
        <v>2.99</v>
      </c>
      <c r="G456" s="35">
        <f>ROUNDUP(F456*Carpeta!$O$1,-2)</f>
        <v>2100</v>
      </c>
      <c r="H456" s="35">
        <f>ROUNDUP(F456*Carpeta!$O$4,-2)</f>
        <v>2000</v>
      </c>
      <c r="I456" s="2">
        <v>1</v>
      </c>
      <c r="J456" s="16">
        <f>G456*I456</f>
        <v>2100</v>
      </c>
      <c r="K456" s="16">
        <f>H456*I456</f>
        <v>2000</v>
      </c>
      <c r="L456" s="257" t="s">
        <v>4975</v>
      </c>
      <c r="M456" s="41">
        <f>F456*I456</f>
        <v>2.99</v>
      </c>
    </row>
    <row r="457" spans="1:13" x14ac:dyDescent="0.3">
      <c r="A457" s="22" t="s">
        <v>5572</v>
      </c>
      <c r="B457" s="193" t="s">
        <v>2423</v>
      </c>
      <c r="C457" s="19" t="s">
        <v>1033</v>
      </c>
      <c r="D457" s="12" t="s">
        <v>208</v>
      </c>
      <c r="E457" s="280" t="s">
        <v>5712</v>
      </c>
      <c r="F457" s="266">
        <v>2.99</v>
      </c>
      <c r="G457" s="35">
        <f>ROUNDUP(F457*Carpeta!$O$1,-2)</f>
        <v>2100</v>
      </c>
      <c r="H457" s="35">
        <f>ROUNDUP(F457*Carpeta!$O$4,-2)</f>
        <v>2000</v>
      </c>
      <c r="I457" s="2">
        <v>1</v>
      </c>
      <c r="J457" s="35">
        <f>G457*I457</f>
        <v>2100</v>
      </c>
      <c r="K457" s="35">
        <f>H457*I457</f>
        <v>2000</v>
      </c>
      <c r="L457" s="42" t="s">
        <v>5571</v>
      </c>
      <c r="M457" s="41">
        <f>F457*I457</f>
        <v>2.99</v>
      </c>
    </row>
    <row r="458" spans="1:13" x14ac:dyDescent="0.3">
      <c r="A458" s="30" t="s">
        <v>1140</v>
      </c>
      <c r="B458" s="166" t="s">
        <v>1516</v>
      </c>
      <c r="C458" s="19" t="s">
        <v>1072</v>
      </c>
      <c r="D458" s="12" t="s">
        <v>208</v>
      </c>
      <c r="E458" s="280" t="s">
        <v>5711</v>
      </c>
      <c r="F458" s="266">
        <v>2.99</v>
      </c>
      <c r="G458" s="35">
        <f>ROUNDUP(F458*Carpeta!$O$1,-2)</f>
        <v>2100</v>
      </c>
      <c r="H458" s="35">
        <f>ROUNDUP(F458*Carpeta!$O$4,-2)</f>
        <v>2000</v>
      </c>
      <c r="I458" s="2">
        <v>3</v>
      </c>
      <c r="J458" s="16">
        <f>G458*I458</f>
        <v>6300</v>
      </c>
      <c r="K458" s="16">
        <f>H458*I458</f>
        <v>6000</v>
      </c>
      <c r="L458" s="257" t="s">
        <v>1141</v>
      </c>
      <c r="M458" s="41">
        <f>F458*I458</f>
        <v>8.9700000000000006</v>
      </c>
    </row>
    <row r="459" spans="1:13" x14ac:dyDescent="0.3">
      <c r="A459" s="21" t="s">
        <v>5313</v>
      </c>
      <c r="B459" s="272" t="s">
        <v>5293</v>
      </c>
      <c r="C459" s="19" t="s">
        <v>1802</v>
      </c>
      <c r="D459" s="12" t="s">
        <v>208</v>
      </c>
      <c r="E459" s="280" t="s">
        <v>5712</v>
      </c>
      <c r="F459" s="266">
        <v>2.99</v>
      </c>
      <c r="G459" s="35">
        <f>ROUNDUP(F459*Carpeta!$O$1,-2)</f>
        <v>2100</v>
      </c>
      <c r="H459" s="35">
        <f>ROUNDUP(F459*Carpeta!$O$4,-2)</f>
        <v>2000</v>
      </c>
      <c r="I459" s="2">
        <v>1</v>
      </c>
      <c r="J459" s="16">
        <f>G459*I459</f>
        <v>2100</v>
      </c>
      <c r="K459" s="16">
        <f>H459*I459</f>
        <v>2000</v>
      </c>
      <c r="L459" s="42" t="s">
        <v>5314</v>
      </c>
      <c r="M459" s="41">
        <f>F459*I459</f>
        <v>2.99</v>
      </c>
    </row>
    <row r="460" spans="1:13" x14ac:dyDescent="0.3">
      <c r="A460" s="21" t="s">
        <v>5301</v>
      </c>
      <c r="B460" s="272" t="s">
        <v>5293</v>
      </c>
      <c r="C460" s="19" t="s">
        <v>1802</v>
      </c>
      <c r="D460" s="12" t="s">
        <v>208</v>
      </c>
      <c r="E460" s="280" t="s">
        <v>5712</v>
      </c>
      <c r="F460" s="266">
        <v>2.99</v>
      </c>
      <c r="G460" s="35">
        <f>ROUNDUP(F460*Carpeta!$O$1,-2)</f>
        <v>2100</v>
      </c>
      <c r="H460" s="35">
        <f>ROUNDUP(F460*Carpeta!$O$4,-2)</f>
        <v>2000</v>
      </c>
      <c r="I460" s="2">
        <v>1</v>
      </c>
      <c r="J460" s="16">
        <f>G460*I460</f>
        <v>2100</v>
      </c>
      <c r="K460" s="16">
        <f>H460*I460</f>
        <v>2000</v>
      </c>
      <c r="L460" s="42" t="s">
        <v>5302</v>
      </c>
      <c r="M460" s="41">
        <f>F460*I460</f>
        <v>2.99</v>
      </c>
    </row>
    <row r="461" spans="1:13" x14ac:dyDescent="0.3">
      <c r="A461" s="38" t="s">
        <v>4474</v>
      </c>
      <c r="B461" s="193" t="s">
        <v>2423</v>
      </c>
      <c r="C461" s="19" t="s">
        <v>1038</v>
      </c>
      <c r="D461" s="11" t="s">
        <v>210</v>
      </c>
      <c r="E461" s="280" t="s">
        <v>5711</v>
      </c>
      <c r="F461" s="266">
        <v>2.99</v>
      </c>
      <c r="G461" s="35">
        <f>ROUNDUP(F461*Carpeta!$O$1,-2)</f>
        <v>2100</v>
      </c>
      <c r="H461" s="35">
        <f>ROUNDUP(F461*Carpeta!$O$4,-2)</f>
        <v>2000</v>
      </c>
      <c r="I461" s="2">
        <v>1</v>
      </c>
      <c r="J461" s="16">
        <f>G461*I461</f>
        <v>2100</v>
      </c>
      <c r="K461" s="16">
        <f>H461*I461</f>
        <v>2000</v>
      </c>
      <c r="L461" s="256" t="s">
        <v>3340</v>
      </c>
      <c r="M461" s="41">
        <f>F461*I461</f>
        <v>2.99</v>
      </c>
    </row>
    <row r="462" spans="1:13" x14ac:dyDescent="0.3">
      <c r="A462" s="30" t="s">
        <v>1019</v>
      </c>
      <c r="B462" s="143" t="s">
        <v>1505</v>
      </c>
      <c r="C462" s="19" t="s">
        <v>1038</v>
      </c>
      <c r="D462" s="12" t="s">
        <v>208</v>
      </c>
      <c r="E462" s="280" t="s">
        <v>5712</v>
      </c>
      <c r="F462" s="266">
        <v>2.99</v>
      </c>
      <c r="G462" s="35">
        <f>ROUNDUP(F462*Carpeta!$O$1,-2)</f>
        <v>2100</v>
      </c>
      <c r="H462" s="35">
        <f>ROUNDUP(F462*Carpeta!$O$4,-2)</f>
        <v>2000</v>
      </c>
      <c r="I462" s="2">
        <v>1</v>
      </c>
      <c r="J462" s="35">
        <f>G462*I462</f>
        <v>2100</v>
      </c>
      <c r="K462" s="35">
        <f>H462*I462</f>
        <v>2000</v>
      </c>
      <c r="L462" s="257" t="s">
        <v>2473</v>
      </c>
      <c r="M462" s="41">
        <f>F462*I462</f>
        <v>2.99</v>
      </c>
    </row>
    <row r="463" spans="1:13" x14ac:dyDescent="0.3">
      <c r="A463" s="22" t="s">
        <v>5622</v>
      </c>
      <c r="B463" s="205" t="s">
        <v>2628</v>
      </c>
      <c r="C463" s="19" t="s">
        <v>1038</v>
      </c>
      <c r="D463" s="12" t="s">
        <v>208</v>
      </c>
      <c r="E463" s="280" t="s">
        <v>5712</v>
      </c>
      <c r="F463" s="266">
        <v>2.99</v>
      </c>
      <c r="G463" s="35">
        <f>ROUNDUP(F463*Carpeta!$O$1,-2)</f>
        <v>2100</v>
      </c>
      <c r="H463" s="35">
        <f>ROUNDUP(F463*Carpeta!$O$4,-2)</f>
        <v>2000</v>
      </c>
      <c r="I463" s="2">
        <v>1</v>
      </c>
      <c r="J463" s="35">
        <f>G463*I463</f>
        <v>2100</v>
      </c>
      <c r="K463" s="35">
        <f>H463*I463</f>
        <v>2000</v>
      </c>
      <c r="L463" s="42" t="s">
        <v>5621</v>
      </c>
      <c r="M463" s="41">
        <f>F463*I463</f>
        <v>2.99</v>
      </c>
    </row>
    <row r="464" spans="1:13" x14ac:dyDescent="0.3">
      <c r="A464" s="4" t="s">
        <v>158</v>
      </c>
      <c r="B464" s="147" t="s">
        <v>1491</v>
      </c>
      <c r="C464" s="14" t="s">
        <v>1152</v>
      </c>
      <c r="D464" s="12" t="s">
        <v>208</v>
      </c>
      <c r="E464" s="280" t="s">
        <v>5711</v>
      </c>
      <c r="F464" s="266">
        <v>2.99</v>
      </c>
      <c r="G464" s="35">
        <f>ROUNDUP(F464*Carpeta!$O$1,-2)</f>
        <v>2100</v>
      </c>
      <c r="H464" s="35">
        <f>ROUNDUP(F464*Carpeta!$O$4,-2)</f>
        <v>2000</v>
      </c>
      <c r="I464" s="2">
        <v>1</v>
      </c>
      <c r="J464" s="35">
        <f>G464*I464</f>
        <v>2100</v>
      </c>
      <c r="K464" s="35">
        <f>H464*I464</f>
        <v>2000</v>
      </c>
      <c r="L464" s="257" t="s">
        <v>159</v>
      </c>
      <c r="M464" s="41">
        <f>F464*I464</f>
        <v>2.99</v>
      </c>
    </row>
    <row r="465" spans="1:15" x14ac:dyDescent="0.3">
      <c r="A465" s="176" t="s">
        <v>405</v>
      </c>
      <c r="B465" s="172" t="s">
        <v>1525</v>
      </c>
      <c r="C465" s="14" t="s">
        <v>1152</v>
      </c>
      <c r="D465" s="12" t="s">
        <v>208</v>
      </c>
      <c r="E465" s="280" t="s">
        <v>5711</v>
      </c>
      <c r="F465" s="266">
        <v>2.99</v>
      </c>
      <c r="G465" s="35">
        <f>ROUNDUP(F465*Carpeta!$O$1,-2)</f>
        <v>2100</v>
      </c>
      <c r="H465" s="35">
        <f>ROUNDUP(F465*Carpeta!$O$4,-2)</f>
        <v>2000</v>
      </c>
      <c r="I465" s="2">
        <v>1</v>
      </c>
      <c r="J465" s="16">
        <f>G465*I465</f>
        <v>2100</v>
      </c>
      <c r="K465" s="16">
        <f>H465*I465</f>
        <v>2000</v>
      </c>
      <c r="L465" s="256" t="s">
        <v>404</v>
      </c>
      <c r="M465" s="41">
        <f>F465*I465</f>
        <v>2.99</v>
      </c>
    </row>
    <row r="466" spans="1:15" x14ac:dyDescent="0.3">
      <c r="A466" s="30" t="s">
        <v>6332</v>
      </c>
      <c r="B466" s="192" t="s">
        <v>2422</v>
      </c>
      <c r="C466" s="14" t="s">
        <v>1152</v>
      </c>
      <c r="D466" s="12" t="s">
        <v>208</v>
      </c>
      <c r="E466" s="280" t="s">
        <v>5711</v>
      </c>
      <c r="F466" s="266">
        <v>2.99</v>
      </c>
      <c r="G466" s="35">
        <f>ROUNDUP(F466*Carpeta!$O$1,-2)</f>
        <v>2100</v>
      </c>
      <c r="H466" s="35">
        <f>ROUNDUP(F466*Carpeta!$O$4,-2)</f>
        <v>2000</v>
      </c>
      <c r="I466" s="2">
        <v>1</v>
      </c>
      <c r="J466" s="16">
        <f>G466*I466</f>
        <v>2100</v>
      </c>
      <c r="K466" s="16">
        <f>H466*I466</f>
        <v>2000</v>
      </c>
      <c r="L466" s="256" t="s">
        <v>6334</v>
      </c>
      <c r="M466" s="41">
        <f>F466*I466</f>
        <v>2.99</v>
      </c>
    </row>
    <row r="467" spans="1:15" x14ac:dyDescent="0.3">
      <c r="A467" s="33" t="s">
        <v>4623</v>
      </c>
      <c r="B467" s="255" t="s">
        <v>4514</v>
      </c>
      <c r="C467" s="14" t="s">
        <v>1152</v>
      </c>
      <c r="D467" s="12" t="s">
        <v>208</v>
      </c>
      <c r="E467" s="280" t="s">
        <v>5711</v>
      </c>
      <c r="F467" s="266">
        <v>2.99</v>
      </c>
      <c r="G467" s="35">
        <f>ROUNDUP(F467*Carpeta!$O$1,-2)</f>
        <v>2100</v>
      </c>
      <c r="H467" s="35">
        <f>ROUNDUP(F467*Carpeta!$O$4,-2)</f>
        <v>2000</v>
      </c>
      <c r="I467" s="2">
        <v>1</v>
      </c>
      <c r="J467" s="16">
        <f>G467*I467</f>
        <v>2100</v>
      </c>
      <c r="K467" s="16">
        <f>H467*I467</f>
        <v>2000</v>
      </c>
      <c r="L467" s="257" t="s">
        <v>4624</v>
      </c>
      <c r="M467" s="41">
        <f>F467*I467</f>
        <v>2.99</v>
      </c>
    </row>
    <row r="468" spans="1:15" x14ac:dyDescent="0.3">
      <c r="A468" s="4" t="s">
        <v>4350</v>
      </c>
      <c r="B468" s="272" t="s">
        <v>5294</v>
      </c>
      <c r="C468" s="14" t="s">
        <v>1152</v>
      </c>
      <c r="D468" s="12" t="s">
        <v>208</v>
      </c>
      <c r="E468" s="280" t="s">
        <v>5711</v>
      </c>
      <c r="F468" s="266">
        <v>2.99</v>
      </c>
      <c r="G468" s="35">
        <f>ROUNDUP(F468*Carpeta!$O$1,-2)</f>
        <v>2100</v>
      </c>
      <c r="H468" s="35">
        <f>ROUNDUP(F468*Carpeta!$O$4,-2)</f>
        <v>2000</v>
      </c>
      <c r="I468" s="2">
        <v>1</v>
      </c>
      <c r="J468" s="16">
        <f>G468*I468</f>
        <v>2100</v>
      </c>
      <c r="K468" s="16">
        <f>H468*I468</f>
        <v>2000</v>
      </c>
      <c r="L468" s="42" t="s">
        <v>5322</v>
      </c>
      <c r="M468" s="41">
        <f>F468*I468</f>
        <v>2.99</v>
      </c>
    </row>
    <row r="469" spans="1:15" x14ac:dyDescent="0.3">
      <c r="A469" s="30" t="s">
        <v>5698</v>
      </c>
      <c r="B469" s="146" t="s">
        <v>1490</v>
      </c>
      <c r="C469" s="14" t="s">
        <v>1152</v>
      </c>
      <c r="D469" s="13" t="s">
        <v>209</v>
      </c>
      <c r="E469" s="280" t="s">
        <v>5711</v>
      </c>
      <c r="F469" s="266">
        <v>2.99</v>
      </c>
      <c r="G469" s="35">
        <f>ROUNDUP(F469*Carpeta!$O$1,-2)</f>
        <v>2100</v>
      </c>
      <c r="H469" s="35">
        <f>ROUNDUP(F469*Carpeta!$O$4,-2)</f>
        <v>2000</v>
      </c>
      <c r="I469" s="2">
        <v>2</v>
      </c>
      <c r="J469" s="16">
        <f>G469*I469</f>
        <v>4200</v>
      </c>
      <c r="K469" s="16">
        <f>H469*I469</f>
        <v>4000</v>
      </c>
      <c r="L469" s="257" t="s">
        <v>5697</v>
      </c>
      <c r="M469" s="41">
        <f>F469*I469</f>
        <v>5.98</v>
      </c>
    </row>
    <row r="470" spans="1:15" x14ac:dyDescent="0.3">
      <c r="A470" s="30" t="s">
        <v>4917</v>
      </c>
      <c r="B470" s="168" t="s">
        <v>1520</v>
      </c>
      <c r="C470" s="14" t="s">
        <v>1152</v>
      </c>
      <c r="D470" s="13" t="s">
        <v>209</v>
      </c>
      <c r="E470" s="280" t="s">
        <v>5711</v>
      </c>
      <c r="F470" s="266">
        <v>2.99</v>
      </c>
      <c r="G470" s="35">
        <f>ROUNDUP(F470*Carpeta!$O$1,-2)</f>
        <v>2100</v>
      </c>
      <c r="H470" s="35">
        <f>ROUNDUP(F470*Carpeta!$O$4,-2)</f>
        <v>2000</v>
      </c>
      <c r="I470" s="2">
        <v>1</v>
      </c>
      <c r="J470" s="16">
        <f>G470*I470</f>
        <v>2100</v>
      </c>
      <c r="K470" s="16">
        <f>H470*I470</f>
        <v>2000</v>
      </c>
      <c r="L470" s="257" t="s">
        <v>4918</v>
      </c>
      <c r="M470" s="41">
        <f>F470*I470</f>
        <v>2.99</v>
      </c>
    </row>
    <row r="471" spans="1:15" x14ac:dyDescent="0.3">
      <c r="A471" s="30" t="s">
        <v>285</v>
      </c>
      <c r="B471" s="172" t="s">
        <v>1525</v>
      </c>
      <c r="C471" s="14" t="s">
        <v>1152</v>
      </c>
      <c r="D471" s="13" t="s">
        <v>209</v>
      </c>
      <c r="E471" s="280" t="s">
        <v>5711</v>
      </c>
      <c r="F471" s="266">
        <v>2.99</v>
      </c>
      <c r="G471" s="35">
        <f>ROUNDUP(F471*Carpeta!$O$1,-2)</f>
        <v>2100</v>
      </c>
      <c r="H471" s="35">
        <f>ROUNDUP(F471*Carpeta!$O$4,-2)</f>
        <v>2000</v>
      </c>
      <c r="I471" s="2">
        <v>1</v>
      </c>
      <c r="J471" s="16">
        <f>G471*I471</f>
        <v>2100</v>
      </c>
      <c r="K471" s="16">
        <f>H471*I471</f>
        <v>2000</v>
      </c>
      <c r="L471" s="257" t="s">
        <v>428</v>
      </c>
      <c r="M471" s="41">
        <f>F471*I471</f>
        <v>2.99</v>
      </c>
    </row>
    <row r="472" spans="1:15" x14ac:dyDescent="0.3">
      <c r="A472" s="30" t="s">
        <v>285</v>
      </c>
      <c r="B472" s="211" t="s">
        <v>3229</v>
      </c>
      <c r="C472" s="14" t="s">
        <v>1152</v>
      </c>
      <c r="D472" s="13" t="s">
        <v>209</v>
      </c>
      <c r="E472" s="280" t="s">
        <v>5711</v>
      </c>
      <c r="F472" s="266">
        <v>2.99</v>
      </c>
      <c r="G472" s="35">
        <f>ROUNDUP(F472*Carpeta!$O$1,-2)</f>
        <v>2100</v>
      </c>
      <c r="H472" s="35">
        <f>ROUNDUP(F472*Carpeta!$O$4,-2)</f>
        <v>2000</v>
      </c>
      <c r="I472" s="2">
        <v>1</v>
      </c>
      <c r="J472" s="16">
        <f>G472*I472</f>
        <v>2100</v>
      </c>
      <c r="K472" s="16">
        <f>H472*I472</f>
        <v>2000</v>
      </c>
      <c r="L472" s="257" t="s">
        <v>5245</v>
      </c>
      <c r="M472" s="41">
        <f>F472*I472</f>
        <v>2.99</v>
      </c>
    </row>
    <row r="473" spans="1:15" x14ac:dyDescent="0.3">
      <c r="A473" s="30" t="s">
        <v>441</v>
      </c>
      <c r="B473" s="211" t="s">
        <v>3229</v>
      </c>
      <c r="C473" s="14" t="s">
        <v>1152</v>
      </c>
      <c r="D473" s="1" t="s">
        <v>211</v>
      </c>
      <c r="E473" s="280" t="s">
        <v>5711</v>
      </c>
      <c r="F473" s="266">
        <v>2.99</v>
      </c>
      <c r="G473" s="35">
        <f>ROUNDUP(F473*Carpeta!$O$1,-2)</f>
        <v>2100</v>
      </c>
      <c r="H473" s="35">
        <f>ROUNDUP(F473*Carpeta!$O$4,-2)</f>
        <v>2000</v>
      </c>
      <c r="I473" s="2">
        <v>1</v>
      </c>
      <c r="J473" s="16">
        <f>G473*I473</f>
        <v>2100</v>
      </c>
      <c r="K473" s="16">
        <f>H473*I473</f>
        <v>2000</v>
      </c>
      <c r="L473" s="257" t="s">
        <v>5244</v>
      </c>
      <c r="M473" s="41">
        <f>F473*I473</f>
        <v>2.99</v>
      </c>
    </row>
    <row r="474" spans="1:15" x14ac:dyDescent="0.3">
      <c r="A474" s="4" t="s">
        <v>2337</v>
      </c>
      <c r="B474" s="93" t="s">
        <v>1482</v>
      </c>
      <c r="C474" s="14" t="s">
        <v>1153</v>
      </c>
      <c r="D474" s="12" t="s">
        <v>208</v>
      </c>
      <c r="E474" s="280" t="s">
        <v>5712</v>
      </c>
      <c r="F474" s="266">
        <v>2.99</v>
      </c>
      <c r="G474" s="35">
        <f>ROUNDUP(F474*Carpeta!$O$1,-2)</f>
        <v>2100</v>
      </c>
      <c r="H474" s="35">
        <f>ROUNDUP(F474*Carpeta!$O$4,-2)</f>
        <v>2000</v>
      </c>
      <c r="I474" s="2">
        <v>1</v>
      </c>
      <c r="J474" s="16">
        <f>G474*I474</f>
        <v>2100</v>
      </c>
      <c r="K474" s="16">
        <f>H474*I474</f>
        <v>2000</v>
      </c>
      <c r="L474" s="257" t="s">
        <v>5623</v>
      </c>
      <c r="M474" s="41">
        <f>F474*I474</f>
        <v>2.99</v>
      </c>
    </row>
    <row r="475" spans="1:15" x14ac:dyDescent="0.3">
      <c r="A475" s="30" t="s">
        <v>2570</v>
      </c>
      <c r="B475" s="164" t="s">
        <v>1514</v>
      </c>
      <c r="C475" s="6" t="s">
        <v>1154</v>
      </c>
      <c r="D475" s="12" t="s">
        <v>208</v>
      </c>
      <c r="E475" s="280" t="s">
        <v>5712</v>
      </c>
      <c r="F475" s="266">
        <v>2.99</v>
      </c>
      <c r="G475" s="35">
        <f>ROUNDUP(F475*Carpeta!$O$1,-2)</f>
        <v>2100</v>
      </c>
      <c r="H475" s="35">
        <f>ROUNDUP(F475*Carpeta!$O$4,-2)</f>
        <v>2000</v>
      </c>
      <c r="I475" s="2">
        <v>1</v>
      </c>
      <c r="J475" s="16">
        <f>G475*I475</f>
        <v>2100</v>
      </c>
      <c r="K475" s="16">
        <f>H475*I475</f>
        <v>2000</v>
      </c>
      <c r="L475" s="256" t="s">
        <v>2569</v>
      </c>
      <c r="M475" s="41">
        <f>F475*I475</f>
        <v>2.99</v>
      </c>
    </row>
    <row r="476" spans="1:15" x14ac:dyDescent="0.3">
      <c r="A476" s="22" t="s">
        <v>4951</v>
      </c>
      <c r="B476" s="166" t="s">
        <v>1516</v>
      </c>
      <c r="C476" s="6" t="s">
        <v>1154</v>
      </c>
      <c r="D476" s="12" t="s">
        <v>208</v>
      </c>
      <c r="E476" s="280" t="s">
        <v>5711</v>
      </c>
      <c r="F476" s="266">
        <v>2.99</v>
      </c>
      <c r="G476" s="35">
        <f>ROUNDUP(F476*Carpeta!$O$1,-2)</f>
        <v>2100</v>
      </c>
      <c r="H476" s="35">
        <f>ROUNDUP(F476*Carpeta!$O$4,-2)</f>
        <v>2000</v>
      </c>
      <c r="I476" s="2">
        <v>3</v>
      </c>
      <c r="J476" s="16">
        <f>G476*I476</f>
        <v>6300</v>
      </c>
      <c r="K476" s="16">
        <f>H476*I476</f>
        <v>6000</v>
      </c>
      <c r="L476" s="256" t="s">
        <v>4952</v>
      </c>
      <c r="M476" s="41">
        <f>F476*I476</f>
        <v>8.9700000000000006</v>
      </c>
    </row>
    <row r="477" spans="1:15" x14ac:dyDescent="0.3">
      <c r="A477" s="30" t="s">
        <v>1643</v>
      </c>
      <c r="B477" s="192" t="s">
        <v>2422</v>
      </c>
      <c r="C477" s="6" t="s">
        <v>1154</v>
      </c>
      <c r="D477" s="12" t="s">
        <v>208</v>
      </c>
      <c r="E477" s="280" t="s">
        <v>5711</v>
      </c>
      <c r="F477" s="266">
        <v>2.99</v>
      </c>
      <c r="G477" s="35">
        <f>ROUNDUP(F477*Carpeta!$O$1,-2)</f>
        <v>2100</v>
      </c>
      <c r="H477" s="35">
        <f>ROUNDUP(F477*Carpeta!$O$4,-2)</f>
        <v>2000</v>
      </c>
      <c r="I477" s="2">
        <v>1</v>
      </c>
      <c r="J477" s="16">
        <f>G477*I477</f>
        <v>2100</v>
      </c>
      <c r="K477" s="16">
        <f>H477*I477</f>
        <v>2000</v>
      </c>
      <c r="L477" s="256" t="s">
        <v>4504</v>
      </c>
      <c r="M477" s="41">
        <f>F477*I477</f>
        <v>2.99</v>
      </c>
      <c r="O477" s="63"/>
    </row>
    <row r="478" spans="1:15" x14ac:dyDescent="0.3">
      <c r="A478" s="30" t="s">
        <v>4318</v>
      </c>
      <c r="B478" s="193" t="s">
        <v>2423</v>
      </c>
      <c r="C478" s="6" t="s">
        <v>1154</v>
      </c>
      <c r="D478" s="12" t="s">
        <v>208</v>
      </c>
      <c r="E478" s="280" t="s">
        <v>5712</v>
      </c>
      <c r="F478" s="266">
        <v>2.99</v>
      </c>
      <c r="G478" s="35">
        <f>ROUNDUP(F478*Carpeta!$O$1,-2)</f>
        <v>2100</v>
      </c>
      <c r="H478" s="35">
        <f>ROUNDUP(F478*Carpeta!$O$4,-2)</f>
        <v>2000</v>
      </c>
      <c r="I478" s="2">
        <v>1</v>
      </c>
      <c r="J478" s="16">
        <f>G478*I478</f>
        <v>2100</v>
      </c>
      <c r="K478" s="16">
        <f>H478*I478</f>
        <v>2000</v>
      </c>
      <c r="L478" s="256" t="s">
        <v>4319</v>
      </c>
      <c r="M478" s="41">
        <f>F478*I478</f>
        <v>2.99</v>
      </c>
    </row>
    <row r="479" spans="1:15" x14ac:dyDescent="0.3">
      <c r="A479" s="30" t="s">
        <v>4060</v>
      </c>
      <c r="B479" s="211" t="s">
        <v>3228</v>
      </c>
      <c r="C479" s="6" t="s">
        <v>1154</v>
      </c>
      <c r="D479" s="12" t="s">
        <v>208</v>
      </c>
      <c r="E479" s="280" t="s">
        <v>5711</v>
      </c>
      <c r="F479" s="266">
        <v>2.99</v>
      </c>
      <c r="G479" s="35">
        <f>ROUNDUP(F479*Carpeta!$O$1,-2)</f>
        <v>2100</v>
      </c>
      <c r="H479" s="35">
        <f>ROUNDUP(F479*Carpeta!$O$4,-2)</f>
        <v>2000</v>
      </c>
      <c r="I479" s="2">
        <v>2</v>
      </c>
      <c r="J479" s="16">
        <f>G479*I479</f>
        <v>4200</v>
      </c>
      <c r="K479" s="16">
        <f>H479*I479</f>
        <v>4000</v>
      </c>
      <c r="L479" s="257" t="s">
        <v>4061</v>
      </c>
      <c r="M479" s="41">
        <f>F479*I479</f>
        <v>5.98</v>
      </c>
    </row>
    <row r="480" spans="1:15" x14ac:dyDescent="0.3">
      <c r="A480" s="30" t="s">
        <v>5699</v>
      </c>
      <c r="B480" s="148" t="s">
        <v>1492</v>
      </c>
      <c r="C480" s="6" t="s">
        <v>1154</v>
      </c>
      <c r="D480" s="13" t="s">
        <v>209</v>
      </c>
      <c r="E480" s="280" t="s">
        <v>5712</v>
      </c>
      <c r="F480" s="266">
        <v>2.99</v>
      </c>
      <c r="G480" s="35">
        <f>ROUNDUP(F480*Carpeta!$O$1,-2)</f>
        <v>2100</v>
      </c>
      <c r="H480" s="35">
        <f>ROUNDUP(F480*Carpeta!$O$4,-2)</f>
        <v>2000</v>
      </c>
      <c r="I480" s="2">
        <v>1</v>
      </c>
      <c r="J480" s="16">
        <f>G480*I480</f>
        <v>2100</v>
      </c>
      <c r="K480" s="16">
        <f>H480*I480</f>
        <v>2000</v>
      </c>
      <c r="L480" s="257" t="s">
        <v>5700</v>
      </c>
      <c r="M480" s="41">
        <f>F480*I480</f>
        <v>2.99</v>
      </c>
    </row>
    <row r="481" spans="1:15" x14ac:dyDescent="0.3">
      <c r="A481" s="33" t="s">
        <v>526</v>
      </c>
      <c r="B481" s="149" t="s">
        <v>1493</v>
      </c>
      <c r="C481" s="6" t="s">
        <v>1154</v>
      </c>
      <c r="D481" s="1" t="s">
        <v>211</v>
      </c>
      <c r="E481" s="280" t="s">
        <v>5711</v>
      </c>
      <c r="F481" s="266">
        <v>2.99</v>
      </c>
      <c r="G481" s="35">
        <f>ROUNDUP(F481*Carpeta!$O$1,-2)</f>
        <v>2100</v>
      </c>
      <c r="H481" s="35">
        <f>ROUNDUP(F481*Carpeta!$O$4,-2)</f>
        <v>2000</v>
      </c>
      <c r="I481" s="2">
        <v>1</v>
      </c>
      <c r="J481" s="16">
        <f>G481*I481</f>
        <v>2100</v>
      </c>
      <c r="K481" s="16">
        <f>H481*I481</f>
        <v>2000</v>
      </c>
      <c r="L481" s="257" t="s">
        <v>5369</v>
      </c>
      <c r="M481" s="41">
        <f>F481*I481</f>
        <v>2.99</v>
      </c>
    </row>
    <row r="482" spans="1:15" x14ac:dyDescent="0.3">
      <c r="A482" s="33" t="s">
        <v>2339</v>
      </c>
      <c r="B482" s="164" t="s">
        <v>1514</v>
      </c>
      <c r="C482" s="6" t="s">
        <v>1154</v>
      </c>
      <c r="D482" s="1" t="s">
        <v>211</v>
      </c>
      <c r="E482" s="280" t="s">
        <v>5712</v>
      </c>
      <c r="F482" s="266">
        <v>2.99</v>
      </c>
      <c r="G482" s="35">
        <f>ROUNDUP(F482*Carpeta!$O$1,-2)</f>
        <v>2100</v>
      </c>
      <c r="H482" s="35">
        <f>ROUNDUP(F482*Carpeta!$O$4,-2)</f>
        <v>2000</v>
      </c>
      <c r="I482" s="2">
        <v>1</v>
      </c>
      <c r="J482" s="16">
        <f>G482*I482</f>
        <v>2100</v>
      </c>
      <c r="K482" s="16">
        <f>H482*I482</f>
        <v>2000</v>
      </c>
      <c r="L482" s="256" t="s">
        <v>145</v>
      </c>
      <c r="M482" s="41">
        <f>F482*I482</f>
        <v>2.99</v>
      </c>
    </row>
    <row r="483" spans="1:15" x14ac:dyDescent="0.3">
      <c r="A483" s="30" t="s">
        <v>5726</v>
      </c>
      <c r="B483" s="167" t="s">
        <v>1518</v>
      </c>
      <c r="C483" s="6" t="s">
        <v>1154</v>
      </c>
      <c r="D483" s="1" t="s">
        <v>211</v>
      </c>
      <c r="E483" s="280" t="s">
        <v>5711</v>
      </c>
      <c r="F483" s="266">
        <v>2.99</v>
      </c>
      <c r="G483" s="35">
        <f>ROUNDUP(F483*Carpeta!$O$1,-2)</f>
        <v>2100</v>
      </c>
      <c r="H483" s="35">
        <f>ROUNDUP(F483*Carpeta!$O$4,-2)</f>
        <v>2000</v>
      </c>
      <c r="I483" s="2">
        <v>1</v>
      </c>
      <c r="J483" s="16">
        <f>G483*I483</f>
        <v>2100</v>
      </c>
      <c r="K483" s="16">
        <f>H483*I483</f>
        <v>2000</v>
      </c>
      <c r="L483" s="256" t="s">
        <v>5727</v>
      </c>
      <c r="M483" s="41">
        <f>F483*I483</f>
        <v>2.99</v>
      </c>
    </row>
    <row r="484" spans="1:15" x14ac:dyDescent="0.3">
      <c r="A484" s="176" t="s">
        <v>352</v>
      </c>
      <c r="B484" s="157" t="s">
        <v>2132</v>
      </c>
      <c r="C484" s="6" t="s">
        <v>1154</v>
      </c>
      <c r="D484" s="1" t="s">
        <v>211</v>
      </c>
      <c r="E484" s="280" t="s">
        <v>5712</v>
      </c>
      <c r="F484" s="266">
        <v>2.99</v>
      </c>
      <c r="G484" s="35">
        <f>ROUNDUP(F484*Carpeta!$O$1,-2)</f>
        <v>2100</v>
      </c>
      <c r="H484" s="35">
        <f>ROUNDUP(F484*Carpeta!$O$4,-2)</f>
        <v>2000</v>
      </c>
      <c r="I484" s="2">
        <v>2</v>
      </c>
      <c r="J484" s="35">
        <f>G484*I484</f>
        <v>4200</v>
      </c>
      <c r="K484" s="35">
        <f>H484*I484</f>
        <v>4000</v>
      </c>
      <c r="L484" s="281" t="s">
        <v>3809</v>
      </c>
      <c r="M484" s="41">
        <f>F484*I484</f>
        <v>5.98</v>
      </c>
    </row>
    <row r="485" spans="1:15" x14ac:dyDescent="0.3">
      <c r="A485" s="33" t="s">
        <v>4643</v>
      </c>
      <c r="B485" s="255" t="s">
        <v>4514</v>
      </c>
      <c r="C485" s="6" t="s">
        <v>1154</v>
      </c>
      <c r="D485" s="1" t="s">
        <v>211</v>
      </c>
      <c r="E485" s="280" t="s">
        <v>5712</v>
      </c>
      <c r="F485" s="266">
        <v>2.99</v>
      </c>
      <c r="G485" s="35">
        <f>ROUNDUP(F485*Carpeta!$O$1,-2)</f>
        <v>2100</v>
      </c>
      <c r="H485" s="35">
        <f>ROUNDUP(F485*Carpeta!$O$4,-2)</f>
        <v>2000</v>
      </c>
      <c r="I485" s="2">
        <v>2</v>
      </c>
      <c r="J485" s="16">
        <f>G485*I485</f>
        <v>4200</v>
      </c>
      <c r="K485" s="16">
        <f>H485*I485</f>
        <v>4000</v>
      </c>
      <c r="L485" s="257" t="s">
        <v>4644</v>
      </c>
      <c r="M485" s="41">
        <f>F485*I485</f>
        <v>5.98</v>
      </c>
    </row>
    <row r="486" spans="1:15" x14ac:dyDescent="0.3">
      <c r="A486" s="33" t="s">
        <v>4617</v>
      </c>
      <c r="B486" s="255" t="s">
        <v>4514</v>
      </c>
      <c r="C486" s="6" t="s">
        <v>1154</v>
      </c>
      <c r="D486" s="1" t="s">
        <v>211</v>
      </c>
      <c r="E486" s="280" t="s">
        <v>5712</v>
      </c>
      <c r="F486" s="266">
        <v>2.99</v>
      </c>
      <c r="G486" s="35">
        <f>ROUNDUP(F486*Carpeta!$O$1,-2)</f>
        <v>2100</v>
      </c>
      <c r="H486" s="35">
        <f>ROUNDUP(F486*Carpeta!$O$4,-2)</f>
        <v>2000</v>
      </c>
      <c r="I486" s="2">
        <v>1</v>
      </c>
      <c r="J486" s="16">
        <f>G486*I486</f>
        <v>2100</v>
      </c>
      <c r="K486" s="16">
        <f>H486*I486</f>
        <v>2000</v>
      </c>
      <c r="L486" s="257" t="s">
        <v>4618</v>
      </c>
      <c r="M486" s="41">
        <f>F486*I486</f>
        <v>2.99</v>
      </c>
      <c r="O486" s="62"/>
    </row>
    <row r="487" spans="1:15" x14ac:dyDescent="0.3">
      <c r="A487" s="33" t="s">
        <v>2751</v>
      </c>
      <c r="B487" s="163" t="s">
        <v>1513</v>
      </c>
      <c r="C487" s="10" t="s">
        <v>181</v>
      </c>
      <c r="D487" s="11" t="s">
        <v>210</v>
      </c>
      <c r="E487" s="280" t="s">
        <v>5711</v>
      </c>
      <c r="F487" s="266">
        <v>2.4900000000000002</v>
      </c>
      <c r="G487" s="35">
        <f>ROUNDUP(F487*Carpeta!$O$1,-2)</f>
        <v>1800</v>
      </c>
      <c r="H487" s="35">
        <f>ROUNDUP(F487*Carpeta!$O$4,-2)</f>
        <v>1700</v>
      </c>
      <c r="I487" s="2">
        <v>1</v>
      </c>
      <c r="J487" s="16">
        <f>G487*I487</f>
        <v>1800</v>
      </c>
      <c r="K487" s="16">
        <f>H487*I487</f>
        <v>1700</v>
      </c>
      <c r="L487" s="256" t="s">
        <v>2750</v>
      </c>
      <c r="M487" s="41">
        <f>F487*I487</f>
        <v>2.4900000000000002</v>
      </c>
      <c r="O487" s="62"/>
    </row>
    <row r="488" spans="1:15" x14ac:dyDescent="0.3">
      <c r="A488" s="38" t="s">
        <v>2838</v>
      </c>
      <c r="B488" s="23" t="s">
        <v>2421</v>
      </c>
      <c r="C488" s="10" t="s">
        <v>181</v>
      </c>
      <c r="D488" s="12" t="s">
        <v>208</v>
      </c>
      <c r="E488" s="280" t="s">
        <v>5711</v>
      </c>
      <c r="F488" s="266">
        <v>2.4900000000000002</v>
      </c>
      <c r="G488" s="35">
        <f>ROUNDUP(F488*Carpeta!$O$1,-2)</f>
        <v>1800</v>
      </c>
      <c r="H488" s="35">
        <f>ROUNDUP(F488*Carpeta!$O$4,-2)</f>
        <v>1700</v>
      </c>
      <c r="I488" s="2">
        <v>1</v>
      </c>
      <c r="J488" s="35">
        <f>G488*I488</f>
        <v>1800</v>
      </c>
      <c r="K488" s="35">
        <f>H488*I488</f>
        <v>1700</v>
      </c>
      <c r="L488" s="42" t="s">
        <v>2839</v>
      </c>
      <c r="M488" s="41">
        <f>F488*I488</f>
        <v>2.4900000000000002</v>
      </c>
    </row>
    <row r="489" spans="1:15" x14ac:dyDescent="0.3">
      <c r="A489" s="22" t="s">
        <v>4527</v>
      </c>
      <c r="B489" s="255" t="s">
        <v>4514</v>
      </c>
      <c r="C489" s="10" t="s">
        <v>181</v>
      </c>
      <c r="D489" s="12" t="s">
        <v>208</v>
      </c>
      <c r="E489" s="280" t="s">
        <v>5711</v>
      </c>
      <c r="F489" s="266">
        <v>2.4900000000000002</v>
      </c>
      <c r="G489" s="35">
        <f>ROUNDUP(F489*Carpeta!$O$1,-2)</f>
        <v>1800</v>
      </c>
      <c r="H489" s="35">
        <f>ROUNDUP(F489*Carpeta!$O$4,-2)</f>
        <v>1700</v>
      </c>
      <c r="I489" s="2">
        <v>3</v>
      </c>
      <c r="J489" s="16">
        <f>G489*I489</f>
        <v>5400</v>
      </c>
      <c r="K489" s="16">
        <f>H489*I489</f>
        <v>5100</v>
      </c>
      <c r="L489" s="257" t="s">
        <v>4528</v>
      </c>
      <c r="M489" s="41">
        <f>F489*I489</f>
        <v>7.4700000000000006</v>
      </c>
    </row>
    <row r="490" spans="1:15" x14ac:dyDescent="0.3">
      <c r="A490" s="38" t="s">
        <v>2664</v>
      </c>
      <c r="B490" s="205" t="s">
        <v>2628</v>
      </c>
      <c r="C490" s="10" t="s">
        <v>181</v>
      </c>
      <c r="D490" s="13" t="s">
        <v>209</v>
      </c>
      <c r="E490" s="280" t="s">
        <v>5711</v>
      </c>
      <c r="F490" s="266">
        <v>2.4900000000000002</v>
      </c>
      <c r="G490" s="35">
        <f>ROUNDUP(F490*Carpeta!$O$1,-2)</f>
        <v>1800</v>
      </c>
      <c r="H490" s="35">
        <f>ROUNDUP(F490*Carpeta!$O$4,-2)</f>
        <v>1700</v>
      </c>
      <c r="I490" s="2">
        <v>1</v>
      </c>
      <c r="J490" s="16">
        <f>G490*I490</f>
        <v>1800</v>
      </c>
      <c r="K490" s="16">
        <f>H490*I490</f>
        <v>1700</v>
      </c>
      <c r="L490" s="256" t="s">
        <v>3540</v>
      </c>
      <c r="M490" s="41">
        <f>F490*I490</f>
        <v>2.4900000000000002</v>
      </c>
      <c r="O490" s="63"/>
    </row>
    <row r="491" spans="1:15" x14ac:dyDescent="0.3">
      <c r="A491" s="4" t="s">
        <v>6322</v>
      </c>
      <c r="B491" s="284" t="s">
        <v>6291</v>
      </c>
      <c r="C491" s="10" t="s">
        <v>181</v>
      </c>
      <c r="D491" s="13" t="s">
        <v>209</v>
      </c>
      <c r="E491" s="280" t="s">
        <v>5711</v>
      </c>
      <c r="F491" s="266">
        <v>2.4900000000000002</v>
      </c>
      <c r="G491" s="35">
        <f>ROUNDUP(F491*Carpeta!$O$1,-2)</f>
        <v>1800</v>
      </c>
      <c r="H491" s="35">
        <f>ROUNDUP(F491*Carpeta!$O$4,-2)</f>
        <v>1700</v>
      </c>
      <c r="I491" s="2">
        <v>1</v>
      </c>
      <c r="J491" s="16">
        <f>G491*I491</f>
        <v>1800</v>
      </c>
      <c r="K491" s="16">
        <f>H491*I491</f>
        <v>1700</v>
      </c>
      <c r="L491" s="256" t="s">
        <v>6323</v>
      </c>
      <c r="M491" s="41">
        <f>F491*I491</f>
        <v>2.4900000000000002</v>
      </c>
    </row>
    <row r="492" spans="1:15" x14ac:dyDescent="0.3">
      <c r="A492" s="30" t="s">
        <v>4340</v>
      </c>
      <c r="B492" s="211" t="s">
        <v>3228</v>
      </c>
      <c r="C492" s="10" t="s">
        <v>181</v>
      </c>
      <c r="D492" s="13" t="s">
        <v>209</v>
      </c>
      <c r="E492" s="280" t="s">
        <v>5712</v>
      </c>
      <c r="F492" s="266">
        <v>2.4900000000000002</v>
      </c>
      <c r="G492" s="35">
        <f>ROUNDUP(F492*Carpeta!$O$1,-2)</f>
        <v>1800</v>
      </c>
      <c r="H492" s="35">
        <f>ROUNDUP(F492*Carpeta!$O$4,-2)</f>
        <v>1700</v>
      </c>
      <c r="I492" s="2">
        <v>1</v>
      </c>
      <c r="J492" s="16">
        <f>G492*I492</f>
        <v>1800</v>
      </c>
      <c r="K492" s="16">
        <f>H492*I492</f>
        <v>1700</v>
      </c>
      <c r="L492" s="257" t="s">
        <v>4339</v>
      </c>
      <c r="M492" s="41">
        <f>F492*I492</f>
        <v>2.4900000000000002</v>
      </c>
    </row>
    <row r="493" spans="1:15" x14ac:dyDescent="0.3">
      <c r="A493" s="4" t="s">
        <v>5703</v>
      </c>
      <c r="B493" s="211" t="s">
        <v>3228</v>
      </c>
      <c r="C493" s="10" t="s">
        <v>181</v>
      </c>
      <c r="D493" s="13" t="s">
        <v>209</v>
      </c>
      <c r="E493" s="280" t="s">
        <v>5712</v>
      </c>
      <c r="F493" s="266">
        <v>2.4900000000000002</v>
      </c>
      <c r="G493" s="35">
        <f>ROUNDUP(F493*Carpeta!$O$1,-2)</f>
        <v>1800</v>
      </c>
      <c r="H493" s="35">
        <f>ROUNDUP(F493*Carpeta!$O$4,-2)</f>
        <v>1700</v>
      </c>
      <c r="I493" s="2">
        <v>1</v>
      </c>
      <c r="J493" s="16">
        <f>G493*I493</f>
        <v>1800</v>
      </c>
      <c r="K493" s="16">
        <f>H493*I493</f>
        <v>1700</v>
      </c>
      <c r="L493" s="42" t="s">
        <v>5702</v>
      </c>
      <c r="M493" s="41">
        <f>F493*I493</f>
        <v>2.4900000000000002</v>
      </c>
    </row>
    <row r="494" spans="1:15" x14ac:dyDescent="0.3">
      <c r="A494" s="30" t="s">
        <v>4977</v>
      </c>
      <c r="B494" s="71" t="s">
        <v>1480</v>
      </c>
      <c r="C494" s="9" t="s">
        <v>182</v>
      </c>
      <c r="D494" s="11" t="s">
        <v>210</v>
      </c>
      <c r="E494" s="280" t="s">
        <v>5711</v>
      </c>
      <c r="F494" s="266">
        <v>2.4900000000000002</v>
      </c>
      <c r="G494" s="35">
        <f>ROUNDUP(F494*Carpeta!$O$1,-2)</f>
        <v>1800</v>
      </c>
      <c r="H494" s="35">
        <f>ROUNDUP(F494*Carpeta!$O$4,-2)</f>
        <v>1700</v>
      </c>
      <c r="I494" s="2">
        <v>1</v>
      </c>
      <c r="J494" s="16">
        <f>G494*I494</f>
        <v>1800</v>
      </c>
      <c r="K494" s="16">
        <f>H494*I494</f>
        <v>1700</v>
      </c>
      <c r="L494" s="257" t="s">
        <v>4978</v>
      </c>
      <c r="M494" s="41">
        <f>F494*I494</f>
        <v>2.4900000000000002</v>
      </c>
    </row>
    <row r="495" spans="1:15" x14ac:dyDescent="0.3">
      <c r="A495" s="21" t="s">
        <v>3549</v>
      </c>
      <c r="B495" s="157" t="s">
        <v>2132</v>
      </c>
      <c r="C495" s="9" t="s">
        <v>182</v>
      </c>
      <c r="D495" s="12" t="s">
        <v>208</v>
      </c>
      <c r="E495" s="280" t="s">
        <v>5711</v>
      </c>
      <c r="F495" s="266">
        <v>2.4900000000000002</v>
      </c>
      <c r="G495" s="35">
        <f>ROUNDUP(F495*Carpeta!$O$1,-2)</f>
        <v>1800</v>
      </c>
      <c r="H495" s="35">
        <f>ROUNDUP(F495*Carpeta!$O$4,-2)</f>
        <v>1700</v>
      </c>
      <c r="I495" s="2">
        <v>1</v>
      </c>
      <c r="J495" s="16">
        <f>G495*I495</f>
        <v>1800</v>
      </c>
      <c r="K495" s="16">
        <f>H495*I495</f>
        <v>1700</v>
      </c>
      <c r="L495" s="42" t="s">
        <v>4382</v>
      </c>
      <c r="M495" s="41">
        <f>F495*I495</f>
        <v>2.4900000000000002</v>
      </c>
    </row>
    <row r="496" spans="1:15" x14ac:dyDescent="0.3">
      <c r="A496" s="21" t="s">
        <v>3561</v>
      </c>
      <c r="B496" s="157" t="s">
        <v>2132</v>
      </c>
      <c r="C496" s="9" t="s">
        <v>182</v>
      </c>
      <c r="D496" s="12" t="s">
        <v>208</v>
      </c>
      <c r="E496" s="280" t="s">
        <v>5711</v>
      </c>
      <c r="F496" s="266">
        <v>2.4900000000000002</v>
      </c>
      <c r="G496" s="35">
        <f>ROUNDUP(F496*Carpeta!$O$1,-2)</f>
        <v>1800</v>
      </c>
      <c r="H496" s="35">
        <f>ROUNDUP(F496*Carpeta!$O$4,-2)</f>
        <v>1700</v>
      </c>
      <c r="I496" s="2">
        <v>1</v>
      </c>
      <c r="J496" s="16">
        <f>G496*I496</f>
        <v>1800</v>
      </c>
      <c r="K496" s="16">
        <f>H496*I496</f>
        <v>1700</v>
      </c>
      <c r="L496" s="42" t="s">
        <v>4192</v>
      </c>
      <c r="M496" s="41">
        <f>F496*I496</f>
        <v>2.4900000000000002</v>
      </c>
    </row>
    <row r="497" spans="1:13" x14ac:dyDescent="0.3">
      <c r="A497" s="30" t="s">
        <v>4310</v>
      </c>
      <c r="B497" s="192" t="s">
        <v>2422</v>
      </c>
      <c r="C497" s="9" t="s">
        <v>182</v>
      </c>
      <c r="D497" s="12" t="s">
        <v>208</v>
      </c>
      <c r="E497" s="280" t="s">
        <v>5711</v>
      </c>
      <c r="F497" s="266">
        <v>2.4900000000000002</v>
      </c>
      <c r="G497" s="35">
        <f>ROUNDUP(F497*Carpeta!$O$1,-2)</f>
        <v>1800</v>
      </c>
      <c r="H497" s="35">
        <f>ROUNDUP(F497*Carpeta!$O$4,-2)</f>
        <v>1700</v>
      </c>
      <c r="I497" s="2">
        <v>1</v>
      </c>
      <c r="J497" s="16">
        <f>G497*I497</f>
        <v>1800</v>
      </c>
      <c r="K497" s="16">
        <f>H497*I497</f>
        <v>1700</v>
      </c>
      <c r="L497" s="256" t="s">
        <v>4309</v>
      </c>
      <c r="M497" s="41">
        <f>F497*I497</f>
        <v>2.4900000000000002</v>
      </c>
    </row>
    <row r="498" spans="1:13" x14ac:dyDescent="0.3">
      <c r="A498" s="22" t="s">
        <v>4603</v>
      </c>
      <c r="B498" s="244" t="s">
        <v>3837</v>
      </c>
      <c r="C498" s="9" t="s">
        <v>182</v>
      </c>
      <c r="D498" s="12" t="s">
        <v>208</v>
      </c>
      <c r="E498" s="280" t="s">
        <v>5711</v>
      </c>
      <c r="F498" s="266">
        <v>2.4900000000000002</v>
      </c>
      <c r="G498" s="35">
        <f>ROUNDUP(F498*Carpeta!$O$1,-2)</f>
        <v>1800</v>
      </c>
      <c r="H498" s="35">
        <f>ROUNDUP(F498*Carpeta!$O$4,-2)</f>
        <v>1700</v>
      </c>
      <c r="I498" s="2">
        <v>1</v>
      </c>
      <c r="J498" s="16">
        <f>G498*I498</f>
        <v>1800</v>
      </c>
      <c r="K498" s="16">
        <f>H498*I498</f>
        <v>1700</v>
      </c>
      <c r="L498" s="257" t="s">
        <v>4604</v>
      </c>
      <c r="M498" s="41">
        <f>F498*I498</f>
        <v>2.4900000000000002</v>
      </c>
    </row>
    <row r="499" spans="1:13" x14ac:dyDescent="0.3">
      <c r="A499" s="30" t="s">
        <v>2618</v>
      </c>
      <c r="B499" s="193" t="s">
        <v>2423</v>
      </c>
      <c r="C499" s="9" t="s">
        <v>182</v>
      </c>
      <c r="D499" s="13" t="s">
        <v>209</v>
      </c>
      <c r="E499" s="280" t="s">
        <v>5711</v>
      </c>
      <c r="F499" s="266">
        <v>2.4900000000000002</v>
      </c>
      <c r="G499" s="35">
        <f>ROUNDUP(F499*Carpeta!$O$1,-2)</f>
        <v>1800</v>
      </c>
      <c r="H499" s="35">
        <f>ROUNDUP(F499*Carpeta!$O$4,-2)</f>
        <v>1700</v>
      </c>
      <c r="I499" s="2">
        <v>3</v>
      </c>
      <c r="J499" s="16">
        <f>G499*I499</f>
        <v>5400</v>
      </c>
      <c r="K499" s="16">
        <f>H499*I499</f>
        <v>5100</v>
      </c>
      <c r="L499" s="256" t="s">
        <v>2617</v>
      </c>
      <c r="M499" s="41">
        <f>F499*I499</f>
        <v>7.4700000000000006</v>
      </c>
    </row>
    <row r="500" spans="1:13" x14ac:dyDescent="0.3">
      <c r="A500" s="22" t="s">
        <v>6432</v>
      </c>
      <c r="B500" s="82" t="s">
        <v>1392</v>
      </c>
      <c r="C500" s="9" t="s">
        <v>182</v>
      </c>
      <c r="D500" s="1" t="s">
        <v>211</v>
      </c>
      <c r="E500" s="280" t="s">
        <v>5711</v>
      </c>
      <c r="F500" s="266">
        <v>2.4900000000000002</v>
      </c>
      <c r="G500" s="35">
        <f>ROUNDUP(F500*Carpeta!$O$1,-2)</f>
        <v>1800</v>
      </c>
      <c r="H500" s="35">
        <f>ROUNDUP(F500*Carpeta!$O$4,-2)</f>
        <v>1700</v>
      </c>
      <c r="I500" s="2">
        <v>1</v>
      </c>
      <c r="J500" s="16">
        <f>G500*I500</f>
        <v>1800</v>
      </c>
      <c r="K500" s="16">
        <f>H500*I500</f>
        <v>1700</v>
      </c>
      <c r="L500" s="257" t="s">
        <v>343</v>
      </c>
      <c r="M500" s="41">
        <f>F500*I500</f>
        <v>2.4900000000000002</v>
      </c>
    </row>
    <row r="501" spans="1:13" x14ac:dyDescent="0.3">
      <c r="A501" s="22" t="s">
        <v>371</v>
      </c>
      <c r="B501" s="103" t="s">
        <v>1458</v>
      </c>
      <c r="C501" s="9" t="s">
        <v>182</v>
      </c>
      <c r="D501" s="1" t="s">
        <v>211</v>
      </c>
      <c r="E501" s="280" t="s">
        <v>5711</v>
      </c>
      <c r="F501" s="266">
        <v>2.4900000000000002</v>
      </c>
      <c r="G501" s="35">
        <f>ROUNDUP(F501*Carpeta!$O$1,-2)</f>
        <v>1800</v>
      </c>
      <c r="H501" s="35">
        <f>ROUNDUP(F501*Carpeta!$O$4,-2)</f>
        <v>1700</v>
      </c>
      <c r="I501" s="2">
        <v>1</v>
      </c>
      <c r="J501" s="16">
        <f>G501*I501</f>
        <v>1800</v>
      </c>
      <c r="K501" s="16">
        <f>H501*I501</f>
        <v>1700</v>
      </c>
      <c r="L501" s="257" t="s">
        <v>370</v>
      </c>
      <c r="M501" s="41">
        <f>F501*I501</f>
        <v>2.4900000000000002</v>
      </c>
    </row>
    <row r="502" spans="1:13" x14ac:dyDescent="0.3">
      <c r="A502" s="176" t="s">
        <v>378</v>
      </c>
      <c r="B502" s="172" t="s">
        <v>1525</v>
      </c>
      <c r="C502" s="9" t="s">
        <v>182</v>
      </c>
      <c r="D502" s="1" t="s">
        <v>211</v>
      </c>
      <c r="E502" s="280" t="s">
        <v>5711</v>
      </c>
      <c r="F502" s="266">
        <v>2.4900000000000002</v>
      </c>
      <c r="G502" s="35">
        <f>ROUNDUP(F502*Carpeta!$O$1,-2)</f>
        <v>1800</v>
      </c>
      <c r="H502" s="35">
        <f>ROUNDUP(F502*Carpeta!$O$4,-2)</f>
        <v>1700</v>
      </c>
      <c r="I502" s="2">
        <v>1</v>
      </c>
      <c r="J502" s="35">
        <f>G502*I502</f>
        <v>1800</v>
      </c>
      <c r="K502" s="35">
        <f>H502*I502</f>
        <v>1700</v>
      </c>
      <c r="L502" s="256" t="s">
        <v>5685</v>
      </c>
      <c r="M502" s="41">
        <f>F502*I502</f>
        <v>2.4900000000000002</v>
      </c>
    </row>
    <row r="503" spans="1:13" x14ac:dyDescent="0.3">
      <c r="A503" s="22" t="s">
        <v>4512</v>
      </c>
      <c r="B503" s="244" t="s">
        <v>3837</v>
      </c>
      <c r="C503" s="9" t="s">
        <v>182</v>
      </c>
      <c r="D503" s="1" t="s">
        <v>211</v>
      </c>
      <c r="E503" s="280" t="s">
        <v>5711</v>
      </c>
      <c r="F503" s="266">
        <v>2.4900000000000002</v>
      </c>
      <c r="G503" s="35">
        <f>ROUNDUP(F503*Carpeta!$O$1,-2)</f>
        <v>1800</v>
      </c>
      <c r="H503" s="35">
        <f>ROUNDUP(F503*Carpeta!$O$4,-2)</f>
        <v>1700</v>
      </c>
      <c r="I503" s="2">
        <v>4</v>
      </c>
      <c r="J503" s="16">
        <f>G503*I503</f>
        <v>7200</v>
      </c>
      <c r="K503" s="16">
        <f>H503*I503</f>
        <v>6800</v>
      </c>
      <c r="L503" s="257" t="s">
        <v>4513</v>
      </c>
      <c r="M503" s="41">
        <f>F503*I503</f>
        <v>9.9600000000000009</v>
      </c>
    </row>
    <row r="504" spans="1:13" x14ac:dyDescent="0.3">
      <c r="A504" s="22" t="s">
        <v>2708</v>
      </c>
      <c r="B504" s="164" t="s">
        <v>1514</v>
      </c>
      <c r="C504" s="23" t="s">
        <v>183</v>
      </c>
      <c r="D504" s="11" t="s">
        <v>210</v>
      </c>
      <c r="E504" s="280" t="s">
        <v>5711</v>
      </c>
      <c r="F504" s="266">
        <v>2.4900000000000002</v>
      </c>
      <c r="G504" s="35">
        <f>ROUNDUP(F504*Carpeta!$O$1,-2)</f>
        <v>1800</v>
      </c>
      <c r="H504" s="35">
        <f>ROUNDUP(F504*Carpeta!$O$4,-2)</f>
        <v>1700</v>
      </c>
      <c r="I504" s="2">
        <v>1</v>
      </c>
      <c r="J504" s="16">
        <f>G504*I504</f>
        <v>1800</v>
      </c>
      <c r="K504" s="16">
        <f>H504*I504</f>
        <v>1700</v>
      </c>
      <c r="L504" s="256" t="s">
        <v>5838</v>
      </c>
      <c r="M504" s="41">
        <f>F504*I504</f>
        <v>2.4900000000000002</v>
      </c>
    </row>
    <row r="505" spans="1:13" x14ac:dyDescent="0.3">
      <c r="A505" s="22" t="s">
        <v>4396</v>
      </c>
      <c r="B505" s="71" t="s">
        <v>1467</v>
      </c>
      <c r="C505" s="23" t="s">
        <v>183</v>
      </c>
      <c r="D505" s="12" t="s">
        <v>208</v>
      </c>
      <c r="E505" s="280" t="s">
        <v>5711</v>
      </c>
      <c r="F505" s="266">
        <v>2.4900000000000002</v>
      </c>
      <c r="G505" s="35">
        <f>ROUNDUP(F505*Carpeta!$O$1,-2)</f>
        <v>1800</v>
      </c>
      <c r="H505" s="35">
        <f>ROUNDUP(F505*Carpeta!$O$4,-2)</f>
        <v>1700</v>
      </c>
      <c r="I505" s="2">
        <v>1</v>
      </c>
      <c r="J505" s="16">
        <f>G505*I505</f>
        <v>1800</v>
      </c>
      <c r="K505" s="16">
        <f>H505*I505</f>
        <v>1700</v>
      </c>
      <c r="L505" s="42" t="s">
        <v>4397</v>
      </c>
      <c r="M505" s="41">
        <f>F505*I505</f>
        <v>2.4900000000000002</v>
      </c>
    </row>
    <row r="506" spans="1:13" x14ac:dyDescent="0.3">
      <c r="A506" s="30" t="s">
        <v>792</v>
      </c>
      <c r="B506" s="162" t="s">
        <v>1512</v>
      </c>
      <c r="C506" s="23" t="s">
        <v>183</v>
      </c>
      <c r="D506" s="12" t="s">
        <v>208</v>
      </c>
      <c r="E506" s="280" t="s">
        <v>5711</v>
      </c>
      <c r="F506" s="266">
        <v>2.4900000000000002</v>
      </c>
      <c r="G506" s="35">
        <f>ROUNDUP(F506*Carpeta!$O$1,-2)</f>
        <v>1800</v>
      </c>
      <c r="H506" s="35">
        <f>ROUNDUP(F506*Carpeta!$O$4,-2)</f>
        <v>1700</v>
      </c>
      <c r="I506" s="2">
        <v>5</v>
      </c>
      <c r="J506" s="16">
        <f>G506*I506</f>
        <v>9000</v>
      </c>
      <c r="K506" s="16">
        <f>H506*I506</f>
        <v>8500</v>
      </c>
      <c r="L506" s="42" t="s">
        <v>791</v>
      </c>
      <c r="M506" s="41">
        <f>F506*I506</f>
        <v>12.450000000000001</v>
      </c>
    </row>
    <row r="507" spans="1:13" x14ac:dyDescent="0.3">
      <c r="A507" s="22" t="s">
        <v>2898</v>
      </c>
      <c r="B507" s="162" t="s">
        <v>1512</v>
      </c>
      <c r="C507" s="23" t="s">
        <v>183</v>
      </c>
      <c r="D507" s="12" t="s">
        <v>208</v>
      </c>
      <c r="E507" s="280" t="s">
        <v>5711</v>
      </c>
      <c r="F507" s="266">
        <v>2.4900000000000002</v>
      </c>
      <c r="G507" s="35">
        <f>ROUNDUP(F507*Carpeta!$O$1,-2)</f>
        <v>1800</v>
      </c>
      <c r="H507" s="35">
        <f>ROUNDUP(F507*Carpeta!$O$4,-2)</f>
        <v>1700</v>
      </c>
      <c r="I507" s="2">
        <v>2</v>
      </c>
      <c r="J507" s="16">
        <f>G507*I507</f>
        <v>3600</v>
      </c>
      <c r="K507" s="16">
        <f>H507*I507</f>
        <v>3400</v>
      </c>
      <c r="L507" s="256" t="s">
        <v>2897</v>
      </c>
      <c r="M507" s="41">
        <f>F507*I507</f>
        <v>4.9800000000000004</v>
      </c>
    </row>
    <row r="508" spans="1:13" x14ac:dyDescent="0.3">
      <c r="A508" s="38" t="s">
        <v>2155</v>
      </c>
      <c r="B508" s="157" t="s">
        <v>2132</v>
      </c>
      <c r="C508" s="23" t="s">
        <v>183</v>
      </c>
      <c r="D508" s="12" t="s">
        <v>208</v>
      </c>
      <c r="E508" s="280" t="s">
        <v>5711</v>
      </c>
      <c r="F508" s="266">
        <v>2.4900000000000002</v>
      </c>
      <c r="G508" s="35">
        <f>ROUNDUP(F508*Carpeta!$O$1,-2)</f>
        <v>1800</v>
      </c>
      <c r="H508" s="35">
        <f>ROUNDUP(F508*Carpeta!$O$4,-2)</f>
        <v>1700</v>
      </c>
      <c r="I508" s="2">
        <v>1</v>
      </c>
      <c r="J508" s="16">
        <f>G508*I508</f>
        <v>1800</v>
      </c>
      <c r="K508" s="16">
        <f>H508*I508</f>
        <v>1700</v>
      </c>
      <c r="L508" s="42" t="s">
        <v>2174</v>
      </c>
      <c r="M508" s="41">
        <f>F508*I508</f>
        <v>2.4900000000000002</v>
      </c>
    </row>
    <row r="509" spans="1:13" x14ac:dyDescent="0.3">
      <c r="A509" s="30" t="s">
        <v>4960</v>
      </c>
      <c r="B509" s="193" t="s">
        <v>2423</v>
      </c>
      <c r="C509" s="23" t="s">
        <v>183</v>
      </c>
      <c r="D509" s="12" t="s">
        <v>208</v>
      </c>
      <c r="E509" s="280" t="s">
        <v>5711</v>
      </c>
      <c r="F509" s="266">
        <v>2.4900000000000002</v>
      </c>
      <c r="G509" s="35">
        <f>ROUNDUP(F509*Carpeta!$O$1,-2)</f>
        <v>1800</v>
      </c>
      <c r="H509" s="35">
        <f>ROUNDUP(F509*Carpeta!$O$4,-2)</f>
        <v>1700</v>
      </c>
      <c r="I509" s="2">
        <v>1</v>
      </c>
      <c r="J509" s="16">
        <f>G509*I509</f>
        <v>1800</v>
      </c>
      <c r="K509" s="16">
        <f>H509*I509</f>
        <v>1700</v>
      </c>
      <c r="L509" s="257" t="s">
        <v>2464</v>
      </c>
      <c r="M509" s="41">
        <f>F509*I509</f>
        <v>2.4900000000000002</v>
      </c>
    </row>
    <row r="510" spans="1:13" x14ac:dyDescent="0.3">
      <c r="A510" s="30" t="s">
        <v>3940</v>
      </c>
      <c r="B510" s="244" t="s">
        <v>3838</v>
      </c>
      <c r="C510" s="23" t="s">
        <v>183</v>
      </c>
      <c r="D510" s="12" t="s">
        <v>208</v>
      </c>
      <c r="E510" s="280" t="s">
        <v>5711</v>
      </c>
      <c r="F510" s="266">
        <v>2.4900000000000002</v>
      </c>
      <c r="G510" s="35">
        <f>ROUNDUP(F510*Carpeta!$O$1,-2)</f>
        <v>1800</v>
      </c>
      <c r="H510" s="35">
        <f>ROUNDUP(F510*Carpeta!$O$4,-2)</f>
        <v>1700</v>
      </c>
      <c r="I510" s="2">
        <v>1</v>
      </c>
      <c r="J510" s="16">
        <f>G510*I510</f>
        <v>1800</v>
      </c>
      <c r="K510" s="16">
        <f>H510*I510</f>
        <v>1700</v>
      </c>
      <c r="L510" s="42" t="s">
        <v>3941</v>
      </c>
      <c r="M510" s="41">
        <f>F510*I510</f>
        <v>2.4900000000000002</v>
      </c>
    </row>
    <row r="511" spans="1:13" x14ac:dyDescent="0.3">
      <c r="A511" s="4" t="s">
        <v>4268</v>
      </c>
      <c r="B511" s="244" t="s">
        <v>3838</v>
      </c>
      <c r="C511" s="23" t="s">
        <v>183</v>
      </c>
      <c r="D511" s="12" t="s">
        <v>208</v>
      </c>
      <c r="E511" s="280" t="s">
        <v>5711</v>
      </c>
      <c r="F511" s="266">
        <v>2.4900000000000002</v>
      </c>
      <c r="G511" s="35">
        <f>ROUNDUP(F511*Carpeta!$O$1,-2)</f>
        <v>1800</v>
      </c>
      <c r="H511" s="35">
        <f>ROUNDUP(F511*Carpeta!$O$4,-2)</f>
        <v>1700</v>
      </c>
      <c r="I511" s="2">
        <v>1</v>
      </c>
      <c r="J511" s="35">
        <f>G511*I511</f>
        <v>1800</v>
      </c>
      <c r="K511" s="35">
        <f>H511*I511</f>
        <v>1700</v>
      </c>
      <c r="L511" s="257" t="s">
        <v>4269</v>
      </c>
      <c r="M511" s="41">
        <f>F511*I511</f>
        <v>2.4900000000000002</v>
      </c>
    </row>
    <row r="512" spans="1:13" x14ac:dyDescent="0.3">
      <c r="A512" s="22" t="s">
        <v>2687</v>
      </c>
      <c r="B512" s="162" t="s">
        <v>1512</v>
      </c>
      <c r="C512" s="23" t="s">
        <v>183</v>
      </c>
      <c r="D512" s="13" t="s">
        <v>209</v>
      </c>
      <c r="E512" s="280" t="s">
        <v>5711</v>
      </c>
      <c r="F512" s="266">
        <v>2.4900000000000002</v>
      </c>
      <c r="G512" s="35">
        <f>ROUNDUP(F512*Carpeta!$O$1,-2)</f>
        <v>1800</v>
      </c>
      <c r="H512" s="35">
        <f>ROUNDUP(F512*Carpeta!$O$4,-2)</f>
        <v>1700</v>
      </c>
      <c r="I512" s="2">
        <v>2</v>
      </c>
      <c r="J512" s="16">
        <f>G512*I512</f>
        <v>3600</v>
      </c>
      <c r="K512" s="16">
        <f>H512*I512</f>
        <v>3400</v>
      </c>
      <c r="L512" s="256" t="s">
        <v>2686</v>
      </c>
      <c r="M512" s="41">
        <f>F512*I512</f>
        <v>4.9800000000000004</v>
      </c>
    </row>
    <row r="513" spans="1:15" x14ac:dyDescent="0.3">
      <c r="A513" s="30" t="s">
        <v>4928</v>
      </c>
      <c r="B513" s="167" t="s">
        <v>1518</v>
      </c>
      <c r="C513" s="23" t="s">
        <v>183</v>
      </c>
      <c r="D513" s="13" t="s">
        <v>209</v>
      </c>
      <c r="E513" s="280" t="s">
        <v>5711</v>
      </c>
      <c r="F513" s="266">
        <v>2.4900000000000002</v>
      </c>
      <c r="G513" s="35">
        <f>ROUNDUP(F513*Carpeta!$O$1,-2)</f>
        <v>1800</v>
      </c>
      <c r="H513" s="35">
        <f>ROUNDUP(F513*Carpeta!$O$4,-2)</f>
        <v>1700</v>
      </c>
      <c r="I513" s="2">
        <v>1</v>
      </c>
      <c r="J513" s="16">
        <f>G513*I513</f>
        <v>1800</v>
      </c>
      <c r="K513" s="16">
        <f>H513*I513</f>
        <v>1700</v>
      </c>
      <c r="L513" s="257" t="s">
        <v>4929</v>
      </c>
      <c r="M513" s="41">
        <f>F513*I513</f>
        <v>2.4900000000000002</v>
      </c>
    </row>
    <row r="514" spans="1:15" x14ac:dyDescent="0.3">
      <c r="A514" s="22" t="s">
        <v>4146</v>
      </c>
      <c r="B514" s="249" t="s">
        <v>4120</v>
      </c>
      <c r="C514" s="8" t="s">
        <v>184</v>
      </c>
      <c r="D514" s="11" t="s">
        <v>210</v>
      </c>
      <c r="E514" s="280" t="s">
        <v>5711</v>
      </c>
      <c r="F514" s="266">
        <v>2.4900000000000002</v>
      </c>
      <c r="G514" s="35">
        <f>ROUNDUP(F514*Carpeta!$O$1,-2)</f>
        <v>1800</v>
      </c>
      <c r="H514" s="35">
        <f>ROUNDUP(F514*Carpeta!$O$4,-2)</f>
        <v>1700</v>
      </c>
      <c r="I514" s="2">
        <v>1</v>
      </c>
      <c r="J514" s="16">
        <f>G514*I514</f>
        <v>1800</v>
      </c>
      <c r="K514" s="16">
        <f>H514*I514</f>
        <v>1700</v>
      </c>
      <c r="L514" s="257" t="s">
        <v>4145</v>
      </c>
      <c r="M514" s="41">
        <f>F514*I514</f>
        <v>2.4900000000000002</v>
      </c>
    </row>
    <row r="515" spans="1:15" x14ac:dyDescent="0.3">
      <c r="A515" s="22" t="s">
        <v>2520</v>
      </c>
      <c r="B515" s="156" t="s">
        <v>1502</v>
      </c>
      <c r="C515" s="8" t="s">
        <v>184</v>
      </c>
      <c r="D515" s="12" t="s">
        <v>208</v>
      </c>
      <c r="E515" s="280" t="s">
        <v>5711</v>
      </c>
      <c r="F515" s="266">
        <v>2.4900000000000002</v>
      </c>
      <c r="G515" s="35">
        <f>ROUNDUP(F515*Carpeta!$O$1,-2)</f>
        <v>1800</v>
      </c>
      <c r="H515" s="35">
        <f>ROUNDUP(F515*Carpeta!$O$4,-2)</f>
        <v>1700</v>
      </c>
      <c r="I515" s="2">
        <v>1</v>
      </c>
      <c r="J515" s="16">
        <f>G515*I515</f>
        <v>1800</v>
      </c>
      <c r="K515" s="16">
        <f>H515*I515</f>
        <v>1700</v>
      </c>
      <c r="L515" s="257" t="s">
        <v>2521</v>
      </c>
      <c r="M515" s="41">
        <f>F515*I515</f>
        <v>2.4900000000000002</v>
      </c>
    </row>
    <row r="516" spans="1:15" x14ac:dyDescent="0.3">
      <c r="A516" s="22" t="s">
        <v>2520</v>
      </c>
      <c r="B516" s="156" t="s">
        <v>1502</v>
      </c>
      <c r="C516" s="8" t="s">
        <v>184</v>
      </c>
      <c r="D516" s="12" t="s">
        <v>208</v>
      </c>
      <c r="E516" s="280" t="s">
        <v>5711</v>
      </c>
      <c r="F516" s="266">
        <v>2.4900000000000002</v>
      </c>
      <c r="G516" s="35">
        <f>ROUNDUP(F516*Carpeta!$O$1,-2)</f>
        <v>1800</v>
      </c>
      <c r="H516" s="35">
        <f>ROUNDUP(F516*Carpeta!$O$4,-2)</f>
        <v>1700</v>
      </c>
      <c r="I516" s="2">
        <v>1</v>
      </c>
      <c r="J516" s="16">
        <f>G516*I516</f>
        <v>1800</v>
      </c>
      <c r="K516" s="16">
        <f>H516*I516</f>
        <v>1700</v>
      </c>
      <c r="L516" s="42" t="s">
        <v>2521</v>
      </c>
      <c r="M516" s="41">
        <f>F516*I516</f>
        <v>2.4900000000000002</v>
      </c>
    </row>
    <row r="517" spans="1:15" x14ac:dyDescent="0.3">
      <c r="A517" s="176" t="s">
        <v>412</v>
      </c>
      <c r="B517" s="172" t="s">
        <v>1525</v>
      </c>
      <c r="C517" s="8" t="s">
        <v>184</v>
      </c>
      <c r="D517" s="12" t="s">
        <v>208</v>
      </c>
      <c r="E517" s="280" t="s">
        <v>5711</v>
      </c>
      <c r="F517" s="266">
        <v>2.4900000000000002</v>
      </c>
      <c r="G517" s="35">
        <f>ROUNDUP(F517*Carpeta!$O$1,-2)</f>
        <v>1800</v>
      </c>
      <c r="H517" s="35">
        <f>ROUNDUP(F517*Carpeta!$O$4,-2)</f>
        <v>1700</v>
      </c>
      <c r="I517" s="2">
        <v>1</v>
      </c>
      <c r="J517" s="35">
        <f>G517*I517</f>
        <v>1800</v>
      </c>
      <c r="K517" s="35">
        <f>H517*I517</f>
        <v>1700</v>
      </c>
      <c r="L517" s="256" t="s">
        <v>413</v>
      </c>
      <c r="M517" s="41">
        <f>F517*I517</f>
        <v>2.4900000000000002</v>
      </c>
    </row>
    <row r="518" spans="1:15" x14ac:dyDescent="0.3">
      <c r="A518" s="30" t="s">
        <v>3194</v>
      </c>
      <c r="B518" s="193" t="s">
        <v>2423</v>
      </c>
      <c r="C518" s="8" t="s">
        <v>184</v>
      </c>
      <c r="D518" s="1" t="s">
        <v>211</v>
      </c>
      <c r="E518" s="280" t="s">
        <v>5711</v>
      </c>
      <c r="F518" s="266">
        <v>2.4900000000000002</v>
      </c>
      <c r="G518" s="35">
        <f>ROUNDUP(F518*Carpeta!$O$1,-2)</f>
        <v>1800</v>
      </c>
      <c r="H518" s="35">
        <f>ROUNDUP(F518*Carpeta!$O$4,-2)</f>
        <v>1700</v>
      </c>
      <c r="I518" s="2">
        <v>6</v>
      </c>
      <c r="J518" s="16">
        <f>G518*I518</f>
        <v>10800</v>
      </c>
      <c r="K518" s="16">
        <f>H518*I518</f>
        <v>10200</v>
      </c>
      <c r="L518" s="256" t="s">
        <v>3193</v>
      </c>
      <c r="M518" s="41">
        <f>F518*I518</f>
        <v>14.940000000000001</v>
      </c>
    </row>
    <row r="519" spans="1:15" x14ac:dyDescent="0.3">
      <c r="A519" s="4" t="s">
        <v>5707</v>
      </c>
      <c r="B519" s="211" t="s">
        <v>3228</v>
      </c>
      <c r="C519" s="19" t="s">
        <v>185</v>
      </c>
      <c r="D519" s="13" t="s">
        <v>209</v>
      </c>
      <c r="E519" s="280" t="s">
        <v>5711</v>
      </c>
      <c r="F519" s="266">
        <v>2.4900000000000002</v>
      </c>
      <c r="G519" s="35">
        <f>ROUNDUP(F519*Carpeta!$O$1,-2)</f>
        <v>1800</v>
      </c>
      <c r="H519" s="35">
        <f>ROUNDUP(F519*Carpeta!$O$4,-2)</f>
        <v>1700</v>
      </c>
      <c r="I519" s="2">
        <v>1</v>
      </c>
      <c r="J519" s="16">
        <f>G519*I519</f>
        <v>1800</v>
      </c>
      <c r="K519" s="16">
        <f>H519*I519</f>
        <v>1700</v>
      </c>
      <c r="L519" s="42" t="s">
        <v>6280</v>
      </c>
      <c r="M519" s="41">
        <f>F519*I519</f>
        <v>2.4900000000000002</v>
      </c>
    </row>
    <row r="520" spans="1:15" x14ac:dyDescent="0.3">
      <c r="A520" s="4" t="s">
        <v>2350</v>
      </c>
      <c r="B520" s="143" t="s">
        <v>1505</v>
      </c>
      <c r="C520" s="10" t="s">
        <v>186</v>
      </c>
      <c r="D520" s="12" t="s">
        <v>208</v>
      </c>
      <c r="E520" s="280" t="s">
        <v>5711</v>
      </c>
      <c r="F520" s="266">
        <v>2.4900000000000002</v>
      </c>
      <c r="G520" s="35">
        <f>ROUNDUP(F520*Carpeta!$O$1,-2)</f>
        <v>1800</v>
      </c>
      <c r="H520" s="35">
        <f>ROUNDUP(F520*Carpeta!$O$4,-2)</f>
        <v>1700</v>
      </c>
      <c r="I520" s="2">
        <v>4</v>
      </c>
      <c r="J520" s="16">
        <f>G520*I520</f>
        <v>7200</v>
      </c>
      <c r="K520" s="16">
        <f>H520*I520</f>
        <v>6800</v>
      </c>
      <c r="L520" s="257" t="s">
        <v>2349</v>
      </c>
      <c r="M520" s="41">
        <f>F520*I520</f>
        <v>9.9600000000000009</v>
      </c>
    </row>
    <row r="521" spans="1:15" x14ac:dyDescent="0.3">
      <c r="A521" s="4" t="s">
        <v>5325</v>
      </c>
      <c r="B521" s="272" t="s">
        <v>5294</v>
      </c>
      <c r="C521" s="4" t="s">
        <v>1007</v>
      </c>
      <c r="D521" s="12" t="s">
        <v>208</v>
      </c>
      <c r="E521" s="280" t="s">
        <v>5711</v>
      </c>
      <c r="F521" s="266">
        <v>2.4900000000000002</v>
      </c>
      <c r="G521" s="35">
        <f>ROUNDUP(F521*Carpeta!$O$1,-2)</f>
        <v>1800</v>
      </c>
      <c r="H521" s="35">
        <f>ROUNDUP(F521*Carpeta!$O$4,-2)</f>
        <v>1700</v>
      </c>
      <c r="I521" s="2">
        <v>1</v>
      </c>
      <c r="J521" s="16">
        <f>G521*I521</f>
        <v>1800</v>
      </c>
      <c r="K521" s="16">
        <f>H521*I521</f>
        <v>1700</v>
      </c>
      <c r="L521" s="42" t="s">
        <v>5326</v>
      </c>
      <c r="M521" s="41">
        <f>F521*I521</f>
        <v>2.4900000000000002</v>
      </c>
    </row>
    <row r="522" spans="1:15" x14ac:dyDescent="0.3">
      <c r="A522" s="30" t="s">
        <v>3487</v>
      </c>
      <c r="B522" s="192" t="s">
        <v>2422</v>
      </c>
      <c r="C522" s="4" t="s">
        <v>1007</v>
      </c>
      <c r="D522" s="251" t="s">
        <v>4302</v>
      </c>
      <c r="E522" s="280" t="s">
        <v>5711</v>
      </c>
      <c r="F522" s="266">
        <v>2.4900000000000002</v>
      </c>
      <c r="G522" s="35">
        <f>ROUNDUP(F522*Carpeta!$O$1,-2)</f>
        <v>1800</v>
      </c>
      <c r="H522" s="35">
        <f>ROUNDUP(F522*Carpeta!$O$4,-2)</f>
        <v>1700</v>
      </c>
      <c r="I522" s="2">
        <v>1</v>
      </c>
      <c r="J522" s="16">
        <f>G522*I522</f>
        <v>1800</v>
      </c>
      <c r="K522" s="16">
        <f>H522*I522</f>
        <v>1700</v>
      </c>
      <c r="L522" s="257" t="s">
        <v>3486</v>
      </c>
      <c r="M522" s="41">
        <f>F522*I522</f>
        <v>2.4900000000000002</v>
      </c>
    </row>
    <row r="523" spans="1:15" x14ac:dyDescent="0.3">
      <c r="A523" s="22" t="s">
        <v>2454</v>
      </c>
      <c r="B523" s="158" t="s">
        <v>1508</v>
      </c>
      <c r="C523" s="4" t="s">
        <v>1007</v>
      </c>
      <c r="D523" s="13" t="s">
        <v>209</v>
      </c>
      <c r="E523" s="280" t="s">
        <v>5711</v>
      </c>
      <c r="F523" s="266">
        <v>2.4900000000000002</v>
      </c>
      <c r="G523" s="35">
        <f>ROUNDUP(F523*Carpeta!$O$1,-2)</f>
        <v>1800</v>
      </c>
      <c r="H523" s="35">
        <f>ROUNDUP(F523*Carpeta!$O$4,-2)</f>
        <v>1700</v>
      </c>
      <c r="I523" s="2">
        <v>2</v>
      </c>
      <c r="J523" s="16">
        <f>G523*I523</f>
        <v>3600</v>
      </c>
      <c r="K523" s="16">
        <f>H523*I523</f>
        <v>3400</v>
      </c>
      <c r="L523" s="256" t="s">
        <v>2453</v>
      </c>
      <c r="M523" s="41">
        <f>F523*I523</f>
        <v>4.9800000000000004</v>
      </c>
    </row>
    <row r="524" spans="1:15" x14ac:dyDescent="0.3">
      <c r="A524" s="22" t="s">
        <v>1831</v>
      </c>
      <c r="B524" s="23" t="s">
        <v>1337</v>
      </c>
      <c r="C524" s="19" t="s">
        <v>1033</v>
      </c>
      <c r="D524" s="11" t="s">
        <v>210</v>
      </c>
      <c r="E524" s="280" t="s">
        <v>5711</v>
      </c>
      <c r="F524" s="266">
        <v>2.4900000000000002</v>
      </c>
      <c r="G524" s="35">
        <f>ROUNDUP(F524*Carpeta!$O$1,-2)</f>
        <v>1800</v>
      </c>
      <c r="H524" s="35">
        <f>ROUNDUP(F524*Carpeta!$O$4,-2)</f>
        <v>1700</v>
      </c>
      <c r="I524" s="2">
        <v>2</v>
      </c>
      <c r="J524" s="16">
        <f>G524*I524</f>
        <v>3600</v>
      </c>
      <c r="K524" s="16">
        <f>H524*I524</f>
        <v>3400</v>
      </c>
      <c r="L524" s="174" t="s">
        <v>1830</v>
      </c>
      <c r="M524" s="41">
        <f>F524*I524</f>
        <v>4.9800000000000004</v>
      </c>
    </row>
    <row r="525" spans="1:15" x14ac:dyDescent="0.3">
      <c r="A525" s="30" t="s">
        <v>2525</v>
      </c>
      <c r="B525" s="128" t="s">
        <v>1464</v>
      </c>
      <c r="C525" s="5" t="s">
        <v>1035</v>
      </c>
      <c r="D525" s="12" t="s">
        <v>208</v>
      </c>
      <c r="E525" s="280" t="s">
        <v>5711</v>
      </c>
      <c r="F525" s="266">
        <v>2.4900000000000002</v>
      </c>
      <c r="G525" s="35">
        <f>ROUNDUP(F525*Carpeta!$O$1,-2)</f>
        <v>1800</v>
      </c>
      <c r="H525" s="35">
        <f>ROUNDUP(F525*Carpeta!$O$4,-2)</f>
        <v>1700</v>
      </c>
      <c r="I525" s="2">
        <v>1</v>
      </c>
      <c r="J525" s="16">
        <f>G525*I525</f>
        <v>1800</v>
      </c>
      <c r="K525" s="16">
        <f>H525*I525</f>
        <v>1700</v>
      </c>
      <c r="L525" s="257" t="s">
        <v>3317</v>
      </c>
      <c r="M525" s="41">
        <f>F525*I525</f>
        <v>2.4900000000000002</v>
      </c>
    </row>
    <row r="526" spans="1:15" x14ac:dyDescent="0.3">
      <c r="A526" s="30" t="s">
        <v>3062</v>
      </c>
      <c r="B526" s="172" t="s">
        <v>1525</v>
      </c>
      <c r="C526" s="5" t="s">
        <v>1035</v>
      </c>
      <c r="D526" s="12" t="s">
        <v>208</v>
      </c>
      <c r="E526" s="280" t="s">
        <v>5711</v>
      </c>
      <c r="F526" s="266">
        <v>2.4900000000000002</v>
      </c>
      <c r="G526" s="35">
        <f>ROUNDUP(F526*Carpeta!$O$1,-2)</f>
        <v>1800</v>
      </c>
      <c r="H526" s="35">
        <f>ROUNDUP(F526*Carpeta!$O$4,-2)</f>
        <v>1700</v>
      </c>
      <c r="I526" s="2">
        <v>2</v>
      </c>
      <c r="J526" s="16">
        <f>G526*I526</f>
        <v>3600</v>
      </c>
      <c r="K526" s="16">
        <f>H526*I526</f>
        <v>3400</v>
      </c>
      <c r="L526" s="257" t="s">
        <v>3061</v>
      </c>
      <c r="M526" s="41">
        <f>F526*I526</f>
        <v>4.9800000000000004</v>
      </c>
    </row>
    <row r="527" spans="1:15" x14ac:dyDescent="0.3">
      <c r="A527" s="22" t="s">
        <v>2525</v>
      </c>
      <c r="B527" s="23" t="s">
        <v>1337</v>
      </c>
      <c r="C527" s="5" t="s">
        <v>1035</v>
      </c>
      <c r="D527" s="13" t="s">
        <v>209</v>
      </c>
      <c r="E527" s="280" t="s">
        <v>5711</v>
      </c>
      <c r="F527" s="266">
        <v>2.4900000000000002</v>
      </c>
      <c r="G527" s="35">
        <f>ROUNDUP(F527*Carpeta!$O$1,-2)</f>
        <v>1800</v>
      </c>
      <c r="H527" s="35">
        <f>ROUNDUP(F527*Carpeta!$O$4,-2)</f>
        <v>1700</v>
      </c>
      <c r="I527" s="2">
        <v>2</v>
      </c>
      <c r="J527" s="16">
        <f>G527*I527</f>
        <v>3600</v>
      </c>
      <c r="K527" s="16">
        <f>H527*I527</f>
        <v>3400</v>
      </c>
      <c r="L527" s="256" t="s">
        <v>2524</v>
      </c>
      <c r="M527" s="41">
        <f>F527*I527</f>
        <v>4.9800000000000004</v>
      </c>
    </row>
    <row r="528" spans="1:15" x14ac:dyDescent="0.3">
      <c r="A528" s="22" t="s">
        <v>2525</v>
      </c>
      <c r="B528" s="172" t="s">
        <v>1525</v>
      </c>
      <c r="C528" s="5" t="s">
        <v>1035</v>
      </c>
      <c r="D528" s="13" t="s">
        <v>209</v>
      </c>
      <c r="E528" s="280" t="s">
        <v>5711</v>
      </c>
      <c r="F528" s="266">
        <v>2.4900000000000002</v>
      </c>
      <c r="G528" s="35">
        <f>ROUNDUP(F528*Carpeta!$O$1,-2)</f>
        <v>1800</v>
      </c>
      <c r="H528" s="35">
        <f>ROUNDUP(F528*Carpeta!$O$4,-2)</f>
        <v>1700</v>
      </c>
      <c r="I528" s="2">
        <v>2</v>
      </c>
      <c r="J528" s="16">
        <f>G528*I528</f>
        <v>3600</v>
      </c>
      <c r="K528" s="16">
        <f>H528*I528</f>
        <v>3400</v>
      </c>
      <c r="L528" s="256" t="s">
        <v>4151</v>
      </c>
      <c r="M528" s="41">
        <f>F528*I528</f>
        <v>4.9800000000000004</v>
      </c>
      <c r="O528" s="63"/>
    </row>
    <row r="529" spans="1:13" x14ac:dyDescent="0.3">
      <c r="A529" s="176" t="s">
        <v>1593</v>
      </c>
      <c r="B529" s="205" t="s">
        <v>2628</v>
      </c>
      <c r="C529" s="19" t="s">
        <v>1037</v>
      </c>
      <c r="D529" s="12" t="s">
        <v>208</v>
      </c>
      <c r="E529" s="280" t="s">
        <v>5711</v>
      </c>
      <c r="F529" s="266">
        <v>2.4900000000000002</v>
      </c>
      <c r="G529" s="35">
        <f>ROUNDUP(F529*Carpeta!$O$1,-2)</f>
        <v>1800</v>
      </c>
      <c r="H529" s="35">
        <f>ROUNDUP(F529*Carpeta!$O$4,-2)</f>
        <v>1700</v>
      </c>
      <c r="I529" s="2">
        <v>1</v>
      </c>
      <c r="J529" s="16">
        <f>G529*I529</f>
        <v>1800</v>
      </c>
      <c r="K529" s="16">
        <f>H529*I529</f>
        <v>1700</v>
      </c>
      <c r="L529" s="256" t="s">
        <v>3557</v>
      </c>
      <c r="M529" s="41">
        <f>F529*I529</f>
        <v>2.4900000000000002</v>
      </c>
    </row>
    <row r="530" spans="1:13" x14ac:dyDescent="0.3">
      <c r="A530" s="30" t="s">
        <v>3852</v>
      </c>
      <c r="B530" s="205" t="s">
        <v>2628</v>
      </c>
      <c r="C530" s="19" t="s">
        <v>1037</v>
      </c>
      <c r="D530" s="12" t="s">
        <v>208</v>
      </c>
      <c r="E530" s="280" t="s">
        <v>5711</v>
      </c>
      <c r="F530" s="266">
        <v>2.4900000000000002</v>
      </c>
      <c r="G530" s="35">
        <f>ROUNDUP(F530*Carpeta!$O$1,-2)</f>
        <v>1800</v>
      </c>
      <c r="H530" s="35">
        <f>ROUNDUP(F530*Carpeta!$O$4,-2)</f>
        <v>1700</v>
      </c>
      <c r="I530" s="2">
        <v>2</v>
      </c>
      <c r="J530" s="16">
        <f>G530*I530</f>
        <v>3600</v>
      </c>
      <c r="K530" s="16">
        <f>H530*I530</f>
        <v>3400</v>
      </c>
      <c r="L530" s="256" t="s">
        <v>4906</v>
      </c>
      <c r="M530" s="41">
        <f>F530*I530</f>
        <v>4.9800000000000004</v>
      </c>
    </row>
    <row r="531" spans="1:13" x14ac:dyDescent="0.3">
      <c r="A531" s="176" t="s">
        <v>3775</v>
      </c>
      <c r="B531" s="205" t="s">
        <v>2628</v>
      </c>
      <c r="C531" s="14" t="s">
        <v>1152</v>
      </c>
      <c r="D531" s="11" t="s">
        <v>210</v>
      </c>
      <c r="E531" s="280" t="s">
        <v>5711</v>
      </c>
      <c r="F531" s="266">
        <v>2.4900000000000002</v>
      </c>
      <c r="G531" s="35">
        <f>ROUNDUP(F531*Carpeta!$O$1,-2)</f>
        <v>1800</v>
      </c>
      <c r="H531" s="35">
        <f>ROUNDUP(F531*Carpeta!$O$4,-2)</f>
        <v>1700</v>
      </c>
      <c r="I531" s="2">
        <v>1</v>
      </c>
      <c r="J531" s="16">
        <f>G531*I531</f>
        <v>1800</v>
      </c>
      <c r="K531" s="16">
        <f>H531*I531</f>
        <v>1700</v>
      </c>
      <c r="L531" s="256" t="s">
        <v>3776</v>
      </c>
      <c r="M531" s="41">
        <f>F531*I531</f>
        <v>2.4900000000000002</v>
      </c>
    </row>
    <row r="532" spans="1:13" x14ac:dyDescent="0.3">
      <c r="A532" s="227" t="s">
        <v>4675</v>
      </c>
      <c r="B532" s="255" t="s">
        <v>4514</v>
      </c>
      <c r="C532" s="14" t="s">
        <v>1152</v>
      </c>
      <c r="D532" s="12" t="s">
        <v>208</v>
      </c>
      <c r="E532" s="280" t="s">
        <v>5711</v>
      </c>
      <c r="F532" s="266">
        <v>2.4900000000000002</v>
      </c>
      <c r="G532" s="35">
        <f>ROUNDUP(F532*Carpeta!$O$1,-2)</f>
        <v>1800</v>
      </c>
      <c r="H532" s="35">
        <f>ROUNDUP(F532*Carpeta!$O$4,-2)</f>
        <v>1700</v>
      </c>
      <c r="I532" s="2">
        <v>1</v>
      </c>
      <c r="J532" s="16">
        <f>G532*I532</f>
        <v>1800</v>
      </c>
      <c r="K532" s="16">
        <f>H532*I532</f>
        <v>1700</v>
      </c>
      <c r="L532" s="256" t="s">
        <v>4676</v>
      </c>
      <c r="M532" s="41">
        <f>F532*I532</f>
        <v>2.4900000000000002</v>
      </c>
    </row>
    <row r="533" spans="1:13" x14ac:dyDescent="0.3">
      <c r="A533" s="30" t="s">
        <v>2499</v>
      </c>
      <c r="B533" s="23" t="s">
        <v>1337</v>
      </c>
      <c r="C533" s="14" t="s">
        <v>1152</v>
      </c>
      <c r="D533" s="13" t="s">
        <v>209</v>
      </c>
      <c r="E533" s="280" t="s">
        <v>5711</v>
      </c>
      <c r="F533" s="266">
        <v>2.4900000000000002</v>
      </c>
      <c r="G533" s="35">
        <f>ROUNDUP(F533*Carpeta!$O$1,-2)</f>
        <v>1800</v>
      </c>
      <c r="H533" s="35">
        <f>ROUNDUP(F533*Carpeta!$O$4,-2)</f>
        <v>1700</v>
      </c>
      <c r="I533" s="2">
        <v>2</v>
      </c>
      <c r="J533" s="16">
        <f>G533*I533</f>
        <v>3600</v>
      </c>
      <c r="K533" s="16">
        <f>H533*I533</f>
        <v>3400</v>
      </c>
      <c r="L533" s="175" t="s">
        <v>2500</v>
      </c>
      <c r="M533" s="41">
        <f>F533*I533</f>
        <v>4.9800000000000004</v>
      </c>
    </row>
    <row r="534" spans="1:13" x14ac:dyDescent="0.3">
      <c r="A534" s="30" t="s">
        <v>2586</v>
      </c>
      <c r="B534" s="211" t="s">
        <v>3229</v>
      </c>
      <c r="C534" s="14" t="s">
        <v>1152</v>
      </c>
      <c r="D534" s="13" t="s">
        <v>209</v>
      </c>
      <c r="E534" s="280" t="s">
        <v>5711</v>
      </c>
      <c r="F534" s="266">
        <v>2.4900000000000002</v>
      </c>
      <c r="G534" s="35">
        <f>ROUNDUP(F534*Carpeta!$O$1,-2)</f>
        <v>1800</v>
      </c>
      <c r="H534" s="35">
        <f>ROUNDUP(F534*Carpeta!$O$4,-2)</f>
        <v>1700</v>
      </c>
      <c r="I534" s="2">
        <v>1</v>
      </c>
      <c r="J534" s="16">
        <f>G534*I534</f>
        <v>1800</v>
      </c>
      <c r="K534" s="16">
        <f>H534*I534</f>
        <v>1700</v>
      </c>
      <c r="L534" s="257" t="s">
        <v>5246</v>
      </c>
      <c r="M534" s="41">
        <f>F534*I534</f>
        <v>2.4900000000000002</v>
      </c>
    </row>
    <row r="535" spans="1:13" x14ac:dyDescent="0.3">
      <c r="A535" s="4" t="s">
        <v>285</v>
      </c>
      <c r="B535" s="272" t="s">
        <v>5294</v>
      </c>
      <c r="C535" s="14" t="s">
        <v>1152</v>
      </c>
      <c r="D535" s="13" t="s">
        <v>209</v>
      </c>
      <c r="E535" s="280" t="s">
        <v>5711</v>
      </c>
      <c r="F535" s="266">
        <v>2.4900000000000002</v>
      </c>
      <c r="G535" s="35">
        <f>ROUNDUP(F535*Carpeta!$O$1,-2)</f>
        <v>1800</v>
      </c>
      <c r="H535" s="35">
        <f>ROUNDUP(F535*Carpeta!$O$4,-2)</f>
        <v>1700</v>
      </c>
      <c r="I535" s="2">
        <v>1</v>
      </c>
      <c r="J535" s="16">
        <f>G535*I535</f>
        <v>1800</v>
      </c>
      <c r="K535" s="16">
        <f>H535*I535</f>
        <v>1700</v>
      </c>
      <c r="L535" s="42" t="s">
        <v>5319</v>
      </c>
      <c r="M535" s="41">
        <f>F535*I535</f>
        <v>2.4900000000000002</v>
      </c>
    </row>
    <row r="536" spans="1:13" x14ac:dyDescent="0.3">
      <c r="A536" s="30" t="s">
        <v>4161</v>
      </c>
      <c r="B536" s="142" t="s">
        <v>1485</v>
      </c>
      <c r="C536" s="6" t="s">
        <v>1154</v>
      </c>
      <c r="D536" s="12" t="s">
        <v>208</v>
      </c>
      <c r="E536" s="280" t="s">
        <v>5711</v>
      </c>
      <c r="F536" s="266">
        <v>2.4900000000000002</v>
      </c>
      <c r="G536" s="35">
        <f>ROUNDUP(F536*Carpeta!$O$1,-2)</f>
        <v>1800</v>
      </c>
      <c r="H536" s="35">
        <f>ROUNDUP(F536*Carpeta!$O$4,-2)</f>
        <v>1700</v>
      </c>
      <c r="I536" s="2">
        <v>7</v>
      </c>
      <c r="J536" s="16">
        <f>G536*I536</f>
        <v>12600</v>
      </c>
      <c r="K536" s="16">
        <f>H536*I536</f>
        <v>11900</v>
      </c>
      <c r="L536" s="256" t="s">
        <v>4160</v>
      </c>
      <c r="M536" s="41">
        <f>F536*I536</f>
        <v>17.43</v>
      </c>
    </row>
    <row r="537" spans="1:13" x14ac:dyDescent="0.3">
      <c r="A537" s="30" t="s">
        <v>2621</v>
      </c>
      <c r="B537" s="193" t="s">
        <v>2423</v>
      </c>
      <c r="C537" s="6" t="s">
        <v>1154</v>
      </c>
      <c r="D537" s="12" t="s">
        <v>208</v>
      </c>
      <c r="E537" s="280" t="s">
        <v>5711</v>
      </c>
      <c r="F537" s="266">
        <v>2.4900000000000002</v>
      </c>
      <c r="G537" s="35">
        <f>ROUNDUP(F537*Carpeta!$O$1,-2)</f>
        <v>1800</v>
      </c>
      <c r="H537" s="35">
        <f>ROUNDUP(F537*Carpeta!$O$4,-2)</f>
        <v>1700</v>
      </c>
      <c r="I537" s="2">
        <v>2</v>
      </c>
      <c r="J537" s="16">
        <f>G537*I537</f>
        <v>3600</v>
      </c>
      <c r="K537" s="16">
        <f>H537*I537</f>
        <v>3400</v>
      </c>
      <c r="L537" s="256" t="s">
        <v>2622</v>
      </c>
      <c r="M537" s="41">
        <f>F537*I537</f>
        <v>4.9800000000000004</v>
      </c>
    </row>
    <row r="538" spans="1:13" x14ac:dyDescent="0.3">
      <c r="A538" s="30" t="s">
        <v>4315</v>
      </c>
      <c r="B538" s="193" t="s">
        <v>2423</v>
      </c>
      <c r="C538" s="6" t="s">
        <v>1154</v>
      </c>
      <c r="D538" s="12" t="s">
        <v>208</v>
      </c>
      <c r="E538" s="280" t="s">
        <v>5711</v>
      </c>
      <c r="F538" s="266">
        <v>2.4900000000000002</v>
      </c>
      <c r="G538" s="35">
        <f>ROUNDUP(F538*Carpeta!$O$1,-2)</f>
        <v>1800</v>
      </c>
      <c r="H538" s="35">
        <f>ROUNDUP(F538*Carpeta!$O$4,-2)</f>
        <v>1700</v>
      </c>
      <c r="I538" s="2">
        <v>1</v>
      </c>
      <c r="J538" s="16">
        <f>G538*I538</f>
        <v>1800</v>
      </c>
      <c r="K538" s="16">
        <f>H538*I538</f>
        <v>1700</v>
      </c>
      <c r="L538" s="256" t="s">
        <v>4314</v>
      </c>
      <c r="M538" s="41">
        <f>F538*I538</f>
        <v>2.4900000000000002</v>
      </c>
    </row>
    <row r="539" spans="1:13" x14ac:dyDescent="0.3">
      <c r="A539" s="4" t="s">
        <v>4941</v>
      </c>
      <c r="B539" s="244" t="s">
        <v>3837</v>
      </c>
      <c r="C539" s="6" t="s">
        <v>1154</v>
      </c>
      <c r="D539" s="12" t="s">
        <v>208</v>
      </c>
      <c r="E539" s="280" t="s">
        <v>5711</v>
      </c>
      <c r="F539" s="266">
        <v>2.4900000000000002</v>
      </c>
      <c r="G539" s="35">
        <f>ROUNDUP(F539*Carpeta!$O$1,-2)</f>
        <v>1800</v>
      </c>
      <c r="H539" s="35">
        <f>ROUNDUP(F539*Carpeta!$O$4,-2)</f>
        <v>1700</v>
      </c>
      <c r="I539" s="2">
        <v>5</v>
      </c>
      <c r="J539" s="16">
        <f>G539*I539</f>
        <v>9000</v>
      </c>
      <c r="K539" s="16">
        <f>H539*I539</f>
        <v>8500</v>
      </c>
      <c r="L539" s="42" t="s">
        <v>4942</v>
      </c>
      <c r="M539" s="41">
        <f>F539*I539</f>
        <v>12.450000000000001</v>
      </c>
    </row>
    <row r="540" spans="1:13" x14ac:dyDescent="0.3">
      <c r="A540" s="22" t="s">
        <v>4613</v>
      </c>
      <c r="B540" s="255" t="s">
        <v>4514</v>
      </c>
      <c r="C540" s="6" t="s">
        <v>1154</v>
      </c>
      <c r="D540" s="13" t="s">
        <v>209</v>
      </c>
      <c r="E540" s="280" t="s">
        <v>5711</v>
      </c>
      <c r="F540" s="266">
        <v>2.4900000000000002</v>
      </c>
      <c r="G540" s="35">
        <f>ROUNDUP(F540*Carpeta!$O$1,-2)</f>
        <v>1800</v>
      </c>
      <c r="H540" s="35">
        <f>ROUNDUP(F540*Carpeta!$O$4,-2)</f>
        <v>1700</v>
      </c>
      <c r="I540" s="2">
        <v>1</v>
      </c>
      <c r="J540" s="16">
        <f>G540*I540</f>
        <v>1800</v>
      </c>
      <c r="K540" s="16">
        <f>H540*I540</f>
        <v>1700</v>
      </c>
      <c r="L540" s="257" t="s">
        <v>4612</v>
      </c>
      <c r="M540" s="41">
        <f>F540*I540</f>
        <v>2.4900000000000002</v>
      </c>
    </row>
    <row r="541" spans="1:13" x14ac:dyDescent="0.3">
      <c r="A541" s="176" t="s">
        <v>352</v>
      </c>
      <c r="B541" s="113" t="s">
        <v>1429</v>
      </c>
      <c r="C541" s="6" t="s">
        <v>1154</v>
      </c>
      <c r="D541" s="1" t="s">
        <v>211</v>
      </c>
      <c r="E541" s="280" t="s">
        <v>5711</v>
      </c>
      <c r="F541" s="266">
        <v>2.4900000000000002</v>
      </c>
      <c r="G541" s="35">
        <f>ROUNDUP(F541*Carpeta!$O$1,-2)</f>
        <v>1800</v>
      </c>
      <c r="H541" s="35">
        <f>ROUNDUP(F541*Carpeta!$O$4,-2)</f>
        <v>1700</v>
      </c>
      <c r="I541" s="2">
        <v>2</v>
      </c>
      <c r="J541" s="35">
        <f>G541*I541</f>
        <v>3600</v>
      </c>
      <c r="K541" s="35">
        <f>H541*I541</f>
        <v>3400</v>
      </c>
      <c r="L541" s="281" t="s">
        <v>3232</v>
      </c>
      <c r="M541" s="41">
        <f>F541*I541</f>
        <v>4.9800000000000004</v>
      </c>
    </row>
    <row r="542" spans="1:13" x14ac:dyDescent="0.3">
      <c r="A542" s="30" t="s">
        <v>3782</v>
      </c>
      <c r="B542" s="167" t="s">
        <v>1518</v>
      </c>
      <c r="C542" s="6" t="s">
        <v>1154</v>
      </c>
      <c r="D542" s="1" t="s">
        <v>211</v>
      </c>
      <c r="E542" s="280" t="s">
        <v>5711</v>
      </c>
      <c r="F542" s="266">
        <v>2.4900000000000002</v>
      </c>
      <c r="G542" s="35">
        <f>ROUNDUP(F542*Carpeta!$O$1,-2)</f>
        <v>1800</v>
      </c>
      <c r="H542" s="35">
        <f>ROUNDUP(F542*Carpeta!$O$4,-2)</f>
        <v>1700</v>
      </c>
      <c r="I542" s="2">
        <v>1</v>
      </c>
      <c r="J542" s="16">
        <f>G542*I542</f>
        <v>1800</v>
      </c>
      <c r="K542" s="16">
        <f>H542*I542</f>
        <v>1700</v>
      </c>
      <c r="L542" s="256" t="s">
        <v>3783</v>
      </c>
      <c r="M542" s="41">
        <f>F542*I542</f>
        <v>2.4900000000000002</v>
      </c>
    </row>
    <row r="543" spans="1:13" x14ac:dyDescent="0.3">
      <c r="A543" s="176" t="s">
        <v>5686</v>
      </c>
      <c r="B543" s="244" t="s">
        <v>3838</v>
      </c>
      <c r="C543" s="6" t="s">
        <v>1154</v>
      </c>
      <c r="D543" s="1" t="s">
        <v>211</v>
      </c>
      <c r="E543" s="280" t="s">
        <v>5711</v>
      </c>
      <c r="F543" s="266">
        <v>2.4900000000000002</v>
      </c>
      <c r="G543" s="35">
        <f>ROUNDUP(F543*Carpeta!$O$1,-2)</f>
        <v>1800</v>
      </c>
      <c r="H543" s="35">
        <f>ROUNDUP(F543*Carpeta!$O$4,-2)</f>
        <v>1700</v>
      </c>
      <c r="I543" s="2">
        <v>1</v>
      </c>
      <c r="J543" s="35">
        <f>G543*I543</f>
        <v>1800</v>
      </c>
      <c r="K543" s="35">
        <f>H543*I543</f>
        <v>1700</v>
      </c>
      <c r="L543" s="281" t="s">
        <v>5687</v>
      </c>
      <c r="M543" s="41">
        <f>F543*I543</f>
        <v>2.4900000000000002</v>
      </c>
    </row>
    <row r="544" spans="1:13" x14ac:dyDescent="0.3">
      <c r="A544" s="33" t="s">
        <v>4614</v>
      </c>
      <c r="B544" s="255" t="s">
        <v>4514</v>
      </c>
      <c r="C544" s="6" t="s">
        <v>1154</v>
      </c>
      <c r="D544" s="1" t="s">
        <v>211</v>
      </c>
      <c r="E544" s="280" t="s">
        <v>5711</v>
      </c>
      <c r="F544" s="266">
        <v>2.4900000000000002</v>
      </c>
      <c r="G544" s="35">
        <f>ROUNDUP(F544*Carpeta!$O$1,-2)</f>
        <v>1800</v>
      </c>
      <c r="H544" s="35">
        <f>ROUNDUP(F544*Carpeta!$O$4,-2)</f>
        <v>1700</v>
      </c>
      <c r="I544" s="2">
        <v>1</v>
      </c>
      <c r="J544" s="16">
        <f>G544*I544</f>
        <v>1800</v>
      </c>
      <c r="K544" s="16">
        <f>H544*I544</f>
        <v>1700</v>
      </c>
      <c r="L544" s="257" t="s">
        <v>4611</v>
      </c>
      <c r="M544" s="41">
        <f>F544*I544</f>
        <v>2.4900000000000002</v>
      </c>
    </row>
    <row r="545" spans="1:13" x14ac:dyDescent="0.3">
      <c r="A545" s="33" t="s">
        <v>4646</v>
      </c>
      <c r="B545" s="255" t="s">
        <v>4514</v>
      </c>
      <c r="C545" s="6" t="s">
        <v>1154</v>
      </c>
      <c r="D545" s="1" t="s">
        <v>211</v>
      </c>
      <c r="E545" s="280" t="s">
        <v>5712</v>
      </c>
      <c r="F545" s="266">
        <v>2.4900000000000002</v>
      </c>
      <c r="G545" s="35">
        <f>ROUNDUP(F545*Carpeta!$O$1,-2)</f>
        <v>1800</v>
      </c>
      <c r="H545" s="35">
        <f>ROUNDUP(F545*Carpeta!$O$4,-2)</f>
        <v>1700</v>
      </c>
      <c r="I545" s="2">
        <v>1</v>
      </c>
      <c r="J545" s="16">
        <f>G545*I545</f>
        <v>1800</v>
      </c>
      <c r="K545" s="16">
        <f>H545*I545</f>
        <v>1700</v>
      </c>
      <c r="L545" s="257" t="s">
        <v>4645</v>
      </c>
      <c r="M545" s="41">
        <f>F545*I545</f>
        <v>2.4900000000000002</v>
      </c>
    </row>
    <row r="546" spans="1:13" x14ac:dyDescent="0.3">
      <c r="A546" s="30" t="s">
        <v>5688</v>
      </c>
      <c r="B546" s="163" t="s">
        <v>1513</v>
      </c>
      <c r="C546" s="10" t="s">
        <v>181</v>
      </c>
      <c r="D546" s="13" t="s">
        <v>209</v>
      </c>
      <c r="E546" s="280" t="s">
        <v>5711</v>
      </c>
      <c r="F546" s="266">
        <v>1.99</v>
      </c>
      <c r="G546" s="35">
        <f>ROUNDUP(F546*Carpeta!$O$1,-2)</f>
        <v>1400</v>
      </c>
      <c r="H546" s="35">
        <f>ROUNDUP(F546*Carpeta!$O$4,-2)</f>
        <v>1300</v>
      </c>
      <c r="I546" s="2">
        <v>2</v>
      </c>
      <c r="J546" s="16">
        <f>G546*I546</f>
        <v>2800</v>
      </c>
      <c r="K546" s="16">
        <f>H546*I546</f>
        <v>2600</v>
      </c>
      <c r="L546" s="257" t="s">
        <v>5689</v>
      </c>
      <c r="M546" s="41">
        <f>F546*I546</f>
        <v>3.98</v>
      </c>
    </row>
    <row r="547" spans="1:13" x14ac:dyDescent="0.3">
      <c r="A547" s="22" t="s">
        <v>1903</v>
      </c>
      <c r="B547" s="172" t="s">
        <v>1525</v>
      </c>
      <c r="C547" s="10" t="s">
        <v>181</v>
      </c>
      <c r="D547" s="13" t="s">
        <v>209</v>
      </c>
      <c r="E547" s="280" t="s">
        <v>5711</v>
      </c>
      <c r="F547" s="266">
        <v>1.99</v>
      </c>
      <c r="G547" s="35">
        <f>ROUNDUP(F547*Carpeta!$O$1,-2)</f>
        <v>1400</v>
      </c>
      <c r="H547" s="35">
        <f>ROUNDUP(F547*Carpeta!$O$4,-2)</f>
        <v>1300</v>
      </c>
      <c r="I547" s="2">
        <v>1</v>
      </c>
      <c r="J547" s="16">
        <f>G547*I547</f>
        <v>1400</v>
      </c>
      <c r="K547" s="16">
        <f>H547*I547</f>
        <v>1300</v>
      </c>
      <c r="L547" s="256" t="s">
        <v>2425</v>
      </c>
      <c r="M547" s="41">
        <f>F547*I547</f>
        <v>1.99</v>
      </c>
    </row>
    <row r="548" spans="1:13" x14ac:dyDescent="0.3">
      <c r="A548" s="30" t="s">
        <v>5817</v>
      </c>
      <c r="B548" s="192" t="s">
        <v>2422</v>
      </c>
      <c r="C548" s="10" t="s">
        <v>181</v>
      </c>
      <c r="D548" s="13" t="s">
        <v>209</v>
      </c>
      <c r="E548" s="280" t="s">
        <v>5711</v>
      </c>
      <c r="F548" s="266">
        <v>1.99</v>
      </c>
      <c r="G548" s="35">
        <f>ROUNDUP(F548*Carpeta!$O$1,-2)</f>
        <v>1400</v>
      </c>
      <c r="H548" s="35">
        <f>ROUNDUP(F548*Carpeta!$O$4,-2)</f>
        <v>1300</v>
      </c>
      <c r="I548" s="2">
        <v>3</v>
      </c>
      <c r="J548" s="16">
        <f>G548*I548</f>
        <v>4200</v>
      </c>
      <c r="K548" s="16">
        <f>H548*I548</f>
        <v>3900</v>
      </c>
      <c r="L548" s="256" t="s">
        <v>5818</v>
      </c>
      <c r="M548" s="41">
        <f>F548*I548</f>
        <v>5.97</v>
      </c>
    </row>
    <row r="549" spans="1:13" x14ac:dyDescent="0.3">
      <c r="A549" s="176" t="s">
        <v>2664</v>
      </c>
      <c r="B549" s="205" t="s">
        <v>2628</v>
      </c>
      <c r="C549" s="10" t="s">
        <v>181</v>
      </c>
      <c r="D549" s="13" t="s">
        <v>209</v>
      </c>
      <c r="E549" s="280" t="s">
        <v>5711</v>
      </c>
      <c r="F549" s="266">
        <v>1.99</v>
      </c>
      <c r="G549" s="35">
        <f>ROUNDUP(F549*Carpeta!$O$1,-2)</f>
        <v>1400</v>
      </c>
      <c r="H549" s="35">
        <f>ROUNDUP(F549*Carpeta!$O$4,-2)</f>
        <v>1300</v>
      </c>
      <c r="I549" s="2">
        <v>1</v>
      </c>
      <c r="J549" s="16">
        <f>G549*I549</f>
        <v>1400</v>
      </c>
      <c r="K549" s="16">
        <f>H549*I549</f>
        <v>1300</v>
      </c>
      <c r="L549" s="256" t="s">
        <v>2663</v>
      </c>
      <c r="M549" s="41">
        <f>F549*I549</f>
        <v>1.99</v>
      </c>
    </row>
    <row r="550" spans="1:13" x14ac:dyDescent="0.3">
      <c r="A550" s="4" t="s">
        <v>5266</v>
      </c>
      <c r="B550" s="272" t="s">
        <v>5293</v>
      </c>
      <c r="C550" s="9" t="s">
        <v>182</v>
      </c>
      <c r="D550" s="13" t="s">
        <v>209</v>
      </c>
      <c r="E550" s="280" t="s">
        <v>5711</v>
      </c>
      <c r="F550" s="266">
        <v>1.99</v>
      </c>
      <c r="G550" s="35">
        <f>ROUNDUP(F550*Carpeta!$O$1,-2)</f>
        <v>1400</v>
      </c>
      <c r="H550" s="35">
        <f>ROUNDUP(F550*Carpeta!$O$4,-2)</f>
        <v>1300</v>
      </c>
      <c r="I550" s="2">
        <v>3</v>
      </c>
      <c r="J550" s="16">
        <f>G550*I550</f>
        <v>4200</v>
      </c>
      <c r="K550" s="16">
        <f>H550*I550</f>
        <v>3900</v>
      </c>
      <c r="L550" s="42" t="s">
        <v>5265</v>
      </c>
      <c r="M550" s="41">
        <f>F550*I550</f>
        <v>5.97</v>
      </c>
    </row>
    <row r="551" spans="1:13" x14ac:dyDescent="0.3">
      <c r="A551" s="22" t="s">
        <v>6433</v>
      </c>
      <c r="B551" s="100" t="s">
        <v>1411</v>
      </c>
      <c r="C551" s="9" t="s">
        <v>182</v>
      </c>
      <c r="D551" s="1" t="s">
        <v>211</v>
      </c>
      <c r="E551" s="280" t="s">
        <v>5711</v>
      </c>
      <c r="F551" s="266">
        <v>1.99</v>
      </c>
      <c r="G551" s="35">
        <f>ROUNDUP(F551*Carpeta!$O$1,-2)</f>
        <v>1400</v>
      </c>
      <c r="H551" s="35">
        <f>ROUNDUP(F551*Carpeta!$O$4,-2)</f>
        <v>1300</v>
      </c>
      <c r="I551" s="2">
        <v>1</v>
      </c>
      <c r="J551" s="16">
        <f>G551*I551</f>
        <v>1400</v>
      </c>
      <c r="K551" s="16">
        <f>H551*I551</f>
        <v>1300</v>
      </c>
      <c r="L551" s="257" t="s">
        <v>344</v>
      </c>
      <c r="M551" s="41">
        <f>F551*I551</f>
        <v>1.99</v>
      </c>
    </row>
    <row r="552" spans="1:13" x14ac:dyDescent="0.3">
      <c r="A552" s="22" t="s">
        <v>378</v>
      </c>
      <c r="B552" s="152" t="s">
        <v>1496</v>
      </c>
      <c r="C552" s="9" t="s">
        <v>182</v>
      </c>
      <c r="D552" s="1" t="s">
        <v>211</v>
      </c>
      <c r="E552" s="280" t="s">
        <v>5711</v>
      </c>
      <c r="F552" s="266">
        <v>1.99</v>
      </c>
      <c r="G552" s="35">
        <f>ROUNDUP(F552*Carpeta!$O$1,-2)</f>
        <v>1400</v>
      </c>
      <c r="H552" s="35">
        <f>ROUNDUP(F552*Carpeta!$O$4,-2)</f>
        <v>1300</v>
      </c>
      <c r="I552" s="2">
        <v>1</v>
      </c>
      <c r="J552" s="16">
        <f>G552*I552</f>
        <v>1400</v>
      </c>
      <c r="K552" s="16">
        <f>H552*I552</f>
        <v>1300</v>
      </c>
      <c r="L552" s="257" t="s">
        <v>377</v>
      </c>
      <c r="M552" s="41">
        <f>F552*I552</f>
        <v>1.99</v>
      </c>
    </row>
    <row r="553" spans="1:13" x14ac:dyDescent="0.3">
      <c r="A553" s="22" t="s">
        <v>4487</v>
      </c>
      <c r="B553" s="143" t="s">
        <v>1505</v>
      </c>
      <c r="C553" s="9" t="s">
        <v>182</v>
      </c>
      <c r="D553" s="1" t="s">
        <v>211</v>
      </c>
      <c r="E553" s="280" t="s">
        <v>5711</v>
      </c>
      <c r="F553" s="266">
        <v>1.99</v>
      </c>
      <c r="G553" s="35">
        <f>ROUNDUP(F553*Carpeta!$O$1,-2)</f>
        <v>1400</v>
      </c>
      <c r="H553" s="35">
        <f>ROUNDUP(F553*Carpeta!$O$4,-2)</f>
        <v>1300</v>
      </c>
      <c r="I553" s="2">
        <v>7</v>
      </c>
      <c r="J553" s="16">
        <f>G553*I553</f>
        <v>9800</v>
      </c>
      <c r="K553" s="16">
        <f>H553*I553</f>
        <v>9100</v>
      </c>
      <c r="L553" s="257" t="s">
        <v>4501</v>
      </c>
      <c r="M553" s="41">
        <f>F553*I553</f>
        <v>13.93</v>
      </c>
    </row>
    <row r="554" spans="1:13" x14ac:dyDescent="0.3">
      <c r="A554" s="30" t="s">
        <v>4</v>
      </c>
      <c r="B554" s="171" t="s">
        <v>1524</v>
      </c>
      <c r="C554" s="23" t="s">
        <v>183</v>
      </c>
      <c r="D554" s="13" t="s">
        <v>209</v>
      </c>
      <c r="E554" s="280" t="s">
        <v>5711</v>
      </c>
      <c r="F554" s="266">
        <v>1.99</v>
      </c>
      <c r="G554" s="35">
        <f>ROUNDUP(F554*Carpeta!$O$1,-2)</f>
        <v>1400</v>
      </c>
      <c r="H554" s="35">
        <f>ROUNDUP(F554*Carpeta!$O$4,-2)</f>
        <v>1300</v>
      </c>
      <c r="I554" s="36">
        <v>1</v>
      </c>
      <c r="J554" s="35">
        <f>G554*I554</f>
        <v>1400</v>
      </c>
      <c r="K554" s="35">
        <f>H554*I554</f>
        <v>1300</v>
      </c>
      <c r="L554" s="256" t="s">
        <v>5343</v>
      </c>
      <c r="M554" s="41">
        <f>F554*I554</f>
        <v>1.99</v>
      </c>
    </row>
    <row r="555" spans="1:13" x14ac:dyDescent="0.3">
      <c r="A555" s="4" t="s">
        <v>4653</v>
      </c>
      <c r="B555" s="170" t="s">
        <v>1523</v>
      </c>
      <c r="C555" s="23" t="s">
        <v>183</v>
      </c>
      <c r="D555" s="13" t="s">
        <v>209</v>
      </c>
      <c r="E555" s="280" t="s">
        <v>5711</v>
      </c>
      <c r="F555" s="266">
        <v>1.99</v>
      </c>
      <c r="G555" s="35">
        <f>ROUNDUP(F555*Carpeta!$O$1,-2)</f>
        <v>1400</v>
      </c>
      <c r="H555" s="35">
        <f>ROUNDUP(F555*Carpeta!$O$4,-2)</f>
        <v>1300</v>
      </c>
      <c r="I555" s="2">
        <v>2</v>
      </c>
      <c r="J555" s="35">
        <f>G555*I555</f>
        <v>2800</v>
      </c>
      <c r="K555" s="35">
        <f>H555*I555</f>
        <v>2600</v>
      </c>
      <c r="L555" s="257" t="s">
        <v>3186</v>
      </c>
      <c r="M555" s="41">
        <f>F555*I555</f>
        <v>3.98</v>
      </c>
    </row>
    <row r="556" spans="1:13" x14ac:dyDescent="0.3">
      <c r="A556" s="30" t="s">
        <v>3774</v>
      </c>
      <c r="B556" s="192" t="s">
        <v>2422</v>
      </c>
      <c r="C556" s="23" t="s">
        <v>183</v>
      </c>
      <c r="D556" s="13" t="s">
        <v>209</v>
      </c>
      <c r="E556" s="280" t="s">
        <v>5711</v>
      </c>
      <c r="F556" s="266">
        <v>1.99</v>
      </c>
      <c r="G556" s="35">
        <f>ROUNDUP(F556*Carpeta!$O$1,-2)</f>
        <v>1400</v>
      </c>
      <c r="H556" s="35">
        <f>ROUNDUP(F556*Carpeta!$O$4,-2)</f>
        <v>1300</v>
      </c>
      <c r="I556" s="2">
        <v>3</v>
      </c>
      <c r="J556" s="16">
        <f>G556*I556</f>
        <v>4200</v>
      </c>
      <c r="K556" s="16">
        <f>H556*I556</f>
        <v>3900</v>
      </c>
      <c r="L556" s="256" t="s">
        <v>3773</v>
      </c>
      <c r="M556" s="41">
        <f>F556*I556</f>
        <v>5.97</v>
      </c>
    </row>
    <row r="557" spans="1:13" x14ac:dyDescent="0.3">
      <c r="A557" s="22" t="s">
        <v>5771</v>
      </c>
      <c r="B557" s="167" t="s">
        <v>1518</v>
      </c>
      <c r="C557" s="23" t="s">
        <v>183</v>
      </c>
      <c r="D557" s="1" t="s">
        <v>211</v>
      </c>
      <c r="E557" s="280" t="s">
        <v>5711</v>
      </c>
      <c r="F557" s="266">
        <v>1.99</v>
      </c>
      <c r="G557" s="35">
        <f>ROUNDUP(F557*Carpeta!$O$1,-2)</f>
        <v>1400</v>
      </c>
      <c r="H557" s="35">
        <f>ROUNDUP(F557*Carpeta!$O$4,-2)</f>
        <v>1300</v>
      </c>
      <c r="I557" s="2">
        <v>1</v>
      </c>
      <c r="J557" s="16">
        <f>G557*I557</f>
        <v>1400</v>
      </c>
      <c r="K557" s="16">
        <f>H557*I557</f>
        <v>1300</v>
      </c>
      <c r="L557" s="257" t="s">
        <v>6281</v>
      </c>
      <c r="M557" s="41">
        <f>F557*I557</f>
        <v>1.99</v>
      </c>
    </row>
    <row r="558" spans="1:13" x14ac:dyDescent="0.3">
      <c r="A558" s="4" t="s">
        <v>4909</v>
      </c>
      <c r="B558" s="284" t="s">
        <v>6291</v>
      </c>
      <c r="C558" s="23" t="s">
        <v>183</v>
      </c>
      <c r="D558" s="1" t="s">
        <v>211</v>
      </c>
      <c r="E558" s="280" t="s">
        <v>5711</v>
      </c>
      <c r="F558" s="266">
        <v>1.99</v>
      </c>
      <c r="G558" s="35">
        <f>ROUNDUP(F558*Carpeta!$O$1,-2)</f>
        <v>1400</v>
      </c>
      <c r="H558" s="35">
        <f>ROUNDUP(F558*Carpeta!$O$4,-2)</f>
        <v>1300</v>
      </c>
      <c r="I558" s="2">
        <v>2</v>
      </c>
      <c r="J558" s="16">
        <f>G558*I558</f>
        <v>2800</v>
      </c>
      <c r="K558" s="16">
        <f>H558*I558</f>
        <v>2600</v>
      </c>
      <c r="L558" s="256" t="s">
        <v>6292</v>
      </c>
      <c r="M558" s="41">
        <f>F558*I558</f>
        <v>3.98</v>
      </c>
    </row>
    <row r="559" spans="1:13" x14ac:dyDescent="0.3">
      <c r="A559" s="30" t="s">
        <v>4926</v>
      </c>
      <c r="B559" s="23" t="s">
        <v>1322</v>
      </c>
      <c r="C559" s="8" t="s">
        <v>184</v>
      </c>
      <c r="D559" s="13" t="s">
        <v>209</v>
      </c>
      <c r="E559" s="280" t="s">
        <v>5711</v>
      </c>
      <c r="F559" s="266">
        <v>1.99</v>
      </c>
      <c r="G559" s="35">
        <f>ROUNDUP(F559*Carpeta!$O$1,-2)</f>
        <v>1400</v>
      </c>
      <c r="H559" s="35">
        <f>ROUNDUP(F559*Carpeta!$O$4,-2)</f>
        <v>1300</v>
      </c>
      <c r="I559" s="2">
        <v>1</v>
      </c>
      <c r="J559" s="16">
        <f>G559*I559</f>
        <v>1400</v>
      </c>
      <c r="K559" s="16">
        <f>H559*I559</f>
        <v>1300</v>
      </c>
      <c r="L559" s="257" t="s">
        <v>4925</v>
      </c>
      <c r="M559" s="41">
        <f>F559*I559</f>
        <v>1.99</v>
      </c>
    </row>
    <row r="560" spans="1:13" x14ac:dyDescent="0.3">
      <c r="A560" s="30" t="s">
        <v>2479</v>
      </c>
      <c r="B560" s="169" t="s">
        <v>1519</v>
      </c>
      <c r="C560" s="19" t="s">
        <v>185</v>
      </c>
      <c r="D560" s="13" t="s">
        <v>209</v>
      </c>
      <c r="E560" s="280" t="s">
        <v>5711</v>
      </c>
      <c r="F560" s="266">
        <v>1.99</v>
      </c>
      <c r="G560" s="35">
        <f>ROUNDUP(F560*Carpeta!$O$1,-2)</f>
        <v>1400</v>
      </c>
      <c r="H560" s="35">
        <f>ROUNDUP(F560*Carpeta!$O$4,-2)</f>
        <v>1300</v>
      </c>
      <c r="I560" s="2">
        <v>4</v>
      </c>
      <c r="J560" s="16">
        <f>G560*I560</f>
        <v>5600</v>
      </c>
      <c r="K560" s="16">
        <f>H560*I560</f>
        <v>5200</v>
      </c>
      <c r="L560" s="257" t="s">
        <v>2478</v>
      </c>
      <c r="M560" s="41">
        <f>F560*I560</f>
        <v>7.96</v>
      </c>
    </row>
    <row r="561" spans="1:13" x14ac:dyDescent="0.3">
      <c r="A561" s="38" t="s">
        <v>2479</v>
      </c>
      <c r="B561" s="169" t="s">
        <v>1519</v>
      </c>
      <c r="C561" s="19" t="s">
        <v>185</v>
      </c>
      <c r="D561" s="13" t="s">
        <v>209</v>
      </c>
      <c r="E561" s="280" t="s">
        <v>5711</v>
      </c>
      <c r="F561" s="266">
        <v>1.99</v>
      </c>
      <c r="G561" s="35">
        <f>ROUNDUP(F561*Carpeta!$O$1,-2)</f>
        <v>1400</v>
      </c>
      <c r="H561" s="35">
        <f>ROUNDUP(F561*Carpeta!$O$4,-2)</f>
        <v>1300</v>
      </c>
      <c r="I561" s="2">
        <v>1</v>
      </c>
      <c r="J561" s="16">
        <f>G561*I561</f>
        <v>1400</v>
      </c>
      <c r="K561" s="16">
        <f>H561*I561</f>
        <v>1300</v>
      </c>
      <c r="L561" s="257" t="s">
        <v>5692</v>
      </c>
      <c r="M561" s="41">
        <f>F561*I561</f>
        <v>1.99</v>
      </c>
    </row>
    <row r="562" spans="1:13" x14ac:dyDescent="0.3">
      <c r="A562" s="30" t="s">
        <v>5693</v>
      </c>
      <c r="B562" s="168" t="s">
        <v>1520</v>
      </c>
      <c r="C562" s="19" t="s">
        <v>185</v>
      </c>
      <c r="D562" s="13" t="s">
        <v>209</v>
      </c>
      <c r="E562" s="280" t="s">
        <v>5711</v>
      </c>
      <c r="F562" s="266">
        <v>1.99</v>
      </c>
      <c r="G562" s="35">
        <f>ROUNDUP(F562*Carpeta!$O$1,-2)</f>
        <v>1400</v>
      </c>
      <c r="H562" s="35">
        <f>ROUNDUP(F562*Carpeta!$O$4,-2)</f>
        <v>1300</v>
      </c>
      <c r="I562" s="2">
        <v>1</v>
      </c>
      <c r="J562" s="16">
        <f>G562*I562</f>
        <v>1400</v>
      </c>
      <c r="K562" s="16">
        <f>H562*I562</f>
        <v>1300</v>
      </c>
      <c r="L562" s="257" t="s">
        <v>5694</v>
      </c>
      <c r="M562" s="41">
        <f>F562*I562</f>
        <v>1.99</v>
      </c>
    </row>
    <row r="563" spans="1:13" x14ac:dyDescent="0.3">
      <c r="A563" s="22" t="s">
        <v>2511</v>
      </c>
      <c r="B563" s="23" t="s">
        <v>1337</v>
      </c>
      <c r="C563" s="19" t="s">
        <v>185</v>
      </c>
      <c r="D563" s="274" t="s">
        <v>211</v>
      </c>
      <c r="E563" s="280" t="s">
        <v>5711</v>
      </c>
      <c r="F563" s="266">
        <v>1.99</v>
      </c>
      <c r="G563" s="35">
        <f>ROUNDUP(F563*Carpeta!$O$1,-2)</f>
        <v>1400</v>
      </c>
      <c r="H563" s="35">
        <f>ROUNDUP(F563*Carpeta!$O$4,-2)</f>
        <v>1300</v>
      </c>
      <c r="I563" s="2">
        <v>4</v>
      </c>
      <c r="J563" s="16">
        <f>G563*I563</f>
        <v>5600</v>
      </c>
      <c r="K563" s="16">
        <f>H563*I563</f>
        <v>5200</v>
      </c>
      <c r="L563" s="175" t="s">
        <v>2509</v>
      </c>
      <c r="M563" s="41">
        <f>F563*I563</f>
        <v>7.96</v>
      </c>
    </row>
    <row r="564" spans="1:13" x14ac:dyDescent="0.3">
      <c r="A564" s="22" t="s">
        <v>3178</v>
      </c>
      <c r="B564" s="23" t="s">
        <v>1339</v>
      </c>
      <c r="C564" s="23" t="s">
        <v>1034</v>
      </c>
      <c r="D564" s="276" t="s">
        <v>209</v>
      </c>
      <c r="E564" s="280" t="s">
        <v>5711</v>
      </c>
      <c r="F564" s="266">
        <v>1.99</v>
      </c>
      <c r="G564" s="35">
        <f>ROUNDUP(F564*Carpeta!$O$1,-2)</f>
        <v>1400</v>
      </c>
      <c r="H564" s="35">
        <f>ROUNDUP(F564*Carpeta!$O$4,-2)</f>
        <v>1300</v>
      </c>
      <c r="I564" s="2">
        <v>1</v>
      </c>
      <c r="J564" s="16">
        <f>G564*I564</f>
        <v>1400</v>
      </c>
      <c r="K564" s="16">
        <f>H564*I564</f>
        <v>1300</v>
      </c>
      <c r="L564" s="256" t="s">
        <v>3179</v>
      </c>
      <c r="M564" s="41">
        <f>F564*I564</f>
        <v>1.99</v>
      </c>
    </row>
    <row r="565" spans="1:13" x14ac:dyDescent="0.3">
      <c r="A565" s="30" t="s">
        <v>4626</v>
      </c>
      <c r="B565" s="23" t="s">
        <v>1337</v>
      </c>
      <c r="C565" s="5" t="s">
        <v>1035</v>
      </c>
      <c r="D565" s="13" t="s">
        <v>209</v>
      </c>
      <c r="E565" s="280" t="s">
        <v>5711</v>
      </c>
      <c r="F565" s="266">
        <v>1.99</v>
      </c>
      <c r="G565" s="35">
        <f>ROUNDUP(F565*Carpeta!$O$1,-2)</f>
        <v>1400</v>
      </c>
      <c r="H565" s="35">
        <f>ROUNDUP(F565*Carpeta!$O$4,-2)</f>
        <v>1300</v>
      </c>
      <c r="I565" s="2">
        <v>4</v>
      </c>
      <c r="J565" s="16">
        <f>G565*I565</f>
        <v>5600</v>
      </c>
      <c r="K565" s="16">
        <f>H565*I565</f>
        <v>5200</v>
      </c>
      <c r="L565" s="257" t="s">
        <v>4627</v>
      </c>
      <c r="M565" s="41">
        <f>F565*I565</f>
        <v>7.96</v>
      </c>
    </row>
    <row r="566" spans="1:13" x14ac:dyDescent="0.3">
      <c r="A566" s="30" t="s">
        <v>4068</v>
      </c>
      <c r="B566" s="172" t="s">
        <v>1525</v>
      </c>
      <c r="C566" s="5" t="s">
        <v>1035</v>
      </c>
      <c r="D566" s="13" t="s">
        <v>209</v>
      </c>
      <c r="E566" s="280" t="s">
        <v>5711</v>
      </c>
      <c r="F566" s="266">
        <v>1.99</v>
      </c>
      <c r="G566" s="35">
        <f>ROUNDUP(F566*Carpeta!$O$1,-2)</f>
        <v>1400</v>
      </c>
      <c r="H566" s="35">
        <f>ROUNDUP(F566*Carpeta!$O$4,-2)</f>
        <v>1300</v>
      </c>
      <c r="I566" s="2">
        <v>1</v>
      </c>
      <c r="J566" s="16">
        <f>G566*I566</f>
        <v>1400</v>
      </c>
      <c r="K566" s="16">
        <f>H566*I566</f>
        <v>1300</v>
      </c>
      <c r="L566" s="256" t="s">
        <v>4067</v>
      </c>
      <c r="M566" s="41">
        <f>F566*I566</f>
        <v>1.99</v>
      </c>
    </row>
    <row r="567" spans="1:13" x14ac:dyDescent="0.3">
      <c r="A567" s="30" t="s">
        <v>5696</v>
      </c>
      <c r="B567" s="169" t="s">
        <v>1519</v>
      </c>
      <c r="C567" s="19" t="s">
        <v>1037</v>
      </c>
      <c r="D567" s="13" t="s">
        <v>209</v>
      </c>
      <c r="E567" s="280" t="s">
        <v>5711</v>
      </c>
      <c r="F567" s="266">
        <v>1.99</v>
      </c>
      <c r="G567" s="35">
        <f>ROUNDUP(F567*Carpeta!$O$1,-2)</f>
        <v>1400</v>
      </c>
      <c r="H567" s="35">
        <f>ROUNDUP(F567*Carpeta!$O$4,-2)</f>
        <v>1300</v>
      </c>
      <c r="I567" s="2">
        <v>2</v>
      </c>
      <c r="J567" s="16">
        <f>G567*I567</f>
        <v>2800</v>
      </c>
      <c r="K567" s="16">
        <f>H567*I567</f>
        <v>2600</v>
      </c>
      <c r="L567" s="257" t="s">
        <v>5695</v>
      </c>
      <c r="M567" s="41">
        <f>F567*I567</f>
        <v>3.98</v>
      </c>
    </row>
    <row r="568" spans="1:13" x14ac:dyDescent="0.3">
      <c r="A568" s="21" t="s">
        <v>5307</v>
      </c>
      <c r="B568" s="272" t="s">
        <v>5293</v>
      </c>
      <c r="C568" s="19" t="s">
        <v>1802</v>
      </c>
      <c r="D568" s="13" t="s">
        <v>209</v>
      </c>
      <c r="E568" s="280" t="s">
        <v>5712</v>
      </c>
      <c r="F568" s="266">
        <v>1.99</v>
      </c>
      <c r="G568" s="35">
        <f>ROUNDUP(F568*Carpeta!$O$1,-2)</f>
        <v>1400</v>
      </c>
      <c r="H568" s="35">
        <f>ROUNDUP(F568*Carpeta!$O$4,-2)</f>
        <v>1300</v>
      </c>
      <c r="I568" s="2">
        <v>1</v>
      </c>
      <c r="J568" s="16">
        <f>G568*I568</f>
        <v>1400</v>
      </c>
      <c r="K568" s="16">
        <f>H568*I568</f>
        <v>1300</v>
      </c>
      <c r="L568" s="42" t="s">
        <v>5308</v>
      </c>
      <c r="M568" s="41">
        <f>F568*I568</f>
        <v>1.99</v>
      </c>
    </row>
    <row r="569" spans="1:13" x14ac:dyDescent="0.3">
      <c r="A569" s="30" t="s">
        <v>3544</v>
      </c>
      <c r="B569" s="162" t="s">
        <v>1512</v>
      </c>
      <c r="C569" s="19" t="s">
        <v>1038</v>
      </c>
      <c r="D569" s="13" t="s">
        <v>209</v>
      </c>
      <c r="E569" s="280" t="s">
        <v>5711</v>
      </c>
      <c r="F569" s="266">
        <v>1.99</v>
      </c>
      <c r="G569" s="35">
        <f>ROUNDUP(F569*Carpeta!$O$1,-2)</f>
        <v>1400</v>
      </c>
      <c r="H569" s="35">
        <f>ROUNDUP(F569*Carpeta!$O$4,-2)</f>
        <v>1300</v>
      </c>
      <c r="I569" s="2">
        <v>7</v>
      </c>
      <c r="J569" s="16">
        <f>G569*I569</f>
        <v>9800</v>
      </c>
      <c r="K569" s="16">
        <f>H569*I569</f>
        <v>9100</v>
      </c>
      <c r="L569" s="256" t="s">
        <v>3543</v>
      </c>
      <c r="M569" s="41">
        <f>F569*I569</f>
        <v>13.93</v>
      </c>
    </row>
    <row r="570" spans="1:13" x14ac:dyDescent="0.3">
      <c r="A570" s="30" t="s">
        <v>438</v>
      </c>
      <c r="B570" s="172" t="s">
        <v>1525</v>
      </c>
      <c r="C570" s="14" t="s">
        <v>1152</v>
      </c>
      <c r="D570" s="13" t="s">
        <v>209</v>
      </c>
      <c r="E570" s="280" t="s">
        <v>5711</v>
      </c>
      <c r="F570" s="266">
        <v>1.99</v>
      </c>
      <c r="G570" s="35">
        <f>ROUNDUP(F570*Carpeta!$O$1,-2)</f>
        <v>1400</v>
      </c>
      <c r="H570" s="35">
        <f>ROUNDUP(F570*Carpeta!$O$4,-2)</f>
        <v>1300</v>
      </c>
      <c r="I570" s="2">
        <v>3</v>
      </c>
      <c r="J570" s="16">
        <f>G570*I570</f>
        <v>4200</v>
      </c>
      <c r="K570" s="16">
        <f>H570*I570</f>
        <v>3900</v>
      </c>
      <c r="L570" s="257" t="s">
        <v>437</v>
      </c>
      <c r="M570" s="41">
        <f>F570*I570</f>
        <v>5.97</v>
      </c>
    </row>
    <row r="571" spans="1:13" x14ac:dyDescent="0.3">
      <c r="A571" s="30" t="s">
        <v>438</v>
      </c>
      <c r="B571" s="211" t="s">
        <v>3229</v>
      </c>
      <c r="C571" s="14" t="s">
        <v>1152</v>
      </c>
      <c r="D571" s="13" t="s">
        <v>209</v>
      </c>
      <c r="E571" s="280" t="s">
        <v>5711</v>
      </c>
      <c r="F571" s="266">
        <v>1.99</v>
      </c>
      <c r="G571" s="35">
        <f>ROUNDUP(F571*Carpeta!$O$1,-2)</f>
        <v>1400</v>
      </c>
      <c r="H571" s="35">
        <f>ROUNDUP(F571*Carpeta!$O$4,-2)</f>
        <v>1300</v>
      </c>
      <c r="I571" s="2">
        <v>1</v>
      </c>
      <c r="J571" s="16">
        <f>G571*I571</f>
        <v>1400</v>
      </c>
      <c r="K571" s="16">
        <f>H571*I571</f>
        <v>1300</v>
      </c>
      <c r="L571" s="257" t="s">
        <v>5835</v>
      </c>
      <c r="M571" s="41">
        <f>F571*I571</f>
        <v>1.99</v>
      </c>
    </row>
    <row r="572" spans="1:13" x14ac:dyDescent="0.3">
      <c r="A572" s="22" t="s">
        <v>5815</v>
      </c>
      <c r="B572" s="23" t="s">
        <v>1337</v>
      </c>
      <c r="C572" s="14" t="s">
        <v>1152</v>
      </c>
      <c r="D572" s="1" t="s">
        <v>211</v>
      </c>
      <c r="E572" s="280" t="s">
        <v>5711</v>
      </c>
      <c r="F572" s="266">
        <v>1.99</v>
      </c>
      <c r="G572" s="35">
        <f>ROUNDUP(F572*Carpeta!$O$1,-2)</f>
        <v>1400</v>
      </c>
      <c r="H572" s="35">
        <f>ROUNDUP(F572*Carpeta!$O$4,-2)</f>
        <v>1300</v>
      </c>
      <c r="I572" s="2">
        <v>6</v>
      </c>
      <c r="J572" s="16">
        <f>G572*I572</f>
        <v>8400</v>
      </c>
      <c r="K572" s="16">
        <f>H572*I572</f>
        <v>7800</v>
      </c>
      <c r="L572" s="257" t="s">
        <v>5816</v>
      </c>
      <c r="M572" s="41">
        <f>F572*I572</f>
        <v>11.94</v>
      </c>
    </row>
    <row r="573" spans="1:13" x14ac:dyDescent="0.3">
      <c r="A573" s="4" t="s">
        <v>441</v>
      </c>
      <c r="B573" s="272" t="s">
        <v>5294</v>
      </c>
      <c r="C573" s="14" t="s">
        <v>1152</v>
      </c>
      <c r="D573" s="1" t="s">
        <v>211</v>
      </c>
      <c r="E573" s="280" t="s">
        <v>5711</v>
      </c>
      <c r="F573" s="266">
        <v>1.99</v>
      </c>
      <c r="G573" s="35">
        <f>ROUNDUP(F573*Carpeta!$O$1,-2)</f>
        <v>1400</v>
      </c>
      <c r="H573" s="35">
        <f>ROUNDUP(F573*Carpeta!$O$4,-2)</f>
        <v>1300</v>
      </c>
      <c r="I573" s="2">
        <v>1</v>
      </c>
      <c r="J573" s="16">
        <f>G573*I573</f>
        <v>1400</v>
      </c>
      <c r="K573" s="16">
        <f>H573*I573</f>
        <v>1300</v>
      </c>
      <c r="L573" s="42" t="s">
        <v>5318</v>
      </c>
      <c r="M573" s="41">
        <f>F573*I573</f>
        <v>1.99</v>
      </c>
    </row>
    <row r="574" spans="1:13" x14ac:dyDescent="0.3">
      <c r="A574" s="4" t="s">
        <v>2499</v>
      </c>
      <c r="B574" s="272" t="s">
        <v>5294</v>
      </c>
      <c r="C574" s="14" t="s">
        <v>1152</v>
      </c>
      <c r="D574" s="1" t="s">
        <v>211</v>
      </c>
      <c r="E574" s="280" t="s">
        <v>5711</v>
      </c>
      <c r="F574" s="266">
        <v>1.99</v>
      </c>
      <c r="G574" s="35">
        <f>ROUNDUP(F574*Carpeta!$O$1,-2)</f>
        <v>1400</v>
      </c>
      <c r="H574" s="35">
        <f>ROUNDUP(F574*Carpeta!$O$4,-2)</f>
        <v>1300</v>
      </c>
      <c r="I574" s="2">
        <v>1</v>
      </c>
      <c r="J574" s="16">
        <f>G574*I574</f>
        <v>1400</v>
      </c>
      <c r="K574" s="16">
        <f>H574*I574</f>
        <v>1300</v>
      </c>
      <c r="L574" s="42" t="s">
        <v>5316</v>
      </c>
      <c r="M574" s="41">
        <f>F574*I574</f>
        <v>1.99</v>
      </c>
    </row>
    <row r="575" spans="1:13" x14ac:dyDescent="0.3">
      <c r="A575" s="176" t="s">
        <v>2192</v>
      </c>
      <c r="B575" s="113" t="s">
        <v>1429</v>
      </c>
      <c r="C575" s="6" t="s">
        <v>1154</v>
      </c>
      <c r="D575" s="1" t="s">
        <v>211</v>
      </c>
      <c r="E575" s="280" t="s">
        <v>5711</v>
      </c>
      <c r="F575" s="266">
        <v>1.99</v>
      </c>
      <c r="G575" s="35">
        <f>ROUNDUP(F575*Carpeta!$O$1,-2)</f>
        <v>1400</v>
      </c>
      <c r="H575" s="35">
        <f>ROUNDUP(F575*Carpeta!$O$4,-2)</f>
        <v>1300</v>
      </c>
      <c r="I575" s="2">
        <v>1</v>
      </c>
      <c r="J575" s="35">
        <f>G575*I575</f>
        <v>1400</v>
      </c>
      <c r="K575" s="35">
        <f>H575*I575</f>
        <v>1300</v>
      </c>
      <c r="L575" s="281" t="s">
        <v>5819</v>
      </c>
      <c r="M575" s="41">
        <f>F575*I575</f>
        <v>1.99</v>
      </c>
    </row>
    <row r="576" spans="1:13" x14ac:dyDescent="0.3">
      <c r="A576" s="176" t="s">
        <v>352</v>
      </c>
      <c r="B576" s="159" t="s">
        <v>1509</v>
      </c>
      <c r="C576" s="6" t="s">
        <v>1154</v>
      </c>
      <c r="D576" s="1" t="s">
        <v>211</v>
      </c>
      <c r="E576" s="280" t="s">
        <v>5711</v>
      </c>
      <c r="F576" s="266">
        <v>1.99</v>
      </c>
      <c r="G576" s="35">
        <f>ROUNDUP(F576*Carpeta!$O$1,-2)</f>
        <v>1400</v>
      </c>
      <c r="H576" s="35">
        <f>ROUNDUP(F576*Carpeta!$O$4,-2)</f>
        <v>1300</v>
      </c>
      <c r="I576" s="2">
        <v>1</v>
      </c>
      <c r="J576" s="35">
        <f>G576*I576</f>
        <v>1400</v>
      </c>
      <c r="K576" s="35">
        <f>H576*I576</f>
        <v>1300</v>
      </c>
      <c r="L576" s="281" t="s">
        <v>353</v>
      </c>
      <c r="M576" s="41">
        <f>F576*I576</f>
        <v>1.99</v>
      </c>
    </row>
    <row r="577" spans="1:13" x14ac:dyDescent="0.3">
      <c r="A577" s="38" t="s">
        <v>3304</v>
      </c>
      <c r="B577" s="211" t="s">
        <v>3228</v>
      </c>
      <c r="C577" s="6" t="s">
        <v>1154</v>
      </c>
      <c r="D577" s="12" t="s">
        <v>208</v>
      </c>
      <c r="E577" s="280" t="s">
        <v>5711</v>
      </c>
      <c r="F577" s="266">
        <v>3.49</v>
      </c>
      <c r="G577" s="35">
        <f>ROUNDUP(F577*Carpeta!$O$1,-2)</f>
        <v>2500</v>
      </c>
      <c r="H577" s="35">
        <f>ROUNDUP(F577*Carpeta!$O$4,-2)</f>
        <v>2300</v>
      </c>
      <c r="I577" s="2">
        <v>1</v>
      </c>
      <c r="J577" s="16">
        <f>G577*I577</f>
        <v>2500</v>
      </c>
      <c r="K577" s="16">
        <f>H577*I577</f>
        <v>2300</v>
      </c>
      <c r="L577" s="257" t="s">
        <v>3306</v>
      </c>
      <c r="M577" s="41">
        <f>F577*I577</f>
        <v>3.49</v>
      </c>
    </row>
    <row r="578" spans="1:13" x14ac:dyDescent="0.3">
      <c r="A578" s="38" t="s">
        <v>6591</v>
      </c>
      <c r="B578" s="205" t="s">
        <v>2628</v>
      </c>
      <c r="C578" s="23" t="s">
        <v>183</v>
      </c>
      <c r="D578" s="12" t="s">
        <v>208</v>
      </c>
      <c r="E578" s="280" t="s">
        <v>5711</v>
      </c>
      <c r="F578" s="266">
        <v>3.99</v>
      </c>
      <c r="G578" s="35">
        <f>ROUNDUP(F578*Carpeta!$O$1,-2)</f>
        <v>2800</v>
      </c>
      <c r="H578" s="35">
        <f>ROUNDUP(F578*Carpeta!$O$4,-2)</f>
        <v>2600</v>
      </c>
      <c r="I578" s="2">
        <v>1</v>
      </c>
      <c r="J578" s="16">
        <f>G578*I578</f>
        <v>2800</v>
      </c>
      <c r="K578" s="16">
        <f>H578*I578</f>
        <v>2600</v>
      </c>
      <c r="L578" s="256" t="s">
        <v>6592</v>
      </c>
      <c r="M578" s="41">
        <f>F578*I578</f>
        <v>3.99</v>
      </c>
    </row>
    <row r="579" spans="1:13" x14ac:dyDescent="0.3">
      <c r="A579" s="38" t="s">
        <v>6593</v>
      </c>
      <c r="B579" s="192" t="s">
        <v>2422</v>
      </c>
      <c r="C579" s="14" t="s">
        <v>1152</v>
      </c>
      <c r="D579" s="251" t="s">
        <v>4302</v>
      </c>
      <c r="E579" s="280" t="s">
        <v>5711</v>
      </c>
      <c r="F579" s="266">
        <v>3.99</v>
      </c>
      <c r="G579" s="35">
        <f>ROUNDUP(F579*Carpeta!$O$1,-2)</f>
        <v>2800</v>
      </c>
      <c r="H579" s="35">
        <f>ROUNDUP(F579*Carpeta!$O$4,-2)</f>
        <v>2600</v>
      </c>
      <c r="I579" s="2">
        <v>1</v>
      </c>
      <c r="J579" s="16">
        <f>G579*I579</f>
        <v>2800</v>
      </c>
      <c r="K579" s="16">
        <f>H579*I579</f>
        <v>2600</v>
      </c>
      <c r="L579" s="256" t="s">
        <v>6594</v>
      </c>
      <c r="M579" s="41">
        <f>F579*I579</f>
        <v>3.99</v>
      </c>
    </row>
    <row r="580" spans="1:13" x14ac:dyDescent="0.3">
      <c r="A580" s="21" t="s">
        <v>334</v>
      </c>
      <c r="B580" s="170" t="s">
        <v>1523</v>
      </c>
      <c r="C580" s="14" t="s">
        <v>1152</v>
      </c>
      <c r="D580" s="11" t="s">
        <v>210</v>
      </c>
      <c r="E580" s="280" t="s">
        <v>5711</v>
      </c>
      <c r="F580" s="266">
        <v>7.99</v>
      </c>
      <c r="G580" s="35">
        <f>ROUNDUP(F580*Carpeta!$O$1,-2)</f>
        <v>5600</v>
      </c>
      <c r="H580" s="35">
        <f>ROUNDUP(F580*Carpeta!$O$4,-2)</f>
        <v>5200</v>
      </c>
      <c r="I580" s="2">
        <v>1</v>
      </c>
      <c r="J580" s="35">
        <f>G580*I580</f>
        <v>5600</v>
      </c>
      <c r="K580" s="35">
        <f>H580*I580</f>
        <v>5200</v>
      </c>
      <c r="L580" s="256" t="s">
        <v>6595</v>
      </c>
      <c r="M580" s="41">
        <f>F580*I580</f>
        <v>7.99</v>
      </c>
    </row>
    <row r="581" spans="1:13" x14ac:dyDescent="0.3">
      <c r="A581" s="4" t="s">
        <v>334</v>
      </c>
      <c r="B581" s="170" t="s">
        <v>1523</v>
      </c>
      <c r="C581" s="14" t="s">
        <v>1152</v>
      </c>
      <c r="D581" s="11" t="s">
        <v>210</v>
      </c>
      <c r="E581" s="280" t="s">
        <v>5711</v>
      </c>
      <c r="F581" s="266">
        <v>5.99</v>
      </c>
      <c r="G581" s="35">
        <f>ROUNDUP(F581*Carpeta!$O$1,-2)</f>
        <v>4200</v>
      </c>
      <c r="H581" s="35">
        <f>ROUNDUP(F581*Carpeta!$O$4,-2)</f>
        <v>3900</v>
      </c>
      <c r="I581" s="2">
        <v>2</v>
      </c>
      <c r="J581" s="35">
        <f>G581*I581</f>
        <v>8400</v>
      </c>
      <c r="K581" s="35">
        <f>H581*I581</f>
        <v>7800</v>
      </c>
      <c r="L581" s="256" t="s">
        <v>4299</v>
      </c>
      <c r="M581" s="41">
        <f>F581*I581</f>
        <v>11.98</v>
      </c>
    </row>
  </sheetData>
  <sortState xmlns:xlrd2="http://schemas.microsoft.com/office/spreadsheetml/2017/richdata2" ref="A2:M579">
    <sortCondition descending="1" ref="F1:F579"/>
  </sortState>
  <phoneticPr fontId="32" type="noConversion"/>
  <hyperlinks>
    <hyperlink ref="L4" r:id="rId1" xr:uid="{4A3C53C4-E469-47A2-875E-55A5DEBBDA36}"/>
    <hyperlink ref="L15" r:id="rId2" xr:uid="{26DA9261-8C35-4D4F-B782-C91E544CAA1F}"/>
    <hyperlink ref="L16" r:id="rId3" xr:uid="{BF95D24C-E3C8-417F-A2C9-184A0F219A48}"/>
    <hyperlink ref="L10" r:id="rId4" xr:uid="{0692D52B-188F-41BE-8F44-650B6AA37008}"/>
    <hyperlink ref="L3" r:id="rId5" xr:uid="{35EE3F66-682B-47F8-8C32-CC5A2B6A0A6C}"/>
    <hyperlink ref="L2" r:id="rId6" xr:uid="{B3B8036C-9885-45E0-9C53-06A30A25B69E}"/>
    <hyperlink ref="L11" r:id="rId7" xr:uid="{8CF4BB48-73D8-4CFA-BDD3-F45A018D2F46}"/>
    <hyperlink ref="L12" r:id="rId8" xr:uid="{CE6CED84-1051-4AEE-8B0F-E6468BF581CB}"/>
    <hyperlink ref="L91" r:id="rId9" xr:uid="{4B259219-2275-4162-BFBB-BC8091F32E3E}"/>
    <hyperlink ref="L46" r:id="rId10" xr:uid="{4DDAD5D6-43C4-473C-BE8A-594F645F2F3E}"/>
    <hyperlink ref="L66" r:id="rId11" xr:uid="{7C598FC8-37AE-4B40-BF1B-E61FD72BD5D5}"/>
    <hyperlink ref="L132" r:id="rId12" xr:uid="{996D953A-FDC1-4642-A5BC-A2EC1DB454F1}"/>
    <hyperlink ref="L92" r:id="rId13" xr:uid="{00163FC0-AD16-471D-B69E-D21AA643F33B}"/>
    <hyperlink ref="L275" r:id="rId14" xr:uid="{E9004339-47E4-430E-A3FA-BB9E0EBABB2A}"/>
    <hyperlink ref="L59" r:id="rId15" xr:uid="{9BF977AA-88C5-4CDC-993B-56CA00CAA26C}"/>
    <hyperlink ref="L115" r:id="rId16" xr:uid="{F4087F8A-F77D-4059-AD1A-9B203D5B2CE1}"/>
    <hyperlink ref="L103" r:id="rId17" xr:uid="{39665BD8-74E6-4A5D-AC45-FADC158E9A63}"/>
    <hyperlink ref="L133" r:id="rId18" xr:uid="{0B4A5824-B5EE-447A-A1C4-6A0DDAD33559}"/>
    <hyperlink ref="L260" r:id="rId19" display="https://starcitygames.com/fury-sgl-mtg-mh22-313-enn/?sku=SGL-MTG-MH22-313-ENN1" xr:uid="{73A77102-D607-417B-9B51-85D3C21DBC15}"/>
    <hyperlink ref="L148" r:id="rId20" display="https://starcitygames.com/heroic-intervention-sgl-mtg-afc-161-enn/?sku=SGL-MTG-AFC-161-ENN1" xr:uid="{18A959EE-63D1-42BF-9660-E4C11B5E8A62}"/>
    <hyperlink ref="L163" r:id="rId21" display="https://starcitygames.com/raffines-tower-sgl-mtg-snc-254-enn/?sku=SGL-MTG-SNC-254-ENN1" xr:uid="{544D762A-A29D-4456-A915-48CE525CCF6C}"/>
    <hyperlink ref="L492" r:id="rId22" xr:uid="{2B7D1EB1-9C0D-4F76-B177-4792B6F15853}"/>
    <hyperlink ref="L170" r:id="rId23" display="https://starcitygames.com/ob-nixilis-the-adversary-sgl-mtg-snc-206-enn/?sku=SGL-MTG-SNC-206-ENN1" xr:uid="{043FED14-9518-4F07-8845-9A698FD30572}"/>
    <hyperlink ref="L324" r:id="rId24" display="https://starcitygames.com/jetmirs-garden-sgl-mtg-snc2-351-enn/?sku=SGL-MTG-SNC2-351-ENN1" xr:uid="{65FA71C1-8253-4A2E-9453-9C53A0410887}"/>
    <hyperlink ref="L411" r:id="rId25" display="https://starcitygames.com/giada-font-of-hope-sgl-mtg-snc2-342-enf/?sku=SGL-MTG-SNC2-342-ENF1" xr:uid="{5ADC1BAB-2864-415A-A0B0-34E86C860D6D}"/>
    <hyperlink ref="L356" r:id="rId26" xr:uid="{EB6F55BD-89CF-4E8F-9D18-01640E991B07}"/>
    <hyperlink ref="L225" r:id="rId27" display="https://starcitygames.com/jetmirs-garden-sgl-mtg-snc2-291-enn/?sku=SGL-MTG-SNC2-291-ENN1" xr:uid="{C5DC6315-CA87-4132-8929-F7C9015D0A77}"/>
    <hyperlink ref="L410" r:id="rId28" display="https://starcitygames.com/jetmirs-garden-sgl-mtg-snc-250-enn/?sku=SGL-MTG-SNC-250-ENN1" xr:uid="{615F1E68-4485-4694-863F-625F8BBB3312}"/>
    <hyperlink ref="L171" r:id="rId29" display="https://www.cardkingdom.com/mtg/strixhaven-mystical-archive-jpn/lightning-bolt-105-jpn-alternate-art" xr:uid="{D2FF235D-AC36-49BE-B0E8-51AE094A744D}"/>
    <hyperlink ref="L107" r:id="rId30" xr:uid="{62D8E4B7-E911-47D9-A6C3-CA639477237B}"/>
    <hyperlink ref="L574" r:id="rId31" xr:uid="{F36A9402-1DF6-4272-8E32-288790621881}"/>
    <hyperlink ref="L301" r:id="rId32" xr:uid="{15BAEBFC-3A21-48CA-A55F-EEFADC29B2C5}"/>
    <hyperlink ref="L573" r:id="rId33" xr:uid="{0C3E4CCE-EEC1-4093-A2BA-375B176E206E}"/>
    <hyperlink ref="L535" r:id="rId34" xr:uid="{55AD64C0-607D-42D3-B343-D43D30369594}"/>
    <hyperlink ref="L244" r:id="rId35" xr:uid="{A8A08BC8-B9A1-434A-9A75-0E4ACE61415B}"/>
    <hyperlink ref="L468" r:id="rId36" xr:uid="{37180987-8B7C-42EB-9482-C0BF2E226C8C}"/>
    <hyperlink ref="L451" r:id="rId37" xr:uid="{0D7F85D9-EA38-4801-9D67-1F4C2A6A6B63}"/>
    <hyperlink ref="L521" r:id="rId38" xr:uid="{6C2E575E-4BFD-43F9-B231-274CD1A6180C}"/>
    <hyperlink ref="L159" r:id="rId39" xr:uid="{2CEA6EC7-76A3-4901-AF30-1BCE1D5914BE}"/>
    <hyperlink ref="L61" r:id="rId40" xr:uid="{5E40E024-0AAF-405F-AE8B-A6CCD7F15930}"/>
    <hyperlink ref="L22" r:id="rId41" xr:uid="{9797E374-7582-40FD-8572-86059CD9BE92}"/>
    <hyperlink ref="L202" r:id="rId42" xr:uid="{AE391081-6152-4BBF-8685-5862C55EFC93}"/>
    <hyperlink ref="L72" r:id="rId43" xr:uid="{0B0D3A24-F541-4A15-AE8B-2F2A4D91FF6F}"/>
    <hyperlink ref="L240" r:id="rId44" xr:uid="{18252AB2-0A32-4E86-A3F2-597F5AF27CA1}"/>
    <hyperlink ref="L347" r:id="rId45" xr:uid="{F2F2F77A-58BD-472A-B90C-828F88C42A2D}"/>
    <hyperlink ref="L116" r:id="rId46" xr:uid="{B61F2C5F-6B96-4D49-B627-11E6FA4F6D21}"/>
    <hyperlink ref="L7" r:id="rId47" xr:uid="{DEB19BE6-890C-4F8D-BB1E-91AD4FE6D4D0}"/>
    <hyperlink ref="L554" r:id="rId48" xr:uid="{0E5D292A-1E4D-4FFC-A431-0788C87E50CC}"/>
    <hyperlink ref="L277" r:id="rId49" xr:uid="{0834BEFE-D82E-4F06-A4BB-0A5AFBDD911C}"/>
    <hyperlink ref="L407" r:id="rId50" xr:uid="{67F32DF3-7DB6-4DE0-B3B6-0246AB589053}"/>
    <hyperlink ref="L236" r:id="rId51" xr:uid="{855BA2E3-48F0-4B3A-BE8A-AA001088911C}"/>
    <hyperlink ref="L30" r:id="rId52" xr:uid="{6E0D4BC5-DF57-4795-B694-6FFE07368D97}"/>
    <hyperlink ref="L98" r:id="rId53" xr:uid="{1AE98449-03C2-4B98-A6AD-6B5A1B87E0BE}"/>
    <hyperlink ref="L64" r:id="rId54" xr:uid="{238CB4CC-4075-40B7-92F8-0ACC7BD35101}"/>
    <hyperlink ref="L111" r:id="rId55" xr:uid="{638805EE-7B9E-4BCC-9E84-D36E2AFD2186}"/>
    <hyperlink ref="L110" r:id="rId56" xr:uid="{8005E5C1-36E7-45EF-B337-371D3A97DB9B}"/>
    <hyperlink ref="L247" r:id="rId57" xr:uid="{A75854BA-5FFF-489D-9A3A-759F68378309}"/>
    <hyperlink ref="L248" r:id="rId58" xr:uid="{68739A56-7648-48C5-9273-134C4285B177}"/>
    <hyperlink ref="L297" r:id="rId59" xr:uid="{52C8496F-AA8C-4398-BF0B-01CB30718DDF}"/>
    <hyperlink ref="L303" r:id="rId60" xr:uid="{C271A77B-0BAD-44C0-A5D0-60142A4C8B84}"/>
    <hyperlink ref="L304" r:id="rId61" xr:uid="{6E2A0726-46FE-4A2C-954E-26801784B7ED}"/>
    <hyperlink ref="L365" r:id="rId62" xr:uid="{F025A0B4-F203-42E6-BBE2-50904D25395B}"/>
    <hyperlink ref="L95" r:id="rId63" xr:uid="{6760A056-B0D3-47FE-BBF9-87707999E819}"/>
    <hyperlink ref="L227" r:id="rId64" xr:uid="{2EBC41A5-4E80-448A-80E8-27342792134F}"/>
    <hyperlink ref="L157" r:id="rId65" xr:uid="{15F42B4F-BC4B-4AF6-8627-2FC215EE65B6}"/>
    <hyperlink ref="L35" r:id="rId66" xr:uid="{D9CA424D-5365-4250-AFFD-DC60842C47DE}"/>
    <hyperlink ref="L19" r:id="rId67" xr:uid="{3CA5E1F8-CC6D-4185-9814-1E99177B8BAC}"/>
    <hyperlink ref="L481" r:id="rId68" xr:uid="{4EF9B9F9-1F02-4B80-A5DF-002869A3952F}"/>
    <hyperlink ref="L31" r:id="rId69" xr:uid="{FD3DC1B1-D4A7-4CF9-9946-E01DA0690138}"/>
    <hyperlink ref="L45" r:id="rId70" xr:uid="{A0652765-513E-4660-A1E0-B8524895DF4E}"/>
    <hyperlink ref="L308" r:id="rId71" xr:uid="{60B164D6-1C74-479D-BB16-1F32330B2EC5}"/>
    <hyperlink ref="L322" r:id="rId72" xr:uid="{BBB249DC-29EB-48C6-B582-CFE0F5B8325E}"/>
    <hyperlink ref="L457" r:id="rId73" xr:uid="{EE1531DA-F0EC-47AB-9C90-58C17BCF76AF}"/>
    <hyperlink ref="L463" r:id="rId74" xr:uid="{3731597D-AA9F-4BF7-AFF6-849755446F5E}"/>
    <hyperlink ref="L474" r:id="rId75" xr:uid="{291C060F-A16D-4942-8EBE-FE413B682A42}"/>
    <hyperlink ref="L337" r:id="rId76" xr:uid="{2C1972D5-F50C-448D-81D6-BBAADB9645F0}"/>
    <hyperlink ref="L502" r:id="rId77" xr:uid="{1F6604A6-500B-426B-A8BD-63118987197C}"/>
    <hyperlink ref="L543" r:id="rId78" xr:uid="{891BD007-C688-4FFC-967E-C8F7674518D2}"/>
    <hyperlink ref="L546" r:id="rId79" xr:uid="{A0D0A90E-3298-4705-90CC-0A3633B3E6A0}"/>
    <hyperlink ref="L400" r:id="rId80" xr:uid="{B2729DC0-F235-4826-BB6A-CD754064E5E8}"/>
    <hyperlink ref="L264" r:id="rId81" xr:uid="{610621BC-AC76-4015-AFD0-A95254E61D50}"/>
    <hyperlink ref="L560" r:id="rId82" xr:uid="{B2644171-890C-4D41-88F2-91478F0A3A45}"/>
    <hyperlink ref="L561" r:id="rId83" xr:uid="{44F54E9C-48CD-42C9-9F94-710A0DC2CABF}"/>
    <hyperlink ref="L562" r:id="rId84" xr:uid="{4B3AC1EA-DB53-4346-9CB2-5AC3623750B4}"/>
    <hyperlink ref="L567" r:id="rId85" xr:uid="{E2507E12-3A8B-4910-B4A1-09C87A22B19B}"/>
    <hyperlink ref="L469" r:id="rId86" xr:uid="{ABD776A7-E95E-4D3F-8117-D88C6DA411E2}"/>
    <hyperlink ref="L480" r:id="rId87" xr:uid="{D2DCD420-DC5C-447E-97D9-AC73A18041AD}"/>
    <hyperlink ref="L229" r:id="rId88" xr:uid="{9A8E3FB8-24B3-46C9-A5C4-943B1D641105}"/>
    <hyperlink ref="L493" r:id="rId89" xr:uid="{FCB78A2E-1ABD-4FCD-86BE-4C0DFC6A7D54}"/>
    <hyperlink ref="L329" r:id="rId90" xr:uid="{2022C569-97CC-4A3C-A08B-32D4B948DB67}"/>
    <hyperlink ref="L442" r:id="rId91" xr:uid="{B5932D58-CC72-4485-A836-8BCBE2FF251D}"/>
    <hyperlink ref="L345" r:id="rId92" xr:uid="{D4020951-4A88-4005-8C3E-F402E214ADDA}"/>
    <hyperlink ref="L179" r:id="rId93" xr:uid="{F6ACB252-DF79-4C96-95E3-851B4E5B8B3F}"/>
    <hyperlink ref="L327" r:id="rId94" xr:uid="{5317A54B-7875-4855-B04A-B4CC0D1D4259}"/>
    <hyperlink ref="L182" r:id="rId95" xr:uid="{4DA50D6F-B9C0-4FCF-B72E-2C8B8DF8A246}"/>
    <hyperlink ref="L24" r:id="rId96" xr:uid="{F77B9D00-D6BC-405A-B8A6-C23292B91403}"/>
    <hyperlink ref="L28" r:id="rId97" xr:uid="{78D87DC3-606D-4DE6-98A5-AADB5FE34081}"/>
    <hyperlink ref="L261" r:id="rId98" xr:uid="{97FF0CE5-3B11-4016-B399-9F612C2F000C}"/>
    <hyperlink ref="L325" r:id="rId99" xr:uid="{EFCB000F-404A-4255-8ABB-45D666769BF1}"/>
    <hyperlink ref="L334" r:id="rId100" xr:uid="{B2D0923C-C8FC-42BB-AE68-A9328C335F0C}"/>
    <hyperlink ref="L314" r:id="rId101" xr:uid="{9FBCC213-B6C3-452B-80EF-3285CD365F52}"/>
    <hyperlink ref="L483" r:id="rId102" xr:uid="{85676788-4FB0-426B-BC26-85E60E8D92DA}"/>
    <hyperlink ref="L429" r:id="rId103" xr:uid="{FCA28598-E8BE-478B-90BC-1C9C29BB7440}"/>
    <hyperlink ref="L572" r:id="rId104" xr:uid="{637EFF5C-7D4F-44FD-8A77-B0EC78A8CDC1}"/>
    <hyperlink ref="L548" r:id="rId105" xr:uid="{5ACF7CA6-3923-43DD-B2E3-2704FEA2D7E4}"/>
    <hyperlink ref="L484" r:id="rId106" xr:uid="{E4AE39FA-1310-458C-8340-F5755FB57939}"/>
    <hyperlink ref="L541" r:id="rId107" xr:uid="{3B81FFCC-46FE-4C5B-BE74-AD42BFF5ECBC}"/>
    <hyperlink ref="L575" r:id="rId108" xr:uid="{70D9FCBC-03F3-49EA-96FD-95E9DD4A5BD2}"/>
    <hyperlink ref="L23" r:id="rId109" xr:uid="{FFE41B9E-45A1-428F-B98A-E864D167B9EF}"/>
    <hyperlink ref="L226" r:id="rId110" xr:uid="{CEE103E6-1079-42C9-A5AB-965AA7B5DA26}"/>
    <hyperlink ref="L104" r:id="rId111" xr:uid="{0500225E-8B1D-4496-A031-017D85A93E26}"/>
    <hyperlink ref="L259" r:id="rId112" xr:uid="{80935F02-0184-4287-8329-00EFC404BAF2}"/>
    <hyperlink ref="L131" r:id="rId113" xr:uid="{2CC720E3-D269-495E-92CC-21344950FFE9}"/>
    <hyperlink ref="L63" r:id="rId114" xr:uid="{5DE9F51B-9996-4D09-87A1-0DB8E81F9547}"/>
    <hyperlink ref="L18" r:id="rId115" xr:uid="{B7D9C750-E17E-4502-99FA-7C74965D8D69}"/>
    <hyperlink ref="L571" r:id="rId116" xr:uid="{906FE5BE-04E8-4F46-9CFE-EA4EA48DC08F}"/>
    <hyperlink ref="L427" r:id="rId117" xr:uid="{3BEABB56-FF47-4238-AA8C-EB5A916F3D89}"/>
    <hyperlink ref="L267" r:id="rId118" xr:uid="{7FF074EA-DEDE-469F-82AF-54E96DE032B9}"/>
    <hyperlink ref="L504" r:id="rId119" xr:uid="{61E0ABBE-D581-48DB-AEA5-AA56397C86F2}"/>
    <hyperlink ref="L47" r:id="rId120" xr:uid="{6A17BD0C-88B7-48D2-9E75-15A2586DA532}"/>
    <hyperlink ref="L336" r:id="rId121" xr:uid="{446941BB-87D0-4CCF-A553-1F1EBA1ACB1C}"/>
    <hyperlink ref="L254" r:id="rId122" xr:uid="{A1F827F1-1171-4A0E-A57E-1D58A983459D}"/>
    <hyperlink ref="L447" r:id="rId123" xr:uid="{564194F4-1618-4856-B6AD-27AC263FF80F}"/>
    <hyperlink ref="L453" r:id="rId124" xr:uid="{0F438155-CAA2-4ACF-8715-41077FFCAA8E}"/>
    <hyperlink ref="L454" r:id="rId125" xr:uid="{3A1FCA71-DE09-4B0C-93AE-172134CF2935}"/>
    <hyperlink ref="L519" r:id="rId126" xr:uid="{E468BDE8-77A7-47DA-A58D-A725E365B5D6}"/>
    <hyperlink ref="L557" r:id="rId127" xr:uid="{1F3F7C09-0DCF-4A47-BDC0-329228D4A3AB}"/>
    <hyperlink ref="L366" r:id="rId128" xr:uid="{6CA6E24E-9A50-4CC2-BE0C-2CB97E5F68FE}"/>
    <hyperlink ref="L271" r:id="rId129" xr:uid="{8C4E46A9-6EAC-467A-A1BE-7D539AE37799}"/>
    <hyperlink ref="L311" r:id="rId130" xr:uid="{47522FB5-8BD1-4E13-BA9B-2040E76DD3F9}"/>
    <hyperlink ref="L401" r:id="rId131" xr:uid="{6E2B5EE2-B58B-467F-B314-AF07BC418193}"/>
    <hyperlink ref="L398" r:id="rId132" xr:uid="{640EA1E5-89B5-4925-B0FD-3F9A47535988}"/>
    <hyperlink ref="L230" r:id="rId133" xr:uid="{1C35C770-4739-48B3-99A7-3DF602329640}"/>
    <hyperlink ref="L152" r:id="rId134" xr:uid="{27C36B33-8CA5-458E-A659-C189DEDEC530}"/>
    <hyperlink ref="L419" r:id="rId135" xr:uid="{EAB3C3E3-E5D0-4FE1-89A0-7ADBE0C9194E}"/>
    <hyperlink ref="L420" r:id="rId136" xr:uid="{FA0523E3-941F-444D-A750-D2B7DFD47852}"/>
    <hyperlink ref="L558" r:id="rId137" xr:uid="{239D15AD-4E43-48D8-A542-ED37ACF9D644}"/>
    <hyperlink ref="L443" r:id="rId138" xr:uid="{31A5B1EA-16EF-482B-810B-553B18D495AB}"/>
    <hyperlink ref="L293" r:id="rId139" xr:uid="{089C6070-3F2B-4B04-84C3-8071687427DE}"/>
    <hyperlink ref="L262" r:id="rId140" xr:uid="{FB8060F1-538D-4B80-8C4A-EC4EDD1F544C}"/>
    <hyperlink ref="L281" r:id="rId141" xr:uid="{25DD08A8-FDAA-4FA8-9416-AFCD99A30C45}"/>
    <hyperlink ref="L243" r:id="rId142" xr:uid="{711982D2-2054-445D-BF19-2A89725448F2}"/>
    <hyperlink ref="L444" r:id="rId143" xr:uid="{C5A4258F-C858-4854-BCFE-C296A780FB6A}"/>
    <hyperlink ref="L105" r:id="rId144" xr:uid="{0CAC4E66-E979-4899-A097-2D65F3E97BDE}"/>
    <hyperlink ref="L67" r:id="rId145" xr:uid="{F940F656-1B58-4709-8629-4CF3BA19D79B}"/>
    <hyperlink ref="L5" r:id="rId146" xr:uid="{2518CF81-50F4-4034-8E14-5B3D1935F071}"/>
    <hyperlink ref="L39" r:id="rId147" xr:uid="{173E85A3-610B-4CFC-9249-6BC0612FA4B4}"/>
    <hyperlink ref="L408" r:id="rId148" xr:uid="{A2A4475A-8B46-46F3-A2D6-D14718A28B6B}"/>
    <hyperlink ref="L173" r:id="rId149" xr:uid="{F78CAFB4-73CD-4C30-AA9E-F6731CE2A0E5}"/>
    <hyperlink ref="L309" r:id="rId150" xr:uid="{79B841CB-6D58-44EA-91C1-310A93CCA803}"/>
    <hyperlink ref="L491" r:id="rId151" xr:uid="{EDD8E329-70B6-49AE-B48D-D7598DD0050E}"/>
    <hyperlink ref="L62" r:id="rId152" xr:uid="{6F757DF7-8192-4CEF-8501-9BAADBC3A236}"/>
    <hyperlink ref="L321" r:id="rId153" xr:uid="{CAA6ACFF-FA1C-4783-8CA6-5C18A06B898D}"/>
    <hyperlink ref="L43" r:id="rId154" xr:uid="{7CBE1897-77A8-4DCE-A096-85C1B8F696F3}"/>
    <hyperlink ref="L40" r:id="rId155" xr:uid="{D5B1D415-3486-4AE8-8A65-6E89F1A213E5}"/>
    <hyperlink ref="L351" r:id="rId156" xr:uid="{99211AEC-729E-4815-BD40-274EA266A6B7}"/>
    <hyperlink ref="L242" r:id="rId157" xr:uid="{2A8E7AA1-BCD4-4AB6-9DE6-C96B942FC392}"/>
    <hyperlink ref="L466" r:id="rId158" xr:uid="{2B2B3F1D-A072-40F4-8CD9-F926EFD9BB18}"/>
    <hyperlink ref="L17" r:id="rId159" xr:uid="{562F7A8C-7360-4C47-952A-F84C3F4243D2}"/>
    <hyperlink ref="L56" r:id="rId160" xr:uid="{1883A38C-7E3A-459E-BEBC-70B6A6A2B9FA}"/>
    <hyperlink ref="L533" r:id="rId161" xr:uid="{65854E19-747F-4BF0-BCF5-CD89E2BDDE8E}"/>
    <hyperlink ref="L197" r:id="rId162" xr:uid="{C3E6038B-D506-46D7-852D-F54533764439}"/>
    <hyperlink ref="L232" r:id="rId163" xr:uid="{EE5E41A7-674F-4CB0-AF95-FC07CB89C102}"/>
    <hyperlink ref="L167" r:id="rId164" xr:uid="{6E1EEB3F-A424-4537-A96B-B7EBD5231403}"/>
    <hyperlink ref="L516" r:id="rId165" xr:uid="{BD8A0E9F-B7C2-4501-9011-E85E854AF386}"/>
    <hyperlink ref="L29" r:id="rId166" xr:uid="{EC880093-957C-481B-BC0F-7E09579DD919}"/>
    <hyperlink ref="L44" r:id="rId167" xr:uid="{8281238B-D71B-4A92-80BB-582E1E6B3DC9}"/>
    <hyperlink ref="L68" r:id="rId168" xr:uid="{F508F1A3-AF7B-482A-B1EC-F4DF78CF31EC}"/>
    <hyperlink ref="L425" r:id="rId169" xr:uid="{7C5B2BFF-0726-4818-9E48-B29E10B5FB95}"/>
    <hyperlink ref="L576" r:id="rId170" xr:uid="{92109B5C-84AB-456A-B528-51F7E53703B9}"/>
    <hyperlink ref="L552" r:id="rId171" xr:uid="{D66AEDF0-F446-4487-8AFF-D56BE0AF5851}"/>
    <hyperlink ref="L501" r:id="rId172" xr:uid="{A285AE14-9B17-4619-9A13-EBE87B9E4364}"/>
    <hyperlink ref="L500" r:id="rId173" xr:uid="{399069F5-C3AA-4A33-B09A-92D321713289}"/>
    <hyperlink ref="L551" r:id="rId174" xr:uid="{7013395D-5E8C-481A-BD38-AD7CFD3268A2}"/>
    <hyperlink ref="L99" r:id="rId175" xr:uid="{6077C01F-66BA-49BB-9A7B-83E17C4A89ED}"/>
    <hyperlink ref="L71" r:id="rId176" xr:uid="{0EF900B9-7F14-48C4-A160-BE0BB6B110DF}"/>
    <hyperlink ref="L73" r:id="rId177" xr:uid="{0F3EBD57-2F1D-48EC-B15A-F4927F9CB6A5}"/>
    <hyperlink ref="L49" r:id="rId178" xr:uid="{1AD102C0-01FA-457E-81F3-C4AD515E0E41}"/>
    <hyperlink ref="L9" r:id="rId179" xr:uid="{BB8A40FE-A8FC-4DC4-AB10-56CAF9AA870A}"/>
    <hyperlink ref="L82" r:id="rId180" xr:uid="{6E423151-3880-44EF-98B3-111A3960AE18}"/>
    <hyperlink ref="L32" r:id="rId181" xr:uid="{61272FC2-964E-4298-84BD-6FC8C797455F}"/>
    <hyperlink ref="L57" r:id="rId182" xr:uid="{824C2404-8483-4F82-85A5-B7B0CC1B29B7}"/>
    <hyperlink ref="L168" r:id="rId183" xr:uid="{15E0C784-4778-41C0-9259-9102C65FD1A3}"/>
    <hyperlink ref="L201" r:id="rId184" xr:uid="{1CC9499E-CE3B-4DF8-B500-FAE763F0149D}"/>
    <hyperlink ref="L241" r:id="rId185" xr:uid="{D7167C6E-7684-4E37-8914-670089DF740C}"/>
    <hyperlink ref="L445" r:id="rId186" xr:uid="{A13AA1D1-8B21-49BB-90FF-FA5D6974737C}"/>
    <hyperlink ref="L13" r:id="rId187" xr:uid="{E810CB0B-752B-4229-A67B-6EA876E131D2}"/>
    <hyperlink ref="L161" r:id="rId188" xr:uid="{70E730F0-ED22-4781-A256-C562601762DF}"/>
    <hyperlink ref="L114" r:id="rId189" xr:uid="{92637CD9-7408-4226-95C8-508595B1AAA3}"/>
    <hyperlink ref="L34" r:id="rId190" xr:uid="{233F5323-30D8-47CA-BC98-BDAFD239C280}"/>
    <hyperlink ref="L342" r:id="rId191" xr:uid="{EF1EFDC6-AD8D-4100-BDB7-DE49F7E4D60D}"/>
    <hyperlink ref="L577" r:id="rId192" xr:uid="{2A63C399-5074-473D-8C07-05BDC0CA232D}"/>
    <hyperlink ref="L578" r:id="rId193" xr:uid="{F4C34D0B-A171-4350-929E-B7DF37EAB458}"/>
    <hyperlink ref="L579" r:id="rId194" xr:uid="{FFEA90F8-55C0-48B8-8B75-D64B58532950}"/>
    <hyperlink ref="L580" r:id="rId195" xr:uid="{DEC8D1B5-C643-4959-A04D-BD182741F1EB}"/>
    <hyperlink ref="L581" r:id="rId196" xr:uid="{242AA63D-65E0-4BA0-9AB7-4DCDB405B088}"/>
  </hyperlinks>
  <pageMargins left="0.75" right="0.75" top="1" bottom="1" header="0.5" footer="0.5"/>
  <pageSetup orientation="portrait" horizontalDpi="4294967292" verticalDpi="4294967292" r:id="rId1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3FC3-FE04-4DBA-812A-6343DB257383}">
  <sheetPr codeName="Hoja4"/>
  <dimension ref="A1:N101"/>
  <sheetViews>
    <sheetView zoomScaleNormal="100" workbookViewId="0">
      <pane xSplit="1" topLeftCell="B1" activePane="topRight" state="frozen"/>
      <selection activeCell="A258" sqref="A258"/>
      <selection pane="topRight" activeCell="E1" sqref="E1"/>
    </sheetView>
  </sheetViews>
  <sheetFormatPr baseColWidth="10" defaultRowHeight="15.6" x14ac:dyDescent="0.3"/>
  <cols>
    <col min="1" max="1" width="30.09765625" bestFit="1" customWidth="1"/>
    <col min="2" max="2" width="41.796875" style="31" customWidth="1"/>
    <col min="3" max="3" width="10.5" customWidth="1"/>
    <col min="4" max="4" width="6.59765625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customWidth="1"/>
    <col min="12" max="12" width="9.69921875" bestFit="1" customWidth="1"/>
    <col min="14" max="14" width="9.69921875" bestFit="1" customWidth="1"/>
  </cols>
  <sheetData>
    <row r="1" spans="1:14" x14ac:dyDescent="0.3">
      <c r="A1" s="54" t="s">
        <v>0</v>
      </c>
      <c r="B1" s="54" t="s">
        <v>32</v>
      </c>
      <c r="C1" s="54" t="s">
        <v>1</v>
      </c>
      <c r="D1" s="54" t="s">
        <v>2</v>
      </c>
      <c r="E1" s="278" t="s">
        <v>6</v>
      </c>
      <c r="F1" s="54" t="s">
        <v>22</v>
      </c>
      <c r="G1" s="54" t="s">
        <v>5</v>
      </c>
      <c r="H1" s="54" t="s">
        <v>217</v>
      </c>
      <c r="I1" s="54" t="s">
        <v>23</v>
      </c>
      <c r="J1" s="54" t="s">
        <v>7</v>
      </c>
      <c r="K1" s="265" t="s">
        <v>1527</v>
      </c>
      <c r="L1" s="60">
        <v>0</v>
      </c>
      <c r="N1" s="1">
        <v>700</v>
      </c>
    </row>
    <row r="2" spans="1:14" x14ac:dyDescent="0.3">
      <c r="A2" s="227" t="s">
        <v>2647</v>
      </c>
      <c r="B2" s="205" t="s">
        <v>2628</v>
      </c>
      <c r="C2" s="6" t="s">
        <v>1154</v>
      </c>
      <c r="D2" s="273" t="s">
        <v>208</v>
      </c>
      <c r="E2" s="266">
        <v>54.99</v>
      </c>
      <c r="F2" s="277">
        <f>ROUNDUP(E2*Arcades!$N$1,-1)</f>
        <v>38500</v>
      </c>
      <c r="G2" s="16">
        <f>ROUNDUP(E2*Arcades!$N$4,-1)</f>
        <v>33000</v>
      </c>
      <c r="H2" s="2">
        <v>1</v>
      </c>
      <c r="I2" s="16">
        <f t="shared" ref="I2:I33" si="0">F2*H2</f>
        <v>38500</v>
      </c>
      <c r="J2" s="16">
        <f t="shared" ref="J2:J33" si="1">G2*H2</f>
        <v>33000</v>
      </c>
      <c r="K2" s="175" t="s">
        <v>3777</v>
      </c>
      <c r="L2" s="41">
        <f t="shared" ref="L2:L33" si="2">E2*H2</f>
        <v>54.99</v>
      </c>
      <c r="N2" s="3">
        <f>SUM(I:I)</f>
        <v>574940</v>
      </c>
    </row>
    <row r="3" spans="1:14" x14ac:dyDescent="0.3">
      <c r="A3" s="22" t="s">
        <v>3573</v>
      </c>
      <c r="B3" s="132" t="s">
        <v>1472</v>
      </c>
      <c r="C3" s="6" t="s">
        <v>1154</v>
      </c>
      <c r="D3" s="273" t="s">
        <v>208</v>
      </c>
      <c r="E3" s="266">
        <v>44.99</v>
      </c>
      <c r="F3" s="277">
        <f>ROUNDUP(E3*Arcades!$N$1,-1)</f>
        <v>31500</v>
      </c>
      <c r="G3" s="16">
        <f>ROUNDUP(E3*Arcades!$N$4,-1)</f>
        <v>27000</v>
      </c>
      <c r="H3" s="2">
        <v>1</v>
      </c>
      <c r="I3" s="16">
        <f t="shared" si="0"/>
        <v>31500</v>
      </c>
      <c r="J3" s="16">
        <f t="shared" si="1"/>
        <v>27000</v>
      </c>
      <c r="K3" s="42" t="s">
        <v>3574</v>
      </c>
      <c r="L3" s="41">
        <f t="shared" si="2"/>
        <v>44.99</v>
      </c>
    </row>
    <row r="4" spans="1:14" x14ac:dyDescent="0.3">
      <c r="A4" s="22" t="s">
        <v>4116</v>
      </c>
      <c r="B4" s="127" t="s">
        <v>1463</v>
      </c>
      <c r="C4" s="9" t="s">
        <v>182</v>
      </c>
      <c r="D4" s="273" t="s">
        <v>208</v>
      </c>
      <c r="E4" s="266">
        <v>39.99</v>
      </c>
      <c r="F4" s="277">
        <f>ROUNDUP(E4*Arcades!$N$1,-1)</f>
        <v>28000</v>
      </c>
      <c r="G4" s="16">
        <f>ROUNDUP(E4*Arcades!$N$4,-1)</f>
        <v>24000</v>
      </c>
      <c r="H4" s="2">
        <v>1</v>
      </c>
      <c r="I4" s="16">
        <f t="shared" si="0"/>
        <v>28000</v>
      </c>
      <c r="J4" s="16">
        <f t="shared" si="1"/>
        <v>24000</v>
      </c>
      <c r="K4" s="42" t="s">
        <v>4303</v>
      </c>
      <c r="L4" s="41">
        <f t="shared" si="2"/>
        <v>39.99</v>
      </c>
      <c r="N4" s="1">
        <v>600</v>
      </c>
    </row>
    <row r="5" spans="1:14" x14ac:dyDescent="0.3">
      <c r="A5" s="4" t="s">
        <v>469</v>
      </c>
      <c r="B5" s="95" t="s">
        <v>1406</v>
      </c>
      <c r="C5" s="9" t="s">
        <v>182</v>
      </c>
      <c r="D5" s="274" t="s">
        <v>211</v>
      </c>
      <c r="E5" s="266">
        <v>34.99</v>
      </c>
      <c r="F5" s="277">
        <f>ROUNDUP(E5*Arcades!$N$1,-1)</f>
        <v>24500</v>
      </c>
      <c r="G5" s="16">
        <f>ROUNDUP(E5*Arcades!$N$4,-1)</f>
        <v>21000</v>
      </c>
      <c r="H5" s="2">
        <v>1</v>
      </c>
      <c r="I5" s="16">
        <f t="shared" si="0"/>
        <v>24500</v>
      </c>
      <c r="J5" s="16">
        <f t="shared" si="1"/>
        <v>21000</v>
      </c>
      <c r="K5" s="42" t="s">
        <v>523</v>
      </c>
      <c r="L5" s="41">
        <f t="shared" si="2"/>
        <v>34.99</v>
      </c>
      <c r="N5" s="3">
        <f>SUM(J:J)</f>
        <v>492750</v>
      </c>
    </row>
    <row r="6" spans="1:14" x14ac:dyDescent="0.3">
      <c r="A6" s="21" t="s">
        <v>1589</v>
      </c>
      <c r="B6" s="170" t="s">
        <v>1522</v>
      </c>
      <c r="C6" s="6" t="s">
        <v>1154</v>
      </c>
      <c r="D6" s="275" t="s">
        <v>210</v>
      </c>
      <c r="E6" s="266">
        <v>29.99</v>
      </c>
      <c r="F6" s="277">
        <f>ROUNDUP(E6*Arcades!$N$1,-1)</f>
        <v>21000</v>
      </c>
      <c r="G6" s="16">
        <f>ROUNDUP(E6*Arcades!$N$4,-1)</f>
        <v>18000</v>
      </c>
      <c r="H6" s="2">
        <v>1</v>
      </c>
      <c r="I6" s="16">
        <f t="shared" si="0"/>
        <v>21000</v>
      </c>
      <c r="J6" s="16">
        <f t="shared" si="1"/>
        <v>18000</v>
      </c>
      <c r="K6" s="42" t="s">
        <v>1657</v>
      </c>
      <c r="L6" s="41">
        <f t="shared" si="2"/>
        <v>29.99</v>
      </c>
    </row>
    <row r="7" spans="1:14" x14ac:dyDescent="0.3">
      <c r="A7" s="22" t="s">
        <v>3576</v>
      </c>
      <c r="B7" s="132" t="s">
        <v>1472</v>
      </c>
      <c r="C7" s="6" t="s">
        <v>1154</v>
      </c>
      <c r="D7" s="273" t="s">
        <v>208</v>
      </c>
      <c r="E7" s="266">
        <v>29.99</v>
      </c>
      <c r="F7" s="277">
        <f>ROUNDUP(E7*Arcades!$N$1,-1)</f>
        <v>21000</v>
      </c>
      <c r="G7" s="16">
        <f>ROUNDUP(E7*Arcades!$N$4,-1)</f>
        <v>18000</v>
      </c>
      <c r="H7" s="2">
        <v>1</v>
      </c>
      <c r="I7" s="16">
        <f t="shared" si="0"/>
        <v>21000</v>
      </c>
      <c r="J7" s="16">
        <f t="shared" si="1"/>
        <v>18000</v>
      </c>
      <c r="K7" s="42" t="s">
        <v>3575</v>
      </c>
      <c r="L7" s="41">
        <f t="shared" si="2"/>
        <v>29.99</v>
      </c>
      <c r="N7" s="54" t="s">
        <v>100</v>
      </c>
    </row>
    <row r="8" spans="1:14" x14ac:dyDescent="0.3">
      <c r="A8" s="4" t="s">
        <v>1808</v>
      </c>
      <c r="B8" s="128" t="s">
        <v>1464</v>
      </c>
      <c r="C8" s="6" t="s">
        <v>1154</v>
      </c>
      <c r="D8" s="273" t="s">
        <v>208</v>
      </c>
      <c r="E8" s="266">
        <v>24.99</v>
      </c>
      <c r="F8" s="277">
        <f>ROUNDUP(E8*Arcades!$N$1,-1)</f>
        <v>17500</v>
      </c>
      <c r="G8" s="16">
        <f>ROUNDUP(E8*Arcades!$N$4,-1)</f>
        <v>15000</v>
      </c>
      <c r="H8" s="2">
        <v>1</v>
      </c>
      <c r="I8" s="16">
        <f t="shared" si="0"/>
        <v>17500</v>
      </c>
      <c r="J8" s="16">
        <f t="shared" si="1"/>
        <v>15000</v>
      </c>
      <c r="K8" s="42" t="s">
        <v>1867</v>
      </c>
      <c r="L8" s="41">
        <f t="shared" si="2"/>
        <v>24.99</v>
      </c>
      <c r="N8" s="40">
        <f>SUM(L:L)</f>
        <v>820.38000000000056</v>
      </c>
    </row>
    <row r="9" spans="1:14" ht="15" customHeight="1" x14ac:dyDescent="0.3">
      <c r="A9" s="15" t="s">
        <v>50</v>
      </c>
      <c r="B9" s="165" t="s">
        <v>1515</v>
      </c>
      <c r="C9" s="6" t="s">
        <v>1154</v>
      </c>
      <c r="D9" s="273" t="s">
        <v>208</v>
      </c>
      <c r="E9" s="266">
        <v>24.99</v>
      </c>
      <c r="F9" s="277">
        <f>ROUNDUP(E9*Arcades!$N$1,-1)</f>
        <v>17500</v>
      </c>
      <c r="G9" s="16">
        <f>ROUNDUP(E9*Arcades!$N$4,-1)</f>
        <v>15000</v>
      </c>
      <c r="H9" s="2">
        <v>1</v>
      </c>
      <c r="I9" s="16">
        <f t="shared" si="0"/>
        <v>17500</v>
      </c>
      <c r="J9" s="16">
        <f t="shared" si="1"/>
        <v>15000</v>
      </c>
      <c r="K9" s="42" t="s">
        <v>246</v>
      </c>
      <c r="L9" s="41">
        <f t="shared" si="2"/>
        <v>24.99</v>
      </c>
    </row>
    <row r="10" spans="1:14" x14ac:dyDescent="0.3">
      <c r="A10" s="4" t="s">
        <v>395</v>
      </c>
      <c r="B10" s="23" t="s">
        <v>1337</v>
      </c>
      <c r="C10" s="19" t="s">
        <v>1037</v>
      </c>
      <c r="D10" s="273" t="s">
        <v>208</v>
      </c>
      <c r="E10" s="266">
        <v>22.99</v>
      </c>
      <c r="F10" s="277">
        <f>ROUNDUP(E10*Arcades!$N$1,-1)</f>
        <v>16100</v>
      </c>
      <c r="G10" s="16">
        <f>ROUNDUP(E10*Arcades!$N$4,-1)</f>
        <v>13800</v>
      </c>
      <c r="H10" s="2">
        <v>1</v>
      </c>
      <c r="I10" s="16">
        <f t="shared" si="0"/>
        <v>16100</v>
      </c>
      <c r="J10" s="16">
        <f t="shared" si="1"/>
        <v>13800</v>
      </c>
      <c r="K10" s="42" t="s">
        <v>394</v>
      </c>
      <c r="L10" s="41">
        <f t="shared" si="2"/>
        <v>22.99</v>
      </c>
    </row>
    <row r="11" spans="1:14" x14ac:dyDescent="0.3">
      <c r="A11" s="21" t="s">
        <v>294</v>
      </c>
      <c r="B11" s="170" t="s">
        <v>1522</v>
      </c>
      <c r="C11" s="6" t="s">
        <v>1154</v>
      </c>
      <c r="D11" s="275" t="s">
        <v>210</v>
      </c>
      <c r="E11" s="266">
        <v>22.99</v>
      </c>
      <c r="F11" s="277">
        <f>ROUNDUP(E11*Arcades!$N$1,-1)</f>
        <v>16100</v>
      </c>
      <c r="G11" s="16">
        <f>ROUNDUP(E11*Arcades!$N$4,-1)</f>
        <v>13800</v>
      </c>
      <c r="H11" s="2">
        <v>1</v>
      </c>
      <c r="I11" s="16">
        <f t="shared" si="0"/>
        <v>16100</v>
      </c>
      <c r="J11" s="16">
        <f t="shared" si="1"/>
        <v>13800</v>
      </c>
      <c r="K11" s="42" t="s">
        <v>1584</v>
      </c>
      <c r="L11" s="41">
        <f t="shared" si="2"/>
        <v>22.99</v>
      </c>
    </row>
    <row r="12" spans="1:14" x14ac:dyDescent="0.3">
      <c r="A12" s="38" t="s">
        <v>293</v>
      </c>
      <c r="B12" s="170" t="s">
        <v>1522</v>
      </c>
      <c r="C12" s="6" t="s">
        <v>1154</v>
      </c>
      <c r="D12" s="275" t="s">
        <v>210</v>
      </c>
      <c r="E12" s="266">
        <v>22.99</v>
      </c>
      <c r="F12" s="277">
        <f>ROUNDUP(E12*Arcades!$N$1,-1)</f>
        <v>16100</v>
      </c>
      <c r="G12" s="16">
        <f>ROUNDUP(E12*Arcades!$N$4,-1)</f>
        <v>13800</v>
      </c>
      <c r="H12" s="36">
        <v>1</v>
      </c>
      <c r="I12" s="35">
        <f t="shared" si="0"/>
        <v>16100</v>
      </c>
      <c r="J12" s="35">
        <f t="shared" si="1"/>
        <v>13800</v>
      </c>
      <c r="K12" s="42" t="s">
        <v>326</v>
      </c>
      <c r="L12" s="41">
        <f t="shared" si="2"/>
        <v>22.99</v>
      </c>
    </row>
    <row r="13" spans="1:14" x14ac:dyDescent="0.3">
      <c r="A13" s="21" t="s">
        <v>2677</v>
      </c>
      <c r="B13" s="205" t="s">
        <v>2628</v>
      </c>
      <c r="C13" s="6" t="s">
        <v>1154</v>
      </c>
      <c r="D13" s="273" t="s">
        <v>208</v>
      </c>
      <c r="E13" s="266">
        <v>19.989999999999998</v>
      </c>
      <c r="F13" s="277">
        <f>ROUNDUP(E13*Arcades!$N$1,-1)</f>
        <v>14000</v>
      </c>
      <c r="G13" s="16">
        <f>ROUNDUP(E13*Arcades!$N$4,-1)</f>
        <v>12000</v>
      </c>
      <c r="H13" s="2">
        <v>1</v>
      </c>
      <c r="I13" s="16">
        <f t="shared" si="0"/>
        <v>14000</v>
      </c>
      <c r="J13" s="16">
        <f t="shared" si="1"/>
        <v>12000</v>
      </c>
      <c r="K13" s="42" t="s">
        <v>4605</v>
      </c>
      <c r="L13" s="41">
        <f t="shared" si="2"/>
        <v>19.989999999999998</v>
      </c>
    </row>
    <row r="14" spans="1:14" x14ac:dyDescent="0.3">
      <c r="A14" s="176" t="s">
        <v>5219</v>
      </c>
      <c r="B14" s="172" t="s">
        <v>1525</v>
      </c>
      <c r="C14" s="14" t="s">
        <v>1152</v>
      </c>
      <c r="D14" s="275" t="s">
        <v>210</v>
      </c>
      <c r="E14" s="266">
        <v>17.989999999999998</v>
      </c>
      <c r="F14" s="277">
        <f>ROUNDUP(E14*Arcades!$N$1,-1)</f>
        <v>12600</v>
      </c>
      <c r="G14" s="16">
        <f>ROUNDUP(E14*Arcades!$N$4,-1)</f>
        <v>10800</v>
      </c>
      <c r="H14" s="2">
        <v>1</v>
      </c>
      <c r="I14" s="16">
        <f t="shared" si="0"/>
        <v>12600</v>
      </c>
      <c r="J14" s="16">
        <f t="shared" si="1"/>
        <v>10800</v>
      </c>
      <c r="K14" s="256" t="s">
        <v>5220</v>
      </c>
      <c r="L14" s="41">
        <f t="shared" si="2"/>
        <v>17.989999999999998</v>
      </c>
    </row>
    <row r="15" spans="1:14" x14ac:dyDescent="0.3">
      <c r="A15" s="30" t="s">
        <v>1585</v>
      </c>
      <c r="B15" s="75" t="s">
        <v>1384</v>
      </c>
      <c r="C15" s="6" t="s">
        <v>1154</v>
      </c>
      <c r="D15" s="273" t="s">
        <v>208</v>
      </c>
      <c r="E15" s="266">
        <v>17.989999999999998</v>
      </c>
      <c r="F15" s="277">
        <f>ROUNDUP(E15*Arcades!$N$1,-1)</f>
        <v>12600</v>
      </c>
      <c r="G15" s="16">
        <f>ROUNDUP(E15*Arcades!$N$4,-1)</f>
        <v>10800</v>
      </c>
      <c r="H15" s="2">
        <v>1</v>
      </c>
      <c r="I15" s="16">
        <f t="shared" si="0"/>
        <v>12600</v>
      </c>
      <c r="J15" s="16">
        <f t="shared" si="1"/>
        <v>10800</v>
      </c>
      <c r="K15" s="42" t="s">
        <v>1586</v>
      </c>
      <c r="L15" s="41">
        <f t="shared" si="2"/>
        <v>17.989999999999998</v>
      </c>
    </row>
    <row r="16" spans="1:14" x14ac:dyDescent="0.3">
      <c r="A16" s="4" t="s">
        <v>77</v>
      </c>
      <c r="B16" s="169" t="s">
        <v>1519</v>
      </c>
      <c r="C16" s="10" t="s">
        <v>181</v>
      </c>
      <c r="D16" s="275" t="s">
        <v>210</v>
      </c>
      <c r="E16" s="266">
        <v>15.99</v>
      </c>
      <c r="F16" s="277">
        <f>ROUNDUP(E16*Arcades!$N$1,-1)</f>
        <v>11200</v>
      </c>
      <c r="G16" s="16">
        <f>ROUNDUP(E16*Arcades!$N$4,-1)</f>
        <v>9600</v>
      </c>
      <c r="H16" s="2">
        <v>1</v>
      </c>
      <c r="I16" s="16">
        <f t="shared" si="0"/>
        <v>11200</v>
      </c>
      <c r="J16" s="16">
        <f t="shared" si="1"/>
        <v>9600</v>
      </c>
      <c r="K16" s="42" t="s">
        <v>117</v>
      </c>
      <c r="L16" s="41">
        <f t="shared" si="2"/>
        <v>15.99</v>
      </c>
    </row>
    <row r="17" spans="1:12" x14ac:dyDescent="0.3">
      <c r="A17" s="4" t="s">
        <v>285</v>
      </c>
      <c r="B17" s="68" t="s">
        <v>1378</v>
      </c>
      <c r="C17" s="14" t="s">
        <v>1152</v>
      </c>
      <c r="D17" s="276" t="s">
        <v>209</v>
      </c>
      <c r="E17" s="266">
        <v>14.99</v>
      </c>
      <c r="F17" s="277">
        <f>ROUNDUP(E17*Arcades!$N$1,-1)</f>
        <v>10500</v>
      </c>
      <c r="G17" s="16">
        <f>ROUNDUP(E17*Arcades!$N$4,-1)</f>
        <v>9000</v>
      </c>
      <c r="H17" s="2">
        <v>1</v>
      </c>
      <c r="I17" s="16">
        <f t="shared" si="0"/>
        <v>10500</v>
      </c>
      <c r="J17" s="16">
        <f t="shared" si="1"/>
        <v>9000</v>
      </c>
      <c r="K17" s="42" t="s">
        <v>6434</v>
      </c>
      <c r="L17" s="41">
        <f t="shared" si="2"/>
        <v>14.99</v>
      </c>
    </row>
    <row r="18" spans="1:12" x14ac:dyDescent="0.3">
      <c r="A18" s="4" t="s">
        <v>1811</v>
      </c>
      <c r="B18" s="127" t="s">
        <v>1463</v>
      </c>
      <c r="C18" s="6" t="s">
        <v>1154</v>
      </c>
      <c r="D18" s="273" t="s">
        <v>208</v>
      </c>
      <c r="E18" s="266">
        <v>14.99</v>
      </c>
      <c r="F18" s="277">
        <f>ROUNDUP(E18*Arcades!$N$1,-1)</f>
        <v>10500</v>
      </c>
      <c r="G18" s="16">
        <f>ROUNDUP(E18*Arcades!$N$4,-1)</f>
        <v>9000</v>
      </c>
      <c r="H18" s="2">
        <v>1</v>
      </c>
      <c r="I18" s="16">
        <f t="shared" si="0"/>
        <v>10500</v>
      </c>
      <c r="J18" s="16">
        <f t="shared" si="1"/>
        <v>9000</v>
      </c>
      <c r="K18" s="42" t="s">
        <v>1869</v>
      </c>
      <c r="L18" s="41">
        <f t="shared" si="2"/>
        <v>14.99</v>
      </c>
    </row>
    <row r="19" spans="1:12" x14ac:dyDescent="0.3">
      <c r="A19" s="4" t="s">
        <v>46</v>
      </c>
      <c r="B19" s="142" t="s">
        <v>1485</v>
      </c>
      <c r="C19" s="6" t="s">
        <v>1154</v>
      </c>
      <c r="D19" s="273" t="s">
        <v>208</v>
      </c>
      <c r="E19" s="266">
        <v>14.99</v>
      </c>
      <c r="F19" s="277">
        <f>ROUNDUP(E19*Arcades!$N$1,-1)</f>
        <v>10500</v>
      </c>
      <c r="G19" s="16">
        <f>ROUNDUP(E19*Arcades!$N$4,-1)</f>
        <v>9000</v>
      </c>
      <c r="H19" s="2">
        <v>1</v>
      </c>
      <c r="I19" s="16">
        <f t="shared" si="0"/>
        <v>10500</v>
      </c>
      <c r="J19" s="16">
        <f t="shared" si="1"/>
        <v>9000</v>
      </c>
      <c r="K19" s="42" t="s">
        <v>249</v>
      </c>
      <c r="L19" s="41">
        <f t="shared" si="2"/>
        <v>14.99</v>
      </c>
    </row>
    <row r="20" spans="1:12" x14ac:dyDescent="0.3">
      <c r="A20" s="4" t="s">
        <v>1809</v>
      </c>
      <c r="B20" s="156" t="s">
        <v>1502</v>
      </c>
      <c r="C20" s="6" t="s">
        <v>1154</v>
      </c>
      <c r="D20" s="273" t="s">
        <v>208</v>
      </c>
      <c r="E20" s="266">
        <v>14.99</v>
      </c>
      <c r="F20" s="277">
        <f>ROUNDUP(E20*Arcades!$N$1,-1)</f>
        <v>10500</v>
      </c>
      <c r="G20" s="16">
        <f>ROUNDUP(E20*Arcades!$N$4,-1)</f>
        <v>9000</v>
      </c>
      <c r="H20" s="2">
        <v>1</v>
      </c>
      <c r="I20" s="16">
        <f t="shared" si="0"/>
        <v>10500</v>
      </c>
      <c r="J20" s="16">
        <f t="shared" si="1"/>
        <v>9000</v>
      </c>
      <c r="K20" s="42" t="s">
        <v>1810</v>
      </c>
      <c r="L20" s="41">
        <f t="shared" si="2"/>
        <v>14.99</v>
      </c>
    </row>
    <row r="21" spans="1:12" x14ac:dyDescent="0.3">
      <c r="A21" s="20" t="s">
        <v>2160</v>
      </c>
      <c r="B21" s="157" t="s">
        <v>2132</v>
      </c>
      <c r="C21" s="6" t="s">
        <v>1154</v>
      </c>
      <c r="D21" s="273" t="s">
        <v>208</v>
      </c>
      <c r="E21" s="266">
        <v>14.99</v>
      </c>
      <c r="F21" s="277">
        <f>ROUNDUP(E21*Arcades!$N$1,-1)</f>
        <v>10500</v>
      </c>
      <c r="G21" s="16">
        <f>ROUNDUP(E21*Arcades!$N$4,-1)</f>
        <v>9000</v>
      </c>
      <c r="H21" s="2">
        <v>1</v>
      </c>
      <c r="I21" s="16">
        <f t="shared" si="0"/>
        <v>10500</v>
      </c>
      <c r="J21" s="16">
        <f t="shared" si="1"/>
        <v>9000</v>
      </c>
      <c r="K21" s="42" t="s">
        <v>2179</v>
      </c>
      <c r="L21" s="41">
        <f t="shared" si="2"/>
        <v>14.99</v>
      </c>
    </row>
    <row r="22" spans="1:12" x14ac:dyDescent="0.3">
      <c r="A22" s="4" t="s">
        <v>1803</v>
      </c>
      <c r="B22" s="144" t="s">
        <v>1487</v>
      </c>
      <c r="C22" s="19" t="s">
        <v>185</v>
      </c>
      <c r="D22" s="273" t="s">
        <v>208</v>
      </c>
      <c r="E22" s="266">
        <v>13.99</v>
      </c>
      <c r="F22" s="277">
        <f>ROUNDUP(E22*Arcades!$N$1,-1)</f>
        <v>9800</v>
      </c>
      <c r="G22" s="16">
        <f>ROUNDUP(E22*Arcades!$N$4,-1)</f>
        <v>8400</v>
      </c>
      <c r="H22" s="2">
        <v>1</v>
      </c>
      <c r="I22" s="16">
        <f t="shared" si="0"/>
        <v>9800</v>
      </c>
      <c r="J22" s="16">
        <f t="shared" si="1"/>
        <v>8400</v>
      </c>
      <c r="K22" s="42" t="s">
        <v>1804</v>
      </c>
      <c r="L22" s="41">
        <f t="shared" si="2"/>
        <v>13.99</v>
      </c>
    </row>
    <row r="23" spans="1:12" x14ac:dyDescent="0.3">
      <c r="A23" s="4" t="s">
        <v>287</v>
      </c>
      <c r="B23" s="102" t="s">
        <v>1413</v>
      </c>
      <c r="C23" s="19" t="s">
        <v>1037</v>
      </c>
      <c r="D23" s="273" t="s">
        <v>208</v>
      </c>
      <c r="E23" s="266">
        <v>13.99</v>
      </c>
      <c r="F23" s="277">
        <f>ROUNDUP(E23*Arcades!$N$1,-1)</f>
        <v>9800</v>
      </c>
      <c r="G23" s="16">
        <f>ROUNDUP(E23*Arcades!$N$4,-1)</f>
        <v>8400</v>
      </c>
      <c r="H23" s="2">
        <v>1</v>
      </c>
      <c r="I23" s="16">
        <f t="shared" si="0"/>
        <v>9800</v>
      </c>
      <c r="J23" s="16">
        <f t="shared" si="1"/>
        <v>8400</v>
      </c>
      <c r="K23" s="42" t="s">
        <v>286</v>
      </c>
      <c r="L23" s="41">
        <f t="shared" si="2"/>
        <v>13.99</v>
      </c>
    </row>
    <row r="24" spans="1:12" x14ac:dyDescent="0.3">
      <c r="A24" s="22" t="s">
        <v>4117</v>
      </c>
      <c r="B24" s="159" t="s">
        <v>1509</v>
      </c>
      <c r="C24" s="19" t="s">
        <v>1037</v>
      </c>
      <c r="D24" s="273" t="s">
        <v>208</v>
      </c>
      <c r="E24" s="266">
        <v>12.99</v>
      </c>
      <c r="F24" s="277">
        <f>ROUNDUP(E24*Arcades!$N$1,-1)</f>
        <v>9100</v>
      </c>
      <c r="G24" s="16">
        <f>ROUNDUP(E24*Arcades!$N$4,-1)</f>
        <v>7800</v>
      </c>
      <c r="H24" s="2">
        <v>1</v>
      </c>
      <c r="I24" s="16">
        <f t="shared" si="0"/>
        <v>9100</v>
      </c>
      <c r="J24" s="16">
        <f t="shared" si="1"/>
        <v>7800</v>
      </c>
      <c r="K24" s="42" t="s">
        <v>4304</v>
      </c>
      <c r="L24" s="41">
        <f t="shared" si="2"/>
        <v>12.99</v>
      </c>
    </row>
    <row r="25" spans="1:12" x14ac:dyDescent="0.3">
      <c r="A25" s="4" t="s">
        <v>1805</v>
      </c>
      <c r="B25" s="127" t="s">
        <v>1463</v>
      </c>
      <c r="C25" s="14" t="s">
        <v>1152</v>
      </c>
      <c r="D25" s="273" t="s">
        <v>208</v>
      </c>
      <c r="E25" s="266">
        <v>12.99</v>
      </c>
      <c r="F25" s="277">
        <f>ROUNDUP(E25*Arcades!$N$1,-1)</f>
        <v>9100</v>
      </c>
      <c r="G25" s="16">
        <f>ROUNDUP(E25*Arcades!$N$4,-1)</f>
        <v>7800</v>
      </c>
      <c r="H25" s="2">
        <v>1</v>
      </c>
      <c r="I25" s="16">
        <f t="shared" si="0"/>
        <v>9100</v>
      </c>
      <c r="J25" s="16">
        <f t="shared" si="1"/>
        <v>7800</v>
      </c>
      <c r="K25" s="42" t="s">
        <v>1806</v>
      </c>
      <c r="L25" s="41">
        <f t="shared" si="2"/>
        <v>12.99</v>
      </c>
    </row>
    <row r="26" spans="1:12" x14ac:dyDescent="0.3">
      <c r="A26" s="4" t="s">
        <v>49</v>
      </c>
      <c r="B26" s="165" t="s">
        <v>1515</v>
      </c>
      <c r="C26" s="10" t="s">
        <v>186</v>
      </c>
      <c r="D26" s="273" t="s">
        <v>208</v>
      </c>
      <c r="E26" s="266">
        <v>11.99</v>
      </c>
      <c r="F26" s="277">
        <f>ROUNDUP(E26*Arcades!$N$1,-1)</f>
        <v>8400</v>
      </c>
      <c r="G26" s="16">
        <f>ROUNDUP(E26*Arcades!$N$4,-1)</f>
        <v>7200</v>
      </c>
      <c r="H26" s="2">
        <v>1</v>
      </c>
      <c r="I26" s="16">
        <f t="shared" si="0"/>
        <v>8400</v>
      </c>
      <c r="J26" s="16">
        <f t="shared" si="1"/>
        <v>7200</v>
      </c>
      <c r="K26" s="42" t="s">
        <v>250</v>
      </c>
      <c r="L26" s="41">
        <f t="shared" si="2"/>
        <v>11.99</v>
      </c>
    </row>
    <row r="27" spans="1:12" x14ac:dyDescent="0.3">
      <c r="A27" s="4" t="s">
        <v>58</v>
      </c>
      <c r="B27" s="131" t="s">
        <v>1468</v>
      </c>
      <c r="C27" s="19" t="s">
        <v>185</v>
      </c>
      <c r="D27" s="273" t="s">
        <v>208</v>
      </c>
      <c r="E27" s="266">
        <v>10.99</v>
      </c>
      <c r="F27" s="277">
        <f>ROUNDUP(E27*Arcades!$N$1,-1)</f>
        <v>7700</v>
      </c>
      <c r="G27" s="16">
        <f>ROUNDUP(E27*Arcades!$N$4,-1)</f>
        <v>6600</v>
      </c>
      <c r="H27" s="2">
        <v>1</v>
      </c>
      <c r="I27" s="16">
        <f t="shared" si="0"/>
        <v>7700</v>
      </c>
      <c r="J27" s="16">
        <f t="shared" si="1"/>
        <v>6600</v>
      </c>
      <c r="K27" s="42" t="s">
        <v>248</v>
      </c>
      <c r="L27" s="41">
        <f t="shared" si="2"/>
        <v>10.99</v>
      </c>
    </row>
    <row r="28" spans="1:12" x14ac:dyDescent="0.3">
      <c r="A28" s="4" t="s">
        <v>59</v>
      </c>
      <c r="B28" s="101" t="s">
        <v>1423</v>
      </c>
      <c r="C28" s="10" t="s">
        <v>181</v>
      </c>
      <c r="D28" s="273" t="s">
        <v>208</v>
      </c>
      <c r="E28" s="266">
        <v>9.99</v>
      </c>
      <c r="F28" s="277">
        <f>ROUNDUP(E28*Arcades!$N$1,-1)</f>
        <v>7000</v>
      </c>
      <c r="G28" s="16">
        <f>ROUNDUP(E28*Arcades!$N$4,-1)</f>
        <v>6000</v>
      </c>
      <c r="H28" s="2">
        <v>1</v>
      </c>
      <c r="I28" s="16">
        <f t="shared" si="0"/>
        <v>7000</v>
      </c>
      <c r="J28" s="16">
        <f t="shared" si="1"/>
        <v>6000</v>
      </c>
      <c r="K28" s="42" t="s">
        <v>254</v>
      </c>
      <c r="L28" s="41">
        <f t="shared" si="2"/>
        <v>9.99</v>
      </c>
    </row>
    <row r="29" spans="1:12" x14ac:dyDescent="0.3">
      <c r="A29" s="30" t="s">
        <v>1807</v>
      </c>
      <c r="B29" s="89" t="s">
        <v>1400</v>
      </c>
      <c r="C29" s="6" t="s">
        <v>1154</v>
      </c>
      <c r="D29" s="273" t="s">
        <v>208</v>
      </c>
      <c r="E29" s="266">
        <v>9.99</v>
      </c>
      <c r="F29" s="277">
        <f>ROUNDUP(E29*Arcades!$N$1,-1)</f>
        <v>7000</v>
      </c>
      <c r="G29" s="16">
        <f>ROUNDUP(E29*Arcades!$N$4,-1)</f>
        <v>6000</v>
      </c>
      <c r="H29" s="2">
        <v>1</v>
      </c>
      <c r="I29" s="16">
        <f t="shared" si="0"/>
        <v>7000</v>
      </c>
      <c r="J29" s="16">
        <f t="shared" si="1"/>
        <v>6000</v>
      </c>
      <c r="K29" s="42" t="s">
        <v>1871</v>
      </c>
      <c r="L29" s="41">
        <f t="shared" si="2"/>
        <v>9.99</v>
      </c>
    </row>
    <row r="30" spans="1:12" x14ac:dyDescent="0.3">
      <c r="A30" s="190" t="s">
        <v>3577</v>
      </c>
      <c r="B30" s="116" t="s">
        <v>1461</v>
      </c>
      <c r="C30" s="6" t="s">
        <v>1154</v>
      </c>
      <c r="D30" s="273" t="s">
        <v>208</v>
      </c>
      <c r="E30" s="266">
        <v>9.99</v>
      </c>
      <c r="F30" s="277">
        <f>ROUNDUP(E30*Arcades!$N$1,-1)</f>
        <v>7000</v>
      </c>
      <c r="G30" s="16">
        <f>ROUNDUP(E30*Arcades!$N$4,-1)</f>
        <v>6000</v>
      </c>
      <c r="H30" s="2">
        <v>1</v>
      </c>
      <c r="I30" s="16">
        <f t="shared" si="0"/>
        <v>7000</v>
      </c>
      <c r="J30" s="16">
        <f t="shared" si="1"/>
        <v>6000</v>
      </c>
      <c r="K30" s="42" t="s">
        <v>4306</v>
      </c>
      <c r="L30" s="41">
        <f t="shared" si="2"/>
        <v>9.99</v>
      </c>
    </row>
    <row r="31" spans="1:12" x14ac:dyDescent="0.3">
      <c r="A31" s="204" t="s">
        <v>2158</v>
      </c>
      <c r="B31" s="157" t="s">
        <v>2132</v>
      </c>
      <c r="C31" s="6" t="s">
        <v>1154</v>
      </c>
      <c r="D31" s="273" t="s">
        <v>208</v>
      </c>
      <c r="E31" s="266">
        <v>9.99</v>
      </c>
      <c r="F31" s="277">
        <f>ROUNDUP(E31*Arcades!$N$1,-1)</f>
        <v>7000</v>
      </c>
      <c r="G31" s="16">
        <f>ROUNDUP(E31*Arcades!$N$4,-1)</f>
        <v>6000</v>
      </c>
      <c r="H31" s="2">
        <v>1</v>
      </c>
      <c r="I31" s="16">
        <f t="shared" si="0"/>
        <v>7000</v>
      </c>
      <c r="J31" s="16">
        <f t="shared" si="1"/>
        <v>6000</v>
      </c>
      <c r="K31" s="42" t="s">
        <v>5230</v>
      </c>
      <c r="L31" s="41">
        <f t="shared" si="2"/>
        <v>9.99</v>
      </c>
    </row>
    <row r="32" spans="1:12" x14ac:dyDescent="0.3">
      <c r="A32" s="4" t="s">
        <v>5261</v>
      </c>
      <c r="B32" s="272" t="s">
        <v>5263</v>
      </c>
      <c r="C32" s="6" t="s">
        <v>1154</v>
      </c>
      <c r="D32" s="273" t="s">
        <v>208</v>
      </c>
      <c r="E32" s="266">
        <v>9.99</v>
      </c>
      <c r="F32" s="277">
        <f>ROUNDUP(E32*Arcades!$N$1,-1)</f>
        <v>7000</v>
      </c>
      <c r="G32" s="16">
        <f>ROUNDUP(E32*Arcades!$N$4,-1)</f>
        <v>6000</v>
      </c>
      <c r="H32" s="2">
        <v>1</v>
      </c>
      <c r="I32" s="16">
        <f t="shared" si="0"/>
        <v>7000</v>
      </c>
      <c r="J32" s="16">
        <f t="shared" si="1"/>
        <v>6000</v>
      </c>
      <c r="K32" s="42" t="s">
        <v>5262</v>
      </c>
      <c r="L32" s="41">
        <f t="shared" si="2"/>
        <v>9.99</v>
      </c>
    </row>
    <row r="33" spans="1:12" x14ac:dyDescent="0.3">
      <c r="A33" s="38" t="s">
        <v>79</v>
      </c>
      <c r="B33" s="169" t="s">
        <v>1519</v>
      </c>
      <c r="C33" s="9" t="s">
        <v>182</v>
      </c>
      <c r="D33" s="275" t="s">
        <v>210</v>
      </c>
      <c r="E33" s="266">
        <v>8.99</v>
      </c>
      <c r="F33" s="277">
        <f>ROUNDUP(E33*Arcades!$N$1,-1)</f>
        <v>6300</v>
      </c>
      <c r="G33" s="16">
        <f>ROUNDUP(E33*Arcades!$N$4,-1)</f>
        <v>5400</v>
      </c>
      <c r="H33" s="36">
        <v>1</v>
      </c>
      <c r="I33" s="35">
        <f t="shared" si="0"/>
        <v>6300</v>
      </c>
      <c r="J33" s="35">
        <f t="shared" si="1"/>
        <v>5400</v>
      </c>
      <c r="K33" s="42" t="s">
        <v>107</v>
      </c>
      <c r="L33" s="41">
        <f t="shared" si="2"/>
        <v>8.99</v>
      </c>
    </row>
    <row r="34" spans="1:12" x14ac:dyDescent="0.3">
      <c r="A34" s="21" t="s">
        <v>441</v>
      </c>
      <c r="B34" s="172" t="s">
        <v>1525</v>
      </c>
      <c r="C34" s="14" t="s">
        <v>1152</v>
      </c>
      <c r="D34" s="273" t="s">
        <v>208</v>
      </c>
      <c r="E34" s="266">
        <v>8.99</v>
      </c>
      <c r="F34" s="277">
        <f>ROUNDUP(E34*Arcades!$N$1,-1)</f>
        <v>6300</v>
      </c>
      <c r="G34" s="16">
        <f>ROUNDUP(E34*Arcades!$N$4,-1)</f>
        <v>5400</v>
      </c>
      <c r="H34" s="2">
        <v>1</v>
      </c>
      <c r="I34" s="16">
        <f t="shared" ref="I34:I65" si="3">F34*H34</f>
        <v>6300</v>
      </c>
      <c r="J34" s="16">
        <f t="shared" ref="J34:J65" si="4">G34*H34</f>
        <v>5400</v>
      </c>
      <c r="K34" s="42" t="s">
        <v>1870</v>
      </c>
      <c r="L34" s="41">
        <f t="shared" ref="L34:L65" si="5">E34*H34</f>
        <v>8.99</v>
      </c>
    </row>
    <row r="35" spans="1:12" x14ac:dyDescent="0.3">
      <c r="A35" s="22" t="s">
        <v>83</v>
      </c>
      <c r="B35" s="23" t="s">
        <v>1343</v>
      </c>
      <c r="C35" s="14" t="s">
        <v>1152</v>
      </c>
      <c r="D35" s="276" t="s">
        <v>209</v>
      </c>
      <c r="E35" s="266">
        <v>8.99</v>
      </c>
      <c r="F35" s="277">
        <f>ROUNDUP(E35*Arcades!$N$1,-1)</f>
        <v>6300</v>
      </c>
      <c r="G35" s="16">
        <f>ROUNDUP(E35*Arcades!$N$4,-1)</f>
        <v>5400</v>
      </c>
      <c r="H35" s="2">
        <v>1</v>
      </c>
      <c r="I35" s="16">
        <f t="shared" si="3"/>
        <v>6300</v>
      </c>
      <c r="J35" s="16">
        <f t="shared" si="4"/>
        <v>5400</v>
      </c>
      <c r="K35" s="42" t="s">
        <v>4077</v>
      </c>
      <c r="L35" s="41">
        <f t="shared" si="5"/>
        <v>8.99</v>
      </c>
    </row>
    <row r="36" spans="1:12" x14ac:dyDescent="0.3">
      <c r="A36" s="4" t="s">
        <v>403</v>
      </c>
      <c r="B36" s="172" t="s">
        <v>1525</v>
      </c>
      <c r="C36" s="6" t="s">
        <v>1154</v>
      </c>
      <c r="D36" s="273" t="s">
        <v>208</v>
      </c>
      <c r="E36" s="266">
        <v>8.99</v>
      </c>
      <c r="F36" s="277">
        <f>ROUNDUP(E36*Arcades!$N$1,-1)</f>
        <v>6300</v>
      </c>
      <c r="G36" s="16">
        <f>ROUNDUP(E36*Arcades!$N$4,-1)</f>
        <v>5400</v>
      </c>
      <c r="H36" s="2">
        <v>1</v>
      </c>
      <c r="I36" s="16">
        <f t="shared" si="3"/>
        <v>6300</v>
      </c>
      <c r="J36" s="16">
        <f t="shared" si="4"/>
        <v>5400</v>
      </c>
      <c r="K36" s="42" t="s">
        <v>402</v>
      </c>
      <c r="L36" s="41">
        <f t="shared" si="5"/>
        <v>8.99</v>
      </c>
    </row>
    <row r="37" spans="1:12" x14ac:dyDescent="0.3">
      <c r="A37" s="22" t="s">
        <v>1583</v>
      </c>
      <c r="B37" s="98" t="s">
        <v>1409</v>
      </c>
      <c r="C37" s="14" t="s">
        <v>1152</v>
      </c>
      <c r="D37" s="273" t="s">
        <v>208</v>
      </c>
      <c r="E37" s="266">
        <v>7.99</v>
      </c>
      <c r="F37" s="277">
        <f>ROUNDUP(E37*Arcades!$N$1,-1)</f>
        <v>5600</v>
      </c>
      <c r="G37" s="16">
        <f>ROUNDUP(E37*Arcades!$N$4,-1)</f>
        <v>4800</v>
      </c>
      <c r="H37" s="2">
        <v>1</v>
      </c>
      <c r="I37" s="16">
        <f t="shared" si="3"/>
        <v>5600</v>
      </c>
      <c r="J37" s="16">
        <f t="shared" si="4"/>
        <v>4800</v>
      </c>
      <c r="K37" s="42" t="s">
        <v>1582</v>
      </c>
      <c r="L37" s="41">
        <f t="shared" si="5"/>
        <v>7.99</v>
      </c>
    </row>
    <row r="38" spans="1:12" x14ac:dyDescent="0.3">
      <c r="A38" s="4" t="s">
        <v>1588</v>
      </c>
      <c r="B38" s="116" t="s">
        <v>1455</v>
      </c>
      <c r="C38" s="6" t="s">
        <v>1154</v>
      </c>
      <c r="D38" s="273" t="s">
        <v>208</v>
      </c>
      <c r="E38" s="266">
        <v>7.99</v>
      </c>
      <c r="F38" s="277">
        <f>ROUNDUP(E38*Arcades!$N$1,-1)</f>
        <v>5600</v>
      </c>
      <c r="G38" s="16">
        <f>ROUNDUP(E38*Arcades!$N$4,-1)</f>
        <v>4800</v>
      </c>
      <c r="H38" s="2">
        <v>1</v>
      </c>
      <c r="I38" s="16">
        <f t="shared" si="3"/>
        <v>5600</v>
      </c>
      <c r="J38" s="16">
        <f t="shared" si="4"/>
        <v>4800</v>
      </c>
      <c r="K38" s="42" t="s">
        <v>1587</v>
      </c>
      <c r="L38" s="41">
        <f t="shared" si="5"/>
        <v>7.99</v>
      </c>
    </row>
    <row r="39" spans="1:12" x14ac:dyDescent="0.3">
      <c r="A39" s="4" t="s">
        <v>290</v>
      </c>
      <c r="B39" s="125" t="s">
        <v>1459</v>
      </c>
      <c r="C39" s="6" t="s">
        <v>1154</v>
      </c>
      <c r="D39" s="273" t="s">
        <v>208</v>
      </c>
      <c r="E39" s="266">
        <v>7.99</v>
      </c>
      <c r="F39" s="277">
        <f>ROUNDUP(E39*Arcades!$N$1,-1)</f>
        <v>5600</v>
      </c>
      <c r="G39" s="16">
        <f>ROUNDUP(E39*Arcades!$N$4,-1)</f>
        <v>4800</v>
      </c>
      <c r="H39" s="2">
        <v>1</v>
      </c>
      <c r="I39" s="16">
        <f t="shared" si="3"/>
        <v>5600</v>
      </c>
      <c r="J39" s="16">
        <f t="shared" si="4"/>
        <v>4800</v>
      </c>
      <c r="K39" s="42" t="s">
        <v>321</v>
      </c>
      <c r="L39" s="41">
        <f t="shared" si="5"/>
        <v>7.99</v>
      </c>
    </row>
    <row r="40" spans="1:12" x14ac:dyDescent="0.3">
      <c r="A40" s="38" t="s">
        <v>310</v>
      </c>
      <c r="B40" s="170" t="s">
        <v>1523</v>
      </c>
      <c r="C40" s="6" t="s">
        <v>1154</v>
      </c>
      <c r="D40" s="273" t="s">
        <v>208</v>
      </c>
      <c r="E40" s="266">
        <v>7.99</v>
      </c>
      <c r="F40" s="277">
        <f>ROUNDUP(E40*Arcades!$N$1,-1)</f>
        <v>5600</v>
      </c>
      <c r="G40" s="16">
        <f>ROUNDUP(E40*Arcades!$N$4,-1)</f>
        <v>4800</v>
      </c>
      <c r="H40" s="2">
        <v>1</v>
      </c>
      <c r="I40" s="35">
        <f t="shared" si="3"/>
        <v>5600</v>
      </c>
      <c r="J40" s="35">
        <f t="shared" si="4"/>
        <v>4800</v>
      </c>
      <c r="K40" s="42" t="s">
        <v>311</v>
      </c>
      <c r="L40" s="41">
        <f t="shared" si="5"/>
        <v>7.99</v>
      </c>
    </row>
    <row r="41" spans="1:12" x14ac:dyDescent="0.3">
      <c r="A41" s="30" t="s">
        <v>282</v>
      </c>
      <c r="B41" s="76" t="s">
        <v>1385</v>
      </c>
      <c r="C41" s="9" t="s">
        <v>182</v>
      </c>
      <c r="D41" s="273" t="s">
        <v>208</v>
      </c>
      <c r="E41" s="266">
        <v>6.99</v>
      </c>
      <c r="F41" s="277">
        <f>ROUNDUP(E41*Arcades!$N$1,-1)</f>
        <v>4900</v>
      </c>
      <c r="G41" s="16">
        <f>ROUNDUP(E41*Arcades!$N$4,-1)</f>
        <v>4200</v>
      </c>
      <c r="H41" s="2">
        <v>1</v>
      </c>
      <c r="I41" s="16">
        <f t="shared" si="3"/>
        <v>4900</v>
      </c>
      <c r="J41" s="16">
        <f t="shared" si="4"/>
        <v>4200</v>
      </c>
      <c r="K41" s="42" t="s">
        <v>281</v>
      </c>
      <c r="L41" s="41">
        <f t="shared" si="5"/>
        <v>6.99</v>
      </c>
    </row>
    <row r="42" spans="1:12" x14ac:dyDescent="0.3">
      <c r="A42" s="4" t="s">
        <v>1590</v>
      </c>
      <c r="B42" s="289" t="s">
        <v>1513</v>
      </c>
      <c r="C42" s="6" t="s">
        <v>1154</v>
      </c>
      <c r="D42" s="273" t="s">
        <v>208</v>
      </c>
      <c r="E42" s="266">
        <v>6.99</v>
      </c>
      <c r="F42" s="277">
        <f>ROUNDUP(E42*Arcades!$N$1,-1)</f>
        <v>4900</v>
      </c>
      <c r="G42" s="16">
        <f>ROUNDUP(E42*Arcades!$N$4,-1)</f>
        <v>4200</v>
      </c>
      <c r="H42" s="2">
        <v>1</v>
      </c>
      <c r="I42" s="16">
        <f t="shared" si="3"/>
        <v>4900</v>
      </c>
      <c r="J42" s="16">
        <f t="shared" si="4"/>
        <v>4200</v>
      </c>
      <c r="K42" s="42" t="s">
        <v>1591</v>
      </c>
      <c r="L42" s="41">
        <f t="shared" si="5"/>
        <v>6.99</v>
      </c>
    </row>
    <row r="43" spans="1:12" x14ac:dyDescent="0.3">
      <c r="A43" s="4" t="s">
        <v>33</v>
      </c>
      <c r="B43" s="23" t="s">
        <v>1319</v>
      </c>
      <c r="C43" s="10" t="s">
        <v>181</v>
      </c>
      <c r="D43" s="273" t="s">
        <v>208</v>
      </c>
      <c r="E43" s="266">
        <v>5.99</v>
      </c>
      <c r="F43" s="277">
        <f>ROUNDUP(E43*Arcades!$N$1,-1)</f>
        <v>4200</v>
      </c>
      <c r="G43" s="16">
        <f>ROUNDUP(E43*Arcades!$N$4,-1)</f>
        <v>3600</v>
      </c>
      <c r="H43" s="2">
        <v>1</v>
      </c>
      <c r="I43" s="16">
        <f t="shared" si="3"/>
        <v>4200</v>
      </c>
      <c r="J43" s="16">
        <f t="shared" si="4"/>
        <v>3600</v>
      </c>
      <c r="K43" s="42" t="s">
        <v>256</v>
      </c>
      <c r="L43" s="41">
        <f t="shared" si="5"/>
        <v>5.99</v>
      </c>
    </row>
    <row r="44" spans="1:12" x14ac:dyDescent="0.3">
      <c r="A44" s="4" t="s">
        <v>289</v>
      </c>
      <c r="B44" s="150" t="s">
        <v>1494</v>
      </c>
      <c r="C44" s="6" t="s">
        <v>1154</v>
      </c>
      <c r="D44" s="273" t="s">
        <v>208</v>
      </c>
      <c r="E44" s="266">
        <v>5.99</v>
      </c>
      <c r="F44" s="277">
        <f>ROUNDUP(E44*Arcades!$N$1,-1)</f>
        <v>4200</v>
      </c>
      <c r="G44" s="16">
        <f>ROUNDUP(E44*Arcades!$N$4,-1)</f>
        <v>3600</v>
      </c>
      <c r="H44" s="2">
        <v>1</v>
      </c>
      <c r="I44" s="16">
        <f t="shared" si="3"/>
        <v>4200</v>
      </c>
      <c r="J44" s="16">
        <f t="shared" si="4"/>
        <v>3600</v>
      </c>
      <c r="K44" s="42" t="s">
        <v>323</v>
      </c>
      <c r="L44" s="41">
        <f t="shared" si="5"/>
        <v>5.99</v>
      </c>
    </row>
    <row r="45" spans="1:12" x14ac:dyDescent="0.3">
      <c r="A45" s="4" t="s">
        <v>66</v>
      </c>
      <c r="B45" s="152" t="s">
        <v>1496</v>
      </c>
      <c r="C45" s="19" t="s">
        <v>185</v>
      </c>
      <c r="D45" s="275" t="s">
        <v>210</v>
      </c>
      <c r="E45" s="266">
        <v>4.99</v>
      </c>
      <c r="F45" s="277">
        <f>ROUNDUP(E45*Arcades!$N$1,-1)</f>
        <v>3500</v>
      </c>
      <c r="G45" s="16">
        <f>ROUNDUP(E45*Arcades!$N$4,-1)</f>
        <v>3000</v>
      </c>
      <c r="H45" s="2">
        <v>1</v>
      </c>
      <c r="I45" s="16">
        <f t="shared" si="3"/>
        <v>3500</v>
      </c>
      <c r="J45" s="16">
        <f t="shared" si="4"/>
        <v>3000</v>
      </c>
      <c r="K45" s="42" t="s">
        <v>255</v>
      </c>
      <c r="L45" s="41">
        <f t="shared" si="5"/>
        <v>4.99</v>
      </c>
    </row>
    <row r="46" spans="1:12" x14ac:dyDescent="0.3">
      <c r="A46" s="190" t="s">
        <v>2476</v>
      </c>
      <c r="B46" s="170" t="s">
        <v>1523</v>
      </c>
      <c r="C46" s="19" t="s">
        <v>185</v>
      </c>
      <c r="D46" s="276" t="s">
        <v>209</v>
      </c>
      <c r="E46" s="266">
        <v>4.99</v>
      </c>
      <c r="F46" s="277">
        <f>ROUNDUP(E46*Arcades!$N$1,-1)</f>
        <v>3500</v>
      </c>
      <c r="G46" s="16">
        <f>ROUNDUP(E46*Arcades!$N$4,-1)</f>
        <v>3000</v>
      </c>
      <c r="H46" s="2">
        <v>1</v>
      </c>
      <c r="I46" s="16">
        <f t="shared" si="3"/>
        <v>3500</v>
      </c>
      <c r="J46" s="16">
        <f t="shared" si="4"/>
        <v>3000</v>
      </c>
      <c r="K46" s="42" t="s">
        <v>4305</v>
      </c>
      <c r="L46" s="41">
        <f t="shared" si="5"/>
        <v>4.99</v>
      </c>
    </row>
    <row r="47" spans="1:12" x14ac:dyDescent="0.3">
      <c r="A47" s="176" t="s">
        <v>435</v>
      </c>
      <c r="B47" s="172" t="s">
        <v>1525</v>
      </c>
      <c r="C47" s="19" t="s">
        <v>185</v>
      </c>
      <c r="D47" s="276" t="s">
        <v>209</v>
      </c>
      <c r="E47" s="266">
        <v>4.99</v>
      </c>
      <c r="F47" s="277">
        <f>ROUNDUP(E47*Arcades!$N$1,-1)</f>
        <v>3500</v>
      </c>
      <c r="G47" s="16">
        <f>ROUNDUP(E47*Arcades!$N$4,-1)</f>
        <v>3000</v>
      </c>
      <c r="H47" s="2">
        <v>1</v>
      </c>
      <c r="I47" s="16">
        <f t="shared" si="3"/>
        <v>3500</v>
      </c>
      <c r="J47" s="16">
        <f t="shared" si="4"/>
        <v>3000</v>
      </c>
      <c r="K47" s="256" t="s">
        <v>436</v>
      </c>
      <c r="L47" s="41">
        <f t="shared" si="5"/>
        <v>4.99</v>
      </c>
    </row>
    <row r="48" spans="1:12" x14ac:dyDescent="0.3">
      <c r="A48" s="4" t="s">
        <v>288</v>
      </c>
      <c r="B48" s="104" t="s">
        <v>1462</v>
      </c>
      <c r="C48" s="6" t="s">
        <v>1154</v>
      </c>
      <c r="D48" s="273" t="s">
        <v>208</v>
      </c>
      <c r="E48" s="266">
        <v>4.99</v>
      </c>
      <c r="F48" s="277">
        <f>ROUNDUP(E48*Arcades!$N$1,-1)</f>
        <v>3500</v>
      </c>
      <c r="G48" s="16">
        <f>ROUNDUP(E48*Arcades!$N$4,-1)</f>
        <v>3000</v>
      </c>
      <c r="H48" s="2">
        <v>1</v>
      </c>
      <c r="I48" s="16">
        <f t="shared" si="3"/>
        <v>3500</v>
      </c>
      <c r="J48" s="16">
        <f t="shared" si="4"/>
        <v>3000</v>
      </c>
      <c r="K48" s="42" t="s">
        <v>325</v>
      </c>
      <c r="L48" s="41">
        <f t="shared" si="5"/>
        <v>4.99</v>
      </c>
    </row>
    <row r="49" spans="1:12" x14ac:dyDescent="0.3">
      <c r="A49" s="4" t="s">
        <v>69</v>
      </c>
      <c r="B49" s="165" t="s">
        <v>1515</v>
      </c>
      <c r="C49" s="6" t="s">
        <v>1154</v>
      </c>
      <c r="D49" s="273" t="s">
        <v>208</v>
      </c>
      <c r="E49" s="266">
        <v>4.99</v>
      </c>
      <c r="F49" s="277">
        <f>ROUNDUP(E49*Arcades!$N$1,-1)</f>
        <v>3500</v>
      </c>
      <c r="G49" s="16">
        <f>ROUNDUP(E49*Arcades!$N$4,-1)</f>
        <v>3000</v>
      </c>
      <c r="H49" s="2">
        <v>1</v>
      </c>
      <c r="I49" s="16">
        <f t="shared" si="3"/>
        <v>3500</v>
      </c>
      <c r="J49" s="16">
        <f t="shared" si="4"/>
        <v>3000</v>
      </c>
      <c r="K49" s="42" t="s">
        <v>252</v>
      </c>
      <c r="L49" s="41">
        <f t="shared" si="5"/>
        <v>4.99</v>
      </c>
    </row>
    <row r="50" spans="1:12" x14ac:dyDescent="0.3">
      <c r="A50" s="15" t="s">
        <v>1903</v>
      </c>
      <c r="B50" s="148" t="s">
        <v>1492</v>
      </c>
      <c r="C50" s="10" t="s">
        <v>181</v>
      </c>
      <c r="D50" s="276" t="s">
        <v>209</v>
      </c>
      <c r="E50" s="266">
        <v>3.99</v>
      </c>
      <c r="F50" s="277">
        <f>ROUNDUP(E50*Arcades!$N$1,-1)</f>
        <v>2800</v>
      </c>
      <c r="G50" s="16">
        <f>ROUNDUP(E50*Arcades!$N$4,-1)</f>
        <v>2400</v>
      </c>
      <c r="H50" s="2">
        <v>1</v>
      </c>
      <c r="I50" s="35">
        <f t="shared" si="3"/>
        <v>2800</v>
      </c>
      <c r="J50" s="35">
        <f t="shared" si="4"/>
        <v>2400</v>
      </c>
      <c r="K50" s="42" t="s">
        <v>2411</v>
      </c>
      <c r="L50" s="41">
        <f t="shared" si="5"/>
        <v>3.99</v>
      </c>
    </row>
    <row r="51" spans="1:12" x14ac:dyDescent="0.3">
      <c r="A51" s="4" t="s">
        <v>36</v>
      </c>
      <c r="B51" s="154" t="s">
        <v>1499</v>
      </c>
      <c r="C51" s="9" t="s">
        <v>182</v>
      </c>
      <c r="D51" s="273" t="s">
        <v>208</v>
      </c>
      <c r="E51" s="266">
        <v>3.99</v>
      </c>
      <c r="F51" s="277">
        <f>ROUNDUP(E51*Arcades!$N$1,-1)</f>
        <v>2800</v>
      </c>
      <c r="G51" s="16">
        <f>ROUNDUP(E51*Arcades!$N$4,-1)</f>
        <v>2400</v>
      </c>
      <c r="H51" s="2">
        <v>1</v>
      </c>
      <c r="I51" s="16">
        <f t="shared" si="3"/>
        <v>2800</v>
      </c>
      <c r="J51" s="16">
        <f t="shared" si="4"/>
        <v>2400</v>
      </c>
      <c r="K51" s="42" t="s">
        <v>253</v>
      </c>
      <c r="L51" s="41">
        <f t="shared" si="5"/>
        <v>3.99</v>
      </c>
    </row>
    <row r="52" spans="1:12" x14ac:dyDescent="0.3">
      <c r="A52" s="30" t="s">
        <v>8</v>
      </c>
      <c r="B52" s="158" t="s">
        <v>1508</v>
      </c>
      <c r="C52" s="10" t="s">
        <v>186</v>
      </c>
      <c r="D52" s="276" t="s">
        <v>209</v>
      </c>
      <c r="E52" s="266">
        <v>3.99</v>
      </c>
      <c r="F52" s="277">
        <f>ROUNDUP(E52*Arcades!$N$1,-1)</f>
        <v>2800</v>
      </c>
      <c r="G52" s="16">
        <f>ROUNDUP(E52*Arcades!$N$4,-1)</f>
        <v>2400</v>
      </c>
      <c r="H52" s="2">
        <v>1</v>
      </c>
      <c r="I52" s="16">
        <f t="shared" si="3"/>
        <v>2800</v>
      </c>
      <c r="J52" s="16">
        <f t="shared" si="4"/>
        <v>2400</v>
      </c>
      <c r="K52" s="257" t="s">
        <v>152</v>
      </c>
      <c r="L52" s="41">
        <f t="shared" si="5"/>
        <v>3.99</v>
      </c>
    </row>
    <row r="53" spans="1:12" x14ac:dyDescent="0.3">
      <c r="A53" s="4" t="s">
        <v>74</v>
      </c>
      <c r="B53" s="192" t="s">
        <v>2422</v>
      </c>
      <c r="C53" s="19" t="s">
        <v>1802</v>
      </c>
      <c r="D53" s="285" t="s">
        <v>4302</v>
      </c>
      <c r="E53" s="266">
        <v>3.99</v>
      </c>
      <c r="F53" s="277">
        <f>ROUNDUP(E53*Arcades!$N$1,-1)</f>
        <v>2800</v>
      </c>
      <c r="G53" s="16">
        <f>ROUNDUP(E53*Arcades!$N$4,-1)</f>
        <v>2400</v>
      </c>
      <c r="H53" s="2">
        <v>1</v>
      </c>
      <c r="I53" s="16">
        <f t="shared" si="3"/>
        <v>2800</v>
      </c>
      <c r="J53" s="16">
        <f t="shared" si="4"/>
        <v>2400</v>
      </c>
      <c r="K53" s="42" t="s">
        <v>6330</v>
      </c>
      <c r="L53" s="41">
        <f t="shared" si="5"/>
        <v>3.99</v>
      </c>
    </row>
    <row r="54" spans="1:12" x14ac:dyDescent="0.3">
      <c r="A54" s="21" t="s">
        <v>525</v>
      </c>
      <c r="B54" s="149" t="s">
        <v>1493</v>
      </c>
      <c r="C54" s="6" t="s">
        <v>1154</v>
      </c>
      <c r="D54" s="274" t="s">
        <v>211</v>
      </c>
      <c r="E54" s="266">
        <v>3.99</v>
      </c>
      <c r="F54" s="277">
        <f>ROUNDUP(E54*Arcades!$N$1,-1)</f>
        <v>2800</v>
      </c>
      <c r="G54" s="16">
        <f>ROUNDUP(E54*Arcades!$N$4,-1)</f>
        <v>2400</v>
      </c>
      <c r="H54" s="2">
        <v>1</v>
      </c>
      <c r="I54" s="16">
        <f t="shared" si="3"/>
        <v>2800</v>
      </c>
      <c r="J54" s="16">
        <f t="shared" si="4"/>
        <v>2400</v>
      </c>
      <c r="K54" s="42" t="s">
        <v>339</v>
      </c>
      <c r="L54" s="41">
        <f t="shared" si="5"/>
        <v>3.99</v>
      </c>
    </row>
    <row r="55" spans="1:12" x14ac:dyDescent="0.3">
      <c r="A55" s="4" t="s">
        <v>1812</v>
      </c>
      <c r="B55" s="84" t="s">
        <v>1395</v>
      </c>
      <c r="C55" s="10" t="s">
        <v>181</v>
      </c>
      <c r="D55" s="273" t="s">
        <v>208</v>
      </c>
      <c r="E55" s="266">
        <v>2.99</v>
      </c>
      <c r="F55" s="277">
        <f>ROUNDUP(E55*Arcades!$N$1,-1)</f>
        <v>2100</v>
      </c>
      <c r="G55" s="16">
        <f>ROUNDUP(E55*Arcades!$N$4,-1)</f>
        <v>1800</v>
      </c>
      <c r="H55" s="2">
        <v>1</v>
      </c>
      <c r="I55" s="16">
        <f t="shared" si="3"/>
        <v>2100</v>
      </c>
      <c r="J55" s="16">
        <f t="shared" si="4"/>
        <v>1800</v>
      </c>
      <c r="K55" s="42" t="s">
        <v>1813</v>
      </c>
      <c r="L55" s="41">
        <f t="shared" si="5"/>
        <v>2.99</v>
      </c>
    </row>
    <row r="56" spans="1:12" x14ac:dyDescent="0.3">
      <c r="A56" s="15" t="s">
        <v>543</v>
      </c>
      <c r="B56" s="157" t="s">
        <v>1503</v>
      </c>
      <c r="C56" s="10" t="s">
        <v>181</v>
      </c>
      <c r="D56" s="273" t="s">
        <v>208</v>
      </c>
      <c r="E56" s="266">
        <v>2.99</v>
      </c>
      <c r="F56" s="277">
        <f>ROUNDUP(E56*Arcades!$N$1,-1)</f>
        <v>2100</v>
      </c>
      <c r="G56" s="16">
        <f>ROUNDUP(E56*Arcades!$N$4,-1)</f>
        <v>1800</v>
      </c>
      <c r="H56" s="2">
        <v>1</v>
      </c>
      <c r="I56" s="16">
        <f t="shared" si="3"/>
        <v>2100</v>
      </c>
      <c r="J56" s="16">
        <f t="shared" si="4"/>
        <v>1800</v>
      </c>
      <c r="K56" s="42" t="s">
        <v>544</v>
      </c>
      <c r="L56" s="41">
        <f t="shared" si="5"/>
        <v>2.99</v>
      </c>
    </row>
    <row r="57" spans="1:12" x14ac:dyDescent="0.3">
      <c r="A57" s="4" t="s">
        <v>34</v>
      </c>
      <c r="B57" s="123" t="s">
        <v>1454</v>
      </c>
      <c r="C57" s="19" t="s">
        <v>185</v>
      </c>
      <c r="D57" s="273" t="s">
        <v>208</v>
      </c>
      <c r="E57" s="266">
        <v>2.99</v>
      </c>
      <c r="F57" s="277">
        <f>ROUNDUP(E57*Arcades!$N$1,-1)</f>
        <v>2100</v>
      </c>
      <c r="G57" s="16">
        <f>ROUNDUP(E57*Arcades!$N$4,-1)</f>
        <v>1800</v>
      </c>
      <c r="H57" s="2">
        <v>1</v>
      </c>
      <c r="I57" s="16">
        <f t="shared" si="3"/>
        <v>2100</v>
      </c>
      <c r="J57" s="16">
        <f t="shared" si="4"/>
        <v>1800</v>
      </c>
      <c r="K57" s="42" t="s">
        <v>260</v>
      </c>
      <c r="L57" s="41">
        <f t="shared" si="5"/>
        <v>2.99</v>
      </c>
    </row>
    <row r="58" spans="1:12" x14ac:dyDescent="0.3">
      <c r="A58" s="15" t="s">
        <v>258</v>
      </c>
      <c r="B58" s="92" t="s">
        <v>1449</v>
      </c>
      <c r="C58" s="10" t="s">
        <v>186</v>
      </c>
      <c r="D58" s="276" t="s">
        <v>209</v>
      </c>
      <c r="E58" s="266">
        <v>2.99</v>
      </c>
      <c r="F58" s="277">
        <f>ROUNDUP(E58*Arcades!$N$1,-1)</f>
        <v>2100</v>
      </c>
      <c r="G58" s="16">
        <f>ROUNDUP(E58*Arcades!$N$4,-1)</f>
        <v>1800</v>
      </c>
      <c r="H58" s="2">
        <v>1</v>
      </c>
      <c r="I58" s="16">
        <f t="shared" si="3"/>
        <v>2100</v>
      </c>
      <c r="J58" s="16">
        <f t="shared" si="4"/>
        <v>1800</v>
      </c>
      <c r="K58" s="42" t="s">
        <v>6437</v>
      </c>
      <c r="L58" s="41">
        <f t="shared" si="5"/>
        <v>2.99</v>
      </c>
    </row>
    <row r="59" spans="1:12" x14ac:dyDescent="0.3">
      <c r="A59" s="190" t="s">
        <v>1727</v>
      </c>
      <c r="B59" s="132" t="s">
        <v>1469</v>
      </c>
      <c r="C59" s="6" t="s">
        <v>1154</v>
      </c>
      <c r="D59" s="273" t="s">
        <v>208</v>
      </c>
      <c r="E59" s="266">
        <v>2.99</v>
      </c>
      <c r="F59" s="277">
        <f>ROUNDUP(E59*Arcades!$N$1,-1)</f>
        <v>2100</v>
      </c>
      <c r="G59" s="16">
        <f>ROUNDUP(E59*Arcades!$N$4,-1)</f>
        <v>1800</v>
      </c>
      <c r="H59" s="2">
        <v>1</v>
      </c>
      <c r="I59" s="16">
        <f t="shared" si="3"/>
        <v>2100</v>
      </c>
      <c r="J59" s="16">
        <f t="shared" si="4"/>
        <v>1800</v>
      </c>
      <c r="K59" s="42" t="s">
        <v>4308</v>
      </c>
      <c r="L59" s="41">
        <f t="shared" si="5"/>
        <v>2.99</v>
      </c>
    </row>
    <row r="60" spans="1:12" x14ac:dyDescent="0.3">
      <c r="A60" s="4" t="s">
        <v>55</v>
      </c>
      <c r="B60" s="82" t="s">
        <v>1392</v>
      </c>
      <c r="C60" s="10" t="s">
        <v>181</v>
      </c>
      <c r="D60" s="273" t="s">
        <v>208</v>
      </c>
      <c r="E60" s="266">
        <v>2.4900000000000002</v>
      </c>
      <c r="F60" s="277">
        <f>ROUNDUP(E60*Arcades!$N$1,-1)</f>
        <v>1750</v>
      </c>
      <c r="G60" s="16">
        <f>ROUNDUP(E60*Arcades!$N$4,-1)</f>
        <v>1500</v>
      </c>
      <c r="H60" s="2">
        <v>1</v>
      </c>
      <c r="I60" s="16">
        <f t="shared" si="3"/>
        <v>1750</v>
      </c>
      <c r="J60" s="16">
        <f t="shared" si="4"/>
        <v>1500</v>
      </c>
      <c r="K60" s="42" t="s">
        <v>259</v>
      </c>
      <c r="L60" s="41">
        <f t="shared" si="5"/>
        <v>2.4900000000000002</v>
      </c>
    </row>
    <row r="61" spans="1:12" x14ac:dyDescent="0.3">
      <c r="A61" s="4" t="s">
        <v>72</v>
      </c>
      <c r="B61" s="153" t="s">
        <v>1497</v>
      </c>
      <c r="C61" s="9" t="s">
        <v>182</v>
      </c>
      <c r="D61" s="276" t="s">
        <v>209</v>
      </c>
      <c r="E61" s="266">
        <v>1.99</v>
      </c>
      <c r="F61" s="277">
        <f>ROUNDUP(E61*Arcades!$N$1,-1)</f>
        <v>1400</v>
      </c>
      <c r="G61" s="16">
        <f>ROUNDUP(E61*Arcades!$N$4,-1)</f>
        <v>1200</v>
      </c>
      <c r="H61" s="2">
        <v>1</v>
      </c>
      <c r="I61" s="16">
        <f t="shared" si="3"/>
        <v>1400</v>
      </c>
      <c r="J61" s="16">
        <f t="shared" si="4"/>
        <v>1200</v>
      </c>
      <c r="K61" s="42" t="s">
        <v>277</v>
      </c>
      <c r="L61" s="41">
        <f t="shared" si="5"/>
        <v>1.99</v>
      </c>
    </row>
    <row r="62" spans="1:12" x14ac:dyDescent="0.3">
      <c r="A62" s="4" t="s">
        <v>41</v>
      </c>
      <c r="B62" s="117" t="s">
        <v>1443</v>
      </c>
      <c r="C62" s="14" t="s">
        <v>1152</v>
      </c>
      <c r="D62" s="273" t="s">
        <v>208</v>
      </c>
      <c r="E62" s="266">
        <v>1.99</v>
      </c>
      <c r="F62" s="277">
        <f>ROUNDUP(E62*Arcades!$N$1,-1)</f>
        <v>1400</v>
      </c>
      <c r="G62" s="16">
        <f>ROUNDUP(E62*Arcades!$N$4,-1)</f>
        <v>1200</v>
      </c>
      <c r="H62" s="2">
        <v>1</v>
      </c>
      <c r="I62" s="16">
        <f t="shared" si="3"/>
        <v>1400</v>
      </c>
      <c r="J62" s="16">
        <f t="shared" si="4"/>
        <v>1200</v>
      </c>
      <c r="K62" s="42" t="s">
        <v>261</v>
      </c>
      <c r="L62" s="41">
        <f t="shared" si="5"/>
        <v>1.99</v>
      </c>
    </row>
    <row r="63" spans="1:12" x14ac:dyDescent="0.3">
      <c r="A63" s="15" t="s">
        <v>291</v>
      </c>
      <c r="B63" s="162" t="s">
        <v>1512</v>
      </c>
      <c r="C63" s="6" t="s">
        <v>1154</v>
      </c>
      <c r="D63" s="273" t="s">
        <v>208</v>
      </c>
      <c r="E63" s="266">
        <v>1.99</v>
      </c>
      <c r="F63" s="277">
        <f>ROUNDUP(E63*Arcades!$N$1,-1)</f>
        <v>1400</v>
      </c>
      <c r="G63" s="16">
        <f>ROUNDUP(E63*Arcades!$N$4,-1)</f>
        <v>1200</v>
      </c>
      <c r="H63" s="2">
        <v>1</v>
      </c>
      <c r="I63" s="16">
        <f t="shared" si="3"/>
        <v>1400</v>
      </c>
      <c r="J63" s="16">
        <f t="shared" si="4"/>
        <v>1200</v>
      </c>
      <c r="K63" s="42" t="s">
        <v>322</v>
      </c>
      <c r="L63" s="41">
        <f t="shared" si="5"/>
        <v>1.99</v>
      </c>
    </row>
    <row r="64" spans="1:12" x14ac:dyDescent="0.3">
      <c r="A64" s="204" t="s">
        <v>526</v>
      </c>
      <c r="B64" s="169" t="s">
        <v>1519</v>
      </c>
      <c r="C64" s="6" t="s">
        <v>1154</v>
      </c>
      <c r="D64" s="273" t="s">
        <v>208</v>
      </c>
      <c r="E64" s="266">
        <v>1.99</v>
      </c>
      <c r="F64" s="277">
        <f>ROUNDUP(E64*Arcades!$N$1,-1)</f>
        <v>1400</v>
      </c>
      <c r="G64" s="16">
        <f>ROUNDUP(E64*Arcades!$N$4,-1)</f>
        <v>1200</v>
      </c>
      <c r="H64" s="2">
        <v>1</v>
      </c>
      <c r="I64" s="16">
        <f t="shared" si="3"/>
        <v>1400</v>
      </c>
      <c r="J64" s="16">
        <f t="shared" si="4"/>
        <v>1200</v>
      </c>
      <c r="K64" s="42" t="s">
        <v>2238</v>
      </c>
      <c r="L64" s="41">
        <f t="shared" si="5"/>
        <v>1.99</v>
      </c>
    </row>
    <row r="65" spans="1:12" x14ac:dyDescent="0.3">
      <c r="A65" s="15" t="s">
        <v>362</v>
      </c>
      <c r="B65" s="170" t="s">
        <v>1523</v>
      </c>
      <c r="C65" s="6" t="s">
        <v>1154</v>
      </c>
      <c r="D65" s="274" t="s">
        <v>211</v>
      </c>
      <c r="E65" s="266">
        <v>1.99</v>
      </c>
      <c r="F65" s="277">
        <f>ROUNDUP(E65*Arcades!$N$1,-1)</f>
        <v>1400</v>
      </c>
      <c r="G65" s="16">
        <f>ROUNDUP(E65*Arcades!$N$4,-1)</f>
        <v>1200</v>
      </c>
      <c r="H65" s="2">
        <v>1</v>
      </c>
      <c r="I65" s="16">
        <f t="shared" si="3"/>
        <v>1400</v>
      </c>
      <c r="J65" s="16">
        <f t="shared" si="4"/>
        <v>1200</v>
      </c>
      <c r="K65" s="42" t="s">
        <v>296</v>
      </c>
      <c r="L65" s="41">
        <f t="shared" si="5"/>
        <v>1.99</v>
      </c>
    </row>
    <row r="66" spans="1:12" x14ac:dyDescent="0.3">
      <c r="A66" s="4" t="s">
        <v>37</v>
      </c>
      <c r="B66" s="23" t="s">
        <v>1308</v>
      </c>
      <c r="C66" s="10" t="s">
        <v>181</v>
      </c>
      <c r="D66" s="273" t="s">
        <v>208</v>
      </c>
      <c r="E66" s="266">
        <v>1.49</v>
      </c>
      <c r="F66" s="277">
        <f>ROUNDUP(E66*Arcades!$N$1,-1)</f>
        <v>1050</v>
      </c>
      <c r="G66" s="16">
        <f>ROUNDUP(E66*Arcades!$N$4,-1)</f>
        <v>900</v>
      </c>
      <c r="H66" s="2">
        <v>1</v>
      </c>
      <c r="I66" s="16">
        <f t="shared" ref="I66:I97" si="6">F66*H66</f>
        <v>1050</v>
      </c>
      <c r="J66" s="16">
        <f t="shared" ref="J66:J101" si="7">G66*H66</f>
        <v>900</v>
      </c>
      <c r="K66" s="42" t="s">
        <v>257</v>
      </c>
      <c r="L66" s="41">
        <f t="shared" ref="L66:L101" si="8">E66*H66</f>
        <v>1.49</v>
      </c>
    </row>
    <row r="67" spans="1:12" x14ac:dyDescent="0.3">
      <c r="A67" s="4" t="s">
        <v>63</v>
      </c>
      <c r="B67" s="106" t="s">
        <v>1453</v>
      </c>
      <c r="C67" s="10" t="s">
        <v>181</v>
      </c>
      <c r="D67" s="276" t="s">
        <v>209</v>
      </c>
      <c r="E67" s="266">
        <v>1.49</v>
      </c>
      <c r="F67" s="277">
        <f>ROUNDUP(E67*Arcades!$N$1,-1)</f>
        <v>1050</v>
      </c>
      <c r="G67" s="16">
        <f>ROUNDUP(E67*Arcades!$N$4,-1)</f>
        <v>900</v>
      </c>
      <c r="H67" s="2">
        <v>1</v>
      </c>
      <c r="I67" s="16">
        <f t="shared" si="6"/>
        <v>1050</v>
      </c>
      <c r="J67" s="16">
        <f t="shared" si="7"/>
        <v>900</v>
      </c>
      <c r="K67" s="42" t="s">
        <v>6440</v>
      </c>
      <c r="L67" s="41">
        <f t="shared" si="8"/>
        <v>1.49</v>
      </c>
    </row>
    <row r="68" spans="1:12" x14ac:dyDescent="0.3">
      <c r="A68" s="4" t="s">
        <v>318</v>
      </c>
      <c r="B68" s="167" t="s">
        <v>1518</v>
      </c>
      <c r="C68" s="19" t="s">
        <v>185</v>
      </c>
      <c r="D68" s="275" t="s">
        <v>210</v>
      </c>
      <c r="E68" s="266">
        <v>1.49</v>
      </c>
      <c r="F68" s="277">
        <f>ROUNDUP(E68*Arcades!$N$1,-1)</f>
        <v>1050</v>
      </c>
      <c r="G68" s="16">
        <f>ROUNDUP(E68*Arcades!$N$4,-1)</f>
        <v>900</v>
      </c>
      <c r="H68" s="2">
        <v>1</v>
      </c>
      <c r="I68" s="16">
        <f t="shared" si="6"/>
        <v>1050</v>
      </c>
      <c r="J68" s="16">
        <f t="shared" si="7"/>
        <v>900</v>
      </c>
      <c r="K68" s="42" t="s">
        <v>319</v>
      </c>
      <c r="L68" s="41">
        <f t="shared" si="8"/>
        <v>1.49</v>
      </c>
    </row>
    <row r="69" spans="1:12" x14ac:dyDescent="0.3">
      <c r="A69" s="4" t="s">
        <v>40</v>
      </c>
      <c r="B69" s="135" t="s">
        <v>1474</v>
      </c>
      <c r="C69" s="19" t="s">
        <v>185</v>
      </c>
      <c r="D69" s="273" t="s">
        <v>208</v>
      </c>
      <c r="E69" s="266">
        <v>1.49</v>
      </c>
      <c r="F69" s="277">
        <f>ROUNDUP(E69*Arcades!$N$1,-1)</f>
        <v>1050</v>
      </c>
      <c r="G69" s="16">
        <f>ROUNDUP(E69*Arcades!$N$4,-1)</f>
        <v>900</v>
      </c>
      <c r="H69" s="2">
        <v>1</v>
      </c>
      <c r="I69" s="16">
        <f t="shared" si="6"/>
        <v>1050</v>
      </c>
      <c r="J69" s="16">
        <f t="shared" si="7"/>
        <v>900</v>
      </c>
      <c r="K69" s="42" t="s">
        <v>266</v>
      </c>
      <c r="L69" s="41">
        <f t="shared" si="8"/>
        <v>1.49</v>
      </c>
    </row>
    <row r="70" spans="1:12" x14ac:dyDescent="0.3">
      <c r="A70" s="4" t="s">
        <v>51</v>
      </c>
      <c r="B70" s="83" t="s">
        <v>1393</v>
      </c>
      <c r="C70" s="19" t="s">
        <v>185</v>
      </c>
      <c r="D70" s="276" t="s">
        <v>209</v>
      </c>
      <c r="E70" s="266">
        <v>1.49</v>
      </c>
      <c r="F70" s="277">
        <f>ROUNDUP(E70*Arcades!$N$1,-1)</f>
        <v>1050</v>
      </c>
      <c r="G70" s="16">
        <f>ROUNDUP(E70*Arcades!$N$4,-1)</f>
        <v>900</v>
      </c>
      <c r="H70" s="2">
        <v>1</v>
      </c>
      <c r="I70" s="16">
        <f t="shared" si="6"/>
        <v>1050</v>
      </c>
      <c r="J70" s="16">
        <f t="shared" si="7"/>
        <v>900</v>
      </c>
      <c r="K70" s="42" t="s">
        <v>264</v>
      </c>
      <c r="L70" s="41">
        <f t="shared" si="8"/>
        <v>1.49</v>
      </c>
    </row>
    <row r="71" spans="1:12" x14ac:dyDescent="0.3">
      <c r="A71" s="4" t="s">
        <v>42</v>
      </c>
      <c r="B71" s="124" t="s">
        <v>1457</v>
      </c>
      <c r="C71" s="19" t="s">
        <v>185</v>
      </c>
      <c r="D71" s="276" t="s">
        <v>209</v>
      </c>
      <c r="E71" s="266">
        <v>1.49</v>
      </c>
      <c r="F71" s="277">
        <f>ROUNDUP(E71*Arcades!$N$1,-1)</f>
        <v>1050</v>
      </c>
      <c r="G71" s="16">
        <f>ROUNDUP(E71*Arcades!$N$4,-1)</f>
        <v>900</v>
      </c>
      <c r="H71" s="2">
        <v>1</v>
      </c>
      <c r="I71" s="16">
        <f t="shared" si="6"/>
        <v>1050</v>
      </c>
      <c r="J71" s="16">
        <f t="shared" si="7"/>
        <v>900</v>
      </c>
      <c r="K71" s="42" t="s">
        <v>6435</v>
      </c>
      <c r="L71" s="41">
        <f t="shared" si="8"/>
        <v>1.49</v>
      </c>
    </row>
    <row r="72" spans="1:12" x14ac:dyDescent="0.3">
      <c r="A72" s="4" t="s">
        <v>6438</v>
      </c>
      <c r="B72" s="102" t="s">
        <v>1447</v>
      </c>
      <c r="C72" s="6" t="s">
        <v>1154</v>
      </c>
      <c r="D72" s="276" t="s">
        <v>209</v>
      </c>
      <c r="E72" s="266">
        <v>1.49</v>
      </c>
      <c r="F72" s="277">
        <f>ROUNDUP(E72*Arcades!$N$1,-1)</f>
        <v>1050</v>
      </c>
      <c r="G72" s="16">
        <f>ROUNDUP(E72*Arcades!$N$4,-1)</f>
        <v>900</v>
      </c>
      <c r="H72" s="2">
        <v>1</v>
      </c>
      <c r="I72" s="16">
        <f t="shared" si="6"/>
        <v>1050</v>
      </c>
      <c r="J72" s="16">
        <f t="shared" si="7"/>
        <v>900</v>
      </c>
      <c r="K72" s="42" t="s">
        <v>6439</v>
      </c>
      <c r="L72" s="41">
        <f t="shared" si="8"/>
        <v>1.49</v>
      </c>
    </row>
    <row r="73" spans="1:12" x14ac:dyDescent="0.3">
      <c r="A73" s="15" t="s">
        <v>362</v>
      </c>
      <c r="B73" s="168" t="s">
        <v>1520</v>
      </c>
      <c r="C73" s="6" t="s">
        <v>1154</v>
      </c>
      <c r="D73" s="274" t="s">
        <v>211</v>
      </c>
      <c r="E73" s="266">
        <v>1.49</v>
      </c>
      <c r="F73" s="277">
        <f>ROUNDUP(E73*Arcades!$N$1,-1)</f>
        <v>1050</v>
      </c>
      <c r="G73" s="16">
        <f>ROUNDUP(E73*Arcades!$N$4,-1)</f>
        <v>900</v>
      </c>
      <c r="H73" s="2">
        <v>1</v>
      </c>
      <c r="I73" s="16">
        <f t="shared" si="6"/>
        <v>1050</v>
      </c>
      <c r="J73" s="16">
        <f t="shared" si="7"/>
        <v>900</v>
      </c>
      <c r="K73" s="42" t="s">
        <v>471</v>
      </c>
      <c r="L73" s="41">
        <f t="shared" si="8"/>
        <v>1.49</v>
      </c>
    </row>
    <row r="74" spans="1:12" x14ac:dyDescent="0.3">
      <c r="A74" s="4" t="s">
        <v>320</v>
      </c>
      <c r="B74" s="97" t="s">
        <v>1408</v>
      </c>
      <c r="C74" s="10" t="s">
        <v>181</v>
      </c>
      <c r="D74" s="276" t="s">
        <v>209</v>
      </c>
      <c r="E74" s="266">
        <v>1.25</v>
      </c>
      <c r="F74" s="277">
        <f>ROUNDUP(E74*Arcades!$N$1,-1)</f>
        <v>880</v>
      </c>
      <c r="G74" s="16">
        <f>ROUNDUP(E74*Arcades!$N$4,-1)</f>
        <v>750</v>
      </c>
      <c r="H74" s="2">
        <v>1</v>
      </c>
      <c r="I74" s="16">
        <f t="shared" si="6"/>
        <v>880</v>
      </c>
      <c r="J74" s="16">
        <f t="shared" si="7"/>
        <v>750</v>
      </c>
      <c r="K74" s="42" t="s">
        <v>317</v>
      </c>
      <c r="L74" s="41">
        <f t="shared" si="8"/>
        <v>1.25</v>
      </c>
    </row>
    <row r="75" spans="1:12" x14ac:dyDescent="0.3">
      <c r="A75" s="4" t="s">
        <v>6442</v>
      </c>
      <c r="B75" s="272" t="s">
        <v>5294</v>
      </c>
      <c r="C75" s="10" t="s">
        <v>181</v>
      </c>
      <c r="D75" s="273" t="s">
        <v>208</v>
      </c>
      <c r="E75" s="266">
        <v>0.99</v>
      </c>
      <c r="F75" s="277">
        <f>ROUNDUP(E75*Arcades!$N$1,-1)</f>
        <v>700</v>
      </c>
      <c r="G75" s="16">
        <f>ROUNDUP(E75*Arcades!$N$4,-1)</f>
        <v>600</v>
      </c>
      <c r="H75" s="2">
        <v>1</v>
      </c>
      <c r="I75" s="16">
        <f t="shared" si="6"/>
        <v>700</v>
      </c>
      <c r="J75" s="16">
        <f t="shared" si="7"/>
        <v>600</v>
      </c>
      <c r="K75" s="42" t="s">
        <v>6443</v>
      </c>
      <c r="L75" s="41">
        <f t="shared" si="8"/>
        <v>0.99</v>
      </c>
    </row>
    <row r="76" spans="1:12" x14ac:dyDescent="0.3">
      <c r="A76" s="22" t="s">
        <v>4118</v>
      </c>
      <c r="B76" s="132" t="s">
        <v>1472</v>
      </c>
      <c r="C76" s="10" t="s">
        <v>181</v>
      </c>
      <c r="D76" s="276" t="s">
        <v>209</v>
      </c>
      <c r="E76" s="266">
        <v>0.99</v>
      </c>
      <c r="F76" s="277">
        <f>ROUNDUP(E76*Arcades!$N$1,-1)</f>
        <v>700</v>
      </c>
      <c r="G76" s="16">
        <f>ROUNDUP(E76*Arcades!$N$4,-1)</f>
        <v>600</v>
      </c>
      <c r="H76" s="2">
        <v>1</v>
      </c>
      <c r="I76" s="16">
        <f t="shared" si="6"/>
        <v>700</v>
      </c>
      <c r="J76" s="16">
        <f t="shared" si="7"/>
        <v>600</v>
      </c>
      <c r="K76" s="42" t="s">
        <v>4119</v>
      </c>
      <c r="L76" s="41">
        <f t="shared" si="8"/>
        <v>0.99</v>
      </c>
    </row>
    <row r="77" spans="1:12" x14ac:dyDescent="0.3">
      <c r="A77" s="4" t="s">
        <v>57</v>
      </c>
      <c r="B77" s="83" t="s">
        <v>1393</v>
      </c>
      <c r="C77" s="9" t="s">
        <v>182</v>
      </c>
      <c r="D77" s="276" t="s">
        <v>209</v>
      </c>
      <c r="E77" s="266">
        <v>0.99</v>
      </c>
      <c r="F77" s="277">
        <f>ROUNDUP(E77*Arcades!$N$1,-1)</f>
        <v>700</v>
      </c>
      <c r="G77" s="16">
        <f>ROUNDUP(E77*Arcades!$N$4,-1)</f>
        <v>600</v>
      </c>
      <c r="H77" s="2">
        <v>1</v>
      </c>
      <c r="I77" s="16">
        <f t="shared" si="6"/>
        <v>700</v>
      </c>
      <c r="J77" s="16">
        <f t="shared" si="7"/>
        <v>600</v>
      </c>
      <c r="K77" s="42" t="s">
        <v>263</v>
      </c>
      <c r="L77" s="41">
        <f t="shared" si="8"/>
        <v>0.99</v>
      </c>
    </row>
    <row r="78" spans="1:12" x14ac:dyDescent="0.3">
      <c r="A78" s="4" t="s">
        <v>315</v>
      </c>
      <c r="B78" s="116" t="s">
        <v>1471</v>
      </c>
      <c r="C78" s="19" t="s">
        <v>185</v>
      </c>
      <c r="D78" s="273" t="s">
        <v>208</v>
      </c>
      <c r="E78" s="266">
        <v>0.99</v>
      </c>
      <c r="F78" s="277">
        <f>ROUNDUP(E78*Arcades!$N$1,-1)</f>
        <v>700</v>
      </c>
      <c r="G78" s="16">
        <f>ROUNDUP(E78*Arcades!$N$4,-1)</f>
        <v>600</v>
      </c>
      <c r="H78" s="2">
        <v>1</v>
      </c>
      <c r="I78" s="16">
        <f t="shared" si="6"/>
        <v>700</v>
      </c>
      <c r="J78" s="16">
        <f t="shared" si="7"/>
        <v>600</v>
      </c>
      <c r="K78" s="42" t="s">
        <v>316</v>
      </c>
      <c r="L78" s="41">
        <f t="shared" si="8"/>
        <v>0.99</v>
      </c>
    </row>
    <row r="79" spans="1:12" x14ac:dyDescent="0.3">
      <c r="A79" s="4" t="s">
        <v>292</v>
      </c>
      <c r="B79" s="132" t="s">
        <v>1469</v>
      </c>
      <c r="C79" s="6" t="s">
        <v>1154</v>
      </c>
      <c r="D79" s="273" t="s">
        <v>208</v>
      </c>
      <c r="E79" s="266">
        <v>0.99</v>
      </c>
      <c r="F79" s="277">
        <f>ROUNDUP(E79*Arcades!$N$1,-1)</f>
        <v>700</v>
      </c>
      <c r="G79" s="16">
        <f>ROUNDUP(E79*Arcades!$N$4,-1)</f>
        <v>600</v>
      </c>
      <c r="H79" s="2">
        <v>1</v>
      </c>
      <c r="I79" s="16">
        <f t="shared" si="6"/>
        <v>700</v>
      </c>
      <c r="J79" s="16">
        <f t="shared" si="7"/>
        <v>600</v>
      </c>
      <c r="K79" s="42" t="s">
        <v>324</v>
      </c>
      <c r="L79" s="41">
        <f t="shared" si="8"/>
        <v>0.99</v>
      </c>
    </row>
    <row r="80" spans="1:12" x14ac:dyDescent="0.3">
      <c r="A80" s="4" t="s">
        <v>45</v>
      </c>
      <c r="B80" s="146" t="s">
        <v>1490</v>
      </c>
      <c r="C80" s="10" t="s">
        <v>181</v>
      </c>
      <c r="D80" s="273" t="s">
        <v>208</v>
      </c>
      <c r="E80" s="266">
        <v>0.75</v>
      </c>
      <c r="F80" s="277">
        <f>ROUNDUP(E80*Arcades!$N$1,-1)</f>
        <v>530</v>
      </c>
      <c r="G80" s="16">
        <f>ROUNDUP(E80*Arcades!$N$4,-1)</f>
        <v>450</v>
      </c>
      <c r="H80" s="2">
        <v>1</v>
      </c>
      <c r="I80" s="16">
        <f t="shared" si="6"/>
        <v>530</v>
      </c>
      <c r="J80" s="16">
        <f t="shared" si="7"/>
        <v>450</v>
      </c>
      <c r="K80" s="42" t="s">
        <v>267</v>
      </c>
      <c r="L80" s="41">
        <f t="shared" si="8"/>
        <v>0.75</v>
      </c>
    </row>
    <row r="81" spans="1:12" x14ac:dyDescent="0.3">
      <c r="A81" s="4" t="s">
        <v>526</v>
      </c>
      <c r="B81" s="168" t="s">
        <v>1520</v>
      </c>
      <c r="C81" s="6" t="s">
        <v>1154</v>
      </c>
      <c r="D81" s="274" t="s">
        <v>211</v>
      </c>
      <c r="E81" s="266">
        <v>0.75</v>
      </c>
      <c r="F81" s="277">
        <f>ROUNDUP(E81*Arcades!$N$1,-1)</f>
        <v>530</v>
      </c>
      <c r="G81" s="16">
        <f>ROUNDUP(E81*Arcades!$N$4,-1)</f>
        <v>450</v>
      </c>
      <c r="H81" s="2">
        <v>1</v>
      </c>
      <c r="I81" s="16">
        <f t="shared" si="6"/>
        <v>530</v>
      </c>
      <c r="J81" s="16">
        <f t="shared" si="7"/>
        <v>450</v>
      </c>
      <c r="K81" s="42" t="s">
        <v>337</v>
      </c>
      <c r="L81" s="41">
        <f t="shared" si="8"/>
        <v>0.75</v>
      </c>
    </row>
    <row r="82" spans="1:12" x14ac:dyDescent="0.3">
      <c r="A82" s="4" t="s">
        <v>62</v>
      </c>
      <c r="B82" s="122" t="s">
        <v>1452</v>
      </c>
      <c r="C82" s="10" t="s">
        <v>181</v>
      </c>
      <c r="D82" s="276" t="s">
        <v>209</v>
      </c>
      <c r="E82" s="266">
        <v>0.49</v>
      </c>
      <c r="F82" s="277">
        <f>ROUNDUP(E82*Arcades!$N$1,-1)</f>
        <v>350</v>
      </c>
      <c r="G82" s="16">
        <f>ROUNDUP(E82*Arcades!$N$4,-1)</f>
        <v>300</v>
      </c>
      <c r="H82" s="2">
        <v>1</v>
      </c>
      <c r="I82" s="16">
        <f t="shared" si="6"/>
        <v>350</v>
      </c>
      <c r="J82" s="16">
        <f t="shared" si="7"/>
        <v>300</v>
      </c>
      <c r="K82" s="42" t="s">
        <v>265</v>
      </c>
      <c r="L82" s="41">
        <f t="shared" si="8"/>
        <v>0.49</v>
      </c>
    </row>
    <row r="83" spans="1:12" x14ac:dyDescent="0.3">
      <c r="A83" s="4" t="s">
        <v>52</v>
      </c>
      <c r="B83" s="106" t="s">
        <v>1453</v>
      </c>
      <c r="C83" s="10" t="s">
        <v>181</v>
      </c>
      <c r="D83" s="274" t="s">
        <v>211</v>
      </c>
      <c r="E83" s="266">
        <v>0.49</v>
      </c>
      <c r="F83" s="277">
        <f>ROUNDUP(E83*Arcades!$N$1,-1)</f>
        <v>350</v>
      </c>
      <c r="G83" s="16">
        <f>ROUNDUP(E83*Arcades!$N$4,-1)</f>
        <v>300</v>
      </c>
      <c r="H83" s="2">
        <v>1</v>
      </c>
      <c r="I83" s="16">
        <f t="shared" si="6"/>
        <v>350</v>
      </c>
      <c r="J83" s="16">
        <f t="shared" si="7"/>
        <v>300</v>
      </c>
      <c r="K83" s="42" t="s">
        <v>268</v>
      </c>
      <c r="L83" s="41">
        <f t="shared" si="8"/>
        <v>0.49</v>
      </c>
    </row>
    <row r="84" spans="1:12" x14ac:dyDescent="0.3">
      <c r="A84" s="4" t="s">
        <v>1816</v>
      </c>
      <c r="B84" s="23" t="s">
        <v>1343</v>
      </c>
      <c r="C84" s="9" t="s">
        <v>182</v>
      </c>
      <c r="D84" s="273" t="s">
        <v>208</v>
      </c>
      <c r="E84" s="266">
        <v>0.49</v>
      </c>
      <c r="F84" s="277">
        <f>ROUNDUP(E84*Arcades!$N$1,-1)</f>
        <v>350</v>
      </c>
      <c r="G84" s="16">
        <f>ROUNDUP(E84*Arcades!$N$4,-1)</f>
        <v>300</v>
      </c>
      <c r="H84" s="2">
        <v>1</v>
      </c>
      <c r="I84" s="16">
        <f t="shared" si="6"/>
        <v>350</v>
      </c>
      <c r="J84" s="16">
        <f t="shared" si="7"/>
        <v>300</v>
      </c>
      <c r="K84" s="42" t="s">
        <v>1817</v>
      </c>
      <c r="L84" s="41">
        <f t="shared" si="8"/>
        <v>0.49</v>
      </c>
    </row>
    <row r="85" spans="1:12" x14ac:dyDescent="0.3">
      <c r="A85" s="15" t="s">
        <v>312</v>
      </c>
      <c r="B85" s="170" t="s">
        <v>1523</v>
      </c>
      <c r="C85" s="9" t="s">
        <v>182</v>
      </c>
      <c r="D85" s="273" t="s">
        <v>208</v>
      </c>
      <c r="E85" s="266">
        <v>0.49</v>
      </c>
      <c r="F85" s="277">
        <f>ROUNDUP(E85*Arcades!$N$1,-1)</f>
        <v>350</v>
      </c>
      <c r="G85" s="16">
        <f>ROUNDUP(E85*Arcades!$N$4,-1)</f>
        <v>300</v>
      </c>
      <c r="H85" s="2">
        <v>1</v>
      </c>
      <c r="I85" s="16">
        <f t="shared" si="6"/>
        <v>350</v>
      </c>
      <c r="J85" s="16">
        <f t="shared" si="7"/>
        <v>300</v>
      </c>
      <c r="K85" s="42" t="s">
        <v>313</v>
      </c>
      <c r="L85" s="41">
        <f t="shared" si="8"/>
        <v>0.49</v>
      </c>
    </row>
    <row r="86" spans="1:12" x14ac:dyDescent="0.3">
      <c r="A86" s="15" t="s">
        <v>61</v>
      </c>
      <c r="B86" s="173" t="s">
        <v>1526</v>
      </c>
      <c r="C86" s="19" t="s">
        <v>185</v>
      </c>
      <c r="D86" s="273" t="s">
        <v>208</v>
      </c>
      <c r="E86" s="266">
        <v>0.49</v>
      </c>
      <c r="F86" s="277">
        <f>ROUNDUP(E86*Arcades!$N$1,-1)</f>
        <v>350</v>
      </c>
      <c r="G86" s="16">
        <f>ROUNDUP(E86*Arcades!$N$4,-1)</f>
        <v>300</v>
      </c>
      <c r="H86" s="2">
        <v>1</v>
      </c>
      <c r="I86" s="16">
        <f t="shared" si="6"/>
        <v>350</v>
      </c>
      <c r="J86" s="16">
        <f t="shared" si="7"/>
        <v>300</v>
      </c>
      <c r="K86" s="42" t="s">
        <v>269</v>
      </c>
      <c r="L86" s="41">
        <f t="shared" si="8"/>
        <v>0.49</v>
      </c>
    </row>
    <row r="87" spans="1:12" x14ac:dyDescent="0.3">
      <c r="A87" s="4" t="s">
        <v>64</v>
      </c>
      <c r="B87" s="78" t="s">
        <v>1387</v>
      </c>
      <c r="C87" s="19" t="s">
        <v>185</v>
      </c>
      <c r="D87" s="274" t="s">
        <v>211</v>
      </c>
      <c r="E87" s="266">
        <v>0.49</v>
      </c>
      <c r="F87" s="277">
        <f>ROUNDUP(E87*Arcades!$N$1,-1)</f>
        <v>350</v>
      </c>
      <c r="G87" s="16">
        <f>ROUNDUP(E87*Arcades!$N$4,-1)</f>
        <v>300</v>
      </c>
      <c r="H87" s="2">
        <v>1</v>
      </c>
      <c r="I87" s="16">
        <f t="shared" si="6"/>
        <v>350</v>
      </c>
      <c r="J87" s="16">
        <f t="shared" si="7"/>
        <v>300</v>
      </c>
      <c r="K87" s="42" t="s">
        <v>6436</v>
      </c>
      <c r="L87" s="41">
        <f t="shared" si="8"/>
        <v>0.49</v>
      </c>
    </row>
    <row r="88" spans="1:12" x14ac:dyDescent="0.3">
      <c r="A88" s="22" t="s">
        <v>4050</v>
      </c>
      <c r="B88" s="23" t="s">
        <v>1343</v>
      </c>
      <c r="C88" s="6" t="s">
        <v>1154</v>
      </c>
      <c r="D88" s="273" t="s">
        <v>208</v>
      </c>
      <c r="E88" s="266">
        <v>0.49</v>
      </c>
      <c r="F88" s="277">
        <f>ROUNDUP(E88*Arcades!$N$1,-1)</f>
        <v>350</v>
      </c>
      <c r="G88" s="16">
        <f>ROUNDUP(E88*Arcades!$N$4,-1)</f>
        <v>300</v>
      </c>
      <c r="H88" s="2">
        <v>1</v>
      </c>
      <c r="I88" s="16">
        <f t="shared" si="6"/>
        <v>350</v>
      </c>
      <c r="J88" s="16">
        <f t="shared" si="7"/>
        <v>300</v>
      </c>
      <c r="K88" s="42" t="s">
        <v>4307</v>
      </c>
      <c r="L88" s="41">
        <f t="shared" si="8"/>
        <v>0.49</v>
      </c>
    </row>
    <row r="89" spans="1:12" x14ac:dyDescent="0.3">
      <c r="A89" s="4" t="s">
        <v>68</v>
      </c>
      <c r="B89" s="92" t="s">
        <v>1426</v>
      </c>
      <c r="C89" s="19" t="s">
        <v>185</v>
      </c>
      <c r="D89" s="276" t="s">
        <v>209</v>
      </c>
      <c r="E89" s="266">
        <v>0.39</v>
      </c>
      <c r="F89" s="277">
        <f>ROUNDUP(E89*Arcades!$N$1,-1)</f>
        <v>280</v>
      </c>
      <c r="G89" s="16">
        <f>ROUNDUP(E89*Arcades!$N$4,-1)</f>
        <v>240</v>
      </c>
      <c r="H89" s="2">
        <v>1</v>
      </c>
      <c r="I89" s="16">
        <f t="shared" si="6"/>
        <v>280</v>
      </c>
      <c r="J89" s="16">
        <f t="shared" si="7"/>
        <v>240</v>
      </c>
      <c r="K89" s="42" t="s">
        <v>270</v>
      </c>
      <c r="L89" s="41">
        <f t="shared" si="8"/>
        <v>0.39</v>
      </c>
    </row>
    <row r="90" spans="1:12" x14ac:dyDescent="0.3">
      <c r="A90" s="4" t="s">
        <v>284</v>
      </c>
      <c r="B90" s="143" t="s">
        <v>1505</v>
      </c>
      <c r="C90" s="10" t="s">
        <v>186</v>
      </c>
      <c r="D90" s="276" t="s">
        <v>209</v>
      </c>
      <c r="E90" s="266">
        <v>0.39</v>
      </c>
      <c r="F90" s="277">
        <f>ROUNDUP(E90*Arcades!$N$1,-1)</f>
        <v>280</v>
      </c>
      <c r="G90" s="16">
        <f>ROUNDUP(E90*Arcades!$N$4,-1)</f>
        <v>240</v>
      </c>
      <c r="H90" s="2">
        <v>1</v>
      </c>
      <c r="I90" s="16">
        <f t="shared" si="6"/>
        <v>280</v>
      </c>
      <c r="J90" s="16">
        <f t="shared" si="7"/>
        <v>240</v>
      </c>
      <c r="K90" s="42" t="s">
        <v>283</v>
      </c>
      <c r="L90" s="41">
        <f t="shared" si="8"/>
        <v>0.39</v>
      </c>
    </row>
    <row r="91" spans="1:12" x14ac:dyDescent="0.3">
      <c r="A91" s="4" t="s">
        <v>71</v>
      </c>
      <c r="B91" s="106" t="s">
        <v>1453</v>
      </c>
      <c r="C91" s="19" t="s">
        <v>185</v>
      </c>
      <c r="D91" s="274" t="s">
        <v>211</v>
      </c>
      <c r="E91" s="266">
        <v>0.28999999999999998</v>
      </c>
      <c r="F91" s="277">
        <f>ROUNDUP(E91*Arcades!$N$1,-1)</f>
        <v>210</v>
      </c>
      <c r="G91" s="16">
        <f>ROUNDUP(E91*Arcades!$N$4,-1)</f>
        <v>180</v>
      </c>
      <c r="H91" s="2">
        <v>1</v>
      </c>
      <c r="I91" s="16">
        <f t="shared" si="6"/>
        <v>210</v>
      </c>
      <c r="J91" s="16">
        <f t="shared" si="7"/>
        <v>180</v>
      </c>
      <c r="K91" s="42" t="s">
        <v>272</v>
      </c>
      <c r="L91" s="41">
        <f t="shared" si="8"/>
        <v>0.28999999999999998</v>
      </c>
    </row>
    <row r="92" spans="1:12" x14ac:dyDescent="0.3">
      <c r="A92" s="4" t="s">
        <v>35</v>
      </c>
      <c r="B92" s="158" t="s">
        <v>1508</v>
      </c>
      <c r="C92" s="10" t="s">
        <v>181</v>
      </c>
      <c r="D92" s="276" t="s">
        <v>209</v>
      </c>
      <c r="E92" s="266">
        <v>0.25</v>
      </c>
      <c r="F92" s="277">
        <f>ROUNDUP(E92*Arcades!$N$1,-1)</f>
        <v>180</v>
      </c>
      <c r="G92" s="16">
        <f>ROUNDUP(E92*Arcades!$N$4,-1)</f>
        <v>150</v>
      </c>
      <c r="H92" s="2">
        <v>1</v>
      </c>
      <c r="I92" s="16">
        <f t="shared" si="6"/>
        <v>180</v>
      </c>
      <c r="J92" s="16">
        <f t="shared" si="7"/>
        <v>150</v>
      </c>
      <c r="K92" s="42" t="s">
        <v>273</v>
      </c>
      <c r="L92" s="41">
        <f t="shared" si="8"/>
        <v>0.25</v>
      </c>
    </row>
    <row r="93" spans="1:12" x14ac:dyDescent="0.3">
      <c r="A93" s="4" t="s">
        <v>47</v>
      </c>
      <c r="B93" s="106" t="s">
        <v>1418</v>
      </c>
      <c r="C93" s="9" t="s">
        <v>182</v>
      </c>
      <c r="D93" s="276" t="s">
        <v>209</v>
      </c>
      <c r="E93" s="266">
        <v>0.25</v>
      </c>
      <c r="F93" s="277">
        <f>ROUNDUP(E93*Arcades!$N$1,-1)</f>
        <v>180</v>
      </c>
      <c r="G93" s="16">
        <f>ROUNDUP(E93*Arcades!$N$4,-1)</f>
        <v>150</v>
      </c>
      <c r="H93" s="2">
        <v>1</v>
      </c>
      <c r="I93" s="16">
        <f t="shared" si="6"/>
        <v>180</v>
      </c>
      <c r="J93" s="16">
        <f t="shared" si="7"/>
        <v>150</v>
      </c>
      <c r="K93" s="42" t="s">
        <v>274</v>
      </c>
      <c r="L93" s="41">
        <f t="shared" si="8"/>
        <v>0.25</v>
      </c>
    </row>
    <row r="94" spans="1:12" x14ac:dyDescent="0.3">
      <c r="A94" s="4" t="s">
        <v>54</v>
      </c>
      <c r="B94" s="103" t="s">
        <v>1450</v>
      </c>
      <c r="C94" s="9" t="s">
        <v>182</v>
      </c>
      <c r="D94" s="276" t="s">
        <v>209</v>
      </c>
      <c r="E94" s="266">
        <v>0.25</v>
      </c>
      <c r="F94" s="277">
        <f>ROUNDUP(E94*Arcades!$N$1,-1)</f>
        <v>180</v>
      </c>
      <c r="G94" s="16">
        <f>ROUNDUP(E94*Arcades!$N$4,-1)</f>
        <v>150</v>
      </c>
      <c r="H94" s="2">
        <v>1</v>
      </c>
      <c r="I94" s="16">
        <f t="shared" si="6"/>
        <v>180</v>
      </c>
      <c r="J94" s="16">
        <f t="shared" si="7"/>
        <v>150</v>
      </c>
      <c r="K94" s="42" t="s">
        <v>6441</v>
      </c>
      <c r="L94" s="41">
        <f t="shared" si="8"/>
        <v>0.25</v>
      </c>
    </row>
    <row r="95" spans="1:12" x14ac:dyDescent="0.3">
      <c r="A95" s="4" t="s">
        <v>1814</v>
      </c>
      <c r="B95" s="93" t="s">
        <v>1482</v>
      </c>
      <c r="C95" s="9" t="s">
        <v>182</v>
      </c>
      <c r="D95" s="276" t="s">
        <v>209</v>
      </c>
      <c r="E95" s="266">
        <v>0.25</v>
      </c>
      <c r="F95" s="277">
        <f>ROUNDUP(E95*Arcades!$N$1,-1)</f>
        <v>180</v>
      </c>
      <c r="G95" s="16">
        <f>ROUNDUP(E95*Arcades!$N$4,-1)</f>
        <v>150</v>
      </c>
      <c r="H95" s="2">
        <v>1</v>
      </c>
      <c r="I95" s="16">
        <f t="shared" si="6"/>
        <v>180</v>
      </c>
      <c r="J95" s="16">
        <f t="shared" si="7"/>
        <v>150</v>
      </c>
      <c r="K95" s="42" t="s">
        <v>1815</v>
      </c>
      <c r="L95" s="41">
        <f t="shared" si="8"/>
        <v>0.25</v>
      </c>
    </row>
    <row r="96" spans="1:12" x14ac:dyDescent="0.3">
      <c r="A96" s="30" t="s">
        <v>73</v>
      </c>
      <c r="B96" s="106" t="s">
        <v>1453</v>
      </c>
      <c r="C96" s="9" t="s">
        <v>182</v>
      </c>
      <c r="D96" s="274" t="s">
        <v>211</v>
      </c>
      <c r="E96" s="266">
        <v>0.25</v>
      </c>
      <c r="F96" s="277">
        <f>ROUNDUP(E96*Arcades!$N$1,-1)</f>
        <v>180</v>
      </c>
      <c r="G96" s="16">
        <f>ROUNDUP(E96*Arcades!$N$4,-1)</f>
        <v>150</v>
      </c>
      <c r="H96" s="2">
        <v>1</v>
      </c>
      <c r="I96" s="16">
        <f t="shared" si="6"/>
        <v>180</v>
      </c>
      <c r="J96" s="16">
        <f t="shared" si="7"/>
        <v>150</v>
      </c>
      <c r="K96" s="42" t="s">
        <v>278</v>
      </c>
      <c r="L96" s="41">
        <f t="shared" si="8"/>
        <v>0.25</v>
      </c>
    </row>
    <row r="97" spans="1:12" x14ac:dyDescent="0.3">
      <c r="A97" s="4" t="s">
        <v>53</v>
      </c>
      <c r="B97" s="93" t="s">
        <v>1404</v>
      </c>
      <c r="C97" s="19" t="s">
        <v>185</v>
      </c>
      <c r="D97" s="274" t="s">
        <v>211</v>
      </c>
      <c r="E97" s="266">
        <v>0.25</v>
      </c>
      <c r="F97" s="277">
        <f>ROUNDUP(E97*Arcades!$N$1,-1)</f>
        <v>180</v>
      </c>
      <c r="G97" s="16">
        <f>ROUNDUP(E97*Arcades!$N$4,-1)</f>
        <v>150</v>
      </c>
      <c r="H97" s="2">
        <v>1</v>
      </c>
      <c r="I97" s="16">
        <f t="shared" si="6"/>
        <v>180</v>
      </c>
      <c r="J97" s="16">
        <f t="shared" si="7"/>
        <v>150</v>
      </c>
      <c r="K97" s="42" t="s">
        <v>275</v>
      </c>
      <c r="L97" s="41">
        <f t="shared" si="8"/>
        <v>0.25</v>
      </c>
    </row>
    <row r="98" spans="1:12" x14ac:dyDescent="0.3">
      <c r="A98" s="4" t="s">
        <v>70</v>
      </c>
      <c r="B98" s="127" t="s">
        <v>1463</v>
      </c>
      <c r="C98" s="19" t="s">
        <v>185</v>
      </c>
      <c r="D98" s="274" t="s">
        <v>211</v>
      </c>
      <c r="E98" s="266">
        <v>0.25</v>
      </c>
      <c r="F98" s="277">
        <f>ROUNDUP(E98*Arcades!$N$1,-1)</f>
        <v>180</v>
      </c>
      <c r="G98" s="16">
        <f>ROUNDUP(E98*Arcades!$N$4,-1)</f>
        <v>150</v>
      </c>
      <c r="H98" s="2">
        <v>1</v>
      </c>
      <c r="I98" s="16">
        <f t="shared" ref="I98:I101" si="9">F98*H98</f>
        <v>180</v>
      </c>
      <c r="J98" s="16">
        <f t="shared" si="7"/>
        <v>150</v>
      </c>
      <c r="K98" s="42" t="s">
        <v>280</v>
      </c>
      <c r="L98" s="41">
        <f t="shared" si="8"/>
        <v>0.25</v>
      </c>
    </row>
    <row r="99" spans="1:12" x14ac:dyDescent="0.3">
      <c r="A99" s="4" t="s">
        <v>67</v>
      </c>
      <c r="B99" s="270" t="s">
        <v>1410</v>
      </c>
      <c r="C99" s="19" t="s">
        <v>1038</v>
      </c>
      <c r="D99" s="276" t="s">
        <v>209</v>
      </c>
      <c r="E99" s="266">
        <v>0.25</v>
      </c>
      <c r="F99" s="277">
        <f>ROUNDUP(E99*Arcades!$N$1,-1)</f>
        <v>180</v>
      </c>
      <c r="G99" s="16">
        <f>ROUNDUP(E99*Arcades!$N$4,-1)</f>
        <v>150</v>
      </c>
      <c r="H99" s="2">
        <v>1</v>
      </c>
      <c r="I99" s="16">
        <f t="shared" si="9"/>
        <v>180</v>
      </c>
      <c r="J99" s="16">
        <f t="shared" si="7"/>
        <v>150</v>
      </c>
      <c r="K99" s="42" t="s">
        <v>276</v>
      </c>
      <c r="L99" s="41">
        <f t="shared" si="8"/>
        <v>0.25</v>
      </c>
    </row>
    <row r="100" spans="1:12" x14ac:dyDescent="0.3">
      <c r="A100" s="4" t="s">
        <v>44</v>
      </c>
      <c r="B100" s="23" t="s">
        <v>1335</v>
      </c>
      <c r="C100" s="6" t="s">
        <v>1154</v>
      </c>
      <c r="D100" s="274" t="s">
        <v>211</v>
      </c>
      <c r="E100" s="266">
        <v>0.25</v>
      </c>
      <c r="F100" s="277">
        <f>ROUNDUP(E100*Arcades!$N$1,-1)</f>
        <v>180</v>
      </c>
      <c r="G100" s="16">
        <f>ROUNDUP(E100*Arcades!$N$4,-1)</f>
        <v>150</v>
      </c>
      <c r="H100" s="2">
        <v>1</v>
      </c>
      <c r="I100" s="16">
        <f t="shared" si="9"/>
        <v>180</v>
      </c>
      <c r="J100" s="16">
        <f t="shared" si="7"/>
        <v>150</v>
      </c>
      <c r="K100" s="42" t="s">
        <v>262</v>
      </c>
      <c r="L100" s="41">
        <f t="shared" si="8"/>
        <v>0.25</v>
      </c>
    </row>
    <row r="101" spans="1:12" x14ac:dyDescent="0.3">
      <c r="A101" s="4" t="s">
        <v>56</v>
      </c>
      <c r="B101" s="112" t="s">
        <v>1428</v>
      </c>
      <c r="C101" s="10" t="s">
        <v>181</v>
      </c>
      <c r="D101" s="274" t="s">
        <v>211</v>
      </c>
      <c r="E101" s="266">
        <v>0.15</v>
      </c>
      <c r="F101" s="277">
        <f>ROUNDUP(E101*Arcades!$N$1,-1)</f>
        <v>110</v>
      </c>
      <c r="G101" s="16">
        <f>ROUNDUP(E101*Arcades!$N$4,-1)</f>
        <v>90</v>
      </c>
      <c r="H101" s="2">
        <v>1</v>
      </c>
      <c r="I101" s="16">
        <f t="shared" si="9"/>
        <v>110</v>
      </c>
      <c r="J101" s="16">
        <f t="shared" si="7"/>
        <v>90</v>
      </c>
      <c r="K101" s="42" t="s">
        <v>279</v>
      </c>
      <c r="L101" s="41">
        <f t="shared" si="8"/>
        <v>0.15</v>
      </c>
    </row>
  </sheetData>
  <sortState xmlns:xlrd2="http://schemas.microsoft.com/office/spreadsheetml/2017/richdata2" ref="A2:L105">
    <sortCondition descending="1" ref="E1:E105"/>
  </sortState>
  <hyperlinks>
    <hyperlink ref="K9" r:id="rId1" xr:uid="{90142AC0-7D74-4500-920A-A87DCBE7A4DE}"/>
    <hyperlink ref="K16" r:id="rId2" xr:uid="{79E840BC-755B-4DF3-B7FD-E322AD6D5430}"/>
    <hyperlink ref="K27" r:id="rId3" xr:uid="{3F4B288D-39BA-49B4-AE03-2410BDC511B8}"/>
    <hyperlink ref="K19" r:id="rId4" xr:uid="{5BC95FF7-2D25-4294-9F7E-89A391C32FF7}"/>
    <hyperlink ref="K26" r:id="rId5" xr:uid="{FFAB31A6-EAE1-41E4-9684-CEF642B6DBBD}"/>
    <hyperlink ref="K49" r:id="rId6" xr:uid="{21C0C5A1-1561-4BBF-932C-BACC84CEC884}"/>
    <hyperlink ref="K51" r:id="rId7" xr:uid="{B5A8115E-5D73-46D9-A08D-C3A0E89187C7}"/>
    <hyperlink ref="K28" r:id="rId8" xr:uid="{DC6329E7-5C6D-4C83-B812-180BDB377A95}"/>
    <hyperlink ref="K45" r:id="rId9" xr:uid="{213BA2F3-910B-4C4D-954B-7C25DA60EA0A}"/>
    <hyperlink ref="K66" r:id="rId10" xr:uid="{01FDE761-1BC8-4FE1-9CD0-7CF0012AEA55}"/>
    <hyperlink ref="K23" r:id="rId11" xr:uid="{C58C5208-67F1-447F-B232-323A47877498}"/>
    <hyperlink ref="K41" r:id="rId12" xr:uid="{75ADA580-223D-4CF6-ACD2-7ED73FBE9F2A}"/>
    <hyperlink ref="K40" r:id="rId13" xr:uid="{5752B311-8E4B-49EB-8F81-52AEC67A7E1D}"/>
    <hyperlink ref="K33" r:id="rId14" xr:uid="{18F37B55-E46D-4072-8665-19E41EFCF146}"/>
    <hyperlink ref="K68" r:id="rId15" xr:uid="{79D7E4B1-18D1-40BE-814B-86DF08955459}"/>
    <hyperlink ref="K39" r:id="rId16" xr:uid="{79634AFC-6A54-41D8-B947-8E37B7585D9E}"/>
    <hyperlink ref="K44" r:id="rId17" xr:uid="{2A891142-E6DF-4C2B-A954-E1236736B325}"/>
    <hyperlink ref="K48" r:id="rId18" xr:uid="{ED4606A5-CD8A-43FA-9D79-0AC2ED703CF2}"/>
    <hyperlink ref="K12" r:id="rId19" xr:uid="{81DF83B3-10BD-498B-A6BC-D57ED4EA91DE}"/>
    <hyperlink ref="K54" r:id="rId20" xr:uid="{5216A2DA-319E-41FF-A0AF-C8C0ECB45EE6}"/>
    <hyperlink ref="K10" r:id="rId21" xr:uid="{724E09D5-18D6-4B72-A95D-327E91225573}"/>
    <hyperlink ref="K56" r:id="rId22" xr:uid="{F04992B9-4CFB-402F-B8E7-E417CB21E424}"/>
    <hyperlink ref="K37" r:id="rId23" xr:uid="{C4908E94-33D0-4E39-96AC-2DA674A3DE84}"/>
    <hyperlink ref="K11" r:id="rId24" xr:uid="{E0D08BEF-4CA1-40BC-ACCD-4E3171E234CA}"/>
    <hyperlink ref="K15" r:id="rId25" xr:uid="{1A77F336-02BF-4F07-9CD9-F66DA7EDF067}"/>
    <hyperlink ref="K6" r:id="rId26" xr:uid="{AF16D81C-FFDC-4E85-AF12-9CB910747BD4}"/>
    <hyperlink ref="K22" r:id="rId27" xr:uid="{9C0212AA-FBF6-48B0-9163-F6EE7C6529F9}"/>
    <hyperlink ref="K25" r:id="rId28" xr:uid="{BEF6BEA5-083C-4CAE-8564-B585E7BBD808}"/>
    <hyperlink ref="K20" r:id="rId29" xr:uid="{523128B5-2F50-414A-ADFA-2BB6DD3AB70B}"/>
    <hyperlink ref="K55" r:id="rId30" xr:uid="{25EE28B0-53AC-4A34-BFD8-F1BF4AFAAEED}"/>
    <hyperlink ref="K8" r:id="rId31" xr:uid="{6C12B104-6BAE-424B-AD2C-45A480D65AB0}"/>
    <hyperlink ref="K18" r:id="rId32" xr:uid="{CFFAF1D7-5F4E-4603-8F07-AFA6EEA51155}"/>
    <hyperlink ref="K34" r:id="rId33" xr:uid="{92A440BD-402C-417B-9B82-7184DC23617A}"/>
    <hyperlink ref="K29" r:id="rId34" xr:uid="{0A26DE9B-4970-4B8E-AA77-D14BC6690833}"/>
    <hyperlink ref="K21" r:id="rId35" xr:uid="{C0585CB4-DF3B-4D7A-9C93-9173DD04197E}"/>
    <hyperlink ref="K50" r:id="rId36" xr:uid="{D863EB22-2F8A-4CE3-96BB-0BFA9E76048B}"/>
    <hyperlink ref="K84" r:id="rId37" xr:uid="{90E8E13D-5893-4BC5-86D0-2B6E6AACA6FA}"/>
    <hyperlink ref="K95" r:id="rId38" xr:uid="{D54A8774-B807-4242-A966-D39C5CCFF2B1}"/>
    <hyperlink ref="K63" r:id="rId39" xr:uid="{7A51F632-4A2C-49BD-BF50-FAC56106DEA4}"/>
    <hyperlink ref="K73" r:id="rId40" xr:uid="{D270B63E-83BA-45A5-A8B2-A44CD367C091}"/>
    <hyperlink ref="K65" r:id="rId41" xr:uid="{E72B0FBE-A511-4335-B4A7-84405B743F6B}"/>
    <hyperlink ref="K81" r:id="rId42" xr:uid="{FD9D2E9D-EADE-4D08-83B1-1813D92F7C9A}"/>
    <hyperlink ref="K98" r:id="rId43" xr:uid="{E09D86CA-3B17-42AF-86E5-09E925820BDA}"/>
    <hyperlink ref="K79" r:id="rId44" xr:uid="{E6EB8E28-C28D-4282-9598-FB59D3D66867}"/>
    <hyperlink ref="K78" r:id="rId45" xr:uid="{987AC5BA-330B-4828-9C20-38E3ABED4C1E}"/>
    <hyperlink ref="K85" r:id="rId46" xr:uid="{E8CB85A9-D2F5-4087-9801-DCF407501871}"/>
    <hyperlink ref="K101" r:id="rId47" xr:uid="{C5F7CBBB-EFFB-41C9-8DA3-31BF56874FE2}"/>
    <hyperlink ref="K96" r:id="rId48" xr:uid="{3F4789EB-57DD-471A-A0B7-ED82F4CBD9A5}"/>
    <hyperlink ref="K61" r:id="rId49" xr:uid="{31E3B64C-C7E1-4358-831C-3A8049A3CA19}"/>
    <hyperlink ref="K99" r:id="rId50" xr:uid="{419EE80C-F6A4-42BE-BFB0-C54FC84DC6A7}"/>
    <hyperlink ref="K97" r:id="rId51" xr:uid="{1F8164B8-3576-4749-A13C-4CC8171E4300}"/>
    <hyperlink ref="K74" r:id="rId52" xr:uid="{7106E5B5-4B83-4A2E-B27B-CC2BB00C0459}"/>
    <hyperlink ref="K93" r:id="rId53" xr:uid="{B06ECC80-1769-4252-B147-D3EC3C0D0BB2}"/>
    <hyperlink ref="K90" r:id="rId54" xr:uid="{CC396F07-5E36-4889-82DD-60BCC5DF1893}"/>
    <hyperlink ref="K92" r:id="rId55" xr:uid="{C92DA3E7-335D-4EE1-9C27-37949B113C76}"/>
    <hyperlink ref="K91" r:id="rId56" xr:uid="{C722E250-9BD1-4492-A00B-B0C616C50DA6}"/>
    <hyperlink ref="K89" r:id="rId57" xr:uid="{BB7AB5AF-FBD8-4630-9962-9D213D427BA5}"/>
    <hyperlink ref="K86" r:id="rId58" xr:uid="{B37E5446-471E-4CAF-9334-4A9D60565178}"/>
    <hyperlink ref="K83" r:id="rId59" xr:uid="{F2AB1A5F-BCE9-4E12-88F6-DB4C94E2EAA9}"/>
    <hyperlink ref="K80" r:id="rId60" xr:uid="{617C8242-5804-41F9-8EDB-9FE761B18B8E}"/>
    <hyperlink ref="K69" r:id="rId61" xr:uid="{40C8B579-9AD2-4B94-84CE-7C6317FC1BD3}"/>
    <hyperlink ref="K82" r:id="rId62" xr:uid="{159688CA-5FCA-4AF4-B0F7-55EF2B0A3822}"/>
    <hyperlink ref="K70" r:id="rId63" xr:uid="{CFB35220-8AB1-4320-8C55-0E0147BEFAC9}"/>
    <hyperlink ref="K77" r:id="rId64" xr:uid="{E034F339-0693-4923-A2E2-6010FE8BA12F}"/>
    <hyperlink ref="K100" r:id="rId65" xr:uid="{EB345956-33B0-4394-931B-B88D660BB015}"/>
    <hyperlink ref="K62" r:id="rId66" xr:uid="{44BCFB45-D2A4-4C8F-8DCC-10B9632199A2}"/>
    <hyperlink ref="K57" r:id="rId67" xr:uid="{84E55891-753F-48E5-97DB-ED5BAAFCDCC6}"/>
    <hyperlink ref="K60" r:id="rId68" xr:uid="{465B29B4-5A2F-4477-8230-31CB6EAE361D}"/>
    <hyperlink ref="K43" r:id="rId69" xr:uid="{09005D77-C902-4389-AB72-8C70EFE38FEA}"/>
    <hyperlink ref="K2" r:id="rId70" xr:uid="{01599A0F-AD17-4233-B20B-0D8886B87C1F}"/>
    <hyperlink ref="K4" r:id="rId71" xr:uid="{F65EF403-FBB3-4437-9A2D-07ACEC3D2782}"/>
    <hyperlink ref="K24" r:id="rId72" xr:uid="{F8E82A31-3C51-405F-A88A-6A203CE90775}"/>
    <hyperlink ref="K35" r:id="rId73" xr:uid="{94F5FB5E-A072-4C66-B1F0-3FE938CBC43A}"/>
    <hyperlink ref="K46" r:id="rId74" xr:uid="{377A5C1B-4B73-48CF-9DE1-F9FE05493B6E}"/>
    <hyperlink ref="K30" r:id="rId75" xr:uid="{61BD0CEA-1FAF-4787-90BA-BA5220C33108}"/>
    <hyperlink ref="K88" r:id="rId76" xr:uid="{3C3C3E20-989A-4E86-9DC2-31FBD7C3A46C}"/>
    <hyperlink ref="K59" r:id="rId77" xr:uid="{9E7C0FF1-0E6B-4459-B08E-7A896A9DF576}"/>
    <hyperlink ref="K64" r:id="rId78" xr:uid="{8FB2AE80-4D5C-4E6D-99C7-6857DD650371}"/>
    <hyperlink ref="K5" r:id="rId79" xr:uid="{64BCA5DE-2D12-4663-81CD-97451C394C05}"/>
    <hyperlink ref="K13" r:id="rId80" xr:uid="{74E06D98-E3AA-4EB2-8CA6-3DF6D2287D34}"/>
    <hyperlink ref="K3" r:id="rId81" xr:uid="{6E8D0891-D938-4757-BF5B-2FF4982E6CB5}"/>
    <hyperlink ref="K31" r:id="rId82" xr:uid="{71FDC53E-D5E1-4A2C-B452-365D59909522}"/>
    <hyperlink ref="K14" r:id="rId83" xr:uid="{DC4CB4CC-70F7-4981-99FB-6C55015E769B}"/>
    <hyperlink ref="K47" r:id="rId84" xr:uid="{7FD6EE7D-FB3D-4107-8B55-D9EDBE3B9DB6}"/>
    <hyperlink ref="K32" r:id="rId85" xr:uid="{60503147-B76F-4B16-B509-C2947E977F16}"/>
    <hyperlink ref="K53" r:id="rId86" xr:uid="{C4F73BD3-8661-4AE6-B1B4-89A2AB6E9A7B}"/>
    <hyperlink ref="K17" r:id="rId87" xr:uid="{2D98A7C5-55F9-4101-81DB-1C756CA28BEA}"/>
    <hyperlink ref="K71" r:id="rId88" xr:uid="{AF79CAE3-81F7-4832-9B66-E7FB32A85D3C}"/>
    <hyperlink ref="K87" r:id="rId89" xr:uid="{D257A17C-44D8-4FB3-AA71-C70BCA253E87}"/>
    <hyperlink ref="K58" r:id="rId90" xr:uid="{85933E8D-DFB2-4C8F-9F07-C93C5E23640F}"/>
    <hyperlink ref="K72" r:id="rId91" xr:uid="{B11E9462-5EC0-4AB0-A621-45552B3E9CDA}"/>
    <hyperlink ref="K67" r:id="rId92" xr:uid="{1A37A57C-5679-4276-BB71-D258E310D0D7}"/>
    <hyperlink ref="K94" r:id="rId93" xr:uid="{9CE0393A-AE46-48B8-8C21-595565E9802D}"/>
    <hyperlink ref="K75" r:id="rId94" xr:uid="{BEE7EA51-C7C9-4CB2-8557-CC3C9978C3CA}"/>
  </hyperlinks>
  <pageMargins left="0.75" right="0.75" top="1" bottom="1" header="0.5" footer="0.5"/>
  <pageSetup orientation="portrait" horizontalDpi="4294967292" verticalDpi="4294967292" r:id="rId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9B47-DD55-4887-BE91-BFAAC4FE7931}">
  <dimension ref="A1:Q30"/>
  <sheetViews>
    <sheetView zoomScale="94" zoomScaleNormal="85" workbookViewId="0">
      <pane xSplit="1" topLeftCell="B1" activePane="topRight" state="frozen"/>
      <selection activeCell="A258" sqref="A258"/>
      <selection pane="topRight" activeCell="E1" sqref="E1"/>
    </sheetView>
  </sheetViews>
  <sheetFormatPr baseColWidth="10" defaultRowHeight="15.6" x14ac:dyDescent="0.3"/>
  <cols>
    <col min="1" max="1" width="30.09765625" bestFit="1" customWidth="1"/>
    <col min="2" max="2" width="41.796875" style="31" bestFit="1" customWidth="1"/>
    <col min="3" max="3" width="10.5" customWidth="1"/>
    <col min="4" max="4" width="6.59765625" bestFit="1" customWidth="1"/>
    <col min="5" max="5" width="9.8984375" bestFit="1" customWidth="1"/>
    <col min="6" max="7" width="9.59765625" bestFit="1" customWidth="1"/>
    <col min="8" max="8" width="8" bestFit="1" customWidth="1"/>
    <col min="9" max="11" width="4.19921875" bestFit="1" customWidth="1"/>
    <col min="12" max="13" width="9" bestFit="1" customWidth="1"/>
    <col min="14" max="14" width="9" customWidth="1"/>
    <col min="15" max="15" width="9.69921875" bestFit="1" customWidth="1"/>
    <col min="16" max="16" width="3.3984375" customWidth="1"/>
    <col min="17" max="17" width="10.09765625" bestFit="1" customWidth="1"/>
  </cols>
  <sheetData>
    <row r="1" spans="1:17" x14ac:dyDescent="0.3">
      <c r="A1" s="54" t="s">
        <v>0</v>
      </c>
      <c r="B1" s="54" t="s">
        <v>32</v>
      </c>
      <c r="C1" s="54" t="s">
        <v>1</v>
      </c>
      <c r="D1" s="54" t="s">
        <v>2</v>
      </c>
      <c r="E1" s="278" t="s">
        <v>6</v>
      </c>
      <c r="F1" s="54" t="s">
        <v>22</v>
      </c>
      <c r="G1" s="54" t="s">
        <v>5</v>
      </c>
      <c r="H1" s="54" t="s">
        <v>4543</v>
      </c>
      <c r="I1" s="54" t="s">
        <v>2390</v>
      </c>
      <c r="J1" s="54" t="s">
        <v>4477</v>
      </c>
      <c r="K1" s="54" t="s">
        <v>217</v>
      </c>
      <c r="L1" s="54" t="s">
        <v>23</v>
      </c>
      <c r="M1" s="54" t="s">
        <v>7</v>
      </c>
      <c r="N1" s="265" t="s">
        <v>1527</v>
      </c>
      <c r="O1" s="60">
        <v>0</v>
      </c>
      <c r="Q1" s="1">
        <v>700</v>
      </c>
    </row>
    <row r="2" spans="1:17" x14ac:dyDescent="0.3">
      <c r="A2" s="21" t="s">
        <v>4561</v>
      </c>
      <c r="B2" s="163" t="s">
        <v>1513</v>
      </c>
      <c r="C2" s="9" t="s">
        <v>182</v>
      </c>
      <c r="D2" s="11" t="s">
        <v>210</v>
      </c>
      <c r="E2" s="266">
        <v>27.99</v>
      </c>
      <c r="F2" s="16">
        <f>ROUNDUP(E2*MBT!$Q$1,-1)</f>
        <v>19600</v>
      </c>
      <c r="G2" s="16">
        <f>ROUNDUP(E2*MBT!$Q$4,-1)</f>
        <v>16800</v>
      </c>
      <c r="H2" s="258" t="s">
        <v>4544</v>
      </c>
      <c r="I2" s="2">
        <v>3</v>
      </c>
      <c r="J2" s="2">
        <v>1</v>
      </c>
      <c r="K2" s="2">
        <v>1</v>
      </c>
      <c r="L2" s="16">
        <f t="shared" ref="L2:L30" si="0">F2*K2</f>
        <v>19600</v>
      </c>
      <c r="M2" s="16">
        <f t="shared" ref="M2:M30" si="1">G2*K2</f>
        <v>16800</v>
      </c>
      <c r="N2" s="257" t="s">
        <v>4606</v>
      </c>
      <c r="O2" s="178">
        <f t="shared" ref="O2:O30" si="2">E2*K2</f>
        <v>27.99</v>
      </c>
      <c r="P2" s="178"/>
      <c r="Q2" s="3">
        <f>SUM(L:L)</f>
        <v>143260</v>
      </c>
    </row>
    <row r="3" spans="1:17" x14ac:dyDescent="0.3">
      <c r="A3" s="4" t="s">
        <v>4561</v>
      </c>
      <c r="B3" s="163" t="s">
        <v>1513</v>
      </c>
      <c r="C3" s="9" t="s">
        <v>182</v>
      </c>
      <c r="D3" s="11" t="s">
        <v>210</v>
      </c>
      <c r="E3" s="266">
        <v>12.99</v>
      </c>
      <c r="F3" s="16">
        <f>ROUNDUP(E3*MBT!$Q$1,-1)</f>
        <v>9100</v>
      </c>
      <c r="G3" s="16">
        <f>ROUNDUP(E3*MBT!$Q$4,-1)</f>
        <v>7800</v>
      </c>
      <c r="H3" s="258" t="s">
        <v>4544</v>
      </c>
      <c r="I3" s="2">
        <v>3</v>
      </c>
      <c r="J3" s="2">
        <v>2</v>
      </c>
      <c r="K3" s="2">
        <v>2</v>
      </c>
      <c r="L3" s="16">
        <f t="shared" si="0"/>
        <v>18200</v>
      </c>
      <c r="M3" s="16">
        <f t="shared" si="1"/>
        <v>15600</v>
      </c>
      <c r="N3" s="257" t="s">
        <v>4560</v>
      </c>
      <c r="O3" s="178">
        <f t="shared" si="2"/>
        <v>25.98</v>
      </c>
      <c r="P3" s="178"/>
      <c r="Q3" s="184"/>
    </row>
    <row r="4" spans="1:17" x14ac:dyDescent="0.3">
      <c r="A4" s="20" t="s">
        <v>4546</v>
      </c>
      <c r="B4" s="252" t="s">
        <v>3837</v>
      </c>
      <c r="C4" s="9" t="s">
        <v>182</v>
      </c>
      <c r="D4" s="11" t="s">
        <v>210</v>
      </c>
      <c r="E4" s="266">
        <v>5.99</v>
      </c>
      <c r="F4" s="16">
        <f>ROUNDUP(E4*MBT!$Q$1,-1)</f>
        <v>4200</v>
      </c>
      <c r="G4" s="16">
        <f>ROUNDUP(E4*MBT!$Q$4,-1)</f>
        <v>3600</v>
      </c>
      <c r="H4" s="258" t="s">
        <v>4544</v>
      </c>
      <c r="I4" s="2">
        <v>2</v>
      </c>
      <c r="J4" s="260">
        <v>2</v>
      </c>
      <c r="K4" s="2">
        <v>2</v>
      </c>
      <c r="L4" s="16">
        <f t="shared" si="0"/>
        <v>8400</v>
      </c>
      <c r="M4" s="16">
        <f t="shared" si="1"/>
        <v>7200</v>
      </c>
      <c r="N4" s="257" t="s">
        <v>4607</v>
      </c>
      <c r="O4" s="178">
        <f t="shared" si="2"/>
        <v>11.98</v>
      </c>
      <c r="P4" s="178"/>
      <c r="Q4" s="1">
        <v>600</v>
      </c>
    </row>
    <row r="5" spans="1:17" x14ac:dyDescent="0.3">
      <c r="A5" s="15" t="s">
        <v>2701</v>
      </c>
      <c r="B5" s="261" t="s">
        <v>1512</v>
      </c>
      <c r="C5" s="9" t="s">
        <v>182</v>
      </c>
      <c r="D5" s="13" t="s">
        <v>209</v>
      </c>
      <c r="E5" s="266">
        <v>7.99</v>
      </c>
      <c r="F5" s="16">
        <f>ROUNDUP(E5*MBT!$Q$1,-1)</f>
        <v>5600</v>
      </c>
      <c r="G5" s="16">
        <f>ROUNDUP(E5*MBT!$Q$4,-1)</f>
        <v>4800</v>
      </c>
      <c r="H5" s="258" t="s">
        <v>4544</v>
      </c>
      <c r="I5" s="2">
        <v>1</v>
      </c>
      <c r="J5" s="2">
        <v>1</v>
      </c>
      <c r="K5" s="2">
        <v>1</v>
      </c>
      <c r="L5" s="16">
        <f t="shared" si="0"/>
        <v>5600</v>
      </c>
      <c r="M5" s="16">
        <f t="shared" si="1"/>
        <v>4800</v>
      </c>
      <c r="N5" s="257" t="s">
        <v>2702</v>
      </c>
      <c r="O5" s="178">
        <f t="shared" si="2"/>
        <v>7.99</v>
      </c>
      <c r="P5" s="178"/>
      <c r="Q5" s="3">
        <f>SUM(M:M)</f>
        <v>122580</v>
      </c>
    </row>
    <row r="6" spans="1:17" x14ac:dyDescent="0.3">
      <c r="A6" s="15" t="s">
        <v>4546</v>
      </c>
      <c r="B6" s="244" t="s">
        <v>3837</v>
      </c>
      <c r="C6" s="9" t="s">
        <v>182</v>
      </c>
      <c r="D6" s="11" t="s">
        <v>210</v>
      </c>
      <c r="E6" s="266">
        <v>3.99</v>
      </c>
      <c r="F6" s="16">
        <f>ROUNDUP(E6*MBT!$Q$1,-1)</f>
        <v>2800</v>
      </c>
      <c r="G6" s="16">
        <f>ROUNDUP(E6*MBT!$Q$4,-1)</f>
        <v>2400</v>
      </c>
      <c r="H6" s="258" t="s">
        <v>4544</v>
      </c>
      <c r="I6" s="2">
        <v>2</v>
      </c>
      <c r="J6" s="260">
        <v>2</v>
      </c>
      <c r="K6" s="2">
        <v>2</v>
      </c>
      <c r="L6" s="16">
        <f t="shared" si="0"/>
        <v>5600</v>
      </c>
      <c r="M6" s="16">
        <f t="shared" si="1"/>
        <v>4800</v>
      </c>
      <c r="N6" s="257" t="s">
        <v>4608</v>
      </c>
      <c r="O6" s="178">
        <f t="shared" si="2"/>
        <v>7.98</v>
      </c>
      <c r="P6" s="178"/>
    </row>
    <row r="7" spans="1:17" x14ac:dyDescent="0.3">
      <c r="A7" s="15" t="s">
        <v>99</v>
      </c>
      <c r="B7" s="153" t="s">
        <v>1497</v>
      </c>
      <c r="C7" s="9" t="s">
        <v>182</v>
      </c>
      <c r="D7" s="12" t="s">
        <v>208</v>
      </c>
      <c r="E7" s="266">
        <v>2.4900000000000002</v>
      </c>
      <c r="F7" s="16">
        <f>ROUNDUP(E7*MBT!$Q$1,-1)</f>
        <v>1750</v>
      </c>
      <c r="G7" s="16">
        <f>ROUNDUP(E7*MBT!$Q$4,-1)</f>
        <v>1500</v>
      </c>
      <c r="H7" s="258" t="s">
        <v>4544</v>
      </c>
      <c r="I7" s="2">
        <v>3</v>
      </c>
      <c r="J7" s="2">
        <v>1</v>
      </c>
      <c r="K7" s="2">
        <v>1</v>
      </c>
      <c r="L7" s="16">
        <f t="shared" si="0"/>
        <v>1750</v>
      </c>
      <c r="M7" s="16">
        <f t="shared" si="1"/>
        <v>1500</v>
      </c>
      <c r="N7" s="257" t="s">
        <v>3560</v>
      </c>
      <c r="O7" s="178">
        <f t="shared" si="2"/>
        <v>2.4900000000000002</v>
      </c>
      <c r="P7" s="178"/>
      <c r="Q7" s="254" t="s">
        <v>100</v>
      </c>
    </row>
    <row r="8" spans="1:17" x14ac:dyDescent="0.3">
      <c r="A8" s="4" t="s">
        <v>4557</v>
      </c>
      <c r="B8" s="151" t="s">
        <v>1495</v>
      </c>
      <c r="C8" s="9" t="s">
        <v>182</v>
      </c>
      <c r="D8" s="13" t="s">
        <v>209</v>
      </c>
      <c r="E8" s="266">
        <v>3.99</v>
      </c>
      <c r="F8" s="16">
        <f>ROUNDUP(E8*MBT!$Q$1,-1)</f>
        <v>2800</v>
      </c>
      <c r="G8" s="16">
        <f>ROUNDUP(E8*MBT!$Q$4,-1)</f>
        <v>2400</v>
      </c>
      <c r="H8" s="258" t="s">
        <v>4544</v>
      </c>
      <c r="I8" s="2">
        <v>1</v>
      </c>
      <c r="J8" s="2">
        <v>4</v>
      </c>
      <c r="K8" s="2">
        <v>4</v>
      </c>
      <c r="L8" s="16">
        <f t="shared" si="0"/>
        <v>11200</v>
      </c>
      <c r="M8" s="16">
        <f t="shared" si="1"/>
        <v>9600</v>
      </c>
      <c r="N8" s="257" t="s">
        <v>4556</v>
      </c>
      <c r="O8" s="178">
        <f t="shared" si="2"/>
        <v>15.96</v>
      </c>
      <c r="P8" s="178"/>
      <c r="Q8" s="40">
        <f>SUM(O:O)</f>
        <v>204.05</v>
      </c>
    </row>
    <row r="9" spans="1:17" ht="15" customHeight="1" x14ac:dyDescent="0.3">
      <c r="A9" s="15" t="s">
        <v>4558</v>
      </c>
      <c r="B9" s="143" t="s">
        <v>1505</v>
      </c>
      <c r="C9" s="9" t="s">
        <v>182</v>
      </c>
      <c r="D9" s="13" t="s">
        <v>209</v>
      </c>
      <c r="E9" s="266">
        <v>1.49</v>
      </c>
      <c r="F9" s="16">
        <f>ROUNDUP(E9*MBT!$Q$1,-1)</f>
        <v>1050</v>
      </c>
      <c r="G9" s="16">
        <f>ROUNDUP(E9*MBT!$Q$4,-1)</f>
        <v>900</v>
      </c>
      <c r="H9" s="258" t="s">
        <v>4544</v>
      </c>
      <c r="I9" s="2">
        <v>2</v>
      </c>
      <c r="J9" s="2">
        <v>1</v>
      </c>
      <c r="K9" s="2">
        <v>1</v>
      </c>
      <c r="L9" s="16">
        <f t="shared" si="0"/>
        <v>1050</v>
      </c>
      <c r="M9" s="16">
        <f t="shared" si="1"/>
        <v>900</v>
      </c>
      <c r="N9" s="257" t="s">
        <v>4572</v>
      </c>
      <c r="O9" s="178">
        <f t="shared" si="2"/>
        <v>1.49</v>
      </c>
      <c r="P9" s="178"/>
      <c r="Q9" s="184"/>
    </row>
    <row r="10" spans="1:17" x14ac:dyDescent="0.3">
      <c r="A10" s="15" t="s">
        <v>4553</v>
      </c>
      <c r="B10" s="150" t="s">
        <v>1494</v>
      </c>
      <c r="C10" s="9" t="s">
        <v>182</v>
      </c>
      <c r="D10" s="13" t="s">
        <v>209</v>
      </c>
      <c r="E10" s="266">
        <v>0.75</v>
      </c>
      <c r="F10" s="16">
        <f>ROUNDUP(E10*MBT!$Q$1,-1)</f>
        <v>530</v>
      </c>
      <c r="G10" s="16">
        <f>ROUNDUP(E10*MBT!$Q$4,-1)</f>
        <v>450</v>
      </c>
      <c r="H10" s="258" t="s">
        <v>4544</v>
      </c>
      <c r="I10" s="2">
        <v>3</v>
      </c>
      <c r="J10" s="2">
        <v>1</v>
      </c>
      <c r="K10" s="2">
        <v>1</v>
      </c>
      <c r="L10" s="16">
        <f t="shared" si="0"/>
        <v>530</v>
      </c>
      <c r="M10" s="16">
        <f t="shared" si="1"/>
        <v>450</v>
      </c>
      <c r="N10" s="257" t="s">
        <v>4555</v>
      </c>
      <c r="O10" s="178">
        <f t="shared" si="2"/>
        <v>0.75</v>
      </c>
      <c r="P10" s="178"/>
    </row>
    <row r="11" spans="1:17" x14ac:dyDescent="0.3">
      <c r="A11" s="4" t="s">
        <v>4549</v>
      </c>
      <c r="B11" s="150" t="s">
        <v>1494</v>
      </c>
      <c r="C11" s="9" t="s">
        <v>182</v>
      </c>
      <c r="D11" s="13" t="s">
        <v>209</v>
      </c>
      <c r="E11" s="266">
        <v>0.75</v>
      </c>
      <c r="F11" s="16">
        <f>ROUNDUP(E11*MBT!$Q$1,-1)</f>
        <v>530</v>
      </c>
      <c r="G11" s="16">
        <f>ROUNDUP(E11*MBT!$Q$4,-1)</f>
        <v>450</v>
      </c>
      <c r="H11" s="258" t="s">
        <v>4544</v>
      </c>
      <c r="I11" s="2">
        <v>1</v>
      </c>
      <c r="J11" s="2">
        <v>4</v>
      </c>
      <c r="K11" s="2">
        <v>4</v>
      </c>
      <c r="L11" s="16">
        <f t="shared" si="0"/>
        <v>2120</v>
      </c>
      <c r="M11" s="16">
        <f t="shared" si="1"/>
        <v>1800</v>
      </c>
      <c r="N11" s="257" t="s">
        <v>4548</v>
      </c>
      <c r="O11" s="178">
        <f t="shared" si="2"/>
        <v>3</v>
      </c>
      <c r="P11" s="178"/>
    </row>
    <row r="12" spans="1:17" x14ac:dyDescent="0.3">
      <c r="A12" s="4" t="s">
        <v>99</v>
      </c>
      <c r="B12" s="153" t="s">
        <v>1497</v>
      </c>
      <c r="C12" s="9" t="s">
        <v>182</v>
      </c>
      <c r="D12" s="12" t="s">
        <v>208</v>
      </c>
      <c r="E12" s="266">
        <v>0.49</v>
      </c>
      <c r="F12" s="16">
        <f>ROUNDUP(E12*MBT!$Q$1,-1)</f>
        <v>350</v>
      </c>
      <c r="G12" s="16">
        <f>ROUNDUP(E12*MBT!$Q$4,-1)</f>
        <v>300</v>
      </c>
      <c r="H12" s="258" t="s">
        <v>4544</v>
      </c>
      <c r="I12" s="2">
        <v>3</v>
      </c>
      <c r="J12" s="2">
        <v>3</v>
      </c>
      <c r="K12" s="2">
        <v>3</v>
      </c>
      <c r="L12" s="16">
        <f t="shared" si="0"/>
        <v>1050</v>
      </c>
      <c r="M12" s="16">
        <f t="shared" si="1"/>
        <v>900</v>
      </c>
      <c r="N12" s="257" t="s">
        <v>1660</v>
      </c>
      <c r="O12" s="178">
        <f t="shared" si="2"/>
        <v>1.47</v>
      </c>
      <c r="P12" s="178"/>
      <c r="Q12" s="184"/>
    </row>
    <row r="13" spans="1:17" x14ac:dyDescent="0.3">
      <c r="A13" s="4" t="s">
        <v>4570</v>
      </c>
      <c r="B13" s="244" t="s">
        <v>3837</v>
      </c>
      <c r="C13" s="9" t="s">
        <v>182</v>
      </c>
      <c r="D13" s="13" t="s">
        <v>209</v>
      </c>
      <c r="E13" s="266">
        <v>0.75</v>
      </c>
      <c r="F13" s="16">
        <f>ROUNDUP(E13*MBT!$Q$1,-1)</f>
        <v>530</v>
      </c>
      <c r="G13" s="16">
        <f>ROUNDUP(E13*MBT!$Q$4,-1)</f>
        <v>450</v>
      </c>
      <c r="H13" s="258" t="s">
        <v>4544</v>
      </c>
      <c r="I13" s="2">
        <v>1</v>
      </c>
      <c r="J13" s="260">
        <v>3</v>
      </c>
      <c r="K13" s="2">
        <v>3</v>
      </c>
      <c r="L13" s="16">
        <f t="shared" si="0"/>
        <v>1590</v>
      </c>
      <c r="M13" s="16">
        <f t="shared" si="1"/>
        <v>1350</v>
      </c>
      <c r="N13" s="257" t="s">
        <v>4571</v>
      </c>
      <c r="O13" s="178">
        <f t="shared" si="2"/>
        <v>2.25</v>
      </c>
      <c r="P13" s="178"/>
      <c r="Q13" s="184"/>
    </row>
    <row r="14" spans="1:17" x14ac:dyDescent="0.3">
      <c r="A14" s="4" t="s">
        <v>4553</v>
      </c>
      <c r="B14" s="150" t="s">
        <v>1494</v>
      </c>
      <c r="C14" s="9" t="s">
        <v>182</v>
      </c>
      <c r="D14" s="13" t="s">
        <v>209</v>
      </c>
      <c r="E14" s="266">
        <v>0.25</v>
      </c>
      <c r="F14" s="16">
        <f>ROUNDUP(E14*MBT!$Q$1,-1)</f>
        <v>180</v>
      </c>
      <c r="G14" s="16">
        <f>ROUNDUP(E14*MBT!$Q$4,-1)</f>
        <v>150</v>
      </c>
      <c r="H14" s="258" t="s">
        <v>4544</v>
      </c>
      <c r="I14" s="2">
        <v>3</v>
      </c>
      <c r="J14" s="2">
        <v>3</v>
      </c>
      <c r="K14" s="2">
        <v>3</v>
      </c>
      <c r="L14" s="16">
        <f t="shared" si="0"/>
        <v>540</v>
      </c>
      <c r="M14" s="16">
        <f t="shared" si="1"/>
        <v>450</v>
      </c>
      <c r="N14" s="257" t="s">
        <v>4554</v>
      </c>
      <c r="O14" s="178">
        <f t="shared" si="2"/>
        <v>0.75</v>
      </c>
      <c r="P14" s="178"/>
      <c r="Q14" s="263"/>
    </row>
    <row r="15" spans="1:17" x14ac:dyDescent="0.3">
      <c r="A15" s="4" t="s">
        <v>4558</v>
      </c>
      <c r="B15" s="143" t="s">
        <v>1505</v>
      </c>
      <c r="C15" s="9" t="s">
        <v>182</v>
      </c>
      <c r="D15" s="13" t="s">
        <v>209</v>
      </c>
      <c r="E15" s="266">
        <v>0.25</v>
      </c>
      <c r="F15" s="16">
        <f>ROUNDUP(E15*MBT!$Q$1,-1)</f>
        <v>180</v>
      </c>
      <c r="G15" s="16">
        <f>ROUNDUP(E15*MBT!$Q$4,-1)</f>
        <v>150</v>
      </c>
      <c r="H15" s="258" t="s">
        <v>4544</v>
      </c>
      <c r="I15" s="2">
        <v>2</v>
      </c>
      <c r="J15" s="2">
        <v>1</v>
      </c>
      <c r="K15" s="2">
        <v>1</v>
      </c>
      <c r="L15" s="16">
        <f t="shared" si="0"/>
        <v>180</v>
      </c>
      <c r="M15" s="16">
        <f t="shared" si="1"/>
        <v>150</v>
      </c>
      <c r="N15" s="257" t="s">
        <v>4559</v>
      </c>
      <c r="O15" s="178">
        <f t="shared" si="2"/>
        <v>0.25</v>
      </c>
      <c r="P15" s="178"/>
      <c r="Q15" s="184"/>
    </row>
    <row r="16" spans="1:17" x14ac:dyDescent="0.3">
      <c r="A16" s="4" t="s">
        <v>2701</v>
      </c>
      <c r="B16" s="162" t="s">
        <v>1512</v>
      </c>
      <c r="C16" s="9" t="s">
        <v>182</v>
      </c>
      <c r="D16" s="13" t="s">
        <v>209</v>
      </c>
      <c r="E16" s="266">
        <v>0.25</v>
      </c>
      <c r="F16" s="16">
        <f>ROUNDUP(E16*MBT!$Q$1,-1)</f>
        <v>180</v>
      </c>
      <c r="G16" s="16">
        <f>ROUNDUP(E16*MBT!$Q$4,-1)</f>
        <v>150</v>
      </c>
      <c r="H16" s="258" t="s">
        <v>4544</v>
      </c>
      <c r="I16" s="2">
        <v>1</v>
      </c>
      <c r="J16" s="2">
        <v>3</v>
      </c>
      <c r="K16" s="2">
        <v>3</v>
      </c>
      <c r="L16" s="16">
        <f t="shared" si="0"/>
        <v>540</v>
      </c>
      <c r="M16" s="16">
        <f t="shared" si="1"/>
        <v>450</v>
      </c>
      <c r="N16" s="257" t="s">
        <v>4547</v>
      </c>
      <c r="O16" s="178">
        <f t="shared" si="2"/>
        <v>0.75</v>
      </c>
      <c r="P16" s="178"/>
      <c r="Q16" s="184"/>
    </row>
    <row r="17" spans="1:16" x14ac:dyDescent="0.3">
      <c r="A17" s="4" t="s">
        <v>4551</v>
      </c>
      <c r="B17" s="153" t="s">
        <v>1497</v>
      </c>
      <c r="C17" s="9" t="s">
        <v>182</v>
      </c>
      <c r="D17" s="1" t="s">
        <v>211</v>
      </c>
      <c r="E17" s="266">
        <v>0.25</v>
      </c>
      <c r="F17" s="16">
        <f>ROUNDUP(E17*MBT!$Q$1,-1)</f>
        <v>180</v>
      </c>
      <c r="G17" s="16">
        <f>ROUNDUP(E17*MBT!$Q$4,-1)</f>
        <v>150</v>
      </c>
      <c r="H17" s="258" t="s">
        <v>4544</v>
      </c>
      <c r="I17" s="2">
        <v>1</v>
      </c>
      <c r="J17" s="2">
        <v>2</v>
      </c>
      <c r="K17" s="2">
        <v>2</v>
      </c>
      <c r="L17" s="16">
        <f t="shared" si="0"/>
        <v>360</v>
      </c>
      <c r="M17" s="16">
        <f t="shared" si="1"/>
        <v>300</v>
      </c>
      <c r="N17" s="257" t="s">
        <v>4550</v>
      </c>
      <c r="O17" s="178">
        <f t="shared" si="2"/>
        <v>0.5</v>
      </c>
      <c r="P17" s="178"/>
    </row>
    <row r="18" spans="1:16" x14ac:dyDescent="0.3">
      <c r="A18" s="4" t="s">
        <v>385</v>
      </c>
      <c r="B18" s="151" t="s">
        <v>1495</v>
      </c>
      <c r="C18" s="9" t="s">
        <v>182</v>
      </c>
      <c r="D18" s="1" t="s">
        <v>211</v>
      </c>
      <c r="E18" s="266">
        <v>0.15</v>
      </c>
      <c r="F18" s="16">
        <f>ROUNDUP(E18*MBT!$Q$1,-1)</f>
        <v>110</v>
      </c>
      <c r="G18" s="16">
        <f>ROUNDUP(E18*MBT!$Q$4,-1)</f>
        <v>90</v>
      </c>
      <c r="H18" s="258" t="s">
        <v>4544</v>
      </c>
      <c r="I18" s="2">
        <v>2</v>
      </c>
      <c r="J18" s="2">
        <v>2</v>
      </c>
      <c r="K18" s="2">
        <v>2</v>
      </c>
      <c r="L18" s="16">
        <f t="shared" si="0"/>
        <v>220</v>
      </c>
      <c r="M18" s="16">
        <f t="shared" si="1"/>
        <v>180</v>
      </c>
      <c r="N18" s="257" t="s">
        <v>386</v>
      </c>
      <c r="O18" s="178">
        <f t="shared" si="2"/>
        <v>0.3</v>
      </c>
      <c r="P18" s="178"/>
    </row>
    <row r="19" spans="1:16" x14ac:dyDescent="0.3">
      <c r="A19" s="4" t="s">
        <v>379</v>
      </c>
      <c r="B19" s="162" t="s">
        <v>1512</v>
      </c>
      <c r="C19" s="9" t="s">
        <v>182</v>
      </c>
      <c r="D19" s="1" t="s">
        <v>211</v>
      </c>
      <c r="E19" s="266">
        <v>0.15</v>
      </c>
      <c r="F19" s="16">
        <f>ROUNDUP(E19*MBT!$Q$1,-1)</f>
        <v>110</v>
      </c>
      <c r="G19" s="16">
        <f>ROUNDUP(E19*MBT!$Q$4,-1)</f>
        <v>90</v>
      </c>
      <c r="H19" s="258" t="s">
        <v>4544</v>
      </c>
      <c r="I19" s="2">
        <v>1</v>
      </c>
      <c r="J19" s="2">
        <v>4</v>
      </c>
      <c r="K19" s="2">
        <v>4</v>
      </c>
      <c r="L19" s="16">
        <f t="shared" si="0"/>
        <v>440</v>
      </c>
      <c r="M19" s="16">
        <f t="shared" si="1"/>
        <v>360</v>
      </c>
      <c r="N19" s="257" t="s">
        <v>4552</v>
      </c>
      <c r="O19" s="178">
        <f t="shared" si="2"/>
        <v>0.6</v>
      </c>
      <c r="P19" s="178"/>
    </row>
    <row r="20" spans="1:16" x14ac:dyDescent="0.3">
      <c r="A20" s="22" t="s">
        <v>4526</v>
      </c>
      <c r="B20" s="262" t="s">
        <v>4514</v>
      </c>
      <c r="C20" s="6" t="s">
        <v>1154</v>
      </c>
      <c r="D20" s="12" t="s">
        <v>208</v>
      </c>
      <c r="E20" s="266">
        <v>15.99</v>
      </c>
      <c r="F20" s="16">
        <f>ROUNDUP(E20*MBT!$Q$1,-1)</f>
        <v>11200</v>
      </c>
      <c r="G20" s="16">
        <f>ROUNDUP(E20*MBT!$Q$4,-1)</f>
        <v>9600</v>
      </c>
      <c r="H20" s="258" t="s">
        <v>4544</v>
      </c>
      <c r="I20" s="2">
        <v>0</v>
      </c>
      <c r="J20" s="2">
        <v>1</v>
      </c>
      <c r="K20" s="2">
        <v>1</v>
      </c>
      <c r="L20" s="16">
        <f t="shared" si="0"/>
        <v>11200</v>
      </c>
      <c r="M20" s="16">
        <f t="shared" si="1"/>
        <v>9600</v>
      </c>
      <c r="N20" s="257" t="s">
        <v>4525</v>
      </c>
      <c r="O20" s="178">
        <f t="shared" si="2"/>
        <v>15.99</v>
      </c>
      <c r="P20" s="178"/>
    </row>
    <row r="21" spans="1:16" x14ac:dyDescent="0.3">
      <c r="A21" s="4" t="s">
        <v>3531</v>
      </c>
      <c r="B21" s="211" t="s">
        <v>3228</v>
      </c>
      <c r="C21" s="6" t="s">
        <v>1154</v>
      </c>
      <c r="D21" s="12" t="s">
        <v>208</v>
      </c>
      <c r="E21" s="266">
        <v>3.99</v>
      </c>
      <c r="F21" s="16">
        <f>ROUNDUP(E21*MBT!$Q$1,-1)</f>
        <v>2800</v>
      </c>
      <c r="G21" s="16">
        <f>ROUNDUP(E21*MBT!$Q$4,-1)</f>
        <v>2400</v>
      </c>
      <c r="H21" s="258" t="s">
        <v>4544</v>
      </c>
      <c r="I21" s="2">
        <v>0</v>
      </c>
      <c r="J21" s="260">
        <v>1</v>
      </c>
      <c r="K21" s="2">
        <v>1</v>
      </c>
      <c r="L21" s="16">
        <f t="shared" si="0"/>
        <v>2800</v>
      </c>
      <c r="M21" s="16">
        <f t="shared" si="1"/>
        <v>2400</v>
      </c>
      <c r="N21" s="257" t="s">
        <v>3530</v>
      </c>
      <c r="O21" s="178">
        <f t="shared" si="2"/>
        <v>3.99</v>
      </c>
      <c r="P21" s="178"/>
    </row>
    <row r="22" spans="1:16" x14ac:dyDescent="0.3">
      <c r="A22" s="21" t="s">
        <v>362</v>
      </c>
      <c r="B22" s="164" t="s">
        <v>1514</v>
      </c>
      <c r="C22" s="6" t="s">
        <v>1154</v>
      </c>
      <c r="D22" s="1" t="s">
        <v>211</v>
      </c>
      <c r="E22" s="266">
        <v>1.25</v>
      </c>
      <c r="F22" s="16">
        <f>ROUNDUP(E22*MBT!$Q$1,-1)</f>
        <v>880</v>
      </c>
      <c r="G22" s="16">
        <f>ROUNDUP(E22*MBT!$Q$4,-1)</f>
        <v>750</v>
      </c>
      <c r="H22" s="258" t="s">
        <v>4544</v>
      </c>
      <c r="I22" s="2">
        <v>0</v>
      </c>
      <c r="J22" s="2">
        <v>18</v>
      </c>
      <c r="K22" s="2">
        <v>18</v>
      </c>
      <c r="L22" s="16">
        <f t="shared" si="0"/>
        <v>15840</v>
      </c>
      <c r="M22" s="16">
        <f t="shared" si="1"/>
        <v>13500</v>
      </c>
      <c r="N22" s="257" t="s">
        <v>2338</v>
      </c>
      <c r="O22" s="178">
        <f t="shared" si="2"/>
        <v>22.5</v>
      </c>
      <c r="P22" s="178"/>
    </row>
    <row r="23" spans="1:16" x14ac:dyDescent="0.3">
      <c r="A23" s="4" t="s">
        <v>2757</v>
      </c>
      <c r="B23" s="163" t="s">
        <v>1513</v>
      </c>
      <c r="C23" s="9" t="s">
        <v>182</v>
      </c>
      <c r="D23" s="13" t="s">
        <v>209</v>
      </c>
      <c r="E23" s="266">
        <v>4.99</v>
      </c>
      <c r="F23" s="16">
        <f>ROUNDUP(E23*MBT!$Q$1,-1)</f>
        <v>3500</v>
      </c>
      <c r="G23" s="16">
        <f>ROUNDUP(E23*MBT!$Q$4,-1)</f>
        <v>3000</v>
      </c>
      <c r="H23" s="259" t="s">
        <v>4545</v>
      </c>
      <c r="I23" s="2">
        <v>3</v>
      </c>
      <c r="J23" s="2">
        <v>3</v>
      </c>
      <c r="K23" s="2">
        <v>3</v>
      </c>
      <c r="L23" s="16">
        <f t="shared" si="0"/>
        <v>10500</v>
      </c>
      <c r="M23" s="16">
        <f t="shared" si="1"/>
        <v>9000</v>
      </c>
      <c r="N23" s="257" t="s">
        <v>2756</v>
      </c>
      <c r="O23" s="178">
        <f t="shared" si="2"/>
        <v>14.97</v>
      </c>
      <c r="P23" s="178"/>
    </row>
    <row r="24" spans="1:16" x14ac:dyDescent="0.3">
      <c r="A24" s="4" t="s">
        <v>4562</v>
      </c>
      <c r="B24" s="155" t="s">
        <v>1500</v>
      </c>
      <c r="C24" s="9" t="s">
        <v>182</v>
      </c>
      <c r="D24" s="13" t="s">
        <v>209</v>
      </c>
      <c r="E24" s="266">
        <v>0.25</v>
      </c>
      <c r="F24" s="16">
        <f>ROUNDUP(E24*MBT!$Q$1,-1)</f>
        <v>180</v>
      </c>
      <c r="G24" s="16">
        <f>ROUNDUP(E24*MBT!$Q$4,-1)</f>
        <v>150</v>
      </c>
      <c r="H24" s="259" t="s">
        <v>4545</v>
      </c>
      <c r="I24" s="2">
        <v>4</v>
      </c>
      <c r="J24" s="2">
        <v>1</v>
      </c>
      <c r="K24" s="2">
        <v>1</v>
      </c>
      <c r="L24" s="16">
        <f t="shared" si="0"/>
        <v>180</v>
      </c>
      <c r="M24" s="16">
        <f t="shared" si="1"/>
        <v>150</v>
      </c>
      <c r="N24" s="257" t="s">
        <v>4563</v>
      </c>
      <c r="O24" s="178">
        <f t="shared" si="2"/>
        <v>0.25</v>
      </c>
      <c r="P24" s="178"/>
    </row>
    <row r="25" spans="1:16" x14ac:dyDescent="0.3">
      <c r="A25" s="4" t="s">
        <v>4568</v>
      </c>
      <c r="B25" s="162" t="s">
        <v>1512</v>
      </c>
      <c r="C25" s="9" t="s">
        <v>182</v>
      </c>
      <c r="D25" s="13" t="s">
        <v>209</v>
      </c>
      <c r="E25" s="266">
        <v>0.25</v>
      </c>
      <c r="F25" s="16">
        <f>ROUNDUP(E25*MBT!$Q$1,-1)</f>
        <v>180</v>
      </c>
      <c r="G25" s="16">
        <f>ROUNDUP(E25*MBT!$Q$4,-1)</f>
        <v>150</v>
      </c>
      <c r="H25" s="259" t="s">
        <v>4545</v>
      </c>
      <c r="I25" s="2">
        <v>2</v>
      </c>
      <c r="J25" s="2">
        <v>4</v>
      </c>
      <c r="K25" s="2">
        <v>4</v>
      </c>
      <c r="L25" s="16">
        <f t="shared" si="0"/>
        <v>720</v>
      </c>
      <c r="M25" s="16">
        <f t="shared" si="1"/>
        <v>600</v>
      </c>
      <c r="N25" s="257" t="s">
        <v>4569</v>
      </c>
      <c r="O25" s="178">
        <f t="shared" si="2"/>
        <v>1</v>
      </c>
      <c r="P25" s="178"/>
    </row>
    <row r="26" spans="1:16" x14ac:dyDescent="0.3">
      <c r="A26" s="4" t="s">
        <v>4565</v>
      </c>
      <c r="B26" s="150" t="s">
        <v>1494</v>
      </c>
      <c r="C26" s="9" t="s">
        <v>182</v>
      </c>
      <c r="D26" s="1" t="s">
        <v>211</v>
      </c>
      <c r="E26" s="266">
        <v>0.25</v>
      </c>
      <c r="F26" s="16">
        <f>ROUNDUP(E26*MBT!$Q$1,-1)</f>
        <v>180</v>
      </c>
      <c r="G26" s="16">
        <f>ROUNDUP(E26*MBT!$Q$4,-1)</f>
        <v>150</v>
      </c>
      <c r="H26" s="259" t="s">
        <v>4545</v>
      </c>
      <c r="I26" s="2">
        <v>1</v>
      </c>
      <c r="J26" s="2">
        <v>2</v>
      </c>
      <c r="K26" s="2">
        <v>2</v>
      </c>
      <c r="L26" s="16">
        <f t="shared" si="0"/>
        <v>360</v>
      </c>
      <c r="M26" s="16">
        <f t="shared" si="1"/>
        <v>300</v>
      </c>
      <c r="N26" s="257" t="s">
        <v>4566</v>
      </c>
      <c r="O26" s="178">
        <f t="shared" si="2"/>
        <v>0.5</v>
      </c>
      <c r="P26" s="178"/>
    </row>
    <row r="27" spans="1:16" x14ac:dyDescent="0.3">
      <c r="A27" s="15" t="s">
        <v>3856</v>
      </c>
      <c r="B27" s="153" t="s">
        <v>1497</v>
      </c>
      <c r="C27" s="9" t="s">
        <v>182</v>
      </c>
      <c r="D27" s="1" t="s">
        <v>211</v>
      </c>
      <c r="E27" s="266">
        <v>0.25</v>
      </c>
      <c r="F27" s="16">
        <f>ROUNDUP(E27*MBT!$Q$1,-1)</f>
        <v>180</v>
      </c>
      <c r="G27" s="16">
        <f>ROUNDUP(E27*MBT!$Q$4,-1)</f>
        <v>150</v>
      </c>
      <c r="H27" s="259" t="s">
        <v>4545</v>
      </c>
      <c r="I27" s="2">
        <v>3</v>
      </c>
      <c r="J27" s="2">
        <v>1</v>
      </c>
      <c r="K27" s="2">
        <v>1</v>
      </c>
      <c r="L27" s="16">
        <f t="shared" si="0"/>
        <v>180</v>
      </c>
      <c r="M27" s="16">
        <f t="shared" si="1"/>
        <v>150</v>
      </c>
      <c r="N27" s="257" t="s">
        <v>4564</v>
      </c>
      <c r="O27" s="178">
        <f t="shared" si="2"/>
        <v>0.25</v>
      </c>
      <c r="P27" s="178"/>
    </row>
    <row r="28" spans="1:16" x14ac:dyDescent="0.3">
      <c r="A28" s="4" t="s">
        <v>3856</v>
      </c>
      <c r="B28" s="153" t="s">
        <v>1497</v>
      </c>
      <c r="C28" s="9" t="s">
        <v>182</v>
      </c>
      <c r="D28" s="1" t="s">
        <v>211</v>
      </c>
      <c r="E28" s="266">
        <v>0.15</v>
      </c>
      <c r="F28" s="16">
        <f>ROUNDUP(E28*MBT!$Q$1,-1)</f>
        <v>110</v>
      </c>
      <c r="G28" s="16">
        <f>ROUNDUP(E28*MBT!$Q$4,-1)</f>
        <v>90</v>
      </c>
      <c r="H28" s="259" t="s">
        <v>4545</v>
      </c>
      <c r="I28" s="2">
        <v>3</v>
      </c>
      <c r="J28" s="2">
        <v>1</v>
      </c>
      <c r="K28" s="2">
        <v>1</v>
      </c>
      <c r="L28" s="16">
        <f t="shared" si="0"/>
        <v>110</v>
      </c>
      <c r="M28" s="16">
        <f t="shared" si="1"/>
        <v>90</v>
      </c>
      <c r="N28" s="257" t="s">
        <v>3858</v>
      </c>
      <c r="O28" s="178">
        <f t="shared" si="2"/>
        <v>0.15</v>
      </c>
      <c r="P28" s="178"/>
    </row>
    <row r="29" spans="1:16" x14ac:dyDescent="0.3">
      <c r="A29" s="4" t="s">
        <v>2724</v>
      </c>
      <c r="B29" s="164" t="s">
        <v>1514</v>
      </c>
      <c r="C29" s="14" t="s">
        <v>1152</v>
      </c>
      <c r="D29" s="12" t="s">
        <v>208</v>
      </c>
      <c r="E29" s="266">
        <v>24.99</v>
      </c>
      <c r="F29" s="16">
        <f>ROUNDUP(E29*MBT!$Q$1,-1)</f>
        <v>17500</v>
      </c>
      <c r="G29" s="16">
        <f>ROUNDUP(E29*MBT!$Q$4,-1)</f>
        <v>15000</v>
      </c>
      <c r="H29" s="259" t="s">
        <v>4545</v>
      </c>
      <c r="I29" s="2">
        <v>1</v>
      </c>
      <c r="J29" s="2">
        <v>1</v>
      </c>
      <c r="K29" s="2">
        <v>1</v>
      </c>
      <c r="L29" s="35">
        <f t="shared" si="0"/>
        <v>17500</v>
      </c>
      <c r="M29" s="35">
        <f t="shared" si="1"/>
        <v>15000</v>
      </c>
      <c r="N29" s="257" t="s">
        <v>2723</v>
      </c>
      <c r="O29" s="178">
        <f t="shared" si="2"/>
        <v>24.99</v>
      </c>
      <c r="P29" s="178"/>
    </row>
    <row r="30" spans="1:16" x14ac:dyDescent="0.3">
      <c r="A30" s="4" t="s">
        <v>93</v>
      </c>
      <c r="B30" s="261" t="s">
        <v>1512</v>
      </c>
      <c r="C30" s="14" t="s">
        <v>1152</v>
      </c>
      <c r="D30" s="12" t="s">
        <v>208</v>
      </c>
      <c r="E30" s="266">
        <v>3.49</v>
      </c>
      <c r="F30" s="16">
        <f>ROUNDUP(E30*MBT!$Q$1,-1)</f>
        <v>2450</v>
      </c>
      <c r="G30" s="16">
        <f>ROUNDUP(E30*MBT!$Q$4,-1)</f>
        <v>2100</v>
      </c>
      <c r="H30" s="259" t="s">
        <v>4545</v>
      </c>
      <c r="I30" s="2">
        <v>1</v>
      </c>
      <c r="J30" s="260">
        <v>2</v>
      </c>
      <c r="K30" s="2">
        <v>2</v>
      </c>
      <c r="L30" s="16">
        <f t="shared" si="0"/>
        <v>4900</v>
      </c>
      <c r="M30" s="16">
        <f t="shared" si="1"/>
        <v>4200</v>
      </c>
      <c r="N30" s="257" t="s">
        <v>4567</v>
      </c>
      <c r="O30" s="178">
        <f t="shared" si="2"/>
        <v>6.98</v>
      </c>
      <c r="P30" s="178"/>
    </row>
  </sheetData>
  <sortState xmlns:xlrd2="http://schemas.microsoft.com/office/spreadsheetml/2017/richdata2" ref="A2:O35">
    <sortCondition ref="H1:H35"/>
  </sortState>
  <hyperlinks>
    <hyperlink ref="N7" r:id="rId1" xr:uid="{62C0C9BE-7A26-4BFF-A1E4-14BE171B36D2}"/>
    <hyperlink ref="N12" r:id="rId2" xr:uid="{B7194754-EE6A-440A-83FF-85AF95535C9B}"/>
    <hyperlink ref="N6" r:id="rId3" xr:uid="{CC593CC4-4B39-415D-A549-63EDC43B61FE}"/>
    <hyperlink ref="N4" r:id="rId4" xr:uid="{C8F288A7-1B2B-4203-9C47-E75367665F2A}"/>
    <hyperlink ref="N2" r:id="rId5" xr:uid="{B8C163DD-8AED-4EAE-9C12-0DF3E17F27E1}"/>
    <hyperlink ref="N20" r:id="rId6" xr:uid="{DC57FCA5-0825-4F68-AC42-D4FC994291E2}"/>
  </hyperlinks>
  <pageMargins left="0.75" right="0.75" top="1" bottom="1" header="0.5" footer="0.5"/>
  <pageSetup orientation="portrait" horizontalDpi="4294967292" verticalDpi="4294967292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EC5B-CDE7-422E-BF6B-3E7E36EFF9CF}">
  <sheetPr codeName="Hoja6"/>
  <dimension ref="A1:N187"/>
  <sheetViews>
    <sheetView zoomScale="103" zoomScaleNormal="100" workbookViewId="0">
      <pane xSplit="1" topLeftCell="B1" activePane="topRight" state="frozen"/>
      <selection activeCell="A258" sqref="A258"/>
      <selection pane="topRight" activeCell="E1" sqref="E1:E1048576"/>
    </sheetView>
  </sheetViews>
  <sheetFormatPr baseColWidth="10" defaultRowHeight="15.6" x14ac:dyDescent="0.3"/>
  <cols>
    <col min="1" max="1" width="30.09765625" style="46" customWidth="1"/>
    <col min="2" max="2" width="42.19921875" bestFit="1" customWidth="1"/>
    <col min="3" max="3" width="10.8984375" bestFit="1" customWidth="1"/>
    <col min="4" max="4" width="6.59765625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style="46" customWidth="1"/>
    <col min="12" max="12" width="10" customWidth="1"/>
    <col min="13" max="13" width="10.5" bestFit="1" customWidth="1"/>
    <col min="14" max="14" width="11.5" bestFit="1" customWidth="1"/>
  </cols>
  <sheetData>
    <row r="1" spans="1:14" x14ac:dyDescent="0.3">
      <c r="A1" s="53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50" t="s">
        <v>22</v>
      </c>
      <c r="G1" s="50" t="s">
        <v>5</v>
      </c>
      <c r="H1" s="50" t="s">
        <v>217</v>
      </c>
      <c r="I1" s="50" t="s">
        <v>23</v>
      </c>
      <c r="J1" s="50" t="s">
        <v>7</v>
      </c>
      <c r="K1" s="267" t="s">
        <v>1527</v>
      </c>
      <c r="N1" s="1">
        <v>700</v>
      </c>
    </row>
    <row r="2" spans="1:14" x14ac:dyDescent="0.3">
      <c r="A2" s="176" t="s">
        <v>2416</v>
      </c>
      <c r="B2" s="71" t="s">
        <v>1380</v>
      </c>
      <c r="C2" s="23" t="s">
        <v>183</v>
      </c>
      <c r="D2" s="12" t="s">
        <v>208</v>
      </c>
      <c r="E2" s="266">
        <v>99.99</v>
      </c>
      <c r="F2" s="35">
        <f>ROUNDUP(E2*Coleccion!$N$1,-1)</f>
        <v>70000</v>
      </c>
      <c r="G2" s="35">
        <f>ROUNDUP(E2*Coleccion!$N$4,-1)</f>
        <v>60000</v>
      </c>
      <c r="H2" s="2">
        <v>1</v>
      </c>
      <c r="I2" s="16">
        <f t="shared" ref="I2:I33" si="0">F2*H2</f>
        <v>70000</v>
      </c>
      <c r="J2" s="16">
        <f t="shared" ref="J2:J33" si="1">G2*H2</f>
        <v>60000</v>
      </c>
      <c r="K2" s="42" t="s">
        <v>2417</v>
      </c>
      <c r="L2" s="41">
        <f t="shared" ref="L2:L17" si="2">E2*H2</f>
        <v>99.99</v>
      </c>
      <c r="N2" s="3">
        <f>SUM(I:I)</f>
        <v>1022880</v>
      </c>
    </row>
    <row r="3" spans="1:14" x14ac:dyDescent="0.3">
      <c r="A3" s="4" t="s">
        <v>1623</v>
      </c>
      <c r="B3" s="71" t="s">
        <v>1380</v>
      </c>
      <c r="C3" s="19" t="s">
        <v>1802</v>
      </c>
      <c r="D3" s="12" t="s">
        <v>208</v>
      </c>
      <c r="E3" s="266">
        <v>74.989999999999995</v>
      </c>
      <c r="F3" s="35">
        <f>ROUNDUP(E3*Coleccion!$N$1,-1)</f>
        <v>52500</v>
      </c>
      <c r="G3" s="35">
        <f>ROUNDUP(E3*Coleccion!$N$4,-1)</f>
        <v>45000</v>
      </c>
      <c r="H3" s="2">
        <v>1</v>
      </c>
      <c r="I3" s="16">
        <f t="shared" si="0"/>
        <v>52500</v>
      </c>
      <c r="J3" s="16">
        <f t="shared" si="1"/>
        <v>45000</v>
      </c>
      <c r="K3" s="42" t="s">
        <v>1624</v>
      </c>
      <c r="L3" s="41">
        <f t="shared" si="2"/>
        <v>74.989999999999995</v>
      </c>
    </row>
    <row r="4" spans="1:14" x14ac:dyDescent="0.3">
      <c r="A4" s="191" t="s">
        <v>4666</v>
      </c>
      <c r="B4" s="121" t="s">
        <v>1451</v>
      </c>
      <c r="C4" s="14" t="s">
        <v>1153</v>
      </c>
      <c r="D4" s="11" t="s">
        <v>210</v>
      </c>
      <c r="E4" s="266">
        <v>69.989999999999995</v>
      </c>
      <c r="F4" s="35">
        <f>ROUNDUP(E4*Coleccion!$N$1,-1)</f>
        <v>49000</v>
      </c>
      <c r="G4" s="35">
        <f>ROUNDUP(E4*Coleccion!$N$4,-1)</f>
        <v>42000</v>
      </c>
      <c r="H4" s="2">
        <v>1</v>
      </c>
      <c r="I4" s="16">
        <f t="shared" si="0"/>
        <v>49000</v>
      </c>
      <c r="J4" s="16">
        <f t="shared" si="1"/>
        <v>42000</v>
      </c>
      <c r="K4" s="42" t="s">
        <v>4667</v>
      </c>
      <c r="L4" s="41">
        <f t="shared" si="2"/>
        <v>69.989999999999995</v>
      </c>
      <c r="N4" s="1">
        <v>600</v>
      </c>
    </row>
    <row r="5" spans="1:14" x14ac:dyDescent="0.3">
      <c r="A5" s="30" t="s">
        <v>442</v>
      </c>
      <c r="B5" s="68" t="s">
        <v>1375</v>
      </c>
      <c r="C5" s="6" t="s">
        <v>1154</v>
      </c>
      <c r="D5" s="1" t="s">
        <v>211</v>
      </c>
      <c r="E5" s="266">
        <v>69.989999999999995</v>
      </c>
      <c r="F5" s="35">
        <f>ROUNDUP(E5*Coleccion!$N$1,-1)</f>
        <v>49000</v>
      </c>
      <c r="G5" s="35">
        <f>ROUNDUP(E5*Coleccion!$N$4,-1)</f>
        <v>42000</v>
      </c>
      <c r="H5" s="2">
        <v>1</v>
      </c>
      <c r="I5" s="16">
        <f t="shared" si="0"/>
        <v>49000</v>
      </c>
      <c r="J5" s="16">
        <f t="shared" si="1"/>
        <v>42000</v>
      </c>
      <c r="K5" s="42" t="s">
        <v>443</v>
      </c>
      <c r="L5" s="41">
        <f t="shared" si="2"/>
        <v>69.989999999999995</v>
      </c>
      <c r="N5" s="3">
        <f>SUM(J:J)</f>
        <v>876600</v>
      </c>
    </row>
    <row r="6" spans="1:14" x14ac:dyDescent="0.3">
      <c r="A6" s="176" t="s">
        <v>4946</v>
      </c>
      <c r="B6" s="69" t="s">
        <v>1379</v>
      </c>
      <c r="C6" s="23" t="s">
        <v>183</v>
      </c>
      <c r="D6" s="1" t="s">
        <v>211</v>
      </c>
      <c r="E6" s="266">
        <v>59.99</v>
      </c>
      <c r="F6" s="35">
        <f>ROUNDUP(E6*Coleccion!$N$1,-1)</f>
        <v>42000</v>
      </c>
      <c r="G6" s="35">
        <f>ROUNDUP(E6*Coleccion!$N$4,-1)</f>
        <v>36000</v>
      </c>
      <c r="H6" s="2">
        <v>1</v>
      </c>
      <c r="I6" s="16">
        <f t="shared" si="0"/>
        <v>42000</v>
      </c>
      <c r="J6" s="16">
        <f t="shared" si="1"/>
        <v>36000</v>
      </c>
      <c r="K6" s="42" t="s">
        <v>4947</v>
      </c>
      <c r="L6" s="41">
        <f t="shared" si="2"/>
        <v>59.99</v>
      </c>
    </row>
    <row r="7" spans="1:14" x14ac:dyDescent="0.3">
      <c r="A7" s="176" t="s">
        <v>2418</v>
      </c>
      <c r="B7" s="69" t="s">
        <v>1379</v>
      </c>
      <c r="C7" s="14" t="s">
        <v>1152</v>
      </c>
      <c r="D7" s="12" t="s">
        <v>208</v>
      </c>
      <c r="E7" s="266">
        <v>49.99</v>
      </c>
      <c r="F7" s="35">
        <f>ROUNDUP(E7*Coleccion!$N$1,-1)</f>
        <v>35000</v>
      </c>
      <c r="G7" s="35">
        <f>ROUNDUP(E7*Coleccion!$N$4,-1)</f>
        <v>30000</v>
      </c>
      <c r="H7" s="2">
        <v>1</v>
      </c>
      <c r="I7" s="16">
        <f t="shared" si="0"/>
        <v>35000</v>
      </c>
      <c r="J7" s="16">
        <f t="shared" si="1"/>
        <v>30000</v>
      </c>
      <c r="K7" s="42" t="s">
        <v>2419</v>
      </c>
      <c r="L7" s="41">
        <f t="shared" si="2"/>
        <v>49.99</v>
      </c>
      <c r="N7" s="1">
        <v>500</v>
      </c>
    </row>
    <row r="8" spans="1:14" x14ac:dyDescent="0.3">
      <c r="A8" s="30" t="s">
        <v>5234</v>
      </c>
      <c r="B8" s="68" t="s">
        <v>1376</v>
      </c>
      <c r="C8" s="8" t="s">
        <v>184</v>
      </c>
      <c r="D8" s="13" t="s">
        <v>209</v>
      </c>
      <c r="E8" s="266">
        <v>44.99</v>
      </c>
      <c r="F8" s="35">
        <f>ROUNDUP(E8*Coleccion!$N$1,-1)</f>
        <v>31500</v>
      </c>
      <c r="G8" s="35">
        <f>ROUNDUP(E8*Coleccion!$N$4,-1)</f>
        <v>27000</v>
      </c>
      <c r="H8" s="2">
        <v>1</v>
      </c>
      <c r="I8" s="16">
        <f t="shared" si="0"/>
        <v>31500</v>
      </c>
      <c r="J8" s="16">
        <f t="shared" si="1"/>
        <v>27000</v>
      </c>
      <c r="K8" s="42" t="s">
        <v>5235</v>
      </c>
      <c r="L8" s="41">
        <f t="shared" si="2"/>
        <v>44.99</v>
      </c>
      <c r="N8" s="3">
        <f>N11*N7</f>
        <v>707741.00000000047</v>
      </c>
    </row>
    <row r="9" spans="1:14" ht="15" customHeight="1" x14ac:dyDescent="0.3">
      <c r="A9" s="191" t="s">
        <v>1565</v>
      </c>
      <c r="B9" s="99" t="s">
        <v>1410</v>
      </c>
      <c r="C9" s="10" t="s">
        <v>181</v>
      </c>
      <c r="D9" s="12" t="s">
        <v>208</v>
      </c>
      <c r="E9" s="266">
        <v>39.99</v>
      </c>
      <c r="F9" s="35">
        <f>ROUNDUP(E9*Coleccion!$N$1,-1)</f>
        <v>28000</v>
      </c>
      <c r="G9" s="35">
        <f>ROUNDUP(E9*Coleccion!$N$4,-1)</f>
        <v>24000</v>
      </c>
      <c r="H9" s="2">
        <v>1</v>
      </c>
      <c r="I9" s="16">
        <f t="shared" si="0"/>
        <v>28000</v>
      </c>
      <c r="J9" s="16">
        <f t="shared" si="1"/>
        <v>24000</v>
      </c>
      <c r="K9" s="42" t="s">
        <v>3221</v>
      </c>
      <c r="L9" s="41">
        <f t="shared" si="2"/>
        <v>39.99</v>
      </c>
    </row>
    <row r="10" spans="1:14" x14ac:dyDescent="0.3">
      <c r="A10" s="4" t="s">
        <v>470</v>
      </c>
      <c r="B10" s="68" t="s">
        <v>1377</v>
      </c>
      <c r="C10" s="8" t="s">
        <v>184</v>
      </c>
      <c r="D10" s="1" t="s">
        <v>211</v>
      </c>
      <c r="E10" s="266">
        <v>39.99</v>
      </c>
      <c r="F10" s="35">
        <f>ROUNDUP(E10*Coleccion!$N$1,-1)</f>
        <v>28000</v>
      </c>
      <c r="G10" s="35">
        <f>ROUNDUP(E10*Coleccion!$N$4,-1)</f>
        <v>24000</v>
      </c>
      <c r="H10" s="2">
        <v>1</v>
      </c>
      <c r="I10" s="16">
        <f t="shared" si="0"/>
        <v>28000</v>
      </c>
      <c r="J10" s="16">
        <f t="shared" si="1"/>
        <v>24000</v>
      </c>
      <c r="K10" s="42" t="s">
        <v>1868</v>
      </c>
      <c r="L10" s="41">
        <f t="shared" si="2"/>
        <v>39.99</v>
      </c>
      <c r="N10" s="1" t="s">
        <v>100</v>
      </c>
    </row>
    <row r="11" spans="1:14" x14ac:dyDescent="0.3">
      <c r="A11" s="176" t="s">
        <v>237</v>
      </c>
      <c r="B11" s="71" t="s">
        <v>1380</v>
      </c>
      <c r="C11" s="19" t="s">
        <v>185</v>
      </c>
      <c r="D11" s="12" t="s">
        <v>208</v>
      </c>
      <c r="E11" s="266">
        <v>39.99</v>
      </c>
      <c r="F11" s="35">
        <f>ROUNDUP(E11*Coleccion!$N$1,-1)</f>
        <v>28000</v>
      </c>
      <c r="G11" s="35">
        <f>ROUNDUP(E11*Coleccion!$N$4,-1)</f>
        <v>24000</v>
      </c>
      <c r="H11" s="2">
        <v>1</v>
      </c>
      <c r="I11" s="16">
        <f t="shared" si="0"/>
        <v>28000</v>
      </c>
      <c r="J11" s="16">
        <f t="shared" si="1"/>
        <v>24000</v>
      </c>
      <c r="K11" s="42" t="s">
        <v>238</v>
      </c>
      <c r="L11" s="41">
        <f t="shared" si="2"/>
        <v>39.99</v>
      </c>
      <c r="N11" s="40">
        <f>SUM(L:L)</f>
        <v>1415.4820000000009</v>
      </c>
    </row>
    <row r="12" spans="1:14" x14ac:dyDescent="0.3">
      <c r="A12" s="4" t="s">
        <v>484</v>
      </c>
      <c r="B12" s="86" t="s">
        <v>1396</v>
      </c>
      <c r="C12" s="14" t="s">
        <v>1152</v>
      </c>
      <c r="D12" s="12" t="s">
        <v>208</v>
      </c>
      <c r="E12" s="266">
        <v>39.99</v>
      </c>
      <c r="F12" s="35">
        <f>ROUNDUP(E12*Coleccion!$N$1,-1)</f>
        <v>28000</v>
      </c>
      <c r="G12" s="35">
        <f>ROUNDUP(E12*Coleccion!$N$4,-1)</f>
        <v>24000</v>
      </c>
      <c r="H12" s="2">
        <v>1</v>
      </c>
      <c r="I12" s="16">
        <f t="shared" si="0"/>
        <v>28000</v>
      </c>
      <c r="J12" s="16">
        <f t="shared" si="1"/>
        <v>24000</v>
      </c>
      <c r="K12" s="42" t="s">
        <v>485</v>
      </c>
      <c r="L12" s="41">
        <f t="shared" si="2"/>
        <v>39.99</v>
      </c>
    </row>
    <row r="13" spans="1:14" x14ac:dyDescent="0.3">
      <c r="A13" s="4" t="s">
        <v>6464</v>
      </c>
      <c r="B13" s="71" t="s">
        <v>1380</v>
      </c>
      <c r="C13" s="8" t="s">
        <v>184</v>
      </c>
      <c r="D13" s="12" t="s">
        <v>208</v>
      </c>
      <c r="E13" s="266">
        <v>34.99</v>
      </c>
      <c r="F13" s="35">
        <f>ROUNDUP(E13*Coleccion!$N$1,-1)</f>
        <v>24500</v>
      </c>
      <c r="G13" s="35">
        <f>ROUNDUP(E13*Coleccion!$N$4,-1)</f>
        <v>21000</v>
      </c>
      <c r="H13" s="2">
        <v>1</v>
      </c>
      <c r="I13" s="16">
        <f t="shared" si="0"/>
        <v>24500</v>
      </c>
      <c r="J13" s="16">
        <f t="shared" si="1"/>
        <v>21000</v>
      </c>
      <c r="K13" s="42" t="s">
        <v>6465</v>
      </c>
      <c r="L13" s="41">
        <f t="shared" si="2"/>
        <v>34.99</v>
      </c>
    </row>
    <row r="14" spans="1:14" x14ac:dyDescent="0.3">
      <c r="A14" s="30" t="s">
        <v>4509</v>
      </c>
      <c r="B14" s="68" t="s">
        <v>1376</v>
      </c>
      <c r="C14" s="6" t="s">
        <v>1154</v>
      </c>
      <c r="D14" s="1" t="s">
        <v>211</v>
      </c>
      <c r="E14" s="266">
        <v>34.99</v>
      </c>
      <c r="F14" s="35">
        <f>ROUNDUP(E14*Coleccion!$N$1,-1)</f>
        <v>24500</v>
      </c>
      <c r="G14" s="35">
        <f>ROUNDUP(E14*Coleccion!$N$4,-1)</f>
        <v>21000</v>
      </c>
      <c r="H14" s="2">
        <v>1</v>
      </c>
      <c r="I14" s="16">
        <f t="shared" si="0"/>
        <v>24500</v>
      </c>
      <c r="J14" s="16">
        <f t="shared" si="1"/>
        <v>21000</v>
      </c>
      <c r="K14" s="42" t="s">
        <v>4508</v>
      </c>
      <c r="L14" s="41">
        <f t="shared" si="2"/>
        <v>34.99</v>
      </c>
    </row>
    <row r="15" spans="1:14" x14ac:dyDescent="0.3">
      <c r="A15" s="191" t="s">
        <v>4966</v>
      </c>
      <c r="B15" s="102" t="s">
        <v>1413</v>
      </c>
      <c r="C15" s="10" t="s">
        <v>181</v>
      </c>
      <c r="D15" s="12" t="s">
        <v>208</v>
      </c>
      <c r="E15" s="266">
        <v>31.992000000000001</v>
      </c>
      <c r="F15" s="35">
        <f>ROUNDUP(E15*Coleccion!$N$1,-1)</f>
        <v>22400</v>
      </c>
      <c r="G15" s="35">
        <f>ROUNDUP(E15*Coleccion!$N$4,-1)</f>
        <v>19200</v>
      </c>
      <c r="H15" s="2">
        <v>1</v>
      </c>
      <c r="I15" s="16">
        <f t="shared" si="0"/>
        <v>22400</v>
      </c>
      <c r="J15" s="16">
        <f t="shared" si="1"/>
        <v>19200</v>
      </c>
      <c r="K15" s="42" t="s">
        <v>4965</v>
      </c>
      <c r="L15" s="41">
        <f t="shared" si="2"/>
        <v>31.992000000000001</v>
      </c>
    </row>
    <row r="16" spans="1:14" x14ac:dyDescent="0.3">
      <c r="A16" s="22" t="s">
        <v>477</v>
      </c>
      <c r="B16" s="87" t="s">
        <v>1398</v>
      </c>
      <c r="C16" s="14" t="s">
        <v>1152</v>
      </c>
      <c r="D16" s="12" t="s">
        <v>208</v>
      </c>
      <c r="E16" s="266">
        <v>29.99</v>
      </c>
      <c r="F16" s="35">
        <f>ROUNDUP(E16*Coleccion!$N$1,-1)</f>
        <v>21000</v>
      </c>
      <c r="G16" s="35">
        <f>ROUNDUP(E16*Coleccion!$N$4,-1)</f>
        <v>18000</v>
      </c>
      <c r="H16" s="2">
        <v>1</v>
      </c>
      <c r="I16" s="16">
        <f t="shared" si="0"/>
        <v>21000</v>
      </c>
      <c r="J16" s="16">
        <f t="shared" si="1"/>
        <v>18000</v>
      </c>
      <c r="K16" s="42" t="s">
        <v>476</v>
      </c>
      <c r="L16" s="41">
        <f t="shared" si="2"/>
        <v>29.99</v>
      </c>
    </row>
    <row r="17" spans="1:12" x14ac:dyDescent="0.3">
      <c r="A17" s="4" t="s">
        <v>1886</v>
      </c>
      <c r="B17" s="83" t="s">
        <v>1393</v>
      </c>
      <c r="C17" s="14" t="s">
        <v>1152</v>
      </c>
      <c r="D17" s="12" t="s">
        <v>208</v>
      </c>
      <c r="E17" s="266">
        <v>27.99</v>
      </c>
      <c r="F17" s="35">
        <f>ROUNDUP(E17*Coleccion!$N$1,-1)</f>
        <v>19600</v>
      </c>
      <c r="G17" s="35">
        <f>ROUNDUP(E17*Coleccion!$N$4,-1)</f>
        <v>16800</v>
      </c>
      <c r="H17" s="2">
        <v>1</v>
      </c>
      <c r="I17" s="16">
        <f t="shared" si="0"/>
        <v>19600</v>
      </c>
      <c r="J17" s="16">
        <f t="shared" si="1"/>
        <v>16800</v>
      </c>
      <c r="K17" s="42" t="s">
        <v>1958</v>
      </c>
      <c r="L17" s="41">
        <f t="shared" si="2"/>
        <v>27.99</v>
      </c>
    </row>
    <row r="18" spans="1:12" x14ac:dyDescent="0.3">
      <c r="A18" s="4" t="s">
        <v>4998</v>
      </c>
      <c r="B18" s="91" t="s">
        <v>1402</v>
      </c>
      <c r="C18" s="10" t="s">
        <v>181</v>
      </c>
      <c r="D18" s="12" t="s">
        <v>208</v>
      </c>
      <c r="E18" s="266">
        <v>24.99</v>
      </c>
      <c r="F18" s="35">
        <f>ROUNDUP(E18*Coleccion!$N$1,-1)</f>
        <v>17500</v>
      </c>
      <c r="G18" s="35">
        <f>ROUNDUP(E18*Coleccion!$N$4,-1)</f>
        <v>15000</v>
      </c>
      <c r="H18" s="2">
        <v>1</v>
      </c>
      <c r="I18" s="16">
        <f t="shared" si="0"/>
        <v>17500</v>
      </c>
      <c r="J18" s="16">
        <f t="shared" si="1"/>
        <v>15000</v>
      </c>
      <c r="K18" s="42" t="s">
        <v>4999</v>
      </c>
      <c r="L18" s="60">
        <v>0</v>
      </c>
    </row>
    <row r="19" spans="1:12" x14ac:dyDescent="0.3">
      <c r="A19" s="22" t="s">
        <v>1577</v>
      </c>
      <c r="B19" s="71" t="s">
        <v>1380</v>
      </c>
      <c r="C19" s="10" t="s">
        <v>181</v>
      </c>
      <c r="D19" s="13" t="s">
        <v>209</v>
      </c>
      <c r="E19" s="266">
        <v>24.99</v>
      </c>
      <c r="F19" s="35">
        <f>ROUNDUP(E19*Coleccion!$N$1,-1)</f>
        <v>17500</v>
      </c>
      <c r="G19" s="35">
        <f>ROUNDUP(E19*Coleccion!$N$4,-1)</f>
        <v>15000</v>
      </c>
      <c r="H19" s="2">
        <v>1</v>
      </c>
      <c r="I19" s="16">
        <f t="shared" si="0"/>
        <v>17500</v>
      </c>
      <c r="J19" s="16">
        <f t="shared" si="1"/>
        <v>15000</v>
      </c>
      <c r="K19" s="42" t="s">
        <v>1579</v>
      </c>
      <c r="L19" s="41">
        <f t="shared" ref="L19:L30" si="3">E19*H19</f>
        <v>24.99</v>
      </c>
    </row>
    <row r="20" spans="1:12" x14ac:dyDescent="0.3">
      <c r="A20" s="4" t="s">
        <v>4582</v>
      </c>
      <c r="B20" s="71" t="s">
        <v>1380</v>
      </c>
      <c r="C20" s="10" t="s">
        <v>181</v>
      </c>
      <c r="D20" s="13" t="s">
        <v>209</v>
      </c>
      <c r="E20" s="266">
        <v>24.99</v>
      </c>
      <c r="F20" s="35">
        <f>ROUNDUP(E20*Coleccion!$N$1,-1)</f>
        <v>17500</v>
      </c>
      <c r="G20" s="35">
        <f>ROUNDUP(E20*Coleccion!$N$4,-1)</f>
        <v>15000</v>
      </c>
      <c r="H20" s="2">
        <v>1</v>
      </c>
      <c r="I20" s="16">
        <f t="shared" si="0"/>
        <v>17500</v>
      </c>
      <c r="J20" s="16">
        <f t="shared" si="1"/>
        <v>15000</v>
      </c>
      <c r="K20" s="42" t="s">
        <v>4581</v>
      </c>
      <c r="L20" s="41">
        <f t="shared" si="3"/>
        <v>24.99</v>
      </c>
    </row>
    <row r="21" spans="1:12" x14ac:dyDescent="0.3">
      <c r="A21" s="4" t="s">
        <v>1641</v>
      </c>
      <c r="B21" s="81" t="s">
        <v>1391</v>
      </c>
      <c r="C21" s="14" t="s">
        <v>1152</v>
      </c>
      <c r="D21" s="12" t="s">
        <v>208</v>
      </c>
      <c r="E21" s="266">
        <v>24.99</v>
      </c>
      <c r="F21" s="35">
        <f>ROUNDUP(E21*Coleccion!$N$1,-1)</f>
        <v>17500</v>
      </c>
      <c r="G21" s="35">
        <f>ROUNDUP(E21*Coleccion!$N$4,-1)</f>
        <v>15000</v>
      </c>
      <c r="H21" s="2">
        <v>1</v>
      </c>
      <c r="I21" s="16">
        <f t="shared" si="0"/>
        <v>17500</v>
      </c>
      <c r="J21" s="16">
        <f t="shared" si="1"/>
        <v>15000</v>
      </c>
      <c r="K21" s="42" t="s">
        <v>1642</v>
      </c>
      <c r="L21" s="41">
        <f t="shared" si="3"/>
        <v>24.99</v>
      </c>
    </row>
    <row r="22" spans="1:12" x14ac:dyDescent="0.3">
      <c r="A22" s="4" t="s">
        <v>1602</v>
      </c>
      <c r="B22" s="98" t="s">
        <v>1409</v>
      </c>
      <c r="C22" s="19" t="s">
        <v>185</v>
      </c>
      <c r="D22" s="12" t="s">
        <v>208</v>
      </c>
      <c r="E22" s="266">
        <v>19.989999999999998</v>
      </c>
      <c r="F22" s="35">
        <f>ROUNDUP(E22*Coleccion!$N$1,-1)</f>
        <v>14000</v>
      </c>
      <c r="G22" s="35">
        <f>ROUNDUP(E22*Coleccion!$N$4,-1)</f>
        <v>12000</v>
      </c>
      <c r="H22" s="2">
        <v>2</v>
      </c>
      <c r="I22" s="16">
        <f t="shared" si="0"/>
        <v>28000</v>
      </c>
      <c r="J22" s="16">
        <f t="shared" si="1"/>
        <v>24000</v>
      </c>
      <c r="K22" s="42" t="s">
        <v>1601</v>
      </c>
      <c r="L22" s="41">
        <f t="shared" si="3"/>
        <v>39.979999999999997</v>
      </c>
    </row>
    <row r="23" spans="1:12" x14ac:dyDescent="0.3">
      <c r="A23" s="4" t="s">
        <v>1245</v>
      </c>
      <c r="B23" s="99" t="s">
        <v>1410</v>
      </c>
      <c r="C23" s="23" t="s">
        <v>183</v>
      </c>
      <c r="D23" s="12" t="s">
        <v>208</v>
      </c>
      <c r="E23" s="266">
        <v>17.989999999999998</v>
      </c>
      <c r="F23" s="35">
        <f>ROUNDUP(E23*Coleccion!$N$1,-1)</f>
        <v>12600</v>
      </c>
      <c r="G23" s="35">
        <f>ROUNDUP(E23*Coleccion!$N$4,-1)</f>
        <v>10800</v>
      </c>
      <c r="H23" s="2">
        <v>1</v>
      </c>
      <c r="I23" s="16">
        <f t="shared" si="0"/>
        <v>12600</v>
      </c>
      <c r="J23" s="16">
        <f t="shared" si="1"/>
        <v>10800</v>
      </c>
      <c r="K23" s="42" t="s">
        <v>3706</v>
      </c>
      <c r="L23" s="41">
        <f t="shared" si="3"/>
        <v>17.989999999999998</v>
      </c>
    </row>
    <row r="24" spans="1:12" x14ac:dyDescent="0.3">
      <c r="A24" s="4" t="s">
        <v>6466</v>
      </c>
      <c r="B24" s="70" t="s">
        <v>1394</v>
      </c>
      <c r="C24" s="14" t="s">
        <v>1152</v>
      </c>
      <c r="D24" s="12" t="s">
        <v>208</v>
      </c>
      <c r="E24" s="266">
        <v>17.989999999999998</v>
      </c>
      <c r="F24" s="35">
        <f>ROUNDUP(E24*Coleccion!$N$1,-1)</f>
        <v>12600</v>
      </c>
      <c r="G24" s="35">
        <f>ROUNDUP(E24*Coleccion!$N$4,-1)</f>
        <v>10800</v>
      </c>
      <c r="H24" s="2">
        <v>1</v>
      </c>
      <c r="I24" s="16">
        <f t="shared" si="0"/>
        <v>12600</v>
      </c>
      <c r="J24" s="16">
        <f t="shared" si="1"/>
        <v>10800</v>
      </c>
      <c r="K24" s="42" t="s">
        <v>6467</v>
      </c>
      <c r="L24" s="41">
        <f t="shared" si="3"/>
        <v>17.989999999999998</v>
      </c>
    </row>
    <row r="25" spans="1:12" x14ac:dyDescent="0.3">
      <c r="A25" s="176" t="s">
        <v>233</v>
      </c>
      <c r="B25" s="72" t="s">
        <v>1381</v>
      </c>
      <c r="C25" s="6" t="s">
        <v>1154</v>
      </c>
      <c r="D25" s="12" t="s">
        <v>208</v>
      </c>
      <c r="E25" s="266">
        <v>17.989999999999998</v>
      </c>
      <c r="F25" s="35">
        <f>ROUNDUP(E25*Coleccion!$N$1,-1)</f>
        <v>12600</v>
      </c>
      <c r="G25" s="35">
        <f>ROUNDUP(E25*Coleccion!$N$4,-1)</f>
        <v>10800</v>
      </c>
      <c r="H25" s="2">
        <v>1</v>
      </c>
      <c r="I25" s="16">
        <f t="shared" si="0"/>
        <v>12600</v>
      </c>
      <c r="J25" s="16">
        <f t="shared" si="1"/>
        <v>10800</v>
      </c>
      <c r="K25" s="42" t="s">
        <v>234</v>
      </c>
      <c r="L25" s="41">
        <f t="shared" si="3"/>
        <v>17.989999999999998</v>
      </c>
    </row>
    <row r="26" spans="1:12" x14ac:dyDescent="0.3">
      <c r="A26" s="4" t="s">
        <v>5035</v>
      </c>
      <c r="B26" s="84" t="s">
        <v>1395</v>
      </c>
      <c r="C26" s="9" t="s">
        <v>182</v>
      </c>
      <c r="D26" s="12" t="s">
        <v>208</v>
      </c>
      <c r="E26" s="266">
        <v>14.99</v>
      </c>
      <c r="F26" s="35">
        <f>ROUNDUP(E26*Coleccion!$N$1,-1)</f>
        <v>10500</v>
      </c>
      <c r="G26" s="35">
        <f>ROUNDUP(E26*Coleccion!$N$4,-1)</f>
        <v>9000</v>
      </c>
      <c r="H26" s="2">
        <v>1</v>
      </c>
      <c r="I26" s="16">
        <f t="shared" si="0"/>
        <v>10500</v>
      </c>
      <c r="J26" s="16">
        <f t="shared" si="1"/>
        <v>9000</v>
      </c>
      <c r="K26" s="42" t="s">
        <v>5034</v>
      </c>
      <c r="L26" s="41">
        <f t="shared" si="3"/>
        <v>14.99</v>
      </c>
    </row>
    <row r="27" spans="1:12" x14ac:dyDescent="0.3">
      <c r="A27" s="4" t="s">
        <v>1968</v>
      </c>
      <c r="B27" s="79" t="s">
        <v>1415</v>
      </c>
      <c r="C27" s="19" t="s">
        <v>185</v>
      </c>
      <c r="D27" s="12" t="s">
        <v>208</v>
      </c>
      <c r="E27" s="266">
        <v>14.99</v>
      </c>
      <c r="F27" s="35">
        <f>ROUNDUP(E27*Coleccion!$N$1,-1)</f>
        <v>10500</v>
      </c>
      <c r="G27" s="35">
        <f>ROUNDUP(E27*Coleccion!$N$4,-1)</f>
        <v>9000</v>
      </c>
      <c r="H27" s="2">
        <v>1</v>
      </c>
      <c r="I27" s="16">
        <f t="shared" si="0"/>
        <v>10500</v>
      </c>
      <c r="J27" s="16">
        <f t="shared" si="1"/>
        <v>9000</v>
      </c>
      <c r="K27" s="42" t="s">
        <v>1967</v>
      </c>
      <c r="L27" s="41">
        <f t="shared" si="3"/>
        <v>14.99</v>
      </c>
    </row>
    <row r="28" spans="1:12" x14ac:dyDescent="0.3">
      <c r="A28" s="4" t="s">
        <v>4587</v>
      </c>
      <c r="B28" s="70" t="s">
        <v>1394</v>
      </c>
      <c r="C28" s="14" t="s">
        <v>1152</v>
      </c>
      <c r="D28" s="12" t="s">
        <v>208</v>
      </c>
      <c r="E28" s="266">
        <v>14.99</v>
      </c>
      <c r="F28" s="35">
        <f>ROUNDUP(E28*Coleccion!$N$1,-1)</f>
        <v>10500</v>
      </c>
      <c r="G28" s="35">
        <f>ROUNDUP(E28*Coleccion!$N$4,-1)</f>
        <v>9000</v>
      </c>
      <c r="H28" s="2">
        <v>1</v>
      </c>
      <c r="I28" s="16">
        <f t="shared" si="0"/>
        <v>10500</v>
      </c>
      <c r="J28" s="16">
        <f t="shared" si="1"/>
        <v>9000</v>
      </c>
      <c r="K28" s="42" t="s">
        <v>4586</v>
      </c>
      <c r="L28" s="41">
        <f t="shared" si="3"/>
        <v>14.99</v>
      </c>
    </row>
    <row r="29" spans="1:12" x14ac:dyDescent="0.3">
      <c r="A29" s="4" t="s">
        <v>287</v>
      </c>
      <c r="B29" s="102" t="s">
        <v>1413</v>
      </c>
      <c r="C29" s="19" t="s">
        <v>1037</v>
      </c>
      <c r="D29" s="12" t="s">
        <v>208</v>
      </c>
      <c r="E29" s="266">
        <v>13.99</v>
      </c>
      <c r="F29" s="35">
        <f>ROUNDUP(E29*Coleccion!$N$1,-1)</f>
        <v>9800</v>
      </c>
      <c r="G29" s="35">
        <f>ROUNDUP(E29*Coleccion!$N$4,-1)</f>
        <v>8400</v>
      </c>
      <c r="H29" s="2">
        <v>1</v>
      </c>
      <c r="I29" s="16">
        <f t="shared" si="0"/>
        <v>9800</v>
      </c>
      <c r="J29" s="16">
        <f t="shared" si="1"/>
        <v>8400</v>
      </c>
      <c r="K29" s="42" t="s">
        <v>286</v>
      </c>
      <c r="L29" s="41">
        <f t="shared" si="3"/>
        <v>13.99</v>
      </c>
    </row>
    <row r="30" spans="1:12" x14ac:dyDescent="0.3">
      <c r="A30" s="4" t="s">
        <v>5124</v>
      </c>
      <c r="B30" s="70" t="s">
        <v>1394</v>
      </c>
      <c r="C30" s="10" t="s">
        <v>181</v>
      </c>
      <c r="D30" s="12" t="s">
        <v>208</v>
      </c>
      <c r="E30" s="266">
        <v>12.99</v>
      </c>
      <c r="F30" s="35">
        <f>ROUNDUP(E30*Coleccion!$N$1,-1)</f>
        <v>9100</v>
      </c>
      <c r="G30" s="35">
        <f>ROUNDUP(E30*Coleccion!$N$4,-1)</f>
        <v>7800</v>
      </c>
      <c r="H30" s="2">
        <v>1</v>
      </c>
      <c r="I30" s="16">
        <f t="shared" si="0"/>
        <v>9100</v>
      </c>
      <c r="J30" s="16">
        <f t="shared" si="1"/>
        <v>7800</v>
      </c>
      <c r="K30" s="42" t="s">
        <v>5125</v>
      </c>
      <c r="L30" s="41">
        <f t="shared" si="3"/>
        <v>12.99</v>
      </c>
    </row>
    <row r="31" spans="1:12" x14ac:dyDescent="0.3">
      <c r="A31" s="4" t="s">
        <v>5111</v>
      </c>
      <c r="B31" s="76" t="s">
        <v>1388</v>
      </c>
      <c r="C31" s="10" t="s">
        <v>181</v>
      </c>
      <c r="D31" s="12" t="s">
        <v>208</v>
      </c>
      <c r="E31" s="266">
        <v>12.99</v>
      </c>
      <c r="F31" s="35">
        <f>ROUNDUP(E31*Coleccion!$N$1,-1)</f>
        <v>9100</v>
      </c>
      <c r="G31" s="35">
        <f>ROUNDUP(E31*Coleccion!$N$4,-1)</f>
        <v>7800</v>
      </c>
      <c r="H31" s="2">
        <v>1</v>
      </c>
      <c r="I31" s="16">
        <f t="shared" si="0"/>
        <v>9100</v>
      </c>
      <c r="J31" s="16">
        <f t="shared" si="1"/>
        <v>7800</v>
      </c>
      <c r="K31" s="42" t="s">
        <v>5110</v>
      </c>
      <c r="L31" s="60">
        <v>0</v>
      </c>
    </row>
    <row r="32" spans="1:12" x14ac:dyDescent="0.3">
      <c r="A32" s="15" t="s">
        <v>1592</v>
      </c>
      <c r="B32" s="150" t="s">
        <v>1494</v>
      </c>
      <c r="C32" s="19" t="s">
        <v>185</v>
      </c>
      <c r="D32" s="11" t="s">
        <v>210</v>
      </c>
      <c r="E32" s="266">
        <v>12.99</v>
      </c>
      <c r="F32" s="35">
        <f>ROUNDUP(E32*Coleccion!$N$1,-1)</f>
        <v>9100</v>
      </c>
      <c r="G32" s="35">
        <f>ROUNDUP(E32*Coleccion!$N$4,-1)</f>
        <v>7800</v>
      </c>
      <c r="H32" s="2">
        <v>1</v>
      </c>
      <c r="I32" s="16">
        <f t="shared" si="0"/>
        <v>9100</v>
      </c>
      <c r="J32" s="16">
        <f t="shared" si="1"/>
        <v>7800</v>
      </c>
      <c r="K32" s="42" t="s">
        <v>4583</v>
      </c>
      <c r="L32" s="41">
        <f t="shared" ref="L32:L78" si="4">E32*H32</f>
        <v>12.99</v>
      </c>
    </row>
    <row r="33" spans="1:12" x14ac:dyDescent="0.3">
      <c r="A33" s="15" t="s">
        <v>1597</v>
      </c>
      <c r="B33" s="96" t="s">
        <v>1407</v>
      </c>
      <c r="C33" s="19" t="s">
        <v>1037</v>
      </c>
      <c r="D33" s="1" t="s">
        <v>211</v>
      </c>
      <c r="E33" s="266">
        <v>12.99</v>
      </c>
      <c r="F33" s="35">
        <f>ROUNDUP(E33*Coleccion!$N$1,-1)</f>
        <v>9100</v>
      </c>
      <c r="G33" s="35">
        <f>ROUNDUP(E33*Coleccion!$N$4,-1)</f>
        <v>7800</v>
      </c>
      <c r="H33" s="2">
        <v>1</v>
      </c>
      <c r="I33" s="16">
        <f t="shared" si="0"/>
        <v>9100</v>
      </c>
      <c r="J33" s="16">
        <f t="shared" si="1"/>
        <v>7800</v>
      </c>
      <c r="K33" s="42" t="s">
        <v>4097</v>
      </c>
      <c r="L33" s="41">
        <f t="shared" si="4"/>
        <v>12.99</v>
      </c>
    </row>
    <row r="34" spans="1:12" x14ac:dyDescent="0.3">
      <c r="A34" s="4" t="s">
        <v>3702</v>
      </c>
      <c r="B34" s="81" t="s">
        <v>1391</v>
      </c>
      <c r="C34" s="10" t="s">
        <v>181</v>
      </c>
      <c r="D34" s="12" t="s">
        <v>208</v>
      </c>
      <c r="E34" s="266">
        <v>11.99</v>
      </c>
      <c r="F34" s="35">
        <f>ROUNDUP(E34*Coleccion!$N$1,-1)</f>
        <v>8400</v>
      </c>
      <c r="G34" s="35">
        <f>ROUNDUP(E34*Coleccion!$N$4,-1)</f>
        <v>7200</v>
      </c>
      <c r="H34" s="2">
        <v>1</v>
      </c>
      <c r="I34" s="16">
        <f t="shared" ref="I34:I65" si="5">F34*H34</f>
        <v>8400</v>
      </c>
      <c r="J34" s="16">
        <f t="shared" ref="J34:J65" si="6">G34*H34</f>
        <v>7200</v>
      </c>
      <c r="K34" s="42" t="s">
        <v>3701</v>
      </c>
      <c r="L34" s="41">
        <f t="shared" si="4"/>
        <v>11.99</v>
      </c>
    </row>
    <row r="35" spans="1:12" x14ac:dyDescent="0.3">
      <c r="A35" s="4" t="s">
        <v>481</v>
      </c>
      <c r="B35" s="86" t="s">
        <v>1396</v>
      </c>
      <c r="C35" s="23" t="s">
        <v>183</v>
      </c>
      <c r="D35" s="12" t="s">
        <v>208</v>
      </c>
      <c r="E35" s="266">
        <v>11.99</v>
      </c>
      <c r="F35" s="35">
        <f>ROUNDUP(E35*Coleccion!$N$1,-1)</f>
        <v>8400</v>
      </c>
      <c r="G35" s="35">
        <f>ROUNDUP(E35*Coleccion!$N$4,-1)</f>
        <v>7200</v>
      </c>
      <c r="H35" s="2">
        <v>1</v>
      </c>
      <c r="I35" s="16">
        <f t="shared" si="5"/>
        <v>8400</v>
      </c>
      <c r="J35" s="16">
        <f t="shared" si="6"/>
        <v>7200</v>
      </c>
      <c r="K35" s="42" t="s">
        <v>480</v>
      </c>
      <c r="L35" s="41">
        <f t="shared" si="4"/>
        <v>11.99</v>
      </c>
    </row>
    <row r="36" spans="1:12" x14ac:dyDescent="0.3">
      <c r="A36" s="4" t="s">
        <v>483</v>
      </c>
      <c r="B36" s="86" t="s">
        <v>1396</v>
      </c>
      <c r="C36" s="23" t="s">
        <v>183</v>
      </c>
      <c r="D36" s="12" t="s">
        <v>208</v>
      </c>
      <c r="E36" s="266">
        <v>11.99</v>
      </c>
      <c r="F36" s="35">
        <f>ROUNDUP(E36*Coleccion!$N$1,-1)</f>
        <v>8400</v>
      </c>
      <c r="G36" s="35">
        <f>ROUNDUP(E36*Coleccion!$N$4,-1)</f>
        <v>7200</v>
      </c>
      <c r="H36" s="2">
        <v>1</v>
      </c>
      <c r="I36" s="16">
        <f t="shared" si="5"/>
        <v>8400</v>
      </c>
      <c r="J36" s="16">
        <f t="shared" si="6"/>
        <v>7200</v>
      </c>
      <c r="K36" s="42" t="s">
        <v>482</v>
      </c>
      <c r="L36" s="41">
        <f t="shared" si="4"/>
        <v>11.99</v>
      </c>
    </row>
    <row r="37" spans="1:12" x14ac:dyDescent="0.3">
      <c r="A37" s="4" t="s">
        <v>2362</v>
      </c>
      <c r="B37" s="79" t="s">
        <v>1415</v>
      </c>
      <c r="C37" s="10" t="s">
        <v>181</v>
      </c>
      <c r="D37" s="12" t="s">
        <v>208</v>
      </c>
      <c r="E37" s="266">
        <v>9.99</v>
      </c>
      <c r="F37" s="35">
        <f>ROUNDUP(E37*Coleccion!$N$1,-1)</f>
        <v>7000</v>
      </c>
      <c r="G37" s="35">
        <f>ROUNDUP(E37*Coleccion!$N$4,-1)</f>
        <v>6000</v>
      </c>
      <c r="H37" s="2">
        <v>1</v>
      </c>
      <c r="I37" s="16">
        <f t="shared" si="5"/>
        <v>7000</v>
      </c>
      <c r="J37" s="16">
        <f t="shared" si="6"/>
        <v>6000</v>
      </c>
      <c r="K37" s="42" t="s">
        <v>4592</v>
      </c>
      <c r="L37" s="41">
        <f t="shared" si="4"/>
        <v>9.99</v>
      </c>
    </row>
    <row r="38" spans="1:12" x14ac:dyDescent="0.3">
      <c r="A38" s="4" t="s">
        <v>5123</v>
      </c>
      <c r="B38" s="75" t="s">
        <v>1384</v>
      </c>
      <c r="C38" s="9" t="s">
        <v>182</v>
      </c>
      <c r="D38" s="12" t="s">
        <v>208</v>
      </c>
      <c r="E38" s="266">
        <v>9.99</v>
      </c>
      <c r="F38" s="35">
        <f>ROUNDUP(E38*Coleccion!$N$1,-1)</f>
        <v>7000</v>
      </c>
      <c r="G38" s="35">
        <f>ROUNDUP(E38*Coleccion!$N$4,-1)</f>
        <v>6000</v>
      </c>
      <c r="H38" s="2">
        <v>1</v>
      </c>
      <c r="I38" s="16">
        <f t="shared" si="5"/>
        <v>7000</v>
      </c>
      <c r="J38" s="16">
        <f t="shared" si="6"/>
        <v>6000</v>
      </c>
      <c r="K38" s="42" t="s">
        <v>5122</v>
      </c>
      <c r="L38" s="41">
        <f t="shared" si="4"/>
        <v>9.99</v>
      </c>
    </row>
    <row r="39" spans="1:12" x14ac:dyDescent="0.3">
      <c r="A39" s="4" t="s">
        <v>5050</v>
      </c>
      <c r="B39" s="82" t="s">
        <v>1392</v>
      </c>
      <c r="C39" s="8" t="s">
        <v>184</v>
      </c>
      <c r="D39" s="12" t="s">
        <v>208</v>
      </c>
      <c r="E39" s="266">
        <v>9.99</v>
      </c>
      <c r="F39" s="35">
        <f>ROUNDUP(E39*Coleccion!$N$1,-1)</f>
        <v>7000</v>
      </c>
      <c r="G39" s="35">
        <f>ROUNDUP(E39*Coleccion!$N$4,-1)</f>
        <v>6000</v>
      </c>
      <c r="H39" s="2">
        <v>1</v>
      </c>
      <c r="I39" s="16">
        <f t="shared" si="5"/>
        <v>7000</v>
      </c>
      <c r="J39" s="16">
        <f t="shared" si="6"/>
        <v>6000</v>
      </c>
      <c r="K39" s="42" t="s">
        <v>5051</v>
      </c>
      <c r="L39" s="41">
        <f t="shared" si="4"/>
        <v>9.99</v>
      </c>
    </row>
    <row r="40" spans="1:12" x14ac:dyDescent="0.3">
      <c r="A40" s="4" t="s">
        <v>518</v>
      </c>
      <c r="B40" s="75" t="s">
        <v>1384</v>
      </c>
      <c r="C40" s="14" t="s">
        <v>193</v>
      </c>
      <c r="D40" s="12" t="s">
        <v>208</v>
      </c>
      <c r="E40" s="266">
        <v>8.99</v>
      </c>
      <c r="F40" s="35">
        <f>ROUNDUP(E40*Coleccion!$N$1,-1)</f>
        <v>6300</v>
      </c>
      <c r="G40" s="35">
        <f>ROUNDUP(E40*Coleccion!$N$4,-1)</f>
        <v>5400</v>
      </c>
      <c r="H40" s="2">
        <v>1</v>
      </c>
      <c r="I40" s="16">
        <f t="shared" si="5"/>
        <v>6300</v>
      </c>
      <c r="J40" s="16">
        <f t="shared" si="6"/>
        <v>5400</v>
      </c>
      <c r="K40" s="42" t="s">
        <v>519</v>
      </c>
      <c r="L40" s="41">
        <f t="shared" si="4"/>
        <v>8.99</v>
      </c>
    </row>
    <row r="41" spans="1:12" x14ac:dyDescent="0.3">
      <c r="A41" s="4" t="s">
        <v>513</v>
      </c>
      <c r="B41" s="96" t="s">
        <v>1407</v>
      </c>
      <c r="C41" s="19" t="s">
        <v>1037</v>
      </c>
      <c r="D41" s="12" t="s">
        <v>208</v>
      </c>
      <c r="E41" s="266">
        <v>8.99</v>
      </c>
      <c r="F41" s="35">
        <f>ROUNDUP(E41*Coleccion!$N$1,-1)</f>
        <v>6300</v>
      </c>
      <c r="G41" s="35">
        <f>ROUNDUP(E41*Coleccion!$N$4,-1)</f>
        <v>5400</v>
      </c>
      <c r="H41" s="2">
        <v>1</v>
      </c>
      <c r="I41" s="16">
        <f t="shared" si="5"/>
        <v>6300</v>
      </c>
      <c r="J41" s="16">
        <f t="shared" si="6"/>
        <v>5400</v>
      </c>
      <c r="K41" s="42" t="s">
        <v>512</v>
      </c>
      <c r="L41" s="41">
        <f t="shared" si="4"/>
        <v>8.99</v>
      </c>
    </row>
    <row r="42" spans="1:12" x14ac:dyDescent="0.3">
      <c r="A42" s="22" t="s">
        <v>503</v>
      </c>
      <c r="B42" s="79" t="s">
        <v>1415</v>
      </c>
      <c r="C42" s="23" t="s">
        <v>183</v>
      </c>
      <c r="D42" s="12" t="s">
        <v>208</v>
      </c>
      <c r="E42" s="266">
        <v>7.99</v>
      </c>
      <c r="F42" s="35">
        <f>ROUNDUP(E42*Coleccion!$N$1,-1)</f>
        <v>5600</v>
      </c>
      <c r="G42" s="35">
        <f>ROUNDUP(E42*Coleccion!$N$4,-1)</f>
        <v>4800</v>
      </c>
      <c r="H42" s="2">
        <v>1</v>
      </c>
      <c r="I42" s="16">
        <f t="shared" si="5"/>
        <v>5600</v>
      </c>
      <c r="J42" s="16">
        <f t="shared" si="6"/>
        <v>4800</v>
      </c>
      <c r="K42" s="42" t="s">
        <v>502</v>
      </c>
      <c r="L42" s="41">
        <f t="shared" si="4"/>
        <v>7.99</v>
      </c>
    </row>
    <row r="43" spans="1:12" x14ac:dyDescent="0.3">
      <c r="A43" s="22" t="s">
        <v>500</v>
      </c>
      <c r="B43" s="79" t="s">
        <v>1415</v>
      </c>
      <c r="C43" s="10" t="s">
        <v>181</v>
      </c>
      <c r="D43" s="12" t="s">
        <v>208</v>
      </c>
      <c r="E43" s="266">
        <v>6.99</v>
      </c>
      <c r="F43" s="35">
        <f>ROUNDUP(E43*Coleccion!$N$1,-1)</f>
        <v>4900</v>
      </c>
      <c r="G43" s="35">
        <f>ROUNDUP(E43*Coleccion!$N$4,-1)</f>
        <v>4200</v>
      </c>
      <c r="H43" s="2">
        <v>1</v>
      </c>
      <c r="I43" s="16">
        <f t="shared" si="5"/>
        <v>4900</v>
      </c>
      <c r="J43" s="16">
        <f t="shared" si="6"/>
        <v>4200</v>
      </c>
      <c r="K43" s="42" t="s">
        <v>501</v>
      </c>
      <c r="L43" s="41">
        <f t="shared" si="4"/>
        <v>6.99</v>
      </c>
    </row>
    <row r="44" spans="1:12" x14ac:dyDescent="0.3">
      <c r="A44" s="176" t="s">
        <v>6447</v>
      </c>
      <c r="B44" s="69" t="s">
        <v>1379</v>
      </c>
      <c r="C44" s="23" t="s">
        <v>183</v>
      </c>
      <c r="D44" s="1" t="s">
        <v>211</v>
      </c>
      <c r="E44" s="266">
        <v>6.99</v>
      </c>
      <c r="F44" s="35">
        <f>ROUNDUP(E44*Coleccion!$N$1,-1)</f>
        <v>4900</v>
      </c>
      <c r="G44" s="35">
        <f>ROUNDUP(E44*Coleccion!$N$4,-1)</f>
        <v>4200</v>
      </c>
      <c r="H44" s="2">
        <v>1</v>
      </c>
      <c r="I44" s="16">
        <f t="shared" si="5"/>
        <v>4900</v>
      </c>
      <c r="J44" s="16">
        <f t="shared" si="6"/>
        <v>4200</v>
      </c>
      <c r="K44" s="42" t="s">
        <v>6446</v>
      </c>
      <c r="L44" s="41">
        <f t="shared" si="4"/>
        <v>6.99</v>
      </c>
    </row>
    <row r="45" spans="1:12" x14ac:dyDescent="0.3">
      <c r="A45" s="22" t="s">
        <v>474</v>
      </c>
      <c r="B45" s="87" t="s">
        <v>1398</v>
      </c>
      <c r="C45" s="8" t="s">
        <v>184</v>
      </c>
      <c r="D45" s="12" t="s">
        <v>208</v>
      </c>
      <c r="E45" s="266">
        <v>6.99</v>
      </c>
      <c r="F45" s="35">
        <f>ROUNDUP(E45*Coleccion!$N$1,-1)</f>
        <v>4900</v>
      </c>
      <c r="G45" s="35">
        <f>ROUNDUP(E45*Coleccion!$N$4,-1)</f>
        <v>4200</v>
      </c>
      <c r="H45" s="2">
        <v>1</v>
      </c>
      <c r="I45" s="16">
        <f t="shared" si="5"/>
        <v>4900</v>
      </c>
      <c r="J45" s="16">
        <f t="shared" si="6"/>
        <v>4200</v>
      </c>
      <c r="K45" s="42" t="s">
        <v>475</v>
      </c>
      <c r="L45" s="41">
        <f t="shared" si="4"/>
        <v>6.99</v>
      </c>
    </row>
    <row r="46" spans="1:12" x14ac:dyDescent="0.3">
      <c r="A46" s="4" t="s">
        <v>3700</v>
      </c>
      <c r="B46" s="82" t="s">
        <v>1392</v>
      </c>
      <c r="C46" s="19" t="s">
        <v>185</v>
      </c>
      <c r="D46" s="12" t="s">
        <v>208</v>
      </c>
      <c r="E46" s="266">
        <v>6.99</v>
      </c>
      <c r="F46" s="35">
        <f>ROUNDUP(E46*Coleccion!$N$1,-1)</f>
        <v>4900</v>
      </c>
      <c r="G46" s="35">
        <f>ROUNDUP(E46*Coleccion!$N$4,-1)</f>
        <v>4200</v>
      </c>
      <c r="H46" s="2">
        <v>1</v>
      </c>
      <c r="I46" s="16">
        <f t="shared" si="5"/>
        <v>4900</v>
      </c>
      <c r="J46" s="16">
        <f t="shared" si="6"/>
        <v>4200</v>
      </c>
      <c r="K46" s="42" t="s">
        <v>3699</v>
      </c>
      <c r="L46" s="41">
        <f t="shared" si="4"/>
        <v>6.99</v>
      </c>
    </row>
    <row r="47" spans="1:12" x14ac:dyDescent="0.3">
      <c r="A47" s="190" t="s">
        <v>521</v>
      </c>
      <c r="B47" s="23" t="s">
        <v>3624</v>
      </c>
      <c r="C47" s="19" t="s">
        <v>185</v>
      </c>
      <c r="D47" s="12" t="s">
        <v>208</v>
      </c>
      <c r="E47" s="266">
        <v>6.99</v>
      </c>
      <c r="F47" s="35">
        <f>ROUNDUP(E47*Coleccion!$N$1,-1)</f>
        <v>4900</v>
      </c>
      <c r="G47" s="35">
        <f>ROUNDUP(E47*Coleccion!$N$4,-1)</f>
        <v>4200</v>
      </c>
      <c r="H47" s="2">
        <v>1</v>
      </c>
      <c r="I47" s="16">
        <f t="shared" si="5"/>
        <v>4900</v>
      </c>
      <c r="J47" s="16">
        <f t="shared" si="6"/>
        <v>4200</v>
      </c>
      <c r="K47" s="42" t="s">
        <v>4099</v>
      </c>
      <c r="L47" s="41">
        <f t="shared" si="4"/>
        <v>6.99</v>
      </c>
    </row>
    <row r="48" spans="1:12" x14ac:dyDescent="0.3">
      <c r="A48" s="22" t="s">
        <v>1620</v>
      </c>
      <c r="B48" s="95" t="s">
        <v>1406</v>
      </c>
      <c r="C48" s="23" t="s">
        <v>183</v>
      </c>
      <c r="D48" s="12" t="s">
        <v>208</v>
      </c>
      <c r="E48" s="266">
        <v>5.99</v>
      </c>
      <c r="F48" s="35">
        <f>ROUNDUP(E48*Coleccion!$N$1,-1)</f>
        <v>4200</v>
      </c>
      <c r="G48" s="35">
        <f>ROUNDUP(E48*Coleccion!$N$4,-1)</f>
        <v>3600</v>
      </c>
      <c r="H48" s="2">
        <v>1</v>
      </c>
      <c r="I48" s="16">
        <f t="shared" si="5"/>
        <v>4200</v>
      </c>
      <c r="J48" s="16">
        <f t="shared" si="6"/>
        <v>3600</v>
      </c>
      <c r="K48" s="42" t="s">
        <v>1619</v>
      </c>
      <c r="L48" s="41">
        <f t="shared" si="4"/>
        <v>5.99</v>
      </c>
    </row>
    <row r="49" spans="1:12" x14ac:dyDescent="0.3">
      <c r="A49" s="4" t="s">
        <v>1964</v>
      </c>
      <c r="B49" s="79" t="s">
        <v>1415</v>
      </c>
      <c r="C49" s="23" t="s">
        <v>183</v>
      </c>
      <c r="D49" s="12" t="s">
        <v>208</v>
      </c>
      <c r="E49" s="266">
        <v>5.99</v>
      </c>
      <c r="F49" s="35">
        <f>ROUNDUP(E49*Coleccion!$N$1,-1)</f>
        <v>4200</v>
      </c>
      <c r="G49" s="35">
        <f>ROUNDUP(E49*Coleccion!$N$4,-1)</f>
        <v>3600</v>
      </c>
      <c r="H49" s="2">
        <v>1</v>
      </c>
      <c r="I49" s="16">
        <f t="shared" si="5"/>
        <v>4200</v>
      </c>
      <c r="J49" s="16">
        <f t="shared" si="6"/>
        <v>3600</v>
      </c>
      <c r="K49" s="42" t="s">
        <v>1963</v>
      </c>
      <c r="L49" s="41">
        <f t="shared" si="4"/>
        <v>5.99</v>
      </c>
    </row>
    <row r="50" spans="1:12" x14ac:dyDescent="0.3">
      <c r="A50" s="176" t="s">
        <v>545</v>
      </c>
      <c r="B50" s="71" t="s">
        <v>1380</v>
      </c>
      <c r="C50" s="19" t="s">
        <v>185</v>
      </c>
      <c r="D50" s="13" t="s">
        <v>209</v>
      </c>
      <c r="E50" s="266">
        <v>5.99</v>
      </c>
      <c r="F50" s="35">
        <f>ROUNDUP(E50*Coleccion!$N$1,-1)</f>
        <v>4200</v>
      </c>
      <c r="G50" s="35">
        <f>ROUNDUP(E50*Coleccion!$N$4,-1)</f>
        <v>3600</v>
      </c>
      <c r="H50" s="2">
        <v>1</v>
      </c>
      <c r="I50" s="16">
        <f t="shared" si="5"/>
        <v>4200</v>
      </c>
      <c r="J50" s="16">
        <f t="shared" si="6"/>
        <v>3600</v>
      </c>
      <c r="K50" s="42" t="s">
        <v>546</v>
      </c>
      <c r="L50" s="41">
        <f t="shared" si="4"/>
        <v>5.99</v>
      </c>
    </row>
    <row r="51" spans="1:12" x14ac:dyDescent="0.3">
      <c r="A51" s="4" t="s">
        <v>2345</v>
      </c>
      <c r="B51" s="87" t="s">
        <v>1398</v>
      </c>
      <c r="C51" s="14" t="s">
        <v>1152</v>
      </c>
      <c r="D51" s="12" t="s">
        <v>208</v>
      </c>
      <c r="E51" s="266">
        <v>5.99</v>
      </c>
      <c r="F51" s="35">
        <f>ROUNDUP(E51*Coleccion!$N$1,-1)</f>
        <v>4200</v>
      </c>
      <c r="G51" s="35">
        <f>ROUNDUP(E51*Coleccion!$N$4,-1)</f>
        <v>3600</v>
      </c>
      <c r="H51" s="2">
        <v>1</v>
      </c>
      <c r="I51" s="16">
        <f t="shared" si="5"/>
        <v>4200</v>
      </c>
      <c r="J51" s="16">
        <f t="shared" si="6"/>
        <v>3600</v>
      </c>
      <c r="K51" s="42" t="s">
        <v>2344</v>
      </c>
      <c r="L51" s="41">
        <f t="shared" si="4"/>
        <v>5.99</v>
      </c>
    </row>
    <row r="52" spans="1:12" x14ac:dyDescent="0.3">
      <c r="A52" s="4" t="s">
        <v>1960</v>
      </c>
      <c r="B52" s="79" t="s">
        <v>1415</v>
      </c>
      <c r="C52" s="10" t="s">
        <v>181</v>
      </c>
      <c r="D52" s="12" t="s">
        <v>208</v>
      </c>
      <c r="E52" s="266">
        <v>4.99</v>
      </c>
      <c r="F52" s="35">
        <f>ROUNDUP(E52*Coleccion!$N$1,-1)</f>
        <v>3500</v>
      </c>
      <c r="G52" s="35">
        <f>ROUNDUP(E52*Coleccion!$N$4,-1)</f>
        <v>3000</v>
      </c>
      <c r="H52" s="2">
        <v>1</v>
      </c>
      <c r="I52" s="16">
        <f t="shared" si="5"/>
        <v>3500</v>
      </c>
      <c r="J52" s="16">
        <f t="shared" si="6"/>
        <v>3000</v>
      </c>
      <c r="K52" s="42" t="s">
        <v>1959</v>
      </c>
      <c r="L52" s="41">
        <f t="shared" si="4"/>
        <v>4.99</v>
      </c>
    </row>
    <row r="53" spans="1:12" x14ac:dyDescent="0.3">
      <c r="A53" s="4" t="s">
        <v>1627</v>
      </c>
      <c r="B53" s="93" t="s">
        <v>1404</v>
      </c>
      <c r="C53" s="9" t="s">
        <v>182</v>
      </c>
      <c r="D53" s="12" t="s">
        <v>208</v>
      </c>
      <c r="E53" s="266">
        <v>4.99</v>
      </c>
      <c r="F53" s="35">
        <f>ROUNDUP(E53*Coleccion!$N$1,-1)</f>
        <v>3500</v>
      </c>
      <c r="G53" s="35">
        <f>ROUNDUP(E53*Coleccion!$N$4,-1)</f>
        <v>3000</v>
      </c>
      <c r="H53" s="2">
        <v>2</v>
      </c>
      <c r="I53" s="16">
        <f t="shared" si="5"/>
        <v>7000</v>
      </c>
      <c r="J53" s="16">
        <f t="shared" si="6"/>
        <v>6000</v>
      </c>
      <c r="K53" s="43" t="s">
        <v>1628</v>
      </c>
      <c r="L53" s="41">
        <f t="shared" si="4"/>
        <v>9.98</v>
      </c>
    </row>
    <row r="54" spans="1:12" x14ac:dyDescent="0.3">
      <c r="A54" s="4" t="s">
        <v>491</v>
      </c>
      <c r="B54" s="82" t="s">
        <v>1392</v>
      </c>
      <c r="C54" s="23" t="s">
        <v>183</v>
      </c>
      <c r="D54" s="12" t="s">
        <v>208</v>
      </c>
      <c r="E54" s="266">
        <v>4.99</v>
      </c>
      <c r="F54" s="35">
        <f>ROUNDUP(E54*Coleccion!$N$1,-1)</f>
        <v>3500</v>
      </c>
      <c r="G54" s="35">
        <f>ROUNDUP(E54*Coleccion!$N$4,-1)</f>
        <v>3000</v>
      </c>
      <c r="H54" s="2">
        <v>1</v>
      </c>
      <c r="I54" s="16">
        <f t="shared" si="5"/>
        <v>3500</v>
      </c>
      <c r="J54" s="16">
        <f t="shared" si="6"/>
        <v>3000</v>
      </c>
      <c r="K54" s="42" t="s">
        <v>490</v>
      </c>
      <c r="L54" s="41">
        <f t="shared" si="4"/>
        <v>4.99</v>
      </c>
    </row>
    <row r="55" spans="1:12" x14ac:dyDescent="0.3">
      <c r="A55" s="176" t="s">
        <v>235</v>
      </c>
      <c r="B55" s="71" t="s">
        <v>1380</v>
      </c>
      <c r="C55" s="10" t="s">
        <v>186</v>
      </c>
      <c r="D55" s="12" t="s">
        <v>208</v>
      </c>
      <c r="E55" s="266">
        <v>4.99</v>
      </c>
      <c r="F55" s="35">
        <f>ROUNDUP(E55*Coleccion!$N$1,-1)</f>
        <v>3500</v>
      </c>
      <c r="G55" s="35">
        <f>ROUNDUP(E55*Coleccion!$N$4,-1)</f>
        <v>3000</v>
      </c>
      <c r="H55" s="2">
        <v>1</v>
      </c>
      <c r="I55" s="35">
        <f t="shared" si="5"/>
        <v>3500</v>
      </c>
      <c r="J55" s="35">
        <f t="shared" si="6"/>
        <v>3000</v>
      </c>
      <c r="K55" s="42" t="s">
        <v>236</v>
      </c>
      <c r="L55" s="41">
        <f t="shared" si="4"/>
        <v>4.99</v>
      </c>
    </row>
    <row r="56" spans="1:12" x14ac:dyDescent="0.3">
      <c r="A56" s="176" t="s">
        <v>229</v>
      </c>
      <c r="B56" s="149" t="s">
        <v>1493</v>
      </c>
      <c r="C56" s="49" t="s">
        <v>187</v>
      </c>
      <c r="D56" s="11" t="s">
        <v>210</v>
      </c>
      <c r="E56" s="266">
        <v>4.99</v>
      </c>
      <c r="F56" s="35">
        <f>ROUNDUP(E56*Coleccion!$N$1,-1)</f>
        <v>3500</v>
      </c>
      <c r="G56" s="35">
        <f>ROUNDUP(E56*Coleccion!$N$4,-1)</f>
        <v>3000</v>
      </c>
      <c r="H56" s="2">
        <v>1</v>
      </c>
      <c r="I56" s="16">
        <f t="shared" si="5"/>
        <v>3500</v>
      </c>
      <c r="J56" s="16">
        <f t="shared" si="6"/>
        <v>3000</v>
      </c>
      <c r="K56" s="42" t="s">
        <v>230</v>
      </c>
      <c r="L56" s="41">
        <f t="shared" si="4"/>
        <v>4.99</v>
      </c>
    </row>
    <row r="57" spans="1:12" x14ac:dyDescent="0.3">
      <c r="A57" s="22" t="s">
        <v>493</v>
      </c>
      <c r="B57" s="104" t="s">
        <v>1416</v>
      </c>
      <c r="C57" s="49" t="s">
        <v>187</v>
      </c>
      <c r="D57" s="12" t="s">
        <v>208</v>
      </c>
      <c r="E57" s="266">
        <v>4.99</v>
      </c>
      <c r="F57" s="35">
        <f>ROUNDUP(E57*Coleccion!$N$1,-1)</f>
        <v>3500</v>
      </c>
      <c r="G57" s="35">
        <f>ROUNDUP(E57*Coleccion!$N$4,-1)</f>
        <v>3000</v>
      </c>
      <c r="H57" s="2">
        <v>1</v>
      </c>
      <c r="I57" s="16">
        <f t="shared" si="5"/>
        <v>3500</v>
      </c>
      <c r="J57" s="16">
        <f t="shared" si="6"/>
        <v>3000</v>
      </c>
      <c r="K57" s="42" t="s">
        <v>495</v>
      </c>
      <c r="L57" s="41">
        <f t="shared" si="4"/>
        <v>4.99</v>
      </c>
    </row>
    <row r="58" spans="1:12" x14ac:dyDescent="0.3">
      <c r="A58" s="4" t="s">
        <v>3578</v>
      </c>
      <c r="B58" s="156" t="s">
        <v>1502</v>
      </c>
      <c r="C58" s="4" t="s">
        <v>1010</v>
      </c>
      <c r="D58" s="12" t="s">
        <v>208</v>
      </c>
      <c r="E58" s="266">
        <v>4.99</v>
      </c>
      <c r="F58" s="35">
        <f>ROUNDUP(E58*Coleccion!$N$1,-1)</f>
        <v>3500</v>
      </c>
      <c r="G58" s="35">
        <f>ROUNDUP(E58*Coleccion!$N$4,-1)</f>
        <v>3000</v>
      </c>
      <c r="H58" s="2">
        <v>1</v>
      </c>
      <c r="I58" s="16">
        <f t="shared" si="5"/>
        <v>3500</v>
      </c>
      <c r="J58" s="16">
        <f t="shared" si="6"/>
        <v>3000</v>
      </c>
      <c r="K58" s="42" t="s">
        <v>3579</v>
      </c>
      <c r="L58" s="41">
        <f t="shared" si="4"/>
        <v>4.99</v>
      </c>
    </row>
    <row r="59" spans="1:12" x14ac:dyDescent="0.3">
      <c r="A59" s="4" t="s">
        <v>4048</v>
      </c>
      <c r="B59" s="97" t="s">
        <v>1408</v>
      </c>
      <c r="C59" s="14" t="s">
        <v>193</v>
      </c>
      <c r="D59" s="12" t="s">
        <v>208</v>
      </c>
      <c r="E59" s="266">
        <v>4.99</v>
      </c>
      <c r="F59" s="35">
        <f>ROUNDUP(E59*Coleccion!$N$1,-1)</f>
        <v>3500</v>
      </c>
      <c r="G59" s="35">
        <f>ROUNDUP(E59*Coleccion!$N$4,-1)</f>
        <v>3000</v>
      </c>
      <c r="H59" s="2">
        <v>1</v>
      </c>
      <c r="I59" s="16">
        <f t="shared" si="5"/>
        <v>3500</v>
      </c>
      <c r="J59" s="16">
        <f t="shared" si="6"/>
        <v>3000</v>
      </c>
      <c r="K59" s="42" t="s">
        <v>4098</v>
      </c>
      <c r="L59" s="41">
        <f t="shared" si="4"/>
        <v>4.99</v>
      </c>
    </row>
    <row r="60" spans="1:12" x14ac:dyDescent="0.3">
      <c r="A60" s="22" t="s">
        <v>1621</v>
      </c>
      <c r="B60" s="101" t="s">
        <v>1412</v>
      </c>
      <c r="C60" s="23" t="s">
        <v>183</v>
      </c>
      <c r="D60" s="12" t="s">
        <v>208</v>
      </c>
      <c r="E60" s="266">
        <v>3.99</v>
      </c>
      <c r="F60" s="35">
        <f>ROUNDUP(E60*Coleccion!$N$1,-1)</f>
        <v>2800</v>
      </c>
      <c r="G60" s="35">
        <f>ROUNDUP(E60*Coleccion!$N$4,-1)</f>
        <v>2400</v>
      </c>
      <c r="H60" s="2">
        <v>1</v>
      </c>
      <c r="I60" s="16">
        <f t="shared" si="5"/>
        <v>2800</v>
      </c>
      <c r="J60" s="16">
        <f t="shared" si="6"/>
        <v>2400</v>
      </c>
      <c r="K60" s="42" t="s">
        <v>1622</v>
      </c>
      <c r="L60" s="41">
        <f t="shared" si="4"/>
        <v>3.99</v>
      </c>
    </row>
    <row r="61" spans="1:12" x14ac:dyDescent="0.3">
      <c r="A61" s="4" t="s">
        <v>1566</v>
      </c>
      <c r="B61" s="82" t="s">
        <v>1392</v>
      </c>
      <c r="C61" s="19" t="s">
        <v>185</v>
      </c>
      <c r="D61" s="12" t="s">
        <v>208</v>
      </c>
      <c r="E61" s="266">
        <v>3.99</v>
      </c>
      <c r="F61" s="35">
        <f>ROUNDUP(E61*Coleccion!$N$1,-1)</f>
        <v>2800</v>
      </c>
      <c r="G61" s="35">
        <f>ROUNDUP(E61*Coleccion!$N$4,-1)</f>
        <v>2400</v>
      </c>
      <c r="H61" s="2">
        <v>1</v>
      </c>
      <c r="I61" s="16">
        <f t="shared" si="5"/>
        <v>2800</v>
      </c>
      <c r="J61" s="16">
        <f t="shared" si="6"/>
        <v>2400</v>
      </c>
      <c r="K61" s="42" t="s">
        <v>1567</v>
      </c>
      <c r="L61" s="41">
        <f t="shared" si="4"/>
        <v>3.99</v>
      </c>
    </row>
    <row r="62" spans="1:12" x14ac:dyDescent="0.3">
      <c r="A62" s="4" t="s">
        <v>515</v>
      </c>
      <c r="B62" s="84" t="s">
        <v>1395</v>
      </c>
      <c r="C62" s="19" t="s">
        <v>185</v>
      </c>
      <c r="D62" s="12" t="s">
        <v>208</v>
      </c>
      <c r="E62" s="266">
        <v>3.99</v>
      </c>
      <c r="F62" s="35">
        <f>ROUNDUP(E62*Coleccion!$N$1,-1)</f>
        <v>2800</v>
      </c>
      <c r="G62" s="35">
        <f>ROUNDUP(E62*Coleccion!$N$4,-1)</f>
        <v>2400</v>
      </c>
      <c r="H62" s="2">
        <v>1</v>
      </c>
      <c r="I62" s="16">
        <f t="shared" si="5"/>
        <v>2800</v>
      </c>
      <c r="J62" s="16">
        <f t="shared" si="6"/>
        <v>2400</v>
      </c>
      <c r="K62" s="42" t="s">
        <v>514</v>
      </c>
      <c r="L62" s="41">
        <f t="shared" si="4"/>
        <v>3.99</v>
      </c>
    </row>
    <row r="63" spans="1:12" x14ac:dyDescent="0.3">
      <c r="A63" s="22" t="s">
        <v>1571</v>
      </c>
      <c r="B63" s="87" t="s">
        <v>1398</v>
      </c>
      <c r="C63" s="19" t="s">
        <v>185</v>
      </c>
      <c r="D63" s="12" t="s">
        <v>208</v>
      </c>
      <c r="E63" s="266">
        <v>3.99</v>
      </c>
      <c r="F63" s="35">
        <f>ROUNDUP(E63*Coleccion!$N$1,-1)</f>
        <v>2800</v>
      </c>
      <c r="G63" s="35">
        <f>ROUNDUP(E63*Coleccion!$N$4,-1)</f>
        <v>2400</v>
      </c>
      <c r="H63" s="2">
        <v>1</v>
      </c>
      <c r="I63" s="16">
        <f t="shared" si="5"/>
        <v>2800</v>
      </c>
      <c r="J63" s="16">
        <f t="shared" si="6"/>
        <v>2400</v>
      </c>
      <c r="K63" s="42" t="s">
        <v>1572</v>
      </c>
      <c r="L63" s="41">
        <f t="shared" si="4"/>
        <v>3.99</v>
      </c>
    </row>
    <row r="64" spans="1:12" x14ac:dyDescent="0.3">
      <c r="A64" s="22" t="s">
        <v>510</v>
      </c>
      <c r="B64" s="96" t="s">
        <v>1407</v>
      </c>
      <c r="C64" s="19" t="s">
        <v>185</v>
      </c>
      <c r="D64" s="12" t="s">
        <v>208</v>
      </c>
      <c r="E64" s="266">
        <v>3.99</v>
      </c>
      <c r="F64" s="35">
        <f>ROUNDUP(E64*Coleccion!$N$1,-1)</f>
        <v>2800</v>
      </c>
      <c r="G64" s="35">
        <f>ROUNDUP(E64*Coleccion!$N$4,-1)</f>
        <v>2400</v>
      </c>
      <c r="H64" s="2">
        <v>1</v>
      </c>
      <c r="I64" s="16">
        <f t="shared" si="5"/>
        <v>2800</v>
      </c>
      <c r="J64" s="16">
        <f t="shared" si="6"/>
        <v>2400</v>
      </c>
      <c r="K64" s="42" t="s">
        <v>511</v>
      </c>
      <c r="L64" s="41">
        <f t="shared" si="4"/>
        <v>3.99</v>
      </c>
    </row>
    <row r="65" spans="1:12" x14ac:dyDescent="0.3">
      <c r="A65" s="4" t="s">
        <v>6450</v>
      </c>
      <c r="B65" s="97" t="s">
        <v>1408</v>
      </c>
      <c r="C65" s="49" t="s">
        <v>5264</v>
      </c>
      <c r="D65" s="12" t="s">
        <v>208</v>
      </c>
      <c r="E65" s="266">
        <v>3.99</v>
      </c>
      <c r="F65" s="35">
        <f>ROUNDUP(E65*Coleccion!$N$1,-1)</f>
        <v>2800</v>
      </c>
      <c r="G65" s="35">
        <f>ROUNDUP(E65*Coleccion!$N$4,-1)</f>
        <v>2400</v>
      </c>
      <c r="H65" s="2">
        <v>1</v>
      </c>
      <c r="I65" s="16">
        <f t="shared" si="5"/>
        <v>2800</v>
      </c>
      <c r="J65" s="16">
        <f t="shared" si="6"/>
        <v>2400</v>
      </c>
      <c r="K65" s="42" t="s">
        <v>6451</v>
      </c>
      <c r="L65" s="41">
        <f t="shared" si="4"/>
        <v>3.99</v>
      </c>
    </row>
    <row r="66" spans="1:12" x14ac:dyDescent="0.3">
      <c r="A66" s="176" t="s">
        <v>548</v>
      </c>
      <c r="B66" s="71" t="s">
        <v>1380</v>
      </c>
      <c r="C66" s="23" t="s">
        <v>1034</v>
      </c>
      <c r="D66" s="12" t="s">
        <v>208</v>
      </c>
      <c r="E66" s="266">
        <v>3.99</v>
      </c>
      <c r="F66" s="35">
        <f>ROUNDUP(E66*Coleccion!$N$1,-1)</f>
        <v>2800</v>
      </c>
      <c r="G66" s="35">
        <f>ROUNDUP(E66*Coleccion!$N$4,-1)</f>
        <v>2400</v>
      </c>
      <c r="H66" s="2">
        <v>1</v>
      </c>
      <c r="I66" s="16">
        <f t="shared" ref="I66:I97" si="7">F66*H66</f>
        <v>2800</v>
      </c>
      <c r="J66" s="16">
        <f t="shared" ref="J66:J97" si="8">G66*H66</f>
        <v>2400</v>
      </c>
      <c r="K66" s="42" t="s">
        <v>547</v>
      </c>
      <c r="L66" s="41">
        <f t="shared" si="4"/>
        <v>3.99</v>
      </c>
    </row>
    <row r="67" spans="1:12" x14ac:dyDescent="0.3">
      <c r="A67" s="176" t="s">
        <v>549</v>
      </c>
      <c r="B67" s="78" t="s">
        <v>1387</v>
      </c>
      <c r="C67" s="14" t="s">
        <v>1152</v>
      </c>
      <c r="D67" s="12" t="s">
        <v>208</v>
      </c>
      <c r="E67" s="266">
        <v>3.99</v>
      </c>
      <c r="F67" s="35">
        <f>ROUNDUP(E67*Coleccion!$N$1,-1)</f>
        <v>2800</v>
      </c>
      <c r="G67" s="35">
        <f>ROUNDUP(E67*Coleccion!$N$4,-1)</f>
        <v>2400</v>
      </c>
      <c r="H67" s="2">
        <v>1</v>
      </c>
      <c r="I67" s="16">
        <f t="shared" si="7"/>
        <v>2800</v>
      </c>
      <c r="J67" s="16">
        <f t="shared" si="8"/>
        <v>2400</v>
      </c>
      <c r="K67" s="42" t="s">
        <v>550</v>
      </c>
      <c r="L67" s="41">
        <f t="shared" si="4"/>
        <v>3.99</v>
      </c>
    </row>
    <row r="68" spans="1:12" x14ac:dyDescent="0.3">
      <c r="A68" s="4" t="s">
        <v>1643</v>
      </c>
      <c r="B68" s="116" t="s">
        <v>1432</v>
      </c>
      <c r="C68" s="6" t="s">
        <v>1154</v>
      </c>
      <c r="D68" s="13" t="s">
        <v>209</v>
      </c>
      <c r="E68" s="266">
        <v>3.99</v>
      </c>
      <c r="F68" s="35">
        <f>ROUNDUP(E68*Coleccion!$N$1,-1)</f>
        <v>2800</v>
      </c>
      <c r="G68" s="35">
        <f>ROUNDUP(E68*Coleccion!$N$4,-1)</f>
        <v>2400</v>
      </c>
      <c r="H68" s="2">
        <v>1</v>
      </c>
      <c r="I68" s="16">
        <f t="shared" si="7"/>
        <v>2800</v>
      </c>
      <c r="J68" s="16">
        <f t="shared" si="8"/>
        <v>2400</v>
      </c>
      <c r="K68" s="42" t="s">
        <v>1644</v>
      </c>
      <c r="L68" s="41">
        <f t="shared" si="4"/>
        <v>3.99</v>
      </c>
    </row>
    <row r="69" spans="1:12" x14ac:dyDescent="0.3">
      <c r="A69" s="4" t="s">
        <v>1885</v>
      </c>
      <c r="B69" s="68" t="s">
        <v>1377</v>
      </c>
      <c r="C69" s="6" t="s">
        <v>1154</v>
      </c>
      <c r="D69" s="1" t="s">
        <v>211</v>
      </c>
      <c r="E69" s="266">
        <v>3.49</v>
      </c>
      <c r="F69" s="35">
        <f>ROUNDUP(E69*Coleccion!$N$1,-1)</f>
        <v>2450</v>
      </c>
      <c r="G69" s="35">
        <f>ROUNDUP(E69*Coleccion!$N$4,-1)</f>
        <v>2100</v>
      </c>
      <c r="H69" s="2">
        <v>1</v>
      </c>
      <c r="I69" s="16">
        <f t="shared" si="7"/>
        <v>2450</v>
      </c>
      <c r="J69" s="16">
        <f t="shared" si="8"/>
        <v>2100</v>
      </c>
      <c r="K69" s="42" t="s">
        <v>1884</v>
      </c>
      <c r="L69" s="41">
        <f t="shared" si="4"/>
        <v>3.49</v>
      </c>
    </row>
    <row r="70" spans="1:12" x14ac:dyDescent="0.3">
      <c r="A70" s="22" t="s">
        <v>504</v>
      </c>
      <c r="B70" s="102" t="s">
        <v>1413</v>
      </c>
      <c r="C70" s="10" t="s">
        <v>181</v>
      </c>
      <c r="D70" s="12" t="s">
        <v>208</v>
      </c>
      <c r="E70" s="266">
        <v>2.99</v>
      </c>
      <c r="F70" s="35">
        <f>ROUNDUP(E70*Coleccion!$N$1,-1)</f>
        <v>2100</v>
      </c>
      <c r="G70" s="35">
        <f>ROUNDUP(E70*Coleccion!$N$4,-1)</f>
        <v>1800</v>
      </c>
      <c r="H70" s="2">
        <v>1</v>
      </c>
      <c r="I70" s="16">
        <f t="shared" si="7"/>
        <v>2100</v>
      </c>
      <c r="J70" s="16">
        <f t="shared" si="8"/>
        <v>1800</v>
      </c>
      <c r="K70" s="42" t="s">
        <v>505</v>
      </c>
      <c r="L70" s="41">
        <f t="shared" si="4"/>
        <v>2.99</v>
      </c>
    </row>
    <row r="71" spans="1:12" x14ac:dyDescent="0.3">
      <c r="A71" s="4" t="s">
        <v>1568</v>
      </c>
      <c r="B71" s="82" t="s">
        <v>1392</v>
      </c>
      <c r="C71" s="9" t="s">
        <v>182</v>
      </c>
      <c r="D71" s="12" t="s">
        <v>208</v>
      </c>
      <c r="E71" s="266">
        <v>2.99</v>
      </c>
      <c r="F71" s="35">
        <f>ROUNDUP(E71*Coleccion!$N$1,-1)</f>
        <v>2100</v>
      </c>
      <c r="G71" s="35">
        <f>ROUNDUP(E71*Coleccion!$N$4,-1)</f>
        <v>1800</v>
      </c>
      <c r="H71" s="2">
        <v>1</v>
      </c>
      <c r="I71" s="16">
        <f t="shared" si="7"/>
        <v>2100</v>
      </c>
      <c r="J71" s="16">
        <f t="shared" si="8"/>
        <v>1800</v>
      </c>
      <c r="K71" s="42" t="s">
        <v>1569</v>
      </c>
      <c r="L71" s="41">
        <f t="shared" si="4"/>
        <v>2.99</v>
      </c>
    </row>
    <row r="72" spans="1:12" x14ac:dyDescent="0.3">
      <c r="A72" s="4" t="s">
        <v>1961</v>
      </c>
      <c r="B72" s="79" t="s">
        <v>1415</v>
      </c>
      <c r="C72" s="9" t="s">
        <v>182</v>
      </c>
      <c r="D72" s="12" t="s">
        <v>208</v>
      </c>
      <c r="E72" s="266">
        <v>2.99</v>
      </c>
      <c r="F72" s="35">
        <f>ROUNDUP(E72*Coleccion!$N$1,-1)</f>
        <v>2100</v>
      </c>
      <c r="G72" s="35">
        <f>ROUNDUP(E72*Coleccion!$N$4,-1)</f>
        <v>1800</v>
      </c>
      <c r="H72" s="2">
        <v>1</v>
      </c>
      <c r="I72" s="16">
        <f t="shared" si="7"/>
        <v>2100</v>
      </c>
      <c r="J72" s="16">
        <f t="shared" si="8"/>
        <v>1800</v>
      </c>
      <c r="K72" s="42" t="s">
        <v>1962</v>
      </c>
      <c r="L72" s="41">
        <f t="shared" si="4"/>
        <v>2.99</v>
      </c>
    </row>
    <row r="73" spans="1:12" x14ac:dyDescent="0.3">
      <c r="A73" s="4" t="s">
        <v>5049</v>
      </c>
      <c r="B73" s="83" t="s">
        <v>1393</v>
      </c>
      <c r="C73" s="23" t="s">
        <v>183</v>
      </c>
      <c r="D73" s="12" t="s">
        <v>208</v>
      </c>
      <c r="E73" s="266">
        <v>2.99</v>
      </c>
      <c r="F73" s="35">
        <f>ROUNDUP(E73*Coleccion!$N$1,-1)</f>
        <v>2100</v>
      </c>
      <c r="G73" s="35">
        <f>ROUNDUP(E73*Coleccion!$N$4,-1)</f>
        <v>1800</v>
      </c>
      <c r="H73" s="2">
        <v>1</v>
      </c>
      <c r="I73" s="16">
        <f t="shared" si="7"/>
        <v>2100</v>
      </c>
      <c r="J73" s="16">
        <f t="shared" si="8"/>
        <v>1800</v>
      </c>
      <c r="K73" s="42" t="s">
        <v>5048</v>
      </c>
      <c r="L73" s="41">
        <f t="shared" si="4"/>
        <v>2.99</v>
      </c>
    </row>
    <row r="74" spans="1:12" x14ac:dyDescent="0.3">
      <c r="A74" s="22" t="s">
        <v>1605</v>
      </c>
      <c r="B74" s="103" t="s">
        <v>1414</v>
      </c>
      <c r="C74" s="23" t="s">
        <v>183</v>
      </c>
      <c r="D74" s="12" t="s">
        <v>208</v>
      </c>
      <c r="E74" s="266">
        <v>2.99</v>
      </c>
      <c r="F74" s="35">
        <f>ROUNDUP(E74*Coleccion!$N$1,-1)</f>
        <v>2100</v>
      </c>
      <c r="G74" s="35">
        <f>ROUNDUP(E74*Coleccion!$N$4,-1)</f>
        <v>1800</v>
      </c>
      <c r="H74" s="2">
        <v>1</v>
      </c>
      <c r="I74" s="16">
        <f t="shared" si="7"/>
        <v>2100</v>
      </c>
      <c r="J74" s="16">
        <f t="shared" si="8"/>
        <v>1800</v>
      </c>
      <c r="K74" s="42" t="s">
        <v>1606</v>
      </c>
      <c r="L74" s="41">
        <f t="shared" si="4"/>
        <v>2.99</v>
      </c>
    </row>
    <row r="75" spans="1:12" x14ac:dyDescent="0.3">
      <c r="A75" s="22" t="s">
        <v>494</v>
      </c>
      <c r="B75" s="104" t="s">
        <v>1416</v>
      </c>
      <c r="C75" s="8" t="s">
        <v>184</v>
      </c>
      <c r="D75" s="12" t="s">
        <v>208</v>
      </c>
      <c r="E75" s="266">
        <v>2.99</v>
      </c>
      <c r="F75" s="35">
        <f>ROUNDUP(E75*Coleccion!$N$1,-1)</f>
        <v>2100</v>
      </c>
      <c r="G75" s="35">
        <f>ROUNDUP(E75*Coleccion!$N$4,-1)</f>
        <v>1800</v>
      </c>
      <c r="H75" s="2">
        <v>1</v>
      </c>
      <c r="I75" s="16">
        <f t="shared" si="7"/>
        <v>2100</v>
      </c>
      <c r="J75" s="16">
        <f t="shared" si="8"/>
        <v>1800</v>
      </c>
      <c r="K75" s="42" t="s">
        <v>492</v>
      </c>
      <c r="L75" s="41">
        <f t="shared" si="4"/>
        <v>2.99</v>
      </c>
    </row>
    <row r="76" spans="1:12" x14ac:dyDescent="0.3">
      <c r="A76" s="4" t="s">
        <v>1969</v>
      </c>
      <c r="B76" s="78" t="s">
        <v>1387</v>
      </c>
      <c r="C76" s="19" t="s">
        <v>185</v>
      </c>
      <c r="D76" s="12" t="s">
        <v>208</v>
      </c>
      <c r="E76" s="266">
        <v>2.99</v>
      </c>
      <c r="F76" s="35">
        <f>ROUNDUP(E76*Coleccion!$N$1,-1)</f>
        <v>2100</v>
      </c>
      <c r="G76" s="35">
        <f>ROUNDUP(E76*Coleccion!$N$4,-1)</f>
        <v>1800</v>
      </c>
      <c r="H76" s="2">
        <v>1</v>
      </c>
      <c r="I76" s="16">
        <f t="shared" si="7"/>
        <v>2100</v>
      </c>
      <c r="J76" s="16">
        <f t="shared" si="8"/>
        <v>1800</v>
      </c>
      <c r="K76" s="42" t="s">
        <v>1970</v>
      </c>
      <c r="L76" s="41">
        <f t="shared" si="4"/>
        <v>2.99</v>
      </c>
    </row>
    <row r="77" spans="1:12" x14ac:dyDescent="0.3">
      <c r="A77" s="22" t="s">
        <v>1631</v>
      </c>
      <c r="B77" s="88" t="s">
        <v>1399</v>
      </c>
      <c r="C77" s="19" t="s">
        <v>185</v>
      </c>
      <c r="D77" s="12" t="s">
        <v>208</v>
      </c>
      <c r="E77" s="266">
        <v>2.99</v>
      </c>
      <c r="F77" s="35">
        <f>ROUNDUP(E77*Coleccion!$N$1,-1)</f>
        <v>2100</v>
      </c>
      <c r="G77" s="35">
        <f>ROUNDUP(E77*Coleccion!$N$4,-1)</f>
        <v>1800</v>
      </c>
      <c r="H77" s="2">
        <v>1</v>
      </c>
      <c r="I77" s="16">
        <f t="shared" si="7"/>
        <v>2100</v>
      </c>
      <c r="J77" s="16">
        <f t="shared" si="8"/>
        <v>1800</v>
      </c>
      <c r="K77" s="42" t="s">
        <v>1632</v>
      </c>
      <c r="L77" s="41">
        <f t="shared" si="4"/>
        <v>2.99</v>
      </c>
    </row>
    <row r="78" spans="1:12" x14ac:dyDescent="0.3">
      <c r="A78" s="4" t="s">
        <v>4578</v>
      </c>
      <c r="B78" s="82" t="s">
        <v>1392</v>
      </c>
      <c r="C78" s="19" t="s">
        <v>185</v>
      </c>
      <c r="D78" s="13" t="s">
        <v>209</v>
      </c>
      <c r="E78" s="266">
        <v>2.99</v>
      </c>
      <c r="F78" s="35">
        <f>ROUNDUP(E78*Coleccion!$N$1,-1)</f>
        <v>2100</v>
      </c>
      <c r="G78" s="35">
        <f>ROUNDUP(E78*Coleccion!$N$4,-1)</f>
        <v>1800</v>
      </c>
      <c r="H78" s="2">
        <v>1</v>
      </c>
      <c r="I78" s="16">
        <f t="shared" si="7"/>
        <v>2100</v>
      </c>
      <c r="J78" s="16">
        <f t="shared" si="8"/>
        <v>1800</v>
      </c>
      <c r="K78" s="42" t="s">
        <v>4577</v>
      </c>
      <c r="L78" s="41">
        <f t="shared" si="4"/>
        <v>2.99</v>
      </c>
    </row>
    <row r="79" spans="1:12" x14ac:dyDescent="0.3">
      <c r="A79" s="4" t="s">
        <v>5112</v>
      </c>
      <c r="B79" s="76" t="s">
        <v>1388</v>
      </c>
      <c r="C79" s="10" t="s">
        <v>1006</v>
      </c>
      <c r="D79" s="12" t="s">
        <v>208</v>
      </c>
      <c r="E79" s="266">
        <v>2.99</v>
      </c>
      <c r="F79" s="35">
        <f>ROUNDUP(E79*Coleccion!$N$1,-1)</f>
        <v>2100</v>
      </c>
      <c r="G79" s="35">
        <f>ROUNDUP(E79*Coleccion!$N$4,-1)</f>
        <v>1800</v>
      </c>
      <c r="H79" s="2">
        <v>1</v>
      </c>
      <c r="I79" s="16">
        <f t="shared" si="7"/>
        <v>2100</v>
      </c>
      <c r="J79" s="16">
        <f t="shared" si="8"/>
        <v>1800</v>
      </c>
      <c r="K79" s="42" t="s">
        <v>5113</v>
      </c>
      <c r="L79" s="60">
        <v>0</v>
      </c>
    </row>
    <row r="80" spans="1:12" x14ac:dyDescent="0.3">
      <c r="A80" s="15" t="s">
        <v>3703</v>
      </c>
      <c r="B80" s="96" t="s">
        <v>1407</v>
      </c>
      <c r="C80" s="19" t="s">
        <v>1037</v>
      </c>
      <c r="D80" s="13" t="s">
        <v>209</v>
      </c>
      <c r="E80" s="266">
        <v>2.99</v>
      </c>
      <c r="F80" s="35">
        <f>ROUNDUP(E80*Coleccion!$N$1,-1)</f>
        <v>2100</v>
      </c>
      <c r="G80" s="35">
        <f>ROUNDUP(E80*Coleccion!$N$4,-1)</f>
        <v>1800</v>
      </c>
      <c r="H80" s="2">
        <v>1</v>
      </c>
      <c r="I80" s="16">
        <f t="shared" si="7"/>
        <v>2100</v>
      </c>
      <c r="J80" s="16">
        <f t="shared" si="8"/>
        <v>1800</v>
      </c>
      <c r="K80" s="42" t="s">
        <v>4102</v>
      </c>
      <c r="L80" s="41">
        <f>E80*H80</f>
        <v>2.99</v>
      </c>
    </row>
    <row r="81" spans="1:12" x14ac:dyDescent="0.3">
      <c r="A81" s="22" t="s">
        <v>1593</v>
      </c>
      <c r="B81" s="96" t="s">
        <v>1407</v>
      </c>
      <c r="C81" s="19" t="s">
        <v>1037</v>
      </c>
      <c r="D81" s="13" t="s">
        <v>209</v>
      </c>
      <c r="E81" s="266">
        <v>2.99</v>
      </c>
      <c r="F81" s="35">
        <f>ROUNDUP(E81*Coleccion!$N$1,-1)</f>
        <v>2100</v>
      </c>
      <c r="G81" s="35">
        <f>ROUNDUP(E81*Coleccion!$N$4,-1)</f>
        <v>1800</v>
      </c>
      <c r="H81" s="2">
        <v>1</v>
      </c>
      <c r="I81" s="16">
        <f t="shared" si="7"/>
        <v>2100</v>
      </c>
      <c r="J81" s="16">
        <f t="shared" si="8"/>
        <v>1800</v>
      </c>
      <c r="K81" s="42" t="s">
        <v>1594</v>
      </c>
      <c r="L81" s="41">
        <f>E81*H81</f>
        <v>2.99</v>
      </c>
    </row>
    <row r="82" spans="1:12" x14ac:dyDescent="0.3">
      <c r="A82" s="4" t="s">
        <v>5108</v>
      </c>
      <c r="B82" s="76" t="s">
        <v>1388</v>
      </c>
      <c r="C82" s="19" t="s">
        <v>1038</v>
      </c>
      <c r="D82" s="12" t="s">
        <v>208</v>
      </c>
      <c r="E82" s="266">
        <v>2.99</v>
      </c>
      <c r="F82" s="35">
        <f>ROUNDUP(E82*Coleccion!$N$1,-1)</f>
        <v>2100</v>
      </c>
      <c r="G82" s="35">
        <f>ROUNDUP(E82*Coleccion!$N$4,-1)</f>
        <v>1800</v>
      </c>
      <c r="H82" s="2">
        <v>1</v>
      </c>
      <c r="I82" s="16">
        <f t="shared" si="7"/>
        <v>2100</v>
      </c>
      <c r="J82" s="16">
        <f t="shared" si="8"/>
        <v>1800</v>
      </c>
      <c r="K82" s="42" t="s">
        <v>5109</v>
      </c>
      <c r="L82" s="60">
        <v>0</v>
      </c>
    </row>
    <row r="83" spans="1:12" x14ac:dyDescent="0.3">
      <c r="A83" s="22" t="s">
        <v>1573</v>
      </c>
      <c r="B83" s="88" t="s">
        <v>1399</v>
      </c>
      <c r="C83" s="14" t="s">
        <v>1152</v>
      </c>
      <c r="D83" s="12" t="s">
        <v>208</v>
      </c>
      <c r="E83" s="266">
        <v>2.99</v>
      </c>
      <c r="F83" s="35">
        <f>ROUNDUP(E83*Coleccion!$N$1,-1)</f>
        <v>2100</v>
      </c>
      <c r="G83" s="35">
        <f>ROUNDUP(E83*Coleccion!$N$4,-1)</f>
        <v>1800</v>
      </c>
      <c r="H83" s="2">
        <v>1</v>
      </c>
      <c r="I83" s="16">
        <f t="shared" si="7"/>
        <v>2100</v>
      </c>
      <c r="J83" s="16">
        <f t="shared" si="8"/>
        <v>1800</v>
      </c>
      <c r="K83" s="42" t="s">
        <v>1574</v>
      </c>
      <c r="L83" s="41">
        <f t="shared" ref="L83:L114" si="9">E83*H83</f>
        <v>2.99</v>
      </c>
    </row>
    <row r="84" spans="1:12" x14ac:dyDescent="0.3">
      <c r="A84" s="4" t="s">
        <v>516</v>
      </c>
      <c r="B84" s="84" t="s">
        <v>1395</v>
      </c>
      <c r="C84" s="10" t="s">
        <v>181</v>
      </c>
      <c r="D84" s="12" t="s">
        <v>208</v>
      </c>
      <c r="E84" s="266">
        <v>2.4900000000000002</v>
      </c>
      <c r="F84" s="35">
        <f>ROUNDUP(E84*Coleccion!$N$1,-1)</f>
        <v>1750</v>
      </c>
      <c r="G84" s="35">
        <f>ROUNDUP(E84*Coleccion!$N$4,-1)</f>
        <v>1500</v>
      </c>
      <c r="H84" s="2">
        <v>1</v>
      </c>
      <c r="I84" s="16">
        <f t="shared" si="7"/>
        <v>1750</v>
      </c>
      <c r="J84" s="16">
        <f t="shared" si="8"/>
        <v>1500</v>
      </c>
      <c r="K84" s="42" t="s">
        <v>517</v>
      </c>
      <c r="L84" s="41">
        <f t="shared" si="9"/>
        <v>2.4900000000000002</v>
      </c>
    </row>
    <row r="85" spans="1:12" x14ac:dyDescent="0.3">
      <c r="A85" s="4" t="s">
        <v>4593</v>
      </c>
      <c r="B85" s="71" t="s">
        <v>1380</v>
      </c>
      <c r="C85" s="10" t="s">
        <v>181</v>
      </c>
      <c r="D85" s="13" t="s">
        <v>209</v>
      </c>
      <c r="E85" s="266">
        <v>2.4900000000000002</v>
      </c>
      <c r="F85" s="35">
        <f>ROUNDUP(E85*Coleccion!$N$1,-1)</f>
        <v>1750</v>
      </c>
      <c r="G85" s="35">
        <f>ROUNDUP(E85*Coleccion!$N$4,-1)</f>
        <v>1500</v>
      </c>
      <c r="H85" s="2">
        <v>1</v>
      </c>
      <c r="I85" s="16">
        <f t="shared" si="7"/>
        <v>1750</v>
      </c>
      <c r="J85" s="16">
        <f t="shared" si="8"/>
        <v>1500</v>
      </c>
      <c r="K85" s="42" t="s">
        <v>4594</v>
      </c>
      <c r="L85" s="41">
        <f t="shared" si="9"/>
        <v>2.4900000000000002</v>
      </c>
    </row>
    <row r="86" spans="1:12" x14ac:dyDescent="0.3">
      <c r="A86" s="22" t="s">
        <v>1575</v>
      </c>
      <c r="B86" s="93" t="s">
        <v>1404</v>
      </c>
      <c r="C86" s="19" t="s">
        <v>185</v>
      </c>
      <c r="D86" s="1" t="s">
        <v>211</v>
      </c>
      <c r="E86" s="266">
        <v>2.4900000000000002</v>
      </c>
      <c r="F86" s="35">
        <f>ROUNDUP(E86*Coleccion!$N$1,-1)</f>
        <v>1750</v>
      </c>
      <c r="G86" s="35">
        <f>ROUNDUP(E86*Coleccion!$N$4,-1)</f>
        <v>1500</v>
      </c>
      <c r="H86" s="2">
        <v>1</v>
      </c>
      <c r="I86" s="16">
        <f t="shared" si="7"/>
        <v>1750</v>
      </c>
      <c r="J86" s="16">
        <f t="shared" si="8"/>
        <v>1500</v>
      </c>
      <c r="K86" s="42" t="s">
        <v>1576</v>
      </c>
      <c r="L86" s="41">
        <f t="shared" si="9"/>
        <v>2.4900000000000002</v>
      </c>
    </row>
    <row r="87" spans="1:12" x14ac:dyDescent="0.3">
      <c r="A87" s="22" t="s">
        <v>1562</v>
      </c>
      <c r="B87" s="294" t="s">
        <v>1388</v>
      </c>
      <c r="C87" s="10" t="s">
        <v>181</v>
      </c>
      <c r="D87" s="12" t="s">
        <v>208</v>
      </c>
      <c r="E87" s="266">
        <v>1.99</v>
      </c>
      <c r="F87" s="35">
        <f>ROUNDUP(E87*Coleccion!$N$1,-1)</f>
        <v>1400</v>
      </c>
      <c r="G87" s="35">
        <f>ROUNDUP(E87*Coleccion!$N$4,-1)</f>
        <v>1200</v>
      </c>
      <c r="H87" s="2">
        <v>1</v>
      </c>
      <c r="I87" s="16">
        <f t="shared" si="7"/>
        <v>1400</v>
      </c>
      <c r="J87" s="16">
        <f t="shared" si="8"/>
        <v>1200</v>
      </c>
      <c r="K87" s="42" t="s">
        <v>1563</v>
      </c>
      <c r="L87" s="41">
        <f t="shared" si="9"/>
        <v>1.99</v>
      </c>
    </row>
    <row r="88" spans="1:12" x14ac:dyDescent="0.3">
      <c r="A88" s="15" t="s">
        <v>1599</v>
      </c>
      <c r="B88" s="226" t="s">
        <v>1416</v>
      </c>
      <c r="C88" s="10" t="s">
        <v>181</v>
      </c>
      <c r="D88" s="13" t="s">
        <v>209</v>
      </c>
      <c r="E88" s="266">
        <v>1.99</v>
      </c>
      <c r="F88" s="35">
        <f>ROUNDUP(E88*Coleccion!$N$1,-1)</f>
        <v>1400</v>
      </c>
      <c r="G88" s="35">
        <f>ROUNDUP(E88*Coleccion!$N$4,-1)</f>
        <v>1200</v>
      </c>
      <c r="H88" s="2">
        <v>1</v>
      </c>
      <c r="I88" s="16">
        <f t="shared" si="7"/>
        <v>1400</v>
      </c>
      <c r="J88" s="16">
        <f t="shared" si="8"/>
        <v>1200</v>
      </c>
      <c r="K88" s="42" t="s">
        <v>4100</v>
      </c>
      <c r="L88" s="41">
        <f t="shared" si="9"/>
        <v>1.99</v>
      </c>
    </row>
    <row r="89" spans="1:12" x14ac:dyDescent="0.3">
      <c r="A89" s="15" t="s">
        <v>4573</v>
      </c>
      <c r="B89" s="292" t="s">
        <v>1427</v>
      </c>
      <c r="C89" s="9" t="s">
        <v>182</v>
      </c>
      <c r="D89" s="12" t="s">
        <v>208</v>
      </c>
      <c r="E89" s="266">
        <v>1.99</v>
      </c>
      <c r="F89" s="35">
        <f>ROUNDUP(E89*Coleccion!$N$1,-1)</f>
        <v>1400</v>
      </c>
      <c r="G89" s="35">
        <f>ROUNDUP(E89*Coleccion!$N$4,-1)</f>
        <v>1200</v>
      </c>
      <c r="H89" s="2">
        <v>1</v>
      </c>
      <c r="I89" s="16">
        <f t="shared" si="7"/>
        <v>1400</v>
      </c>
      <c r="J89" s="16">
        <f t="shared" si="8"/>
        <v>1200</v>
      </c>
      <c r="K89" s="42" t="s">
        <v>4574</v>
      </c>
      <c r="L89" s="41">
        <f t="shared" si="9"/>
        <v>1.99</v>
      </c>
    </row>
    <row r="90" spans="1:12" x14ac:dyDescent="0.3">
      <c r="A90" s="176" t="s">
        <v>551</v>
      </c>
      <c r="B90" s="288" t="s">
        <v>1461</v>
      </c>
      <c r="C90" s="8" t="s">
        <v>184</v>
      </c>
      <c r="D90" s="11" t="s">
        <v>210</v>
      </c>
      <c r="E90" s="266">
        <v>1.99</v>
      </c>
      <c r="F90" s="35">
        <f>ROUNDUP(E90*Coleccion!$N$1,-1)</f>
        <v>1400</v>
      </c>
      <c r="G90" s="35">
        <f>ROUNDUP(E90*Coleccion!$N$4,-1)</f>
        <v>1200</v>
      </c>
      <c r="H90" s="36">
        <v>1</v>
      </c>
      <c r="I90" s="35">
        <f t="shared" si="7"/>
        <v>1400</v>
      </c>
      <c r="J90" s="35">
        <f t="shared" si="8"/>
        <v>1200</v>
      </c>
      <c r="K90" s="42" t="s">
        <v>1656</v>
      </c>
      <c r="L90" s="41">
        <f t="shared" si="9"/>
        <v>1.99</v>
      </c>
    </row>
    <row r="91" spans="1:12" x14ac:dyDescent="0.3">
      <c r="A91" s="22" t="s">
        <v>1607</v>
      </c>
      <c r="B91" s="282" t="s">
        <v>1431</v>
      </c>
      <c r="C91" s="8" t="s">
        <v>184</v>
      </c>
      <c r="D91" s="12" t="s">
        <v>208</v>
      </c>
      <c r="E91" s="266">
        <v>1.99</v>
      </c>
      <c r="F91" s="35">
        <f>ROUNDUP(E91*Coleccion!$N$1,-1)</f>
        <v>1400</v>
      </c>
      <c r="G91" s="35">
        <f>ROUNDUP(E91*Coleccion!$N$4,-1)</f>
        <v>1200</v>
      </c>
      <c r="H91" s="2">
        <v>1</v>
      </c>
      <c r="I91" s="16">
        <f t="shared" si="7"/>
        <v>1400</v>
      </c>
      <c r="J91" s="16">
        <f t="shared" si="8"/>
        <v>1200</v>
      </c>
      <c r="K91" s="42" t="s">
        <v>1608</v>
      </c>
      <c r="L91" s="41">
        <f t="shared" si="9"/>
        <v>1.99</v>
      </c>
    </row>
    <row r="92" spans="1:12" x14ac:dyDescent="0.3">
      <c r="A92" s="4" t="s">
        <v>2342</v>
      </c>
      <c r="B92" s="85" t="s">
        <v>1397</v>
      </c>
      <c r="C92" s="19" t="s">
        <v>185</v>
      </c>
      <c r="D92" s="1" t="s">
        <v>211</v>
      </c>
      <c r="E92" s="266">
        <v>1.99</v>
      </c>
      <c r="F92" s="35">
        <f>ROUNDUP(E92*Coleccion!$N$1,-1)</f>
        <v>1400</v>
      </c>
      <c r="G92" s="35">
        <f>ROUNDUP(E92*Coleccion!$N$4,-1)</f>
        <v>1200</v>
      </c>
      <c r="H92" s="2">
        <v>1</v>
      </c>
      <c r="I92" s="16">
        <f t="shared" si="7"/>
        <v>1400</v>
      </c>
      <c r="J92" s="16">
        <f t="shared" si="8"/>
        <v>1200</v>
      </c>
      <c r="K92" s="42" t="s">
        <v>2343</v>
      </c>
      <c r="L92" s="41">
        <f t="shared" si="9"/>
        <v>1.99</v>
      </c>
    </row>
    <row r="93" spans="1:12" x14ac:dyDescent="0.3">
      <c r="A93" s="22" t="s">
        <v>509</v>
      </c>
      <c r="B93" s="96" t="s">
        <v>1407</v>
      </c>
      <c r="C93" s="49" t="s">
        <v>187</v>
      </c>
      <c r="D93" s="12" t="s">
        <v>208</v>
      </c>
      <c r="E93" s="266">
        <v>1.99</v>
      </c>
      <c r="F93" s="35">
        <f>ROUNDUP(E93*Coleccion!$N$1,-1)</f>
        <v>1400</v>
      </c>
      <c r="G93" s="35">
        <f>ROUNDUP(E93*Coleccion!$N$4,-1)</f>
        <v>1200</v>
      </c>
      <c r="H93" s="2">
        <v>1</v>
      </c>
      <c r="I93" s="16">
        <f t="shared" si="7"/>
        <v>1400</v>
      </c>
      <c r="J93" s="16">
        <f t="shared" si="8"/>
        <v>1200</v>
      </c>
      <c r="K93" s="42" t="s">
        <v>508</v>
      </c>
      <c r="L93" s="41">
        <f t="shared" si="9"/>
        <v>1.99</v>
      </c>
    </row>
    <row r="94" spans="1:12" x14ac:dyDescent="0.3">
      <c r="A94" s="15" t="s">
        <v>3734</v>
      </c>
      <c r="B94" s="173" t="s">
        <v>1526</v>
      </c>
      <c r="C94" s="10" t="s">
        <v>1006</v>
      </c>
      <c r="D94" s="12" t="s">
        <v>208</v>
      </c>
      <c r="E94" s="266">
        <v>1.99</v>
      </c>
      <c r="F94" s="35">
        <f>ROUNDUP(E94*Coleccion!$N$1,-1)</f>
        <v>1400</v>
      </c>
      <c r="G94" s="35">
        <f>ROUNDUP(E94*Coleccion!$N$4,-1)</f>
        <v>1200</v>
      </c>
      <c r="H94" s="2">
        <v>1</v>
      </c>
      <c r="I94" s="16">
        <f t="shared" si="7"/>
        <v>1400</v>
      </c>
      <c r="J94" s="16">
        <f t="shared" si="8"/>
        <v>1200</v>
      </c>
      <c r="K94" s="42" t="s">
        <v>3733</v>
      </c>
      <c r="L94" s="41">
        <f t="shared" si="9"/>
        <v>1.99</v>
      </c>
    </row>
    <row r="95" spans="1:12" x14ac:dyDescent="0.3">
      <c r="A95" s="15" t="s">
        <v>4584</v>
      </c>
      <c r="B95" s="99" t="s">
        <v>1410</v>
      </c>
      <c r="C95" s="10" t="s">
        <v>1006</v>
      </c>
      <c r="D95" s="1" t="s">
        <v>211</v>
      </c>
      <c r="E95" s="266">
        <v>1.99</v>
      </c>
      <c r="F95" s="35">
        <f>ROUNDUP(E95*Coleccion!$N$1,-1)</f>
        <v>1400</v>
      </c>
      <c r="G95" s="35">
        <f>ROUNDUP(E95*Coleccion!$N$4,-1)</f>
        <v>1200</v>
      </c>
      <c r="H95" s="2">
        <v>1</v>
      </c>
      <c r="I95" s="16">
        <f t="shared" si="7"/>
        <v>1400</v>
      </c>
      <c r="J95" s="16">
        <f t="shared" si="8"/>
        <v>1200</v>
      </c>
      <c r="K95" s="42" t="s">
        <v>4585</v>
      </c>
      <c r="L95" s="41">
        <f t="shared" si="9"/>
        <v>1.99</v>
      </c>
    </row>
    <row r="96" spans="1:12" x14ac:dyDescent="0.3">
      <c r="A96" s="176" t="s">
        <v>225</v>
      </c>
      <c r="B96" s="75" t="s">
        <v>1384</v>
      </c>
      <c r="C96" s="14" t="s">
        <v>1152</v>
      </c>
      <c r="D96" s="12" t="s">
        <v>208</v>
      </c>
      <c r="E96" s="266">
        <v>1.99</v>
      </c>
      <c r="F96" s="35">
        <f>ROUNDUP(E96*Coleccion!$N$1,-1)</f>
        <v>1400</v>
      </c>
      <c r="G96" s="35">
        <f>ROUNDUP(E96*Coleccion!$N$4,-1)</f>
        <v>1200</v>
      </c>
      <c r="H96" s="2">
        <v>1</v>
      </c>
      <c r="I96" s="35">
        <f t="shared" si="7"/>
        <v>1400</v>
      </c>
      <c r="J96" s="35">
        <f t="shared" si="8"/>
        <v>1200</v>
      </c>
      <c r="K96" s="42" t="s">
        <v>226</v>
      </c>
      <c r="L96" s="41">
        <f t="shared" si="9"/>
        <v>1.99</v>
      </c>
    </row>
    <row r="97" spans="1:12" x14ac:dyDescent="0.3">
      <c r="A97" s="4" t="s">
        <v>5232</v>
      </c>
      <c r="B97" s="86" t="s">
        <v>1396</v>
      </c>
      <c r="C97" s="14" t="s">
        <v>1152</v>
      </c>
      <c r="D97" s="12" t="s">
        <v>208</v>
      </c>
      <c r="E97" s="266">
        <v>1.99</v>
      </c>
      <c r="F97" s="35">
        <f>ROUNDUP(E97*Coleccion!$N$1,-1)</f>
        <v>1400</v>
      </c>
      <c r="G97" s="35">
        <f>ROUNDUP(E97*Coleccion!$N$4,-1)</f>
        <v>1200</v>
      </c>
      <c r="H97" s="2">
        <v>1</v>
      </c>
      <c r="I97" s="16">
        <f t="shared" si="7"/>
        <v>1400</v>
      </c>
      <c r="J97" s="16">
        <f t="shared" si="8"/>
        <v>1200</v>
      </c>
      <c r="K97" s="42" t="s">
        <v>5233</v>
      </c>
      <c r="L97" s="41">
        <f t="shared" si="9"/>
        <v>1.99</v>
      </c>
    </row>
    <row r="98" spans="1:12" x14ac:dyDescent="0.3">
      <c r="A98" s="4" t="s">
        <v>6458</v>
      </c>
      <c r="B98" s="86" t="s">
        <v>1396</v>
      </c>
      <c r="C98" s="14" t="s">
        <v>1152</v>
      </c>
      <c r="D98" s="1" t="s">
        <v>211</v>
      </c>
      <c r="E98" s="266">
        <v>1.99</v>
      </c>
      <c r="F98" s="35">
        <f>ROUNDUP(E98*Coleccion!$N$1,-1)</f>
        <v>1400</v>
      </c>
      <c r="G98" s="35">
        <f>ROUNDUP(E98*Coleccion!$N$4,-1)</f>
        <v>1200</v>
      </c>
      <c r="H98" s="2">
        <v>1</v>
      </c>
      <c r="I98" s="16">
        <f t="shared" ref="I98:I129" si="10">F98*H98</f>
        <v>1400</v>
      </c>
      <c r="J98" s="16">
        <f t="shared" ref="J98:J129" si="11">G98*H98</f>
        <v>1200</v>
      </c>
      <c r="K98" s="42" t="s">
        <v>6459</v>
      </c>
      <c r="L98" s="41">
        <f t="shared" si="9"/>
        <v>1.99</v>
      </c>
    </row>
    <row r="99" spans="1:12" x14ac:dyDescent="0.3">
      <c r="A99" s="22" t="s">
        <v>496</v>
      </c>
      <c r="B99" s="95" t="s">
        <v>1406</v>
      </c>
      <c r="C99" s="10" t="s">
        <v>181</v>
      </c>
      <c r="D99" s="12" t="s">
        <v>208</v>
      </c>
      <c r="E99" s="266">
        <v>1.49</v>
      </c>
      <c r="F99" s="35">
        <f>ROUNDUP(E99*Coleccion!$N$1,-1)</f>
        <v>1050</v>
      </c>
      <c r="G99" s="35">
        <f>ROUNDUP(E99*Coleccion!$N$4,-1)</f>
        <v>900</v>
      </c>
      <c r="H99" s="2">
        <v>1</v>
      </c>
      <c r="I99" s="16">
        <f t="shared" si="10"/>
        <v>1050</v>
      </c>
      <c r="J99" s="16">
        <f t="shared" si="11"/>
        <v>900</v>
      </c>
      <c r="K99" s="42" t="s">
        <v>497</v>
      </c>
      <c r="L99" s="41">
        <f t="shared" si="9"/>
        <v>1.49</v>
      </c>
    </row>
    <row r="100" spans="1:12" x14ac:dyDescent="0.3">
      <c r="A100" s="4" t="s">
        <v>3236</v>
      </c>
      <c r="B100" s="103" t="s">
        <v>1414</v>
      </c>
      <c r="C100" s="10" t="s">
        <v>181</v>
      </c>
      <c r="D100" s="12" t="s">
        <v>208</v>
      </c>
      <c r="E100" s="266">
        <v>1.49</v>
      </c>
      <c r="F100" s="35">
        <f>ROUNDUP(E100*Coleccion!$N$1,-1)</f>
        <v>1050</v>
      </c>
      <c r="G100" s="35">
        <f>ROUNDUP(E100*Coleccion!$N$4,-1)</f>
        <v>900</v>
      </c>
      <c r="H100" s="2">
        <v>1</v>
      </c>
      <c r="I100" s="16">
        <f t="shared" si="10"/>
        <v>1050</v>
      </c>
      <c r="J100" s="16">
        <f t="shared" si="11"/>
        <v>900</v>
      </c>
      <c r="K100" s="42" t="s">
        <v>3235</v>
      </c>
      <c r="L100" s="41">
        <f t="shared" si="9"/>
        <v>1.49</v>
      </c>
    </row>
    <row r="101" spans="1:12" x14ac:dyDescent="0.3">
      <c r="A101" s="22" t="s">
        <v>5821</v>
      </c>
      <c r="B101" s="115" t="s">
        <v>1431</v>
      </c>
      <c r="C101" s="10" t="s">
        <v>181</v>
      </c>
      <c r="D101" s="12" t="s">
        <v>208</v>
      </c>
      <c r="E101" s="266">
        <v>1.49</v>
      </c>
      <c r="F101" s="35">
        <f>ROUNDUP(E101*Coleccion!$N$1,-1)</f>
        <v>1050</v>
      </c>
      <c r="G101" s="35">
        <f>ROUNDUP(E101*Coleccion!$N$4,-1)</f>
        <v>900</v>
      </c>
      <c r="H101" s="2">
        <v>1</v>
      </c>
      <c r="I101" s="16">
        <f t="shared" si="10"/>
        <v>1050</v>
      </c>
      <c r="J101" s="16">
        <f t="shared" si="11"/>
        <v>900</v>
      </c>
      <c r="K101" s="42" t="s">
        <v>5820</v>
      </c>
      <c r="L101" s="41">
        <f t="shared" si="9"/>
        <v>1.49</v>
      </c>
    </row>
    <row r="102" spans="1:12" x14ac:dyDescent="0.3">
      <c r="A102" s="22" t="s">
        <v>487</v>
      </c>
      <c r="B102" s="82" t="s">
        <v>1392</v>
      </c>
      <c r="C102" s="9" t="s">
        <v>182</v>
      </c>
      <c r="D102" s="12" t="s">
        <v>208</v>
      </c>
      <c r="E102" s="266">
        <v>1.49</v>
      </c>
      <c r="F102" s="35">
        <f>ROUNDUP(E102*Coleccion!$N$1,-1)</f>
        <v>1050</v>
      </c>
      <c r="G102" s="35">
        <f>ROUNDUP(E102*Coleccion!$N$4,-1)</f>
        <v>900</v>
      </c>
      <c r="H102" s="2">
        <v>1</v>
      </c>
      <c r="I102" s="16">
        <f t="shared" si="10"/>
        <v>1050</v>
      </c>
      <c r="J102" s="16">
        <f t="shared" si="11"/>
        <v>900</v>
      </c>
      <c r="K102" s="42" t="s">
        <v>486</v>
      </c>
      <c r="L102" s="41">
        <f t="shared" si="9"/>
        <v>1.49</v>
      </c>
    </row>
    <row r="103" spans="1:12" x14ac:dyDescent="0.3">
      <c r="A103" s="4" t="s">
        <v>3761</v>
      </c>
      <c r="B103" s="82" t="s">
        <v>1392</v>
      </c>
      <c r="C103" s="9" t="s">
        <v>182</v>
      </c>
      <c r="D103" s="13" t="s">
        <v>209</v>
      </c>
      <c r="E103" s="266">
        <v>1.49</v>
      </c>
      <c r="F103" s="35">
        <f>ROUNDUP(E103*Coleccion!$N$1,-1)</f>
        <v>1050</v>
      </c>
      <c r="G103" s="35">
        <f>ROUNDUP(E103*Coleccion!$N$4,-1)</f>
        <v>900</v>
      </c>
      <c r="H103" s="2">
        <v>1</v>
      </c>
      <c r="I103" s="16">
        <f t="shared" si="10"/>
        <v>1050</v>
      </c>
      <c r="J103" s="16">
        <f t="shared" si="11"/>
        <v>900</v>
      </c>
      <c r="K103" s="42" t="s">
        <v>3762</v>
      </c>
      <c r="L103" s="41">
        <f t="shared" si="9"/>
        <v>1.49</v>
      </c>
    </row>
    <row r="104" spans="1:12" x14ac:dyDescent="0.3">
      <c r="A104" s="176" t="s">
        <v>555</v>
      </c>
      <c r="B104" s="76" t="s">
        <v>1385</v>
      </c>
      <c r="C104" s="23" t="s">
        <v>183</v>
      </c>
      <c r="D104" s="12" t="s">
        <v>208</v>
      </c>
      <c r="E104" s="266">
        <v>1.49</v>
      </c>
      <c r="F104" s="35">
        <f>ROUNDUP(E104*Coleccion!$N$1,-1)</f>
        <v>1050</v>
      </c>
      <c r="G104" s="35">
        <f>ROUNDUP(E104*Coleccion!$N$4,-1)</f>
        <v>900</v>
      </c>
      <c r="H104" s="2">
        <v>1</v>
      </c>
      <c r="I104" s="16">
        <f t="shared" si="10"/>
        <v>1050</v>
      </c>
      <c r="J104" s="16">
        <f t="shared" si="11"/>
        <v>900</v>
      </c>
      <c r="K104" s="42" t="s">
        <v>554</v>
      </c>
      <c r="L104" s="41">
        <f t="shared" si="9"/>
        <v>1.49</v>
      </c>
    </row>
    <row r="105" spans="1:12" x14ac:dyDescent="0.3">
      <c r="A105" s="22" t="s">
        <v>6444</v>
      </c>
      <c r="B105" s="94" t="s">
        <v>1405</v>
      </c>
      <c r="C105" s="23" t="s">
        <v>183</v>
      </c>
      <c r="D105" s="12" t="s">
        <v>208</v>
      </c>
      <c r="E105" s="266">
        <v>1.49</v>
      </c>
      <c r="F105" s="35">
        <f>ROUNDUP(E105*Coleccion!$N$1,-1)</f>
        <v>1050</v>
      </c>
      <c r="G105" s="35">
        <f>ROUNDUP(E105*Coleccion!$N$4,-1)</f>
        <v>900</v>
      </c>
      <c r="H105" s="2">
        <v>1</v>
      </c>
      <c r="I105" s="16">
        <f t="shared" si="10"/>
        <v>1050</v>
      </c>
      <c r="J105" s="16">
        <f t="shared" si="11"/>
        <v>900</v>
      </c>
      <c r="K105" s="42" t="s">
        <v>6445</v>
      </c>
      <c r="L105" s="41">
        <f t="shared" si="9"/>
        <v>1.49</v>
      </c>
    </row>
    <row r="106" spans="1:12" x14ac:dyDescent="0.3">
      <c r="A106" s="176" t="s">
        <v>231</v>
      </c>
      <c r="B106" s="291" t="s">
        <v>1424</v>
      </c>
      <c r="C106" s="23" t="s">
        <v>183</v>
      </c>
      <c r="D106" s="12" t="s">
        <v>208</v>
      </c>
      <c r="E106" s="266">
        <v>1.49</v>
      </c>
      <c r="F106" s="35">
        <f>ROUNDUP(E106*Coleccion!$N$1,-1)</f>
        <v>1050</v>
      </c>
      <c r="G106" s="35">
        <f>ROUNDUP(E106*Coleccion!$N$4,-1)</f>
        <v>900</v>
      </c>
      <c r="H106" s="2">
        <v>1</v>
      </c>
      <c r="I106" s="35">
        <f t="shared" si="10"/>
        <v>1050</v>
      </c>
      <c r="J106" s="35">
        <f t="shared" si="11"/>
        <v>900</v>
      </c>
      <c r="K106" s="42" t="s">
        <v>232</v>
      </c>
      <c r="L106" s="41">
        <f t="shared" si="9"/>
        <v>1.49</v>
      </c>
    </row>
    <row r="107" spans="1:12" x14ac:dyDescent="0.3">
      <c r="A107" s="22" t="s">
        <v>1610</v>
      </c>
      <c r="B107" s="282" t="s">
        <v>1431</v>
      </c>
      <c r="C107" s="23" t="s">
        <v>183</v>
      </c>
      <c r="D107" s="12" t="s">
        <v>208</v>
      </c>
      <c r="E107" s="266">
        <v>1.49</v>
      </c>
      <c r="F107" s="35">
        <f>ROUNDUP(E107*Coleccion!$N$1,-1)</f>
        <v>1050</v>
      </c>
      <c r="G107" s="35">
        <f>ROUNDUP(E107*Coleccion!$N$4,-1)</f>
        <v>900</v>
      </c>
      <c r="H107" s="2">
        <v>1</v>
      </c>
      <c r="I107" s="16">
        <f t="shared" si="10"/>
        <v>1050</v>
      </c>
      <c r="J107" s="16">
        <f t="shared" si="11"/>
        <v>900</v>
      </c>
      <c r="K107" s="42" t="s">
        <v>1609</v>
      </c>
      <c r="L107" s="41">
        <f t="shared" si="9"/>
        <v>1.49</v>
      </c>
    </row>
    <row r="108" spans="1:12" x14ac:dyDescent="0.3">
      <c r="A108" s="4" t="s">
        <v>488</v>
      </c>
      <c r="B108" s="290" t="s">
        <v>1392</v>
      </c>
      <c r="C108" s="8" t="s">
        <v>184</v>
      </c>
      <c r="D108" s="12" t="s">
        <v>208</v>
      </c>
      <c r="E108" s="266">
        <v>1.49</v>
      </c>
      <c r="F108" s="35">
        <f>ROUNDUP(E108*Coleccion!$N$1,-1)</f>
        <v>1050</v>
      </c>
      <c r="G108" s="35">
        <f>ROUNDUP(E108*Coleccion!$N$4,-1)</f>
        <v>900</v>
      </c>
      <c r="H108" s="2">
        <v>1</v>
      </c>
      <c r="I108" s="16">
        <f t="shared" si="10"/>
        <v>1050</v>
      </c>
      <c r="J108" s="16">
        <f t="shared" si="11"/>
        <v>900</v>
      </c>
      <c r="K108" s="42" t="s">
        <v>489</v>
      </c>
      <c r="L108" s="41">
        <f t="shared" si="9"/>
        <v>1.49</v>
      </c>
    </row>
    <row r="109" spans="1:12" x14ac:dyDescent="0.3">
      <c r="A109" s="22" t="s">
        <v>521</v>
      </c>
      <c r="B109" s="269" t="s">
        <v>1384</v>
      </c>
      <c r="C109" s="19" t="s">
        <v>185</v>
      </c>
      <c r="D109" s="12" t="s">
        <v>208</v>
      </c>
      <c r="E109" s="266">
        <v>1.49</v>
      </c>
      <c r="F109" s="35">
        <f>ROUNDUP(E109*Coleccion!$N$1,-1)</f>
        <v>1050</v>
      </c>
      <c r="G109" s="35">
        <f>ROUNDUP(E109*Coleccion!$N$4,-1)</f>
        <v>900</v>
      </c>
      <c r="H109" s="2">
        <v>1</v>
      </c>
      <c r="I109" s="16">
        <f t="shared" si="10"/>
        <v>1050</v>
      </c>
      <c r="J109" s="16">
        <f t="shared" si="11"/>
        <v>900</v>
      </c>
      <c r="K109" s="42" t="s">
        <v>520</v>
      </c>
      <c r="L109" s="41">
        <f t="shared" si="9"/>
        <v>1.49</v>
      </c>
    </row>
    <row r="110" spans="1:12" x14ac:dyDescent="0.3">
      <c r="A110" s="4" t="s">
        <v>6462</v>
      </c>
      <c r="B110" s="293" t="s">
        <v>1422</v>
      </c>
      <c r="C110" s="19" t="s">
        <v>185</v>
      </c>
      <c r="D110" s="12" t="s">
        <v>208</v>
      </c>
      <c r="E110" s="266">
        <v>1.49</v>
      </c>
      <c r="F110" s="35">
        <f>ROUNDUP(E110*Coleccion!$N$1,-1)</f>
        <v>1050</v>
      </c>
      <c r="G110" s="35">
        <f>ROUNDUP(E110*Coleccion!$N$4,-1)</f>
        <v>900</v>
      </c>
      <c r="H110" s="2">
        <v>1</v>
      </c>
      <c r="I110" s="16">
        <f t="shared" si="10"/>
        <v>1050</v>
      </c>
      <c r="J110" s="16">
        <f t="shared" si="11"/>
        <v>900</v>
      </c>
      <c r="K110" s="42" t="s">
        <v>6463</v>
      </c>
      <c r="L110" s="41">
        <f t="shared" si="9"/>
        <v>1.49</v>
      </c>
    </row>
    <row r="111" spans="1:12" x14ac:dyDescent="0.3">
      <c r="A111" s="4" t="s">
        <v>3698</v>
      </c>
      <c r="B111" s="96" t="s">
        <v>1407</v>
      </c>
      <c r="C111" s="14" t="s">
        <v>193</v>
      </c>
      <c r="D111" s="13" t="s">
        <v>209</v>
      </c>
      <c r="E111" s="266">
        <v>1.49</v>
      </c>
      <c r="F111" s="35">
        <f>ROUNDUP(E111*Coleccion!$N$1,-1)</f>
        <v>1050</v>
      </c>
      <c r="G111" s="35">
        <f>ROUNDUP(E111*Coleccion!$N$4,-1)</f>
        <v>900</v>
      </c>
      <c r="H111" s="2">
        <v>1</v>
      </c>
      <c r="I111" s="16">
        <f t="shared" si="10"/>
        <v>1050</v>
      </c>
      <c r="J111" s="16">
        <f t="shared" si="11"/>
        <v>900</v>
      </c>
      <c r="K111" s="42" t="s">
        <v>3697</v>
      </c>
      <c r="L111" s="41">
        <f t="shared" si="9"/>
        <v>1.49</v>
      </c>
    </row>
    <row r="112" spans="1:12" x14ac:dyDescent="0.3">
      <c r="A112" s="4" t="s">
        <v>1630</v>
      </c>
      <c r="B112" s="82" t="s">
        <v>1392</v>
      </c>
      <c r="C112" s="10" t="s">
        <v>181</v>
      </c>
      <c r="D112" s="12" t="s">
        <v>208</v>
      </c>
      <c r="E112" s="266">
        <v>0.99</v>
      </c>
      <c r="F112" s="35">
        <f>ROUNDUP(E112*Coleccion!$N$1,-1)</f>
        <v>700</v>
      </c>
      <c r="G112" s="35">
        <f>ROUNDUP(E112*Coleccion!$N$4,-1)</f>
        <v>600</v>
      </c>
      <c r="H112" s="2">
        <v>1</v>
      </c>
      <c r="I112" s="16">
        <f t="shared" si="10"/>
        <v>700</v>
      </c>
      <c r="J112" s="16">
        <f t="shared" si="11"/>
        <v>600</v>
      </c>
      <c r="K112" s="42" t="s">
        <v>1629</v>
      </c>
      <c r="L112" s="41">
        <f t="shared" si="9"/>
        <v>0.99</v>
      </c>
    </row>
    <row r="113" spans="1:12" x14ac:dyDescent="0.3">
      <c r="A113" s="176" t="s">
        <v>227</v>
      </c>
      <c r="B113" s="70" t="s">
        <v>1394</v>
      </c>
      <c r="C113" s="10" t="s">
        <v>181</v>
      </c>
      <c r="D113" s="1" t="s">
        <v>211</v>
      </c>
      <c r="E113" s="266">
        <v>0.99</v>
      </c>
      <c r="F113" s="35">
        <f>ROUNDUP(E113*Coleccion!$N$1,-1)</f>
        <v>700</v>
      </c>
      <c r="G113" s="35">
        <f>ROUNDUP(E113*Coleccion!$N$4,-1)</f>
        <v>600</v>
      </c>
      <c r="H113" s="2">
        <v>1</v>
      </c>
      <c r="I113" s="16">
        <f t="shared" si="10"/>
        <v>700</v>
      </c>
      <c r="J113" s="16">
        <f t="shared" si="11"/>
        <v>600</v>
      </c>
      <c r="K113" s="42" t="s">
        <v>228</v>
      </c>
      <c r="L113" s="41">
        <f t="shared" si="9"/>
        <v>0.99</v>
      </c>
    </row>
    <row r="114" spans="1:12" x14ac:dyDescent="0.3">
      <c r="A114" s="15" t="s">
        <v>3748</v>
      </c>
      <c r="B114" s="97" t="s">
        <v>1408</v>
      </c>
      <c r="C114" s="10" t="s">
        <v>181</v>
      </c>
      <c r="D114" s="1" t="s">
        <v>211</v>
      </c>
      <c r="E114" s="266">
        <v>0.99</v>
      </c>
      <c r="F114" s="35">
        <f>ROUNDUP(E114*Coleccion!$N$1,-1)</f>
        <v>700</v>
      </c>
      <c r="G114" s="35">
        <f>ROUNDUP(E114*Coleccion!$N$4,-1)</f>
        <v>600</v>
      </c>
      <c r="H114" s="2">
        <v>1</v>
      </c>
      <c r="I114" s="16">
        <f t="shared" si="10"/>
        <v>700</v>
      </c>
      <c r="J114" s="16">
        <f t="shared" si="11"/>
        <v>600</v>
      </c>
      <c r="K114" s="42" t="s">
        <v>4103</v>
      </c>
      <c r="L114" s="41">
        <f t="shared" si="9"/>
        <v>0.99</v>
      </c>
    </row>
    <row r="115" spans="1:12" x14ac:dyDescent="0.3">
      <c r="A115" s="15" t="s">
        <v>3746</v>
      </c>
      <c r="B115" s="97" t="s">
        <v>1408</v>
      </c>
      <c r="C115" s="9" t="s">
        <v>182</v>
      </c>
      <c r="D115" s="13" t="s">
        <v>209</v>
      </c>
      <c r="E115" s="266">
        <v>0.99</v>
      </c>
      <c r="F115" s="35">
        <f>ROUNDUP(E115*Coleccion!$N$1,-1)</f>
        <v>700</v>
      </c>
      <c r="G115" s="35">
        <f>ROUNDUP(E115*Coleccion!$N$4,-1)</f>
        <v>600</v>
      </c>
      <c r="H115" s="2">
        <v>1</v>
      </c>
      <c r="I115" s="16">
        <f t="shared" si="10"/>
        <v>700</v>
      </c>
      <c r="J115" s="16">
        <f t="shared" si="11"/>
        <v>600</v>
      </c>
      <c r="K115" s="42" t="s">
        <v>4094</v>
      </c>
      <c r="L115" s="41">
        <f t="shared" ref="L115:L146" si="12">E115*H115</f>
        <v>0.99</v>
      </c>
    </row>
    <row r="116" spans="1:12" x14ac:dyDescent="0.3">
      <c r="A116" s="22" t="s">
        <v>1603</v>
      </c>
      <c r="B116" s="94" t="s">
        <v>1405</v>
      </c>
      <c r="C116" s="23" t="s">
        <v>183</v>
      </c>
      <c r="D116" s="12" t="s">
        <v>208</v>
      </c>
      <c r="E116" s="266">
        <v>0.99</v>
      </c>
      <c r="F116" s="35">
        <f>ROUNDUP(E116*Coleccion!$N$1,-1)</f>
        <v>700</v>
      </c>
      <c r="G116" s="35">
        <f>ROUNDUP(E116*Coleccion!$N$4,-1)</f>
        <v>600</v>
      </c>
      <c r="H116" s="2">
        <v>1</v>
      </c>
      <c r="I116" s="16">
        <f t="shared" si="10"/>
        <v>700</v>
      </c>
      <c r="J116" s="16">
        <f t="shared" si="11"/>
        <v>600</v>
      </c>
      <c r="K116" s="42" t="s">
        <v>1604</v>
      </c>
      <c r="L116" s="41">
        <f t="shared" si="12"/>
        <v>0.99</v>
      </c>
    </row>
    <row r="117" spans="1:12" x14ac:dyDescent="0.3">
      <c r="A117" s="15" t="s">
        <v>3740</v>
      </c>
      <c r="B117" s="93" t="s">
        <v>1404</v>
      </c>
      <c r="C117" s="8" t="s">
        <v>184</v>
      </c>
      <c r="D117" s="1" t="s">
        <v>211</v>
      </c>
      <c r="E117" s="266">
        <v>0.99</v>
      </c>
      <c r="F117" s="35">
        <f>ROUNDUP(E117*Coleccion!$N$1,-1)</f>
        <v>700</v>
      </c>
      <c r="G117" s="35">
        <f>ROUNDUP(E117*Coleccion!$N$4,-1)</f>
        <v>600</v>
      </c>
      <c r="H117" s="2">
        <v>1</v>
      </c>
      <c r="I117" s="16">
        <f t="shared" si="10"/>
        <v>700</v>
      </c>
      <c r="J117" s="16">
        <f t="shared" si="11"/>
        <v>600</v>
      </c>
      <c r="K117" s="42" t="s">
        <v>4101</v>
      </c>
      <c r="L117" s="41">
        <f t="shared" si="12"/>
        <v>0.99</v>
      </c>
    </row>
    <row r="118" spans="1:12" x14ac:dyDescent="0.3">
      <c r="A118" s="4" t="s">
        <v>3234</v>
      </c>
      <c r="B118" s="87" t="s">
        <v>1398</v>
      </c>
      <c r="C118" s="19" t="s">
        <v>185</v>
      </c>
      <c r="D118" s="12" t="s">
        <v>208</v>
      </c>
      <c r="E118" s="266">
        <v>0.99</v>
      </c>
      <c r="F118" s="35">
        <f>ROUNDUP(E118*Coleccion!$N$1,-1)</f>
        <v>700</v>
      </c>
      <c r="G118" s="35">
        <f>ROUNDUP(E118*Coleccion!$N$4,-1)</f>
        <v>600</v>
      </c>
      <c r="H118" s="2">
        <v>1</v>
      </c>
      <c r="I118" s="16">
        <f t="shared" si="10"/>
        <v>700</v>
      </c>
      <c r="J118" s="16">
        <f t="shared" si="11"/>
        <v>600</v>
      </c>
      <c r="K118" s="42" t="s">
        <v>3237</v>
      </c>
      <c r="L118" s="41">
        <f t="shared" si="12"/>
        <v>0.99</v>
      </c>
    </row>
    <row r="119" spans="1:12" x14ac:dyDescent="0.3">
      <c r="A119" s="15" t="s">
        <v>4579</v>
      </c>
      <c r="B119" s="97" t="s">
        <v>1408</v>
      </c>
      <c r="C119" s="19" t="s">
        <v>1037</v>
      </c>
      <c r="D119" s="1" t="s">
        <v>211</v>
      </c>
      <c r="E119" s="266">
        <v>0.99</v>
      </c>
      <c r="F119" s="35">
        <f>ROUNDUP(E119*Coleccion!$N$1,-1)</f>
        <v>700</v>
      </c>
      <c r="G119" s="35">
        <f>ROUNDUP(E119*Coleccion!$N$4,-1)</f>
        <v>600</v>
      </c>
      <c r="H119" s="2">
        <v>1</v>
      </c>
      <c r="I119" s="16">
        <f t="shared" si="10"/>
        <v>700</v>
      </c>
      <c r="J119" s="16">
        <f t="shared" si="11"/>
        <v>600</v>
      </c>
      <c r="K119" s="42" t="s">
        <v>4580</v>
      </c>
      <c r="L119" s="41">
        <f t="shared" si="12"/>
        <v>0.99</v>
      </c>
    </row>
    <row r="120" spans="1:12" x14ac:dyDescent="0.3">
      <c r="A120" s="176" t="s">
        <v>552</v>
      </c>
      <c r="B120" s="75" t="s">
        <v>1384</v>
      </c>
      <c r="C120" s="14" t="s">
        <v>1152</v>
      </c>
      <c r="D120" s="12" t="s">
        <v>208</v>
      </c>
      <c r="E120" s="266">
        <v>0.99</v>
      </c>
      <c r="F120" s="35">
        <f>ROUNDUP(E120*Coleccion!$N$1,-1)</f>
        <v>700</v>
      </c>
      <c r="G120" s="35">
        <f>ROUNDUP(E120*Coleccion!$N$4,-1)</f>
        <v>600</v>
      </c>
      <c r="H120" s="2">
        <v>1</v>
      </c>
      <c r="I120" s="16">
        <f t="shared" si="10"/>
        <v>700</v>
      </c>
      <c r="J120" s="16">
        <f t="shared" si="11"/>
        <v>600</v>
      </c>
      <c r="K120" s="42" t="s">
        <v>553</v>
      </c>
      <c r="L120" s="41">
        <f t="shared" si="12"/>
        <v>0.99</v>
      </c>
    </row>
    <row r="121" spans="1:12" x14ac:dyDescent="0.3">
      <c r="A121" s="176" t="s">
        <v>478</v>
      </c>
      <c r="B121" s="86" t="s">
        <v>1396</v>
      </c>
      <c r="C121" s="14" t="s">
        <v>1152</v>
      </c>
      <c r="D121" s="12" t="s">
        <v>208</v>
      </c>
      <c r="E121" s="266">
        <v>0.99</v>
      </c>
      <c r="F121" s="35">
        <f>ROUNDUP(E121*Coleccion!$N$1,-1)</f>
        <v>700</v>
      </c>
      <c r="G121" s="35">
        <f>ROUNDUP(E121*Coleccion!$N$4,-1)</f>
        <v>600</v>
      </c>
      <c r="H121" s="2">
        <v>1</v>
      </c>
      <c r="I121" s="16">
        <f t="shared" si="10"/>
        <v>700</v>
      </c>
      <c r="J121" s="16">
        <f t="shared" si="11"/>
        <v>600</v>
      </c>
      <c r="K121" s="42" t="s">
        <v>479</v>
      </c>
      <c r="L121" s="41">
        <f t="shared" si="12"/>
        <v>0.99</v>
      </c>
    </row>
    <row r="122" spans="1:12" x14ac:dyDescent="0.3">
      <c r="A122" s="22" t="s">
        <v>499</v>
      </c>
      <c r="B122" s="103" t="s">
        <v>1414</v>
      </c>
      <c r="C122" s="10" t="s">
        <v>181</v>
      </c>
      <c r="D122" s="12" t="s">
        <v>208</v>
      </c>
      <c r="E122" s="266">
        <v>0.75</v>
      </c>
      <c r="F122" s="35">
        <f>ROUNDUP(E122*Coleccion!$N$1,-1)</f>
        <v>530</v>
      </c>
      <c r="G122" s="35">
        <f>ROUNDUP(E122*Coleccion!$N$4,-1)</f>
        <v>450</v>
      </c>
      <c r="H122" s="2">
        <v>1</v>
      </c>
      <c r="I122" s="16">
        <f t="shared" si="10"/>
        <v>530</v>
      </c>
      <c r="J122" s="16">
        <f t="shared" si="11"/>
        <v>450</v>
      </c>
      <c r="K122" s="42" t="s">
        <v>498</v>
      </c>
      <c r="L122" s="41">
        <f t="shared" si="12"/>
        <v>0.75</v>
      </c>
    </row>
    <row r="123" spans="1:12" x14ac:dyDescent="0.3">
      <c r="A123" s="4" t="s">
        <v>3705</v>
      </c>
      <c r="B123" s="82" t="s">
        <v>1392</v>
      </c>
      <c r="C123" s="10" t="s">
        <v>181</v>
      </c>
      <c r="D123" s="13" t="s">
        <v>209</v>
      </c>
      <c r="E123" s="266">
        <v>0.75</v>
      </c>
      <c r="F123" s="35">
        <f>ROUNDUP(E123*Coleccion!$N$1,-1)</f>
        <v>530</v>
      </c>
      <c r="G123" s="35">
        <f>ROUNDUP(E123*Coleccion!$N$4,-1)</f>
        <v>450</v>
      </c>
      <c r="H123" s="2">
        <v>1</v>
      </c>
      <c r="I123" s="16">
        <f t="shared" si="10"/>
        <v>530</v>
      </c>
      <c r="J123" s="16">
        <f t="shared" si="11"/>
        <v>450</v>
      </c>
      <c r="K123" s="42" t="s">
        <v>3704</v>
      </c>
      <c r="L123" s="41">
        <f t="shared" si="12"/>
        <v>0.75</v>
      </c>
    </row>
    <row r="124" spans="1:12" x14ac:dyDescent="0.3">
      <c r="A124" s="4" t="s">
        <v>4590</v>
      </c>
      <c r="B124" s="83" t="s">
        <v>1393</v>
      </c>
      <c r="C124" s="23" t="s">
        <v>183</v>
      </c>
      <c r="D124" s="13" t="s">
        <v>209</v>
      </c>
      <c r="E124" s="266">
        <v>0.75</v>
      </c>
      <c r="F124" s="35">
        <f>ROUNDUP(E124*Coleccion!$N$1,-1)</f>
        <v>530</v>
      </c>
      <c r="G124" s="35">
        <f>ROUNDUP(E124*Coleccion!$N$4,-1)</f>
        <v>450</v>
      </c>
      <c r="H124" s="2">
        <v>1</v>
      </c>
      <c r="I124" s="16">
        <f t="shared" si="10"/>
        <v>530</v>
      </c>
      <c r="J124" s="16">
        <f t="shared" si="11"/>
        <v>450</v>
      </c>
      <c r="K124" s="42" t="s">
        <v>4591</v>
      </c>
      <c r="L124" s="41">
        <f t="shared" si="12"/>
        <v>0.75</v>
      </c>
    </row>
    <row r="125" spans="1:12" x14ac:dyDescent="0.3">
      <c r="A125" s="4" t="s">
        <v>3744</v>
      </c>
      <c r="B125" s="93" t="s">
        <v>1404</v>
      </c>
      <c r="C125" s="19" t="s">
        <v>185</v>
      </c>
      <c r="D125" s="12" t="s">
        <v>208</v>
      </c>
      <c r="E125" s="266">
        <v>0.75</v>
      </c>
      <c r="F125" s="35">
        <f>ROUNDUP(E125*Coleccion!$N$1,-1)</f>
        <v>530</v>
      </c>
      <c r="G125" s="35">
        <f>ROUNDUP(E125*Coleccion!$N$4,-1)</f>
        <v>450</v>
      </c>
      <c r="H125" s="2">
        <v>1</v>
      </c>
      <c r="I125" s="16">
        <f t="shared" si="10"/>
        <v>530</v>
      </c>
      <c r="J125" s="16">
        <f t="shared" si="11"/>
        <v>450</v>
      </c>
      <c r="K125" s="42" t="s">
        <v>3743</v>
      </c>
      <c r="L125" s="41">
        <f t="shared" si="12"/>
        <v>0.75</v>
      </c>
    </row>
    <row r="126" spans="1:12" x14ac:dyDescent="0.3">
      <c r="A126" s="22" t="s">
        <v>1613</v>
      </c>
      <c r="B126" s="95" t="s">
        <v>1406</v>
      </c>
      <c r="C126" s="10" t="s">
        <v>181</v>
      </c>
      <c r="D126" s="12" t="s">
        <v>208</v>
      </c>
      <c r="E126" s="266">
        <v>0.59</v>
      </c>
      <c r="F126" s="35">
        <f>ROUNDUP(E126*Coleccion!$N$1,-1)</f>
        <v>420</v>
      </c>
      <c r="G126" s="35">
        <f>ROUNDUP(E126*Coleccion!$N$4,-1)</f>
        <v>360</v>
      </c>
      <c r="H126" s="2">
        <v>1</v>
      </c>
      <c r="I126" s="16">
        <f t="shared" si="10"/>
        <v>420</v>
      </c>
      <c r="J126" s="16">
        <f t="shared" si="11"/>
        <v>360</v>
      </c>
      <c r="K126" s="42" t="s">
        <v>1614</v>
      </c>
      <c r="L126" s="41">
        <f t="shared" si="12"/>
        <v>0.59</v>
      </c>
    </row>
    <row r="127" spans="1:12" x14ac:dyDescent="0.3">
      <c r="A127" s="22" t="s">
        <v>1617</v>
      </c>
      <c r="B127" s="95" t="s">
        <v>1406</v>
      </c>
      <c r="C127" s="9" t="s">
        <v>182</v>
      </c>
      <c r="D127" s="12" t="s">
        <v>208</v>
      </c>
      <c r="E127" s="266">
        <v>0.59</v>
      </c>
      <c r="F127" s="35">
        <f>ROUNDUP(E127*Coleccion!$N$1,-1)</f>
        <v>420</v>
      </c>
      <c r="G127" s="35">
        <f>ROUNDUP(E127*Coleccion!$N$4,-1)</f>
        <v>360</v>
      </c>
      <c r="H127" s="2">
        <v>1</v>
      </c>
      <c r="I127" s="16">
        <f t="shared" si="10"/>
        <v>420</v>
      </c>
      <c r="J127" s="16">
        <f t="shared" si="11"/>
        <v>360</v>
      </c>
      <c r="K127" s="42" t="s">
        <v>1618</v>
      </c>
      <c r="L127" s="41">
        <f t="shared" si="12"/>
        <v>0.59</v>
      </c>
    </row>
    <row r="128" spans="1:12" x14ac:dyDescent="0.3">
      <c r="A128" s="176" t="s">
        <v>224</v>
      </c>
      <c r="B128" s="96" t="s">
        <v>1407</v>
      </c>
      <c r="C128" s="9" t="s">
        <v>182</v>
      </c>
      <c r="D128" s="12" t="s">
        <v>208</v>
      </c>
      <c r="E128" s="266">
        <v>0.59</v>
      </c>
      <c r="F128" s="35">
        <f>ROUNDUP(E128*Coleccion!$N$1,-1)</f>
        <v>420</v>
      </c>
      <c r="G128" s="35">
        <f>ROUNDUP(E128*Coleccion!$N$4,-1)</f>
        <v>360</v>
      </c>
      <c r="H128" s="2">
        <v>1</v>
      </c>
      <c r="I128" s="16">
        <f t="shared" si="10"/>
        <v>420</v>
      </c>
      <c r="J128" s="16">
        <f t="shared" si="11"/>
        <v>360</v>
      </c>
      <c r="K128" s="42" t="s">
        <v>223</v>
      </c>
      <c r="L128" s="41">
        <f t="shared" si="12"/>
        <v>0.59</v>
      </c>
    </row>
    <row r="129" spans="1:12" x14ac:dyDescent="0.3">
      <c r="A129" s="22" t="s">
        <v>1612</v>
      </c>
      <c r="B129" s="95" t="s">
        <v>1406</v>
      </c>
      <c r="C129" s="8" t="s">
        <v>184</v>
      </c>
      <c r="D129" s="12" t="s">
        <v>208</v>
      </c>
      <c r="E129" s="266">
        <v>0.59</v>
      </c>
      <c r="F129" s="35">
        <f>ROUNDUP(E129*Coleccion!$N$1,-1)</f>
        <v>420</v>
      </c>
      <c r="G129" s="35">
        <f>ROUNDUP(E129*Coleccion!$N$4,-1)</f>
        <v>360</v>
      </c>
      <c r="H129" s="2">
        <v>1</v>
      </c>
      <c r="I129" s="16">
        <f t="shared" si="10"/>
        <v>420</v>
      </c>
      <c r="J129" s="16">
        <f t="shared" si="11"/>
        <v>360</v>
      </c>
      <c r="K129" s="42" t="s">
        <v>1611</v>
      </c>
      <c r="L129" s="41">
        <f t="shared" si="12"/>
        <v>0.59</v>
      </c>
    </row>
    <row r="130" spans="1:12" x14ac:dyDescent="0.3">
      <c r="A130" s="22" t="s">
        <v>1616</v>
      </c>
      <c r="B130" s="95" t="s">
        <v>1406</v>
      </c>
      <c r="C130" s="19" t="s">
        <v>185</v>
      </c>
      <c r="D130" s="12" t="s">
        <v>208</v>
      </c>
      <c r="E130" s="266">
        <v>0.59</v>
      </c>
      <c r="F130" s="35">
        <f>ROUNDUP(E130*Coleccion!$N$1,-1)</f>
        <v>420</v>
      </c>
      <c r="G130" s="35">
        <f>ROUNDUP(E130*Coleccion!$N$4,-1)</f>
        <v>360</v>
      </c>
      <c r="H130" s="2">
        <v>1</v>
      </c>
      <c r="I130" s="16">
        <f t="shared" ref="I130:I161" si="13">F130*H130</f>
        <v>420</v>
      </c>
      <c r="J130" s="16">
        <f t="shared" ref="J130:J161" si="14">G130*H130</f>
        <v>360</v>
      </c>
      <c r="K130" s="42" t="s">
        <v>1615</v>
      </c>
      <c r="L130" s="41">
        <f t="shared" si="12"/>
        <v>0.59</v>
      </c>
    </row>
    <row r="131" spans="1:12" x14ac:dyDescent="0.3">
      <c r="A131" s="22" t="s">
        <v>1626</v>
      </c>
      <c r="B131" s="79" t="s">
        <v>1415</v>
      </c>
      <c r="C131" s="19" t="s">
        <v>185</v>
      </c>
      <c r="D131" s="12" t="s">
        <v>208</v>
      </c>
      <c r="E131" s="266">
        <v>0.59</v>
      </c>
      <c r="F131" s="35">
        <f>ROUNDUP(E131*Coleccion!$N$1,-1)</f>
        <v>420</v>
      </c>
      <c r="G131" s="35">
        <f>ROUNDUP(E131*Coleccion!$N$4,-1)</f>
        <v>360</v>
      </c>
      <c r="H131" s="2">
        <v>1</v>
      </c>
      <c r="I131" s="16">
        <f t="shared" si="13"/>
        <v>420</v>
      </c>
      <c r="J131" s="16">
        <f t="shared" si="14"/>
        <v>360</v>
      </c>
      <c r="K131" s="42" t="s">
        <v>1625</v>
      </c>
      <c r="L131" s="41">
        <f t="shared" si="12"/>
        <v>0.59</v>
      </c>
    </row>
    <row r="132" spans="1:12" x14ac:dyDescent="0.3">
      <c r="A132" s="22" t="s">
        <v>506</v>
      </c>
      <c r="B132" s="96" t="s">
        <v>1407</v>
      </c>
      <c r="C132" s="10" t="s">
        <v>181</v>
      </c>
      <c r="D132" s="12" t="s">
        <v>208</v>
      </c>
      <c r="E132" s="266">
        <v>0.49</v>
      </c>
      <c r="F132" s="35">
        <f>ROUNDUP(E132*Coleccion!$N$1,-1)</f>
        <v>350</v>
      </c>
      <c r="G132" s="35">
        <f>ROUNDUP(E132*Coleccion!$N$4,-1)</f>
        <v>300</v>
      </c>
      <c r="H132" s="2">
        <v>1</v>
      </c>
      <c r="I132" s="16">
        <f t="shared" si="13"/>
        <v>350</v>
      </c>
      <c r="J132" s="16">
        <f t="shared" si="14"/>
        <v>300</v>
      </c>
      <c r="K132" s="42" t="s">
        <v>507</v>
      </c>
      <c r="L132" s="41">
        <f t="shared" si="12"/>
        <v>0.49</v>
      </c>
    </row>
    <row r="133" spans="1:12" x14ac:dyDescent="0.3">
      <c r="A133" s="4" t="s">
        <v>4595</v>
      </c>
      <c r="B133" s="96" t="s">
        <v>1407</v>
      </c>
      <c r="C133" s="10" t="s">
        <v>181</v>
      </c>
      <c r="D133" s="12" t="s">
        <v>208</v>
      </c>
      <c r="E133" s="266">
        <v>0.49</v>
      </c>
      <c r="F133" s="35">
        <f>ROUNDUP(E133*Coleccion!$N$1,-1)</f>
        <v>350</v>
      </c>
      <c r="G133" s="35">
        <f>ROUNDUP(E133*Coleccion!$N$4,-1)</f>
        <v>300</v>
      </c>
      <c r="H133" s="2">
        <v>1</v>
      </c>
      <c r="I133" s="16">
        <f t="shared" si="13"/>
        <v>350</v>
      </c>
      <c r="J133" s="16">
        <f t="shared" si="14"/>
        <v>300</v>
      </c>
      <c r="K133" s="42" t="s">
        <v>4596</v>
      </c>
      <c r="L133" s="41">
        <f t="shared" si="12"/>
        <v>0.49</v>
      </c>
    </row>
    <row r="134" spans="1:12" x14ac:dyDescent="0.3">
      <c r="A134" s="176" t="s">
        <v>1565</v>
      </c>
      <c r="B134" s="270" t="s">
        <v>1410</v>
      </c>
      <c r="C134" s="10" t="s">
        <v>181</v>
      </c>
      <c r="D134" s="12" t="s">
        <v>208</v>
      </c>
      <c r="E134" s="266">
        <v>0.49</v>
      </c>
      <c r="F134" s="35">
        <f>ROUNDUP(E134*Coleccion!$N$1,-1)</f>
        <v>350</v>
      </c>
      <c r="G134" s="35">
        <f>ROUNDUP(E134*Coleccion!$N$4,-1)</f>
        <v>300</v>
      </c>
      <c r="H134" s="2">
        <v>1</v>
      </c>
      <c r="I134" s="16">
        <f t="shared" si="13"/>
        <v>350</v>
      </c>
      <c r="J134" s="16">
        <f t="shared" si="14"/>
        <v>300</v>
      </c>
      <c r="K134" s="42" t="s">
        <v>1564</v>
      </c>
      <c r="L134" s="41">
        <f t="shared" si="12"/>
        <v>0.49</v>
      </c>
    </row>
    <row r="135" spans="1:12" x14ac:dyDescent="0.3">
      <c r="A135" s="22" t="s">
        <v>1636</v>
      </c>
      <c r="B135" s="87" t="s">
        <v>1398</v>
      </c>
      <c r="C135" s="9" t="s">
        <v>182</v>
      </c>
      <c r="D135" s="12" t="s">
        <v>208</v>
      </c>
      <c r="E135" s="266">
        <v>0.49</v>
      </c>
      <c r="F135" s="35">
        <f>ROUNDUP(E135*Coleccion!$N$1,-1)</f>
        <v>350</v>
      </c>
      <c r="G135" s="35">
        <f>ROUNDUP(E135*Coleccion!$N$4,-1)</f>
        <v>300</v>
      </c>
      <c r="H135" s="2">
        <v>1</v>
      </c>
      <c r="I135" s="16">
        <f t="shared" si="13"/>
        <v>350</v>
      </c>
      <c r="J135" s="16">
        <f t="shared" si="14"/>
        <v>300</v>
      </c>
      <c r="K135" s="42" t="s">
        <v>1635</v>
      </c>
      <c r="L135" s="41">
        <f t="shared" si="12"/>
        <v>0.49</v>
      </c>
    </row>
    <row r="136" spans="1:12" x14ac:dyDescent="0.3">
      <c r="A136" s="4" t="s">
        <v>1633</v>
      </c>
      <c r="B136" s="87" t="s">
        <v>1398</v>
      </c>
      <c r="C136" s="23" t="s">
        <v>183</v>
      </c>
      <c r="D136" s="12" t="s">
        <v>208</v>
      </c>
      <c r="E136" s="266">
        <v>0.49</v>
      </c>
      <c r="F136" s="35">
        <f>ROUNDUP(E136*Coleccion!$N$1,-1)</f>
        <v>350</v>
      </c>
      <c r="G136" s="35">
        <f>ROUNDUP(E136*Coleccion!$N$4,-1)</f>
        <v>300</v>
      </c>
      <c r="H136" s="2">
        <v>2</v>
      </c>
      <c r="I136" s="16">
        <f t="shared" si="13"/>
        <v>700</v>
      </c>
      <c r="J136" s="16">
        <f t="shared" si="14"/>
        <v>600</v>
      </c>
      <c r="K136" s="42" t="s">
        <v>1634</v>
      </c>
      <c r="L136" s="41">
        <f t="shared" si="12"/>
        <v>0.98</v>
      </c>
    </row>
    <row r="137" spans="1:12" x14ac:dyDescent="0.3">
      <c r="A137" s="4" t="s">
        <v>1637</v>
      </c>
      <c r="B137" s="87" t="s">
        <v>1398</v>
      </c>
      <c r="C137" s="23" t="s">
        <v>183</v>
      </c>
      <c r="D137" s="12" t="s">
        <v>208</v>
      </c>
      <c r="E137" s="266">
        <v>0.49</v>
      </c>
      <c r="F137" s="35">
        <f>ROUNDUP(E137*Coleccion!$N$1,-1)</f>
        <v>350</v>
      </c>
      <c r="G137" s="35">
        <f>ROUNDUP(E137*Coleccion!$N$4,-1)</f>
        <v>300</v>
      </c>
      <c r="H137" s="2">
        <v>2</v>
      </c>
      <c r="I137" s="16">
        <f t="shared" si="13"/>
        <v>700</v>
      </c>
      <c r="J137" s="16">
        <f t="shared" si="14"/>
        <v>600</v>
      </c>
      <c r="K137" s="42" t="s">
        <v>1638</v>
      </c>
      <c r="L137" s="41">
        <f t="shared" si="12"/>
        <v>0.98</v>
      </c>
    </row>
    <row r="138" spans="1:12" x14ac:dyDescent="0.3">
      <c r="A138" s="4" t="s">
        <v>1639</v>
      </c>
      <c r="B138" s="87" t="s">
        <v>1398</v>
      </c>
      <c r="C138" s="23" t="s">
        <v>183</v>
      </c>
      <c r="D138" s="12" t="s">
        <v>208</v>
      </c>
      <c r="E138" s="266">
        <v>0.49</v>
      </c>
      <c r="F138" s="35">
        <f>ROUNDUP(E138*Coleccion!$N$1,-1)</f>
        <v>350</v>
      </c>
      <c r="G138" s="35">
        <f>ROUNDUP(E138*Coleccion!$N$4,-1)</f>
        <v>300</v>
      </c>
      <c r="H138" s="2">
        <v>2</v>
      </c>
      <c r="I138" s="16">
        <f t="shared" si="13"/>
        <v>700</v>
      </c>
      <c r="J138" s="16">
        <f t="shared" si="14"/>
        <v>600</v>
      </c>
      <c r="K138" s="42" t="s">
        <v>1640</v>
      </c>
      <c r="L138" s="41">
        <f t="shared" si="12"/>
        <v>0.98</v>
      </c>
    </row>
    <row r="139" spans="1:12" x14ac:dyDescent="0.3">
      <c r="A139" s="4" t="s">
        <v>3735</v>
      </c>
      <c r="B139" s="93" t="s">
        <v>1404</v>
      </c>
      <c r="C139" s="8" t="s">
        <v>184</v>
      </c>
      <c r="D139" s="12" t="s">
        <v>208</v>
      </c>
      <c r="E139" s="266">
        <v>0.49</v>
      </c>
      <c r="F139" s="35">
        <f>ROUNDUP(E139*Coleccion!$N$1,-1)</f>
        <v>350</v>
      </c>
      <c r="G139" s="35">
        <f>ROUNDUP(E139*Coleccion!$N$4,-1)</f>
        <v>300</v>
      </c>
      <c r="H139" s="2">
        <v>1</v>
      </c>
      <c r="I139" s="16">
        <f t="shared" si="13"/>
        <v>350</v>
      </c>
      <c r="J139" s="16">
        <f t="shared" si="14"/>
        <v>300</v>
      </c>
      <c r="K139" s="42" t="s">
        <v>3738</v>
      </c>
      <c r="L139" s="41">
        <f t="shared" si="12"/>
        <v>0.49</v>
      </c>
    </row>
    <row r="140" spans="1:12" x14ac:dyDescent="0.3">
      <c r="A140" s="4" t="s">
        <v>1965</v>
      </c>
      <c r="B140" s="79" t="s">
        <v>1415</v>
      </c>
      <c r="C140" s="8" t="s">
        <v>184</v>
      </c>
      <c r="D140" s="12" t="s">
        <v>208</v>
      </c>
      <c r="E140" s="266">
        <v>0.49</v>
      </c>
      <c r="F140" s="35">
        <f>ROUNDUP(E140*Coleccion!$N$1,-1)</f>
        <v>350</v>
      </c>
      <c r="G140" s="35">
        <f>ROUNDUP(E140*Coleccion!$N$4,-1)</f>
        <v>300</v>
      </c>
      <c r="H140" s="2">
        <v>1</v>
      </c>
      <c r="I140" s="16">
        <f t="shared" si="13"/>
        <v>350</v>
      </c>
      <c r="J140" s="16">
        <f t="shared" si="14"/>
        <v>300</v>
      </c>
      <c r="K140" s="42" t="s">
        <v>1966</v>
      </c>
      <c r="L140" s="41">
        <f t="shared" si="12"/>
        <v>0.49</v>
      </c>
    </row>
    <row r="141" spans="1:12" x14ac:dyDescent="0.3">
      <c r="A141" s="4" t="s">
        <v>3763</v>
      </c>
      <c r="B141" s="82" t="s">
        <v>1392</v>
      </c>
      <c r="C141" s="8" t="s">
        <v>184</v>
      </c>
      <c r="D141" s="13" t="s">
        <v>209</v>
      </c>
      <c r="E141" s="266">
        <v>0.49</v>
      </c>
      <c r="F141" s="35">
        <f>ROUNDUP(E141*Coleccion!$N$1,-1)</f>
        <v>350</v>
      </c>
      <c r="G141" s="35">
        <f>ROUNDUP(E141*Coleccion!$N$4,-1)</f>
        <v>300</v>
      </c>
      <c r="H141" s="2">
        <v>1</v>
      </c>
      <c r="I141" s="16">
        <f t="shared" si="13"/>
        <v>350</v>
      </c>
      <c r="J141" s="16">
        <f t="shared" si="14"/>
        <v>300</v>
      </c>
      <c r="K141" s="42" t="s">
        <v>3764</v>
      </c>
      <c r="L141" s="41">
        <f t="shared" si="12"/>
        <v>0.49</v>
      </c>
    </row>
    <row r="142" spans="1:12" x14ac:dyDescent="0.3">
      <c r="A142" s="4" t="s">
        <v>6461</v>
      </c>
      <c r="B142" s="86" t="s">
        <v>1396</v>
      </c>
      <c r="C142" s="8" t="s">
        <v>184</v>
      </c>
      <c r="D142" s="13" t="s">
        <v>209</v>
      </c>
      <c r="E142" s="266">
        <v>0.49</v>
      </c>
      <c r="F142" s="35">
        <f>ROUNDUP(E142*Coleccion!$N$1,-1)</f>
        <v>350</v>
      </c>
      <c r="G142" s="35">
        <f>ROUNDUP(E142*Coleccion!$N$4,-1)</f>
        <v>300</v>
      </c>
      <c r="H142" s="2">
        <v>1</v>
      </c>
      <c r="I142" s="16">
        <f t="shared" si="13"/>
        <v>350</v>
      </c>
      <c r="J142" s="16">
        <f t="shared" si="14"/>
        <v>300</v>
      </c>
      <c r="K142" s="42" t="s">
        <v>6460</v>
      </c>
      <c r="L142" s="41">
        <f t="shared" si="12"/>
        <v>0.49</v>
      </c>
    </row>
    <row r="143" spans="1:12" x14ac:dyDescent="0.3">
      <c r="A143" s="38" t="s">
        <v>3710</v>
      </c>
      <c r="B143" s="211" t="s">
        <v>3228</v>
      </c>
      <c r="C143" s="8" t="s">
        <v>184</v>
      </c>
      <c r="D143" s="13" t="s">
        <v>209</v>
      </c>
      <c r="E143" s="266">
        <v>0.49</v>
      </c>
      <c r="F143" s="35">
        <f>ROUNDUP(E143*Coleccion!$N$1,-1)</f>
        <v>350</v>
      </c>
      <c r="G143" s="35">
        <f>ROUNDUP(E143*Coleccion!$N$4,-1)</f>
        <v>300</v>
      </c>
      <c r="H143" s="36">
        <v>1</v>
      </c>
      <c r="I143" s="35">
        <f t="shared" si="13"/>
        <v>350</v>
      </c>
      <c r="J143" s="35">
        <f t="shared" si="14"/>
        <v>300</v>
      </c>
      <c r="K143" s="175" t="s">
        <v>3715</v>
      </c>
      <c r="L143" s="41">
        <f t="shared" si="12"/>
        <v>0.49</v>
      </c>
    </row>
    <row r="144" spans="1:12" x14ac:dyDescent="0.3">
      <c r="A144" s="4" t="s">
        <v>1873</v>
      </c>
      <c r="B144" s="87" t="s">
        <v>1398</v>
      </c>
      <c r="C144" s="19" t="s">
        <v>185</v>
      </c>
      <c r="D144" s="13" t="s">
        <v>209</v>
      </c>
      <c r="E144" s="266">
        <v>0.49</v>
      </c>
      <c r="F144" s="35">
        <f>ROUNDUP(E144*Coleccion!$N$1,-1)</f>
        <v>350</v>
      </c>
      <c r="G144" s="35">
        <f>ROUNDUP(E144*Coleccion!$N$4,-1)</f>
        <v>300</v>
      </c>
      <c r="H144" s="2">
        <v>1</v>
      </c>
      <c r="I144" s="16">
        <f t="shared" si="13"/>
        <v>350</v>
      </c>
      <c r="J144" s="16">
        <f t="shared" si="14"/>
        <v>300</v>
      </c>
      <c r="K144" s="42" t="s">
        <v>1872</v>
      </c>
      <c r="L144" s="41">
        <f t="shared" si="12"/>
        <v>0.49</v>
      </c>
    </row>
    <row r="145" spans="1:12" x14ac:dyDescent="0.3">
      <c r="A145" s="22" t="s">
        <v>1595</v>
      </c>
      <c r="B145" s="99" t="s">
        <v>1410</v>
      </c>
      <c r="C145" s="10" t="s">
        <v>1006</v>
      </c>
      <c r="D145" s="13" t="s">
        <v>209</v>
      </c>
      <c r="E145" s="266">
        <v>0.49</v>
      </c>
      <c r="F145" s="35">
        <f>ROUNDUP(E145*Coleccion!$N$1,-1)</f>
        <v>350</v>
      </c>
      <c r="G145" s="35">
        <f>ROUNDUP(E145*Coleccion!$N$4,-1)</f>
        <v>300</v>
      </c>
      <c r="H145" s="2">
        <v>1</v>
      </c>
      <c r="I145" s="16">
        <f t="shared" si="13"/>
        <v>350</v>
      </c>
      <c r="J145" s="16">
        <f t="shared" si="14"/>
        <v>300</v>
      </c>
      <c r="K145" s="42" t="s">
        <v>1596</v>
      </c>
      <c r="L145" s="41">
        <f t="shared" si="12"/>
        <v>0.49</v>
      </c>
    </row>
    <row r="146" spans="1:12" x14ac:dyDescent="0.3">
      <c r="A146" s="30" t="s">
        <v>4095</v>
      </c>
      <c r="B146" s="23" t="s">
        <v>1343</v>
      </c>
      <c r="C146" s="5" t="s">
        <v>1035</v>
      </c>
      <c r="D146" s="12" t="s">
        <v>208</v>
      </c>
      <c r="E146" s="266">
        <v>0.49</v>
      </c>
      <c r="F146" s="35">
        <f>ROUNDUP(E146*Coleccion!$N$1,-1)</f>
        <v>350</v>
      </c>
      <c r="G146" s="35">
        <f>ROUNDUP(E146*Coleccion!$N$4,-1)</f>
        <v>300</v>
      </c>
      <c r="H146" s="2">
        <v>1</v>
      </c>
      <c r="I146" s="16">
        <f t="shared" si="13"/>
        <v>350</v>
      </c>
      <c r="J146" s="16">
        <f t="shared" si="14"/>
        <v>300</v>
      </c>
      <c r="K146" s="42" t="s">
        <v>4096</v>
      </c>
      <c r="L146" s="41">
        <f t="shared" si="12"/>
        <v>0.49</v>
      </c>
    </row>
    <row r="147" spans="1:12" x14ac:dyDescent="0.3">
      <c r="A147" s="4" t="s">
        <v>1597</v>
      </c>
      <c r="B147" s="96" t="s">
        <v>1407</v>
      </c>
      <c r="C147" s="19" t="s">
        <v>1037</v>
      </c>
      <c r="D147" s="1" t="s">
        <v>211</v>
      </c>
      <c r="E147" s="266">
        <v>0.49</v>
      </c>
      <c r="F147" s="35">
        <f>ROUNDUP(E147*Coleccion!$N$1,-1)</f>
        <v>350</v>
      </c>
      <c r="G147" s="35">
        <f>ROUNDUP(E147*Coleccion!$N$4,-1)</f>
        <v>300</v>
      </c>
      <c r="H147" s="2">
        <v>1</v>
      </c>
      <c r="I147" s="16">
        <f t="shared" si="13"/>
        <v>350</v>
      </c>
      <c r="J147" s="16">
        <f t="shared" si="14"/>
        <v>300</v>
      </c>
      <c r="K147" s="42" t="s">
        <v>1598</v>
      </c>
      <c r="L147" s="41">
        <f t="shared" ref="L147:L178" si="15">E147*H147</f>
        <v>0.49</v>
      </c>
    </row>
    <row r="148" spans="1:12" x14ac:dyDescent="0.3">
      <c r="A148" s="4" t="s">
        <v>472</v>
      </c>
      <c r="B148" s="87" t="s">
        <v>1398</v>
      </c>
      <c r="C148" s="14" t="s">
        <v>1152</v>
      </c>
      <c r="D148" s="12" t="s">
        <v>208</v>
      </c>
      <c r="E148" s="266">
        <v>0.49</v>
      </c>
      <c r="F148" s="35">
        <f>ROUNDUP(E148*Coleccion!$N$1,-1)</f>
        <v>350</v>
      </c>
      <c r="G148" s="35">
        <f>ROUNDUP(E148*Coleccion!$N$4,-1)</f>
        <v>300</v>
      </c>
      <c r="H148" s="2">
        <v>2</v>
      </c>
      <c r="I148" s="16">
        <f t="shared" si="13"/>
        <v>700</v>
      </c>
      <c r="J148" s="16">
        <f t="shared" si="14"/>
        <v>600</v>
      </c>
      <c r="K148" s="42" t="s">
        <v>473</v>
      </c>
      <c r="L148" s="41">
        <f t="shared" si="15"/>
        <v>0.98</v>
      </c>
    </row>
    <row r="149" spans="1:12" x14ac:dyDescent="0.3">
      <c r="A149" s="4" t="s">
        <v>1883</v>
      </c>
      <c r="B149" s="68" t="s">
        <v>1378</v>
      </c>
      <c r="C149" s="14" t="s">
        <v>1152</v>
      </c>
      <c r="D149" s="13" t="s">
        <v>209</v>
      </c>
      <c r="E149" s="266">
        <v>0.49</v>
      </c>
      <c r="F149" s="35">
        <f>ROUNDUP(E149*Coleccion!$N$1,-1)</f>
        <v>350</v>
      </c>
      <c r="G149" s="35">
        <f>ROUNDUP(E149*Coleccion!$N$4,-1)</f>
        <v>300</v>
      </c>
      <c r="H149" s="2">
        <v>1</v>
      </c>
      <c r="I149" s="16">
        <f t="shared" si="13"/>
        <v>350</v>
      </c>
      <c r="J149" s="16">
        <f t="shared" si="14"/>
        <v>300</v>
      </c>
      <c r="K149" s="42" t="s">
        <v>1882</v>
      </c>
      <c r="L149" s="41">
        <f t="shared" si="15"/>
        <v>0.49</v>
      </c>
    </row>
    <row r="150" spans="1:12" x14ac:dyDescent="0.3">
      <c r="A150" s="4" t="s">
        <v>6453</v>
      </c>
      <c r="B150" s="86" t="s">
        <v>1396</v>
      </c>
      <c r="C150" s="14" t="s">
        <v>1152</v>
      </c>
      <c r="D150" s="1" t="s">
        <v>211</v>
      </c>
      <c r="E150" s="266">
        <v>0.39</v>
      </c>
      <c r="F150" s="35">
        <f>ROUNDUP(E150*Coleccion!$N$1,-1)</f>
        <v>280</v>
      </c>
      <c r="G150" s="35">
        <f>ROUNDUP(E150*Coleccion!$N$4,-1)</f>
        <v>240</v>
      </c>
      <c r="H150" s="2">
        <v>1</v>
      </c>
      <c r="I150" s="16">
        <f t="shared" si="13"/>
        <v>280</v>
      </c>
      <c r="J150" s="16">
        <f t="shared" si="14"/>
        <v>240</v>
      </c>
      <c r="K150" s="42" t="s">
        <v>6456</v>
      </c>
      <c r="L150" s="41">
        <f t="shared" si="15"/>
        <v>0.39</v>
      </c>
    </row>
    <row r="151" spans="1:12" x14ac:dyDescent="0.3">
      <c r="A151" s="4" t="s">
        <v>6452</v>
      </c>
      <c r="B151" s="86" t="s">
        <v>1396</v>
      </c>
      <c r="C151" s="14" t="s">
        <v>1152</v>
      </c>
      <c r="D151" s="1" t="s">
        <v>211</v>
      </c>
      <c r="E151" s="266">
        <v>0.39</v>
      </c>
      <c r="F151" s="35">
        <f>ROUNDUP(E151*Coleccion!$N$1,-1)</f>
        <v>280</v>
      </c>
      <c r="G151" s="35">
        <f>ROUNDUP(E151*Coleccion!$N$4,-1)</f>
        <v>240</v>
      </c>
      <c r="H151" s="2">
        <v>1</v>
      </c>
      <c r="I151" s="16">
        <f t="shared" si="13"/>
        <v>280</v>
      </c>
      <c r="J151" s="16">
        <f t="shared" si="14"/>
        <v>240</v>
      </c>
      <c r="K151" s="42" t="s">
        <v>6455</v>
      </c>
      <c r="L151" s="41">
        <f t="shared" si="15"/>
        <v>0.39</v>
      </c>
    </row>
    <row r="152" spans="1:12" x14ac:dyDescent="0.3">
      <c r="A152" s="4" t="s">
        <v>6454</v>
      </c>
      <c r="B152" s="86" t="s">
        <v>1396</v>
      </c>
      <c r="C152" s="14" t="s">
        <v>1152</v>
      </c>
      <c r="D152" s="1" t="s">
        <v>211</v>
      </c>
      <c r="E152" s="266">
        <v>0.39</v>
      </c>
      <c r="F152" s="35">
        <f>ROUNDUP(E152*Coleccion!$N$1,-1)</f>
        <v>280</v>
      </c>
      <c r="G152" s="35">
        <f>ROUNDUP(E152*Coleccion!$N$4,-1)</f>
        <v>240</v>
      </c>
      <c r="H152" s="2">
        <v>1</v>
      </c>
      <c r="I152" s="16">
        <f t="shared" si="13"/>
        <v>280</v>
      </c>
      <c r="J152" s="16">
        <f t="shared" si="14"/>
        <v>240</v>
      </c>
      <c r="K152" s="42" t="s">
        <v>6457</v>
      </c>
      <c r="L152" s="41">
        <f t="shared" si="15"/>
        <v>0.39</v>
      </c>
    </row>
    <row r="153" spans="1:12" x14ac:dyDescent="0.3">
      <c r="A153" s="4" t="s">
        <v>1599</v>
      </c>
      <c r="B153" s="104" t="s">
        <v>1416</v>
      </c>
      <c r="C153" s="10" t="s">
        <v>181</v>
      </c>
      <c r="D153" s="13" t="s">
        <v>209</v>
      </c>
      <c r="E153" s="266">
        <v>0.28999999999999998</v>
      </c>
      <c r="F153" s="35">
        <f>ROUNDUP(E153*Coleccion!$N$1,-1)</f>
        <v>210</v>
      </c>
      <c r="G153" s="35">
        <f>ROUNDUP(E153*Coleccion!$N$4,-1)</f>
        <v>180</v>
      </c>
      <c r="H153" s="2">
        <v>1</v>
      </c>
      <c r="I153" s="16">
        <f t="shared" si="13"/>
        <v>210</v>
      </c>
      <c r="J153" s="16">
        <f t="shared" si="14"/>
        <v>180</v>
      </c>
      <c r="K153" s="42" t="s">
        <v>1600</v>
      </c>
      <c r="L153" s="41">
        <f t="shared" si="15"/>
        <v>0.28999999999999998</v>
      </c>
    </row>
    <row r="154" spans="1:12" x14ac:dyDescent="0.3">
      <c r="A154" s="4" t="s">
        <v>3750</v>
      </c>
      <c r="B154" s="97" t="s">
        <v>1408</v>
      </c>
      <c r="C154" s="23" t="s">
        <v>183</v>
      </c>
      <c r="D154" s="13" t="s">
        <v>209</v>
      </c>
      <c r="E154" s="266">
        <v>0.28999999999999998</v>
      </c>
      <c r="F154" s="35">
        <f>ROUNDUP(E154*Coleccion!$N$1,-1)</f>
        <v>210</v>
      </c>
      <c r="G154" s="35">
        <f>ROUNDUP(E154*Coleccion!$N$4,-1)</f>
        <v>180</v>
      </c>
      <c r="H154" s="2">
        <v>1</v>
      </c>
      <c r="I154" s="16">
        <f t="shared" si="13"/>
        <v>210</v>
      </c>
      <c r="J154" s="16">
        <f t="shared" si="14"/>
        <v>180</v>
      </c>
      <c r="K154" s="42" t="s">
        <v>3749</v>
      </c>
      <c r="L154" s="41">
        <f t="shared" si="15"/>
        <v>0.28999999999999998</v>
      </c>
    </row>
    <row r="155" spans="1:12" x14ac:dyDescent="0.3">
      <c r="A155" s="176" t="s">
        <v>557</v>
      </c>
      <c r="B155" s="76" t="s">
        <v>1385</v>
      </c>
      <c r="C155" s="6" t="s">
        <v>1154</v>
      </c>
      <c r="D155" s="12" t="s">
        <v>208</v>
      </c>
      <c r="E155" s="266">
        <v>0.28999999999999998</v>
      </c>
      <c r="F155" s="35">
        <f>ROUNDUP(E155*Coleccion!$N$1,-1)</f>
        <v>210</v>
      </c>
      <c r="G155" s="35">
        <f>ROUNDUP(E155*Coleccion!$N$4,-1)</f>
        <v>180</v>
      </c>
      <c r="H155" s="2">
        <v>1</v>
      </c>
      <c r="I155" s="16">
        <f t="shared" si="13"/>
        <v>210</v>
      </c>
      <c r="J155" s="16">
        <f t="shared" si="14"/>
        <v>180</v>
      </c>
      <c r="K155" s="42" t="s">
        <v>556</v>
      </c>
      <c r="L155" s="41">
        <f t="shared" si="15"/>
        <v>0.28999999999999998</v>
      </c>
    </row>
    <row r="156" spans="1:12" x14ac:dyDescent="0.3">
      <c r="A156" s="176" t="s">
        <v>221</v>
      </c>
      <c r="B156" s="77" t="s">
        <v>1386</v>
      </c>
      <c r="C156" s="10" t="s">
        <v>181</v>
      </c>
      <c r="D156" s="13" t="s">
        <v>209</v>
      </c>
      <c r="E156" s="266">
        <v>0.25</v>
      </c>
      <c r="F156" s="35">
        <f>ROUNDUP(E156*Coleccion!$N$1,-1)</f>
        <v>180</v>
      </c>
      <c r="G156" s="35">
        <f>ROUNDUP(E156*Coleccion!$N$4,-1)</f>
        <v>150</v>
      </c>
      <c r="H156" s="2">
        <v>1</v>
      </c>
      <c r="I156" s="16">
        <f t="shared" si="13"/>
        <v>180</v>
      </c>
      <c r="J156" s="16">
        <f t="shared" si="14"/>
        <v>150</v>
      </c>
      <c r="K156" s="42" t="s">
        <v>222</v>
      </c>
      <c r="L156" s="41">
        <f t="shared" si="15"/>
        <v>0.25</v>
      </c>
    </row>
    <row r="157" spans="1:12" x14ac:dyDescent="0.3">
      <c r="A157" s="4" t="s">
        <v>4589</v>
      </c>
      <c r="B157" s="81" t="s">
        <v>1391</v>
      </c>
      <c r="C157" s="10" t="s">
        <v>181</v>
      </c>
      <c r="D157" s="13" t="s">
        <v>209</v>
      </c>
      <c r="E157" s="266">
        <v>0.25</v>
      </c>
      <c r="F157" s="35">
        <f>ROUNDUP(E157*Coleccion!$N$1,-1)</f>
        <v>180</v>
      </c>
      <c r="G157" s="35">
        <f>ROUNDUP(E157*Coleccion!$N$4,-1)</f>
        <v>150</v>
      </c>
      <c r="H157" s="2">
        <v>1</v>
      </c>
      <c r="I157" s="16">
        <f t="shared" si="13"/>
        <v>180</v>
      </c>
      <c r="J157" s="16">
        <f t="shared" si="14"/>
        <v>150</v>
      </c>
      <c r="K157" s="42" t="s">
        <v>4588</v>
      </c>
      <c r="L157" s="41">
        <f t="shared" si="15"/>
        <v>0.25</v>
      </c>
    </row>
    <row r="158" spans="1:12" x14ac:dyDescent="0.3">
      <c r="A158" s="4" t="s">
        <v>3769</v>
      </c>
      <c r="B158" s="81" t="s">
        <v>1391</v>
      </c>
      <c r="C158" s="10" t="s">
        <v>181</v>
      </c>
      <c r="D158" s="13" t="s">
        <v>209</v>
      </c>
      <c r="E158" s="266">
        <v>0.25</v>
      </c>
      <c r="F158" s="35">
        <f>ROUNDUP(E158*Coleccion!$N$1,-1)</f>
        <v>180</v>
      </c>
      <c r="G158" s="35">
        <f>ROUNDUP(E158*Coleccion!$N$4,-1)</f>
        <v>150</v>
      </c>
      <c r="H158" s="2">
        <v>1</v>
      </c>
      <c r="I158" s="16">
        <f t="shared" si="13"/>
        <v>180</v>
      </c>
      <c r="J158" s="16">
        <f t="shared" si="14"/>
        <v>150</v>
      </c>
      <c r="K158" s="42" t="s">
        <v>3770</v>
      </c>
      <c r="L158" s="41">
        <f t="shared" si="15"/>
        <v>0.25</v>
      </c>
    </row>
    <row r="159" spans="1:12" x14ac:dyDescent="0.3">
      <c r="A159" s="4" t="s">
        <v>3695</v>
      </c>
      <c r="B159" s="83" t="s">
        <v>1393</v>
      </c>
      <c r="C159" s="10" t="s">
        <v>181</v>
      </c>
      <c r="D159" s="13" t="s">
        <v>209</v>
      </c>
      <c r="E159" s="266">
        <v>0.25</v>
      </c>
      <c r="F159" s="35">
        <f>ROUNDUP(E159*Coleccion!$N$1,-1)</f>
        <v>180</v>
      </c>
      <c r="G159" s="35">
        <f>ROUNDUP(E159*Coleccion!$N$4,-1)</f>
        <v>150</v>
      </c>
      <c r="H159" s="2">
        <v>1</v>
      </c>
      <c r="I159" s="16">
        <f t="shared" si="13"/>
        <v>180</v>
      </c>
      <c r="J159" s="16">
        <f t="shared" si="14"/>
        <v>150</v>
      </c>
      <c r="K159" s="42" t="s">
        <v>3696</v>
      </c>
      <c r="L159" s="41">
        <f t="shared" si="15"/>
        <v>0.25</v>
      </c>
    </row>
    <row r="160" spans="1:12" x14ac:dyDescent="0.3">
      <c r="A160" s="4" t="s">
        <v>3756</v>
      </c>
      <c r="B160" s="83" t="s">
        <v>1393</v>
      </c>
      <c r="C160" s="10" t="s">
        <v>181</v>
      </c>
      <c r="D160" s="13" t="s">
        <v>209</v>
      </c>
      <c r="E160" s="266">
        <v>0.25</v>
      </c>
      <c r="F160" s="35">
        <f>ROUNDUP(E160*Coleccion!$N$1,-1)</f>
        <v>180</v>
      </c>
      <c r="G160" s="35">
        <f>ROUNDUP(E160*Coleccion!$N$4,-1)</f>
        <v>150</v>
      </c>
      <c r="H160" s="2">
        <v>1</v>
      </c>
      <c r="I160" s="16">
        <f t="shared" si="13"/>
        <v>180</v>
      </c>
      <c r="J160" s="16">
        <f t="shared" si="14"/>
        <v>150</v>
      </c>
      <c r="K160" s="42" t="s">
        <v>3755</v>
      </c>
      <c r="L160" s="41">
        <f t="shared" si="15"/>
        <v>0.25</v>
      </c>
    </row>
    <row r="161" spans="1:12" x14ac:dyDescent="0.3">
      <c r="A161" s="4" t="s">
        <v>1874</v>
      </c>
      <c r="B161" s="87" t="s">
        <v>1398</v>
      </c>
      <c r="C161" s="10" t="s">
        <v>181</v>
      </c>
      <c r="D161" s="13" t="s">
        <v>209</v>
      </c>
      <c r="E161" s="266">
        <v>0.25</v>
      </c>
      <c r="F161" s="35">
        <f>ROUNDUP(E161*Coleccion!$N$1,-1)</f>
        <v>180</v>
      </c>
      <c r="G161" s="35">
        <f>ROUNDUP(E161*Coleccion!$N$4,-1)</f>
        <v>150</v>
      </c>
      <c r="H161" s="2">
        <v>1</v>
      </c>
      <c r="I161" s="16">
        <f t="shared" si="13"/>
        <v>180</v>
      </c>
      <c r="J161" s="16">
        <f t="shared" si="14"/>
        <v>150</v>
      </c>
      <c r="K161" s="42" t="s">
        <v>1875</v>
      </c>
      <c r="L161" s="41">
        <f t="shared" si="15"/>
        <v>0.25</v>
      </c>
    </row>
    <row r="162" spans="1:12" x14ac:dyDescent="0.3">
      <c r="A162" s="38" t="s">
        <v>3707</v>
      </c>
      <c r="B162" s="211" t="s">
        <v>3228</v>
      </c>
      <c r="C162" s="10" t="s">
        <v>181</v>
      </c>
      <c r="D162" s="13" t="s">
        <v>209</v>
      </c>
      <c r="E162" s="266">
        <v>0.25</v>
      </c>
      <c r="F162" s="35">
        <f>ROUNDUP(E162*Coleccion!$N$1,-1)</f>
        <v>180</v>
      </c>
      <c r="G162" s="35">
        <f>ROUNDUP(E162*Coleccion!$N$4,-1)</f>
        <v>150</v>
      </c>
      <c r="H162" s="36">
        <v>1</v>
      </c>
      <c r="I162" s="35">
        <f t="shared" ref="I162:I187" si="16">F162*H162</f>
        <v>180</v>
      </c>
      <c r="J162" s="35">
        <f t="shared" ref="J162:J187" si="17">G162*H162</f>
        <v>150</v>
      </c>
      <c r="K162" s="175" t="s">
        <v>3716</v>
      </c>
      <c r="L162" s="41">
        <f t="shared" si="15"/>
        <v>0.25</v>
      </c>
    </row>
    <row r="163" spans="1:12" x14ac:dyDescent="0.3">
      <c r="A163" s="4" t="s">
        <v>3758</v>
      </c>
      <c r="B163" s="82" t="s">
        <v>1392</v>
      </c>
      <c r="C163" s="10" t="s">
        <v>181</v>
      </c>
      <c r="D163" s="1" t="s">
        <v>211</v>
      </c>
      <c r="E163" s="266">
        <v>0.25</v>
      </c>
      <c r="F163" s="35">
        <f>ROUNDUP(E163*Coleccion!$N$1,-1)</f>
        <v>180</v>
      </c>
      <c r="G163" s="35">
        <f>ROUNDUP(E163*Coleccion!$N$4,-1)</f>
        <v>150</v>
      </c>
      <c r="H163" s="2">
        <v>1</v>
      </c>
      <c r="I163" s="16">
        <f t="shared" si="16"/>
        <v>180</v>
      </c>
      <c r="J163" s="16">
        <f t="shared" si="17"/>
        <v>150</v>
      </c>
      <c r="K163" s="42" t="s">
        <v>3757</v>
      </c>
      <c r="L163" s="41">
        <f t="shared" si="15"/>
        <v>0.25</v>
      </c>
    </row>
    <row r="164" spans="1:12" x14ac:dyDescent="0.3">
      <c r="A164" s="4" t="s">
        <v>1981</v>
      </c>
      <c r="B164" s="82" t="s">
        <v>1392</v>
      </c>
      <c r="C164" s="10" t="s">
        <v>181</v>
      </c>
      <c r="D164" s="1" t="s">
        <v>211</v>
      </c>
      <c r="E164" s="266">
        <v>0.25</v>
      </c>
      <c r="F164" s="35">
        <f>ROUNDUP(E164*Coleccion!$N$1,-1)</f>
        <v>180</v>
      </c>
      <c r="G164" s="35">
        <f>ROUNDUP(E164*Coleccion!$N$4,-1)</f>
        <v>150</v>
      </c>
      <c r="H164" s="2">
        <v>1</v>
      </c>
      <c r="I164" s="16">
        <f t="shared" si="16"/>
        <v>180</v>
      </c>
      <c r="J164" s="16">
        <f t="shared" si="17"/>
        <v>150</v>
      </c>
      <c r="K164" s="42" t="s">
        <v>1982</v>
      </c>
      <c r="L164" s="41">
        <f t="shared" si="15"/>
        <v>0.25</v>
      </c>
    </row>
    <row r="165" spans="1:12" x14ac:dyDescent="0.3">
      <c r="A165" s="4" t="s">
        <v>3754</v>
      </c>
      <c r="B165" s="83" t="s">
        <v>1393</v>
      </c>
      <c r="C165" s="10" t="s">
        <v>181</v>
      </c>
      <c r="D165" s="1" t="s">
        <v>211</v>
      </c>
      <c r="E165" s="266">
        <v>0.25</v>
      </c>
      <c r="F165" s="35">
        <f>ROUNDUP(E165*Coleccion!$N$1,-1)</f>
        <v>180</v>
      </c>
      <c r="G165" s="35">
        <f>ROUNDUP(E165*Coleccion!$N$4,-1)</f>
        <v>150</v>
      </c>
      <c r="H165" s="2">
        <v>1</v>
      </c>
      <c r="I165" s="16">
        <f t="shared" si="16"/>
        <v>180</v>
      </c>
      <c r="J165" s="16">
        <f t="shared" si="17"/>
        <v>150</v>
      </c>
      <c r="K165" s="42" t="s">
        <v>3753</v>
      </c>
      <c r="L165" s="41">
        <f t="shared" si="15"/>
        <v>0.25</v>
      </c>
    </row>
    <row r="166" spans="1:12" x14ac:dyDescent="0.3">
      <c r="A166" s="4" t="s">
        <v>3752</v>
      </c>
      <c r="B166" s="83" t="s">
        <v>1393</v>
      </c>
      <c r="C166" s="9" t="s">
        <v>182</v>
      </c>
      <c r="D166" s="13" t="s">
        <v>209</v>
      </c>
      <c r="E166" s="266">
        <v>0.25</v>
      </c>
      <c r="F166" s="35">
        <f>ROUNDUP(E166*Coleccion!$N$1,-1)</f>
        <v>180</v>
      </c>
      <c r="G166" s="35">
        <f>ROUNDUP(E166*Coleccion!$N$4,-1)</f>
        <v>150</v>
      </c>
      <c r="H166" s="2">
        <v>1</v>
      </c>
      <c r="I166" s="16">
        <f t="shared" si="16"/>
        <v>180</v>
      </c>
      <c r="J166" s="16">
        <f t="shared" si="17"/>
        <v>150</v>
      </c>
      <c r="K166" s="42" t="s">
        <v>3751</v>
      </c>
      <c r="L166" s="41">
        <f t="shared" si="15"/>
        <v>0.25</v>
      </c>
    </row>
    <row r="167" spans="1:12" x14ac:dyDescent="0.3">
      <c r="A167" s="4" t="s">
        <v>1881</v>
      </c>
      <c r="B167" s="87" t="s">
        <v>1398</v>
      </c>
      <c r="C167" s="9" t="s">
        <v>182</v>
      </c>
      <c r="D167" s="13" t="s">
        <v>209</v>
      </c>
      <c r="E167" s="266">
        <v>0.25</v>
      </c>
      <c r="F167" s="35">
        <f>ROUNDUP(E167*Coleccion!$N$1,-1)</f>
        <v>180</v>
      </c>
      <c r="G167" s="35">
        <f>ROUNDUP(E167*Coleccion!$N$4,-1)</f>
        <v>150</v>
      </c>
      <c r="H167" s="2">
        <v>1</v>
      </c>
      <c r="I167" s="16">
        <f t="shared" si="16"/>
        <v>180</v>
      </c>
      <c r="J167" s="16">
        <f t="shared" si="17"/>
        <v>150</v>
      </c>
      <c r="K167" s="42" t="s">
        <v>1880</v>
      </c>
      <c r="L167" s="41">
        <f t="shared" si="15"/>
        <v>0.25</v>
      </c>
    </row>
    <row r="168" spans="1:12" x14ac:dyDescent="0.3">
      <c r="A168" s="4" t="s">
        <v>3746</v>
      </c>
      <c r="B168" s="97" t="s">
        <v>1408</v>
      </c>
      <c r="C168" s="9" t="s">
        <v>182</v>
      </c>
      <c r="D168" s="13" t="s">
        <v>209</v>
      </c>
      <c r="E168" s="266">
        <v>0.25</v>
      </c>
      <c r="F168" s="35">
        <f>ROUNDUP(E168*Coleccion!$N$1,-1)</f>
        <v>180</v>
      </c>
      <c r="G168" s="35">
        <f>ROUNDUP(E168*Coleccion!$N$4,-1)</f>
        <v>150</v>
      </c>
      <c r="H168" s="2">
        <v>1</v>
      </c>
      <c r="I168" s="16">
        <f t="shared" si="16"/>
        <v>180</v>
      </c>
      <c r="J168" s="16">
        <f t="shared" si="17"/>
        <v>150</v>
      </c>
      <c r="K168" s="42" t="s">
        <v>3745</v>
      </c>
      <c r="L168" s="41">
        <f t="shared" si="15"/>
        <v>0.25</v>
      </c>
    </row>
    <row r="169" spans="1:12" x14ac:dyDescent="0.3">
      <c r="A169" s="38" t="s">
        <v>3708</v>
      </c>
      <c r="B169" s="211" t="s">
        <v>3228</v>
      </c>
      <c r="C169" s="9" t="s">
        <v>182</v>
      </c>
      <c r="D169" s="13" t="s">
        <v>209</v>
      </c>
      <c r="E169" s="266">
        <v>0.25</v>
      </c>
      <c r="F169" s="35">
        <f>ROUNDUP(E169*Coleccion!$N$1,-1)</f>
        <v>180</v>
      </c>
      <c r="G169" s="35">
        <f>ROUNDUP(E169*Coleccion!$N$4,-1)</f>
        <v>150</v>
      </c>
      <c r="H169" s="36">
        <v>1</v>
      </c>
      <c r="I169" s="35">
        <f t="shared" si="16"/>
        <v>180</v>
      </c>
      <c r="J169" s="35">
        <f t="shared" si="17"/>
        <v>150</v>
      </c>
      <c r="K169" s="175" t="s">
        <v>3713</v>
      </c>
      <c r="L169" s="41">
        <f t="shared" si="15"/>
        <v>0.25</v>
      </c>
    </row>
    <row r="170" spans="1:12" x14ac:dyDescent="0.3">
      <c r="A170" s="4" t="s">
        <v>1980</v>
      </c>
      <c r="B170" s="82" t="s">
        <v>1392</v>
      </c>
      <c r="C170" s="9" t="s">
        <v>182</v>
      </c>
      <c r="D170" s="1" t="s">
        <v>211</v>
      </c>
      <c r="E170" s="266">
        <v>0.25</v>
      </c>
      <c r="F170" s="35">
        <f>ROUNDUP(E170*Coleccion!$N$1,-1)</f>
        <v>180</v>
      </c>
      <c r="G170" s="35">
        <f>ROUNDUP(E170*Coleccion!$N$4,-1)</f>
        <v>150</v>
      </c>
      <c r="H170" s="2">
        <v>1</v>
      </c>
      <c r="I170" s="16">
        <f t="shared" si="16"/>
        <v>180</v>
      </c>
      <c r="J170" s="16">
        <f t="shared" si="17"/>
        <v>150</v>
      </c>
      <c r="K170" s="42" t="s">
        <v>1979</v>
      </c>
      <c r="L170" s="41">
        <f t="shared" si="15"/>
        <v>0.25</v>
      </c>
    </row>
    <row r="171" spans="1:12" x14ac:dyDescent="0.3">
      <c r="A171" s="4" t="s">
        <v>3730</v>
      </c>
      <c r="B171" s="99" t="s">
        <v>1410</v>
      </c>
      <c r="C171" s="9" t="s">
        <v>182</v>
      </c>
      <c r="D171" s="1" t="s">
        <v>211</v>
      </c>
      <c r="E171" s="266">
        <v>0.25</v>
      </c>
      <c r="F171" s="35">
        <f>ROUNDUP(E171*Coleccion!$N$1,-1)</f>
        <v>180</v>
      </c>
      <c r="G171" s="35">
        <f>ROUNDUP(E171*Coleccion!$N$4,-1)</f>
        <v>150</v>
      </c>
      <c r="H171" s="2">
        <v>1</v>
      </c>
      <c r="I171" s="16">
        <f t="shared" si="16"/>
        <v>180</v>
      </c>
      <c r="J171" s="16">
        <f t="shared" si="17"/>
        <v>150</v>
      </c>
      <c r="K171" s="42" t="s">
        <v>3729</v>
      </c>
      <c r="L171" s="41">
        <f t="shared" si="15"/>
        <v>0.25</v>
      </c>
    </row>
    <row r="172" spans="1:12" x14ac:dyDescent="0.3">
      <c r="A172" s="4" t="s">
        <v>3732</v>
      </c>
      <c r="B172" s="84" t="s">
        <v>1395</v>
      </c>
      <c r="C172" s="23" t="s">
        <v>183</v>
      </c>
      <c r="D172" s="13" t="s">
        <v>209</v>
      </c>
      <c r="E172" s="266">
        <v>0.25</v>
      </c>
      <c r="F172" s="35">
        <f>ROUNDUP(E172*Coleccion!$N$1,-1)</f>
        <v>180</v>
      </c>
      <c r="G172" s="35">
        <f>ROUNDUP(E172*Coleccion!$N$4,-1)</f>
        <v>150</v>
      </c>
      <c r="H172" s="2">
        <v>1</v>
      </c>
      <c r="I172" s="16">
        <f t="shared" si="16"/>
        <v>180</v>
      </c>
      <c r="J172" s="16">
        <f t="shared" si="17"/>
        <v>150</v>
      </c>
      <c r="K172" s="42" t="s">
        <v>3731</v>
      </c>
      <c r="L172" s="41">
        <f t="shared" si="15"/>
        <v>0.25</v>
      </c>
    </row>
    <row r="173" spans="1:12" x14ac:dyDescent="0.3">
      <c r="A173" s="4" t="s">
        <v>1878</v>
      </c>
      <c r="B173" s="87" t="s">
        <v>1398</v>
      </c>
      <c r="C173" s="23" t="s">
        <v>183</v>
      </c>
      <c r="D173" s="13" t="s">
        <v>209</v>
      </c>
      <c r="E173" s="266">
        <v>0.25</v>
      </c>
      <c r="F173" s="35">
        <f>ROUNDUP(E173*Coleccion!$N$1,-1)</f>
        <v>180</v>
      </c>
      <c r="G173" s="35">
        <f>ROUNDUP(E173*Coleccion!$N$4,-1)</f>
        <v>150</v>
      </c>
      <c r="H173" s="2">
        <v>1</v>
      </c>
      <c r="I173" s="16">
        <f t="shared" si="16"/>
        <v>180</v>
      </c>
      <c r="J173" s="16">
        <f t="shared" si="17"/>
        <v>150</v>
      </c>
      <c r="K173" s="42" t="s">
        <v>1879</v>
      </c>
      <c r="L173" s="41">
        <f t="shared" si="15"/>
        <v>0.25</v>
      </c>
    </row>
    <row r="174" spans="1:12" x14ac:dyDescent="0.3">
      <c r="A174" s="38" t="s">
        <v>3709</v>
      </c>
      <c r="B174" s="211" t="s">
        <v>3228</v>
      </c>
      <c r="C174" s="23" t="s">
        <v>183</v>
      </c>
      <c r="D174" s="13" t="s">
        <v>209</v>
      </c>
      <c r="E174" s="266">
        <v>0.25</v>
      </c>
      <c r="F174" s="35">
        <f>ROUNDUP(E174*Coleccion!$N$1,-1)</f>
        <v>180</v>
      </c>
      <c r="G174" s="35">
        <f>ROUNDUP(E174*Coleccion!$N$4,-1)</f>
        <v>150</v>
      </c>
      <c r="H174" s="36">
        <v>1</v>
      </c>
      <c r="I174" s="35">
        <f t="shared" si="16"/>
        <v>180</v>
      </c>
      <c r="J174" s="35">
        <f t="shared" si="17"/>
        <v>150</v>
      </c>
      <c r="K174" s="175" t="s">
        <v>3712</v>
      </c>
      <c r="L174" s="41">
        <f t="shared" si="15"/>
        <v>0.25</v>
      </c>
    </row>
    <row r="175" spans="1:12" x14ac:dyDescent="0.3">
      <c r="A175" s="4" t="s">
        <v>3766</v>
      </c>
      <c r="B175" s="82" t="s">
        <v>1392</v>
      </c>
      <c r="C175" s="23" t="s">
        <v>183</v>
      </c>
      <c r="D175" s="1" t="s">
        <v>211</v>
      </c>
      <c r="E175" s="266">
        <v>0.25</v>
      </c>
      <c r="F175" s="35">
        <f>ROUNDUP(E175*Coleccion!$N$1,-1)</f>
        <v>180</v>
      </c>
      <c r="G175" s="35">
        <f>ROUNDUP(E175*Coleccion!$N$4,-1)</f>
        <v>150</v>
      </c>
      <c r="H175" s="2">
        <v>1</v>
      </c>
      <c r="I175" s="16">
        <f t="shared" si="16"/>
        <v>180</v>
      </c>
      <c r="J175" s="16">
        <f t="shared" si="17"/>
        <v>150</v>
      </c>
      <c r="K175" s="42" t="s">
        <v>3765</v>
      </c>
      <c r="L175" s="41">
        <f t="shared" si="15"/>
        <v>0.25</v>
      </c>
    </row>
    <row r="176" spans="1:12" x14ac:dyDescent="0.3">
      <c r="A176" s="4" t="s">
        <v>3768</v>
      </c>
      <c r="B176" s="81" t="s">
        <v>1391</v>
      </c>
      <c r="C176" s="8" t="s">
        <v>184</v>
      </c>
      <c r="D176" s="13" t="s">
        <v>209</v>
      </c>
      <c r="E176" s="266">
        <v>0.25</v>
      </c>
      <c r="F176" s="35">
        <f>ROUNDUP(E176*Coleccion!$N$1,-1)</f>
        <v>180</v>
      </c>
      <c r="G176" s="35">
        <f>ROUNDUP(E176*Coleccion!$N$4,-1)</f>
        <v>150</v>
      </c>
      <c r="H176" s="2">
        <v>1</v>
      </c>
      <c r="I176" s="16">
        <f t="shared" si="16"/>
        <v>180</v>
      </c>
      <c r="J176" s="16">
        <f t="shared" si="17"/>
        <v>150</v>
      </c>
      <c r="K176" s="42" t="s">
        <v>3767</v>
      </c>
      <c r="L176" s="41">
        <f t="shared" si="15"/>
        <v>0.25</v>
      </c>
    </row>
    <row r="177" spans="1:12" x14ac:dyDescent="0.3">
      <c r="A177" s="4" t="s">
        <v>1877</v>
      </c>
      <c r="B177" s="87" t="s">
        <v>1398</v>
      </c>
      <c r="C177" s="8" t="s">
        <v>184</v>
      </c>
      <c r="D177" s="13" t="s">
        <v>209</v>
      </c>
      <c r="E177" s="266">
        <v>0.25</v>
      </c>
      <c r="F177" s="35">
        <f>ROUNDUP(E177*Coleccion!$N$1,-1)</f>
        <v>180</v>
      </c>
      <c r="G177" s="35">
        <f>ROUNDUP(E177*Coleccion!$N$4,-1)</f>
        <v>150</v>
      </c>
      <c r="H177" s="2">
        <v>1</v>
      </c>
      <c r="I177" s="16">
        <f t="shared" si="16"/>
        <v>180</v>
      </c>
      <c r="J177" s="16">
        <f t="shared" si="17"/>
        <v>150</v>
      </c>
      <c r="K177" s="42" t="s">
        <v>1876</v>
      </c>
      <c r="L177" s="41">
        <f t="shared" si="15"/>
        <v>0.25</v>
      </c>
    </row>
    <row r="178" spans="1:12" x14ac:dyDescent="0.3">
      <c r="A178" s="4" t="s">
        <v>3742</v>
      </c>
      <c r="B178" s="93" t="s">
        <v>1404</v>
      </c>
      <c r="C178" s="8" t="s">
        <v>184</v>
      </c>
      <c r="D178" s="13" t="s">
        <v>209</v>
      </c>
      <c r="E178" s="266">
        <v>0.25</v>
      </c>
      <c r="F178" s="35">
        <f>ROUNDUP(E178*Coleccion!$N$1,-1)</f>
        <v>180</v>
      </c>
      <c r="G178" s="35">
        <f>ROUNDUP(E178*Coleccion!$N$4,-1)</f>
        <v>150</v>
      </c>
      <c r="H178" s="2">
        <v>1</v>
      </c>
      <c r="I178" s="16">
        <f t="shared" si="16"/>
        <v>180</v>
      </c>
      <c r="J178" s="16">
        <f t="shared" si="17"/>
        <v>150</v>
      </c>
      <c r="K178" s="42" t="s">
        <v>3741</v>
      </c>
      <c r="L178" s="41">
        <f t="shared" si="15"/>
        <v>0.25</v>
      </c>
    </row>
    <row r="179" spans="1:12" x14ac:dyDescent="0.3">
      <c r="A179" s="4" t="s">
        <v>1972</v>
      </c>
      <c r="B179" s="78" t="s">
        <v>1387</v>
      </c>
      <c r="C179" s="8" t="s">
        <v>184</v>
      </c>
      <c r="D179" s="1" t="s">
        <v>211</v>
      </c>
      <c r="E179" s="266">
        <v>0.25</v>
      </c>
      <c r="F179" s="35">
        <f>ROUNDUP(E179*Coleccion!$N$1,-1)</f>
        <v>180</v>
      </c>
      <c r="G179" s="35">
        <f>ROUNDUP(E179*Coleccion!$N$4,-1)</f>
        <v>150</v>
      </c>
      <c r="H179" s="2">
        <v>1</v>
      </c>
      <c r="I179" s="16">
        <f t="shared" si="16"/>
        <v>180</v>
      </c>
      <c r="J179" s="16">
        <f t="shared" si="17"/>
        <v>150</v>
      </c>
      <c r="K179" s="42" t="s">
        <v>1971</v>
      </c>
      <c r="L179" s="41">
        <f t="shared" ref="L179:L187" si="18">E179*H179</f>
        <v>0.25</v>
      </c>
    </row>
    <row r="180" spans="1:12" x14ac:dyDescent="0.3">
      <c r="A180" s="4" t="s">
        <v>1977</v>
      </c>
      <c r="B180" s="82" t="s">
        <v>1392</v>
      </c>
      <c r="C180" s="19" t="s">
        <v>185</v>
      </c>
      <c r="D180" s="13" t="s">
        <v>209</v>
      </c>
      <c r="E180" s="266">
        <v>0.25</v>
      </c>
      <c r="F180" s="35">
        <f>ROUNDUP(E180*Coleccion!$N$1,-1)</f>
        <v>180</v>
      </c>
      <c r="G180" s="35">
        <f>ROUNDUP(E180*Coleccion!$N$4,-1)</f>
        <v>150</v>
      </c>
      <c r="H180" s="2">
        <v>1</v>
      </c>
      <c r="I180" s="16">
        <f t="shared" si="16"/>
        <v>180</v>
      </c>
      <c r="J180" s="16">
        <f t="shared" si="17"/>
        <v>150</v>
      </c>
      <c r="K180" s="42" t="s">
        <v>1978</v>
      </c>
      <c r="L180" s="41">
        <f t="shared" si="18"/>
        <v>0.25</v>
      </c>
    </row>
    <row r="181" spans="1:12" x14ac:dyDescent="0.3">
      <c r="A181" s="4" t="s">
        <v>3737</v>
      </c>
      <c r="B181" s="93" t="s">
        <v>1404</v>
      </c>
      <c r="C181" s="19" t="s">
        <v>185</v>
      </c>
      <c r="D181" s="13" t="s">
        <v>209</v>
      </c>
      <c r="E181" s="266">
        <v>0.25</v>
      </c>
      <c r="F181" s="35">
        <f>ROUNDUP(E181*Coleccion!$N$1,-1)</f>
        <v>180</v>
      </c>
      <c r="G181" s="35">
        <f>ROUNDUP(E181*Coleccion!$N$4,-1)</f>
        <v>150</v>
      </c>
      <c r="H181" s="2">
        <v>1</v>
      </c>
      <c r="I181" s="16">
        <f t="shared" si="16"/>
        <v>180</v>
      </c>
      <c r="J181" s="16">
        <f t="shared" si="17"/>
        <v>150</v>
      </c>
      <c r="K181" s="42" t="s">
        <v>3736</v>
      </c>
      <c r="L181" s="41">
        <f t="shared" si="18"/>
        <v>0.25</v>
      </c>
    </row>
    <row r="182" spans="1:12" x14ac:dyDescent="0.3">
      <c r="A182" s="38" t="s">
        <v>3711</v>
      </c>
      <c r="B182" s="211" t="s">
        <v>3228</v>
      </c>
      <c r="C182" s="19" t="s">
        <v>185</v>
      </c>
      <c r="D182" s="13" t="s">
        <v>209</v>
      </c>
      <c r="E182" s="266">
        <v>0.25</v>
      </c>
      <c r="F182" s="35">
        <f>ROUNDUP(E182*Coleccion!$N$1,-1)</f>
        <v>180</v>
      </c>
      <c r="G182" s="35">
        <f>ROUNDUP(E182*Coleccion!$N$4,-1)</f>
        <v>150</v>
      </c>
      <c r="H182" s="36">
        <v>1</v>
      </c>
      <c r="I182" s="35">
        <f t="shared" si="16"/>
        <v>180</v>
      </c>
      <c r="J182" s="35">
        <f t="shared" si="17"/>
        <v>150</v>
      </c>
      <c r="K182" s="175" t="s">
        <v>3714</v>
      </c>
      <c r="L182" s="41">
        <f t="shared" si="18"/>
        <v>0.25</v>
      </c>
    </row>
    <row r="183" spans="1:12" x14ac:dyDescent="0.3">
      <c r="A183" s="4" t="s">
        <v>3760</v>
      </c>
      <c r="B183" s="82" t="s">
        <v>1392</v>
      </c>
      <c r="C183" s="19" t="s">
        <v>185</v>
      </c>
      <c r="D183" s="1" t="s">
        <v>211</v>
      </c>
      <c r="E183" s="266">
        <v>0.25</v>
      </c>
      <c r="F183" s="35">
        <f>ROUNDUP(E183*Coleccion!$N$1,-1)</f>
        <v>180</v>
      </c>
      <c r="G183" s="35">
        <f>ROUNDUP(E183*Coleccion!$N$4,-1)</f>
        <v>150</v>
      </c>
      <c r="H183" s="2">
        <v>1</v>
      </c>
      <c r="I183" s="16">
        <f t="shared" si="16"/>
        <v>180</v>
      </c>
      <c r="J183" s="16">
        <f t="shared" si="17"/>
        <v>150</v>
      </c>
      <c r="K183" s="42" t="s">
        <v>3759</v>
      </c>
      <c r="L183" s="41">
        <f t="shared" si="18"/>
        <v>0.25</v>
      </c>
    </row>
    <row r="184" spans="1:12" x14ac:dyDescent="0.3">
      <c r="A184" s="4" t="s">
        <v>6448</v>
      </c>
      <c r="B184" s="86" t="s">
        <v>1396</v>
      </c>
      <c r="C184" s="19" t="s">
        <v>185</v>
      </c>
      <c r="D184" s="1" t="s">
        <v>211</v>
      </c>
      <c r="E184" s="266">
        <v>0.25</v>
      </c>
      <c r="F184" s="35">
        <f>ROUNDUP(E184*Coleccion!$N$1,-1)</f>
        <v>180</v>
      </c>
      <c r="G184" s="35">
        <f>ROUNDUP(E184*Coleccion!$N$4,-1)</f>
        <v>150</v>
      </c>
      <c r="H184" s="2">
        <v>1</v>
      </c>
      <c r="I184" s="16">
        <f t="shared" si="16"/>
        <v>180</v>
      </c>
      <c r="J184" s="16">
        <f t="shared" si="17"/>
        <v>150</v>
      </c>
      <c r="K184" s="42" t="s">
        <v>6449</v>
      </c>
      <c r="L184" s="41">
        <f t="shared" si="18"/>
        <v>0.25</v>
      </c>
    </row>
    <row r="185" spans="1:12" x14ac:dyDescent="0.3">
      <c r="A185" s="4" t="s">
        <v>4576</v>
      </c>
      <c r="B185" s="76" t="s">
        <v>1388</v>
      </c>
      <c r="C185" s="14" t="s">
        <v>1152</v>
      </c>
      <c r="D185" s="13" t="s">
        <v>209</v>
      </c>
      <c r="E185" s="266">
        <v>0.25</v>
      </c>
      <c r="F185" s="35">
        <f>ROUNDUP(E185*Coleccion!$N$1,-1)</f>
        <v>180</v>
      </c>
      <c r="G185" s="35">
        <f>ROUNDUP(E185*Coleccion!$N$4,-1)</f>
        <v>150</v>
      </c>
      <c r="H185" s="2">
        <v>1</v>
      </c>
      <c r="I185" s="16">
        <f t="shared" si="16"/>
        <v>180</v>
      </c>
      <c r="J185" s="16">
        <f t="shared" si="17"/>
        <v>150</v>
      </c>
      <c r="K185" s="42" t="s">
        <v>4575</v>
      </c>
      <c r="L185" s="41">
        <f t="shared" si="18"/>
        <v>0.25</v>
      </c>
    </row>
    <row r="186" spans="1:12" x14ac:dyDescent="0.3">
      <c r="A186" s="4" t="s">
        <v>3748</v>
      </c>
      <c r="B186" s="97" t="s">
        <v>1408</v>
      </c>
      <c r="C186" s="10" t="s">
        <v>181</v>
      </c>
      <c r="D186" s="1" t="s">
        <v>211</v>
      </c>
      <c r="E186" s="266">
        <v>0.15</v>
      </c>
      <c r="F186" s="35">
        <f>ROUNDUP(E186*Coleccion!$N$1,-1)</f>
        <v>110</v>
      </c>
      <c r="G186" s="35">
        <f>ROUNDUP(E186*Coleccion!$N$4,-1)</f>
        <v>90</v>
      </c>
      <c r="H186" s="2">
        <v>1</v>
      </c>
      <c r="I186" s="16">
        <f t="shared" si="16"/>
        <v>110</v>
      </c>
      <c r="J186" s="16">
        <f t="shared" si="17"/>
        <v>90</v>
      </c>
      <c r="K186" s="42" t="s">
        <v>3747</v>
      </c>
      <c r="L186" s="41">
        <f t="shared" si="18"/>
        <v>0.15</v>
      </c>
    </row>
    <row r="187" spans="1:12" x14ac:dyDescent="0.3">
      <c r="A187" s="4" t="s">
        <v>3740</v>
      </c>
      <c r="B187" s="93" t="s">
        <v>1404</v>
      </c>
      <c r="C187" s="8" t="s">
        <v>184</v>
      </c>
      <c r="D187" s="1" t="s">
        <v>211</v>
      </c>
      <c r="E187" s="266">
        <v>0.15</v>
      </c>
      <c r="F187" s="35">
        <f>ROUNDUP(E187*Coleccion!$N$1,-1)</f>
        <v>110</v>
      </c>
      <c r="G187" s="35">
        <f>ROUNDUP(E187*Coleccion!$N$4,-1)</f>
        <v>90</v>
      </c>
      <c r="H187" s="2">
        <v>1</v>
      </c>
      <c r="I187" s="16">
        <f t="shared" si="16"/>
        <v>110</v>
      </c>
      <c r="J187" s="16">
        <f t="shared" si="17"/>
        <v>90</v>
      </c>
      <c r="K187" s="42" t="s">
        <v>3739</v>
      </c>
      <c r="L187" s="41">
        <f t="shared" si="18"/>
        <v>0.15</v>
      </c>
    </row>
  </sheetData>
  <sortState xmlns:xlrd2="http://schemas.microsoft.com/office/spreadsheetml/2017/richdata2" ref="A2:L191">
    <sortCondition descending="1" ref="E1:E191"/>
  </sortState>
  <hyperlinks>
    <hyperlink ref="K11" r:id="rId1" xr:uid="{2F10E0F4-6460-4679-938E-6C6F10FF0C2F}"/>
    <hyperlink ref="K5" r:id="rId2" xr:uid="{7379AD63-A607-47E9-BFED-1A1602A6A52E}"/>
    <hyperlink ref="K2" r:id="rId3" xr:uid="{B35073C3-4BA2-4E87-91E5-EC42D1984EC5}"/>
    <hyperlink ref="K7" r:id="rId4" xr:uid="{3DC9723E-2A1D-4BFD-8EB9-9E9CE3947CBB}"/>
    <hyperlink ref="K9" r:id="rId5" xr:uid="{CD4A57D4-16B6-4321-B2D1-17E5C873B8F9}"/>
    <hyperlink ref="K3" r:id="rId6" xr:uid="{137BACD0-BECE-4BCE-BDD9-20FB762C110F}"/>
    <hyperlink ref="K4" r:id="rId7" xr:uid="{9D3D6C24-AB6F-4732-88C7-E08EDC0D9D14}"/>
    <hyperlink ref="K16" r:id="rId8" display="https://starcitygames.com/hells-caretaker-sgl-mtg-leg-104-enn/?sku=SGL-MTG-LEG-104-ENN1" xr:uid="{821E1B0F-9CD9-465F-BD34-79165EF7156C}"/>
    <hyperlink ref="K19" r:id="rId9" display="https://starcitygames.com/jandors-ring-sgl-mtg-arn-64-enn/?sku=SGL-MTG-ARN-64-ENN1" xr:uid="{56AD739F-BED7-4D6D-ABC4-A139CBE16821}"/>
    <hyperlink ref="K10" r:id="rId10" display="https://starcitygames.com/gerrard-capashen-sgl-mtg-apc-11-enf/?sku=SGL-MTG-APC-11-ENF1" xr:uid="{74ABEE0A-DC6E-4F93-8C04-A6A04476500E}"/>
    <hyperlink ref="K15" r:id="rId11" xr:uid="{90DD0138-CDF3-4552-BDA0-1263CB3F8E03}"/>
    <hyperlink ref="K18" r:id="rId12" xr:uid="{0F1C813F-C647-4D5F-923C-6323E82384F0}"/>
    <hyperlink ref="K31" r:id="rId13" xr:uid="{0B2F9AA0-90C6-4272-9C25-22CF2D4ACC69}"/>
    <hyperlink ref="K79" r:id="rId14" xr:uid="{F4604EDE-86F2-4EE9-AD3C-CF0A79E7F470}"/>
    <hyperlink ref="K38" r:id="rId15" xr:uid="{A6E5BECC-AE95-42F9-B311-9D4101712238}"/>
    <hyperlink ref="K30" r:id="rId16" xr:uid="{EE1B2899-5432-480E-AE61-E4E4D3E308E8}"/>
    <hyperlink ref="K97" r:id="rId17" xr:uid="{0E8F97A3-AD5A-46D0-97FB-C0239326693E}"/>
    <hyperlink ref="K8" r:id="rId18" xr:uid="{8A0BEF6E-8299-404F-81C0-845C32FB2223}"/>
    <hyperlink ref="K101" r:id="rId19" xr:uid="{80887A28-6568-497D-8C70-9475B315687E}"/>
    <hyperlink ref="K73" r:id="rId20" xr:uid="{3A4D5194-23CC-4B7C-B7AC-8A5B86101090}"/>
    <hyperlink ref="K105" r:id="rId21" xr:uid="{ED328D24-E819-40FB-83A5-34F797237B97}"/>
    <hyperlink ref="K44" r:id="rId22" xr:uid="{7F987604-1859-40ED-B3C1-FC68D24E33D0}"/>
    <hyperlink ref="K184" r:id="rId23" xr:uid="{1A9E3ED4-66AC-40ED-ACA8-F24D4BEAB567}"/>
    <hyperlink ref="K21" r:id="rId24" xr:uid="{4FAADEEF-8D76-4F75-BD4B-79954EDAF3CF}"/>
    <hyperlink ref="K26" r:id="rId25" xr:uid="{647EBEE8-2908-48CF-AD39-99BC206037E7}"/>
    <hyperlink ref="K65" r:id="rId26" xr:uid="{A2248F79-AB9D-45FD-B110-B5FF87FF124B}"/>
    <hyperlink ref="K39" r:id="rId27" xr:uid="{6C39EEDF-937E-4CBF-B17F-344325115FDF}"/>
    <hyperlink ref="K151" r:id="rId28" xr:uid="{A56D2FFE-3ABF-4B23-9A04-921EA99C8ADC}"/>
    <hyperlink ref="K150" r:id="rId29" xr:uid="{25EC6806-F527-4897-8780-B59F1E455B42}"/>
    <hyperlink ref="K152" r:id="rId30" xr:uid="{792E31C9-1F63-4E1D-9FAD-C26C9417D912}"/>
    <hyperlink ref="K142" r:id="rId31" xr:uid="{08A05995-E8A6-4926-8360-038F686DA4D7}"/>
    <hyperlink ref="K98" r:id="rId32" xr:uid="{0CE0DF92-84A9-43F8-93F4-2E9B7F00C536}"/>
    <hyperlink ref="K110" r:id="rId33" xr:uid="{2A8D0A46-C90D-4854-8D97-6831D8DB5BF5}"/>
    <hyperlink ref="K13" r:id="rId34" xr:uid="{048DCBBD-8066-4FAC-B7F8-C6DFCEE146AB}"/>
    <hyperlink ref="K82" r:id="rId35" xr:uid="{D5CB235B-0B4C-4F47-B0A9-E716B97EA148}"/>
    <hyperlink ref="K24" r:id="rId36" xr:uid="{201E2DA3-1029-4792-BE8E-945C54016BA7}"/>
  </hyperlinks>
  <pageMargins left="0.75" right="0.75" top="1" bottom="1" header="0.5" footer="0.5"/>
  <pageSetup orientation="portrait" horizontalDpi="4294967292" verticalDpi="4294967292" r:id="rId3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C77C-CDC1-46B0-9C65-E05B8309C599}">
  <sheetPr codeName="Hoja8"/>
  <dimension ref="A1:R1554"/>
  <sheetViews>
    <sheetView tabSelected="1" zoomScale="106" zoomScaleNormal="100" workbookViewId="0">
      <pane xSplit="1" topLeftCell="B1" activePane="topRight" state="frozen"/>
      <selection activeCell="A258" sqref="A258"/>
      <selection pane="topRight" activeCell="C2" sqref="C2"/>
    </sheetView>
  </sheetViews>
  <sheetFormatPr baseColWidth="10" defaultRowHeight="15.6" x14ac:dyDescent="0.3"/>
  <cols>
    <col min="1" max="1" width="30.09765625" style="46" customWidth="1"/>
    <col min="2" max="2" width="41.69921875" bestFit="1" customWidth="1"/>
    <col min="3" max="3" width="10.59765625" bestFit="1" customWidth="1"/>
    <col min="4" max="4" width="6.5" bestFit="1" customWidth="1"/>
    <col min="5" max="5" width="9.8984375" style="46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4.69921875" bestFit="1" customWidth="1"/>
    <col min="12" max="12" width="8.69921875" customWidth="1"/>
    <col min="13" max="16" width="1.5" customWidth="1"/>
    <col min="17" max="17" width="11.09765625" bestFit="1" customWidth="1"/>
    <col min="18" max="18" width="37.69921875" customWidth="1"/>
    <col min="20" max="20" width="16.69921875" bestFit="1" customWidth="1"/>
  </cols>
  <sheetData>
    <row r="1" spans="1:18" x14ac:dyDescent="0.3">
      <c r="A1" s="53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186" t="s">
        <v>22</v>
      </c>
      <c r="G1" s="186" t="s">
        <v>1865</v>
      </c>
      <c r="H1" s="186" t="s">
        <v>217</v>
      </c>
      <c r="I1" s="186" t="s">
        <v>23</v>
      </c>
      <c r="J1" s="186" t="s">
        <v>7</v>
      </c>
      <c r="K1" s="186" t="s">
        <v>2390</v>
      </c>
      <c r="L1" s="264" t="s">
        <v>1527</v>
      </c>
      <c r="O1" s="187">
        <v>700</v>
      </c>
      <c r="Q1" s="54">
        <v>700</v>
      </c>
    </row>
    <row r="2" spans="1:18" x14ac:dyDescent="0.3">
      <c r="A2" s="21" t="s">
        <v>3360</v>
      </c>
      <c r="B2" s="205" t="s">
        <v>2628</v>
      </c>
      <c r="C2" s="10" t="s">
        <v>181</v>
      </c>
      <c r="D2" s="12" t="s">
        <v>208</v>
      </c>
      <c r="E2" s="266">
        <v>0.75</v>
      </c>
      <c r="F2" s="35">
        <f>ROUNDUP(E2*Bulk!$O$1,-1)</f>
        <v>530</v>
      </c>
      <c r="G2" s="35">
        <f>ROUNDUP(E2*Bulk!$O$3,-1)</f>
        <v>490</v>
      </c>
      <c r="H2" s="2">
        <v>1</v>
      </c>
      <c r="I2" s="35">
        <f t="shared" ref="I2:I65" si="0">F2*H2</f>
        <v>530</v>
      </c>
      <c r="J2" s="35">
        <f t="shared" ref="J2:J65" si="1">G2*H2</f>
        <v>490</v>
      </c>
      <c r="K2" s="185">
        <v>0</v>
      </c>
      <c r="L2" s="257" t="s">
        <v>3359</v>
      </c>
      <c r="M2" s="178">
        <f t="shared" ref="M2:M65" si="2">E2*H2</f>
        <v>0.75</v>
      </c>
      <c r="N2" s="178"/>
      <c r="Q2" s="3">
        <f>SUM(I:I)</f>
        <v>1232610</v>
      </c>
    </row>
    <row r="3" spans="1:18" x14ac:dyDescent="0.3">
      <c r="A3" s="4" t="s">
        <v>3360</v>
      </c>
      <c r="B3" s="205" t="s">
        <v>2628</v>
      </c>
      <c r="C3" s="10" t="s">
        <v>181</v>
      </c>
      <c r="D3" s="12" t="s">
        <v>208</v>
      </c>
      <c r="E3" s="266">
        <v>0.59</v>
      </c>
      <c r="F3" s="35">
        <f>ROUNDUP(E3*Bulk!$O$1,-1)</f>
        <v>420</v>
      </c>
      <c r="G3" s="35">
        <f>ROUNDUP(E3*Bulk!$O$3,-1)</f>
        <v>390</v>
      </c>
      <c r="H3" s="2">
        <v>1</v>
      </c>
      <c r="I3" s="35">
        <f>F3*H3</f>
        <v>420</v>
      </c>
      <c r="J3" s="35">
        <f>G3*H3</f>
        <v>390</v>
      </c>
      <c r="K3" s="185">
        <v>0</v>
      </c>
      <c r="L3" s="257" t="s">
        <v>3890</v>
      </c>
      <c r="M3" s="178">
        <f>E3*H3</f>
        <v>0.59</v>
      </c>
      <c r="N3" s="178"/>
      <c r="O3" s="187">
        <v>650</v>
      </c>
      <c r="Q3" s="54">
        <v>650</v>
      </c>
      <c r="R3" s="63"/>
    </row>
    <row r="4" spans="1:18" x14ac:dyDescent="0.3">
      <c r="A4" s="4" t="s">
        <v>3361</v>
      </c>
      <c r="B4" s="111" t="s">
        <v>1425</v>
      </c>
      <c r="C4" s="10" t="s">
        <v>181</v>
      </c>
      <c r="D4" s="12" t="s">
        <v>208</v>
      </c>
      <c r="E4" s="266">
        <v>0.49</v>
      </c>
      <c r="F4" s="35">
        <f>ROUNDUP(E4*Bulk!$O$1,-1)</f>
        <v>350</v>
      </c>
      <c r="G4" s="35">
        <f>ROUNDUP(E4*Bulk!$O$3,-1)</f>
        <v>320</v>
      </c>
      <c r="H4" s="2">
        <v>1</v>
      </c>
      <c r="I4" s="35">
        <f>F4*H4</f>
        <v>350</v>
      </c>
      <c r="J4" s="35">
        <f>G4*H4</f>
        <v>320</v>
      </c>
      <c r="K4" s="185">
        <v>1</v>
      </c>
      <c r="L4" s="257" t="s">
        <v>3362</v>
      </c>
      <c r="M4" s="178">
        <f>E4*H4</f>
        <v>0.49</v>
      </c>
      <c r="N4" s="178"/>
      <c r="Q4" s="3">
        <f>SUM(J:J)</f>
        <v>1135450</v>
      </c>
    </row>
    <row r="5" spans="1:18" x14ac:dyDescent="0.3">
      <c r="A5" s="4" t="s">
        <v>579</v>
      </c>
      <c r="B5" s="155" t="s">
        <v>1500</v>
      </c>
      <c r="C5" s="10" t="s">
        <v>181</v>
      </c>
      <c r="D5" s="12" t="s">
        <v>208</v>
      </c>
      <c r="E5" s="266">
        <v>0.49</v>
      </c>
      <c r="F5" s="35">
        <f>ROUNDUP(E5*Bulk!$O$1,-1)</f>
        <v>350</v>
      </c>
      <c r="G5" s="35">
        <f>ROUNDUP(E5*Bulk!$O$3,-1)</f>
        <v>320</v>
      </c>
      <c r="H5" s="2">
        <v>3</v>
      </c>
      <c r="I5" s="35">
        <f>F5*H5</f>
        <v>1050</v>
      </c>
      <c r="J5" s="35">
        <f>G5*H5</f>
        <v>960</v>
      </c>
      <c r="K5" s="185">
        <v>1</v>
      </c>
      <c r="L5" s="257" t="s">
        <v>580</v>
      </c>
      <c r="M5" s="178">
        <f>E5*H5</f>
        <v>1.47</v>
      </c>
      <c r="N5" s="178"/>
    </row>
    <row r="6" spans="1:18" x14ac:dyDescent="0.3">
      <c r="A6" s="30" t="s">
        <v>2099</v>
      </c>
      <c r="B6" s="163" t="s">
        <v>1513</v>
      </c>
      <c r="C6" s="10" t="s">
        <v>181</v>
      </c>
      <c r="D6" s="12" t="s">
        <v>208</v>
      </c>
      <c r="E6" s="266">
        <v>0.49</v>
      </c>
      <c r="F6" s="35">
        <f>ROUNDUP(E6*Bulk!$O$1,-1)</f>
        <v>350</v>
      </c>
      <c r="G6" s="35">
        <f>ROUNDUP(E6*Bulk!$O$3,-1)</f>
        <v>320</v>
      </c>
      <c r="H6" s="2">
        <v>1</v>
      </c>
      <c r="I6" s="35">
        <f>F6*H6</f>
        <v>350</v>
      </c>
      <c r="J6" s="35">
        <f>G6*H6</f>
        <v>320</v>
      </c>
      <c r="K6" s="185">
        <v>1</v>
      </c>
      <c r="L6" s="257" t="s">
        <v>2098</v>
      </c>
      <c r="M6" s="178">
        <f>E6*H6</f>
        <v>0.49</v>
      </c>
      <c r="N6" s="178"/>
      <c r="Q6" s="54" t="s">
        <v>100</v>
      </c>
    </row>
    <row r="7" spans="1:18" x14ac:dyDescent="0.3">
      <c r="A7" s="30" t="s">
        <v>4360</v>
      </c>
      <c r="B7" s="169" t="s">
        <v>1519</v>
      </c>
      <c r="C7" s="10" t="s">
        <v>181</v>
      </c>
      <c r="D7" s="12" t="s">
        <v>208</v>
      </c>
      <c r="E7" s="266">
        <v>1.49</v>
      </c>
      <c r="F7" s="35">
        <f>ROUNDUP(E7*Bulk!$O$1,-1)</f>
        <v>1050</v>
      </c>
      <c r="G7" s="35">
        <f>ROUNDUP(E7*Bulk!$O$3,-1)</f>
        <v>970</v>
      </c>
      <c r="H7" s="36">
        <v>4</v>
      </c>
      <c r="I7" s="35">
        <f>F7*H7</f>
        <v>4200</v>
      </c>
      <c r="J7" s="35">
        <f>G7*H7</f>
        <v>3880</v>
      </c>
      <c r="K7" s="185">
        <v>1</v>
      </c>
      <c r="L7" s="257" t="s">
        <v>4361</v>
      </c>
      <c r="M7" s="178">
        <f>E7*H7</f>
        <v>5.96</v>
      </c>
      <c r="N7" s="178"/>
      <c r="Q7" s="40">
        <f>SUM(M:M)</f>
        <v>1737.1034000000154</v>
      </c>
    </row>
    <row r="8" spans="1:18" ht="15" customHeight="1" x14ac:dyDescent="0.3">
      <c r="A8" s="30" t="s">
        <v>582</v>
      </c>
      <c r="B8" s="167" t="s">
        <v>1518</v>
      </c>
      <c r="C8" s="10" t="s">
        <v>181</v>
      </c>
      <c r="D8" s="12" t="s">
        <v>208</v>
      </c>
      <c r="E8" s="266">
        <v>0.99</v>
      </c>
      <c r="F8" s="35">
        <f>ROUNDUP(E8*Bulk!$O$1,-1)</f>
        <v>700</v>
      </c>
      <c r="G8" s="35">
        <f>ROUNDUP(E8*Bulk!$O$3,-1)</f>
        <v>650</v>
      </c>
      <c r="H8" s="36">
        <v>2</v>
      </c>
      <c r="I8" s="35">
        <f>F8*H8</f>
        <v>1400</v>
      </c>
      <c r="J8" s="35">
        <f>G8*H8</f>
        <v>1300</v>
      </c>
      <c r="K8" s="185">
        <v>1</v>
      </c>
      <c r="L8" s="257" t="s">
        <v>581</v>
      </c>
      <c r="M8" s="178">
        <f>E8*H8</f>
        <v>1.98</v>
      </c>
      <c r="N8" s="178"/>
      <c r="Q8" s="47"/>
    </row>
    <row r="9" spans="1:18" x14ac:dyDescent="0.3">
      <c r="A9" s="22" t="s">
        <v>583</v>
      </c>
      <c r="B9" s="170" t="s">
        <v>1523</v>
      </c>
      <c r="C9" s="10" t="s">
        <v>181</v>
      </c>
      <c r="D9" s="12" t="s">
        <v>208</v>
      </c>
      <c r="E9" s="266">
        <v>0.49</v>
      </c>
      <c r="F9" s="35">
        <f>ROUNDUP(E9*Bulk!$O$1,-1)</f>
        <v>350</v>
      </c>
      <c r="G9" s="35">
        <f>ROUNDUP(E9*Bulk!$O$3,-1)</f>
        <v>320</v>
      </c>
      <c r="H9" s="2">
        <v>4</v>
      </c>
      <c r="I9" s="35">
        <f>F9*H9</f>
        <v>1400</v>
      </c>
      <c r="J9" s="35">
        <f>G9*H9</f>
        <v>1280</v>
      </c>
      <c r="K9" s="185">
        <v>1</v>
      </c>
      <c r="L9" s="257" t="s">
        <v>584</v>
      </c>
      <c r="M9" s="178">
        <f>E9*H9</f>
        <v>1.96</v>
      </c>
      <c r="N9" s="178"/>
      <c r="Q9" s="54" t="s">
        <v>654</v>
      </c>
    </row>
    <row r="10" spans="1:18" x14ac:dyDescent="0.3">
      <c r="A10" s="22" t="s">
        <v>4167</v>
      </c>
      <c r="B10" s="192" t="s">
        <v>2422</v>
      </c>
      <c r="C10" s="10" t="s">
        <v>181</v>
      </c>
      <c r="D10" s="251" t="s">
        <v>4302</v>
      </c>
      <c r="E10" s="266">
        <v>1.99</v>
      </c>
      <c r="F10" s="35">
        <f>ROUNDUP(E10*Bulk!$O$1,-1)</f>
        <v>1400</v>
      </c>
      <c r="G10" s="35">
        <f>ROUNDUP(E10*Bulk!$O$3,-1)</f>
        <v>1300</v>
      </c>
      <c r="H10" s="2">
        <v>1</v>
      </c>
      <c r="I10" s="35">
        <f>F10*H10</f>
        <v>1400</v>
      </c>
      <c r="J10" s="35">
        <f>G10*H10</f>
        <v>1300</v>
      </c>
      <c r="K10" s="185">
        <v>1</v>
      </c>
      <c r="L10" s="257" t="s">
        <v>4166</v>
      </c>
      <c r="M10" s="178">
        <f>E10*H10</f>
        <v>1.99</v>
      </c>
      <c r="N10" s="178"/>
      <c r="Q10" s="2">
        <f>SUMIF(E:E,"&gt;0",H:H)</f>
        <v>2427</v>
      </c>
    </row>
    <row r="11" spans="1:18" x14ac:dyDescent="0.3">
      <c r="A11" s="22" t="s">
        <v>2760</v>
      </c>
      <c r="B11" s="192" t="s">
        <v>2422</v>
      </c>
      <c r="C11" s="10" t="s">
        <v>181</v>
      </c>
      <c r="D11" s="12" t="s">
        <v>208</v>
      </c>
      <c r="E11" s="266">
        <v>0.49</v>
      </c>
      <c r="F11" s="35">
        <f>ROUNDUP(E11*Bulk!$O$1,-1)</f>
        <v>350</v>
      </c>
      <c r="G11" s="35">
        <f>ROUNDUP(E11*Bulk!$O$3,-1)</f>
        <v>320</v>
      </c>
      <c r="H11" s="2">
        <v>1</v>
      </c>
      <c r="I11" s="35">
        <f>F11*H11</f>
        <v>350</v>
      </c>
      <c r="J11" s="35">
        <f>G11*H11</f>
        <v>320</v>
      </c>
      <c r="K11" s="185">
        <v>1</v>
      </c>
      <c r="L11" s="257" t="s">
        <v>2761</v>
      </c>
      <c r="M11" s="178">
        <f>E11*H11</f>
        <v>0.49</v>
      </c>
      <c r="N11" s="178"/>
      <c r="Q11" s="47"/>
    </row>
    <row r="12" spans="1:18" x14ac:dyDescent="0.3">
      <c r="A12" s="20" t="s">
        <v>5127</v>
      </c>
      <c r="B12" s="193" t="s">
        <v>2424</v>
      </c>
      <c r="C12" s="10" t="s">
        <v>181</v>
      </c>
      <c r="D12" s="12" t="s">
        <v>208</v>
      </c>
      <c r="E12" s="266">
        <v>1.99</v>
      </c>
      <c r="F12" s="35">
        <f>ROUNDUP(E12*Bulk!$O$1,-1)</f>
        <v>1400</v>
      </c>
      <c r="G12" s="35">
        <f>ROUNDUP(E12*Bulk!$O$3,-1)</f>
        <v>1300</v>
      </c>
      <c r="H12" s="2">
        <v>1</v>
      </c>
      <c r="I12" s="35">
        <f>F12*H12</f>
        <v>1400</v>
      </c>
      <c r="J12" s="35">
        <f>G12*H12</f>
        <v>1300</v>
      </c>
      <c r="K12" s="185">
        <v>1</v>
      </c>
      <c r="L12" s="257" t="s">
        <v>5128</v>
      </c>
      <c r="M12" s="178">
        <f>E12*H12</f>
        <v>1.99</v>
      </c>
      <c r="N12" s="178"/>
      <c r="Q12" s="54" t="s">
        <v>655</v>
      </c>
    </row>
    <row r="13" spans="1:18" x14ac:dyDescent="0.3">
      <c r="A13" s="4" t="s">
        <v>3889</v>
      </c>
      <c r="B13" s="244" t="s">
        <v>3837</v>
      </c>
      <c r="C13" s="10" t="s">
        <v>181</v>
      </c>
      <c r="D13" s="12" t="s">
        <v>208</v>
      </c>
      <c r="E13" s="266">
        <v>0.49</v>
      </c>
      <c r="F13" s="35">
        <f>ROUNDUP(E13*Bulk!$O$1,-1)</f>
        <v>350</v>
      </c>
      <c r="G13" s="35">
        <f>ROUNDUP(E13*Bulk!$O$3,-1)</f>
        <v>320</v>
      </c>
      <c r="H13" s="2">
        <v>1</v>
      </c>
      <c r="I13" s="35">
        <f>F13*H13</f>
        <v>350</v>
      </c>
      <c r="J13" s="35">
        <f>G13*H13</f>
        <v>320</v>
      </c>
      <c r="K13" s="185">
        <v>1</v>
      </c>
      <c r="L13" s="257" t="s">
        <v>3888</v>
      </c>
      <c r="M13" s="178">
        <f>E13*H13</f>
        <v>0.49</v>
      </c>
      <c r="N13" s="178"/>
      <c r="Q13" s="40">
        <f>Q4/(Q10*600)</f>
        <v>0.77973492652108223</v>
      </c>
    </row>
    <row r="14" spans="1:18" x14ac:dyDescent="0.3">
      <c r="A14" s="4" t="s">
        <v>3889</v>
      </c>
      <c r="B14" s="244" t="s">
        <v>3837</v>
      </c>
      <c r="C14" s="10" t="s">
        <v>181</v>
      </c>
      <c r="D14" s="12" t="s">
        <v>208</v>
      </c>
      <c r="E14" s="266">
        <v>0.49</v>
      </c>
      <c r="F14" s="35">
        <f>ROUNDUP(E14*Bulk!$O$1,-1)</f>
        <v>350</v>
      </c>
      <c r="G14" s="35">
        <f>ROUNDUP(E14*Bulk!$O$3,-1)</f>
        <v>320</v>
      </c>
      <c r="H14" s="2">
        <v>1</v>
      </c>
      <c r="I14" s="35">
        <f>F14*H14</f>
        <v>350</v>
      </c>
      <c r="J14" s="35">
        <f>G14*H14</f>
        <v>320</v>
      </c>
      <c r="K14" s="185">
        <v>1</v>
      </c>
      <c r="L14" s="257" t="s">
        <v>3888</v>
      </c>
      <c r="M14" s="178">
        <f>E14*H14</f>
        <v>0.49</v>
      </c>
      <c r="N14" s="178"/>
    </row>
    <row r="15" spans="1:18" x14ac:dyDescent="0.3">
      <c r="A15" s="4" t="s">
        <v>5841</v>
      </c>
      <c r="B15" s="249" t="s">
        <v>4120</v>
      </c>
      <c r="C15" s="10" t="s">
        <v>181</v>
      </c>
      <c r="D15" s="12" t="s">
        <v>208</v>
      </c>
      <c r="E15" s="266">
        <v>1.25</v>
      </c>
      <c r="F15" s="35">
        <f>ROUNDUP(E15*Bulk!$O$1,-1)</f>
        <v>880</v>
      </c>
      <c r="G15" s="35">
        <f>ROUNDUP(E15*Bulk!$O$3,-1)</f>
        <v>820</v>
      </c>
      <c r="H15" s="2">
        <v>1</v>
      </c>
      <c r="I15" s="35">
        <f>F15*H15</f>
        <v>880</v>
      </c>
      <c r="J15" s="35">
        <f>G15*H15</f>
        <v>820</v>
      </c>
      <c r="K15" s="185">
        <v>1</v>
      </c>
      <c r="L15" s="257" t="s">
        <v>5842</v>
      </c>
      <c r="M15" s="178">
        <f>E15*H15</f>
        <v>1.25</v>
      </c>
      <c r="N15" s="178"/>
      <c r="Q15" s="54" t="s">
        <v>656</v>
      </c>
    </row>
    <row r="16" spans="1:18" x14ac:dyDescent="0.3">
      <c r="A16" s="4" t="s">
        <v>5844</v>
      </c>
      <c r="B16" s="105" t="s">
        <v>1417</v>
      </c>
      <c r="C16" s="10" t="s">
        <v>181</v>
      </c>
      <c r="D16" s="12" t="s">
        <v>208</v>
      </c>
      <c r="E16" s="266">
        <v>1.99</v>
      </c>
      <c r="F16" s="35">
        <f>ROUNDUP(E16*Bulk!$O$1,-1)</f>
        <v>1400</v>
      </c>
      <c r="G16" s="35">
        <f>ROUNDUP(E16*Bulk!$O$3,-1)</f>
        <v>1300</v>
      </c>
      <c r="H16" s="2">
        <v>1</v>
      </c>
      <c r="I16" s="35">
        <f>F16*H16</f>
        <v>1400</v>
      </c>
      <c r="J16" s="35">
        <f>G16*H16</f>
        <v>1300</v>
      </c>
      <c r="K16" s="185">
        <v>2</v>
      </c>
      <c r="L16" s="257" t="s">
        <v>5843</v>
      </c>
      <c r="M16" s="178">
        <f>E16*H16</f>
        <v>1.99</v>
      </c>
      <c r="N16" s="178"/>
      <c r="Q16" s="3">
        <f>Q10*179.371749</f>
        <v>435335.23482299998</v>
      </c>
    </row>
    <row r="17" spans="1:15" x14ac:dyDescent="0.3">
      <c r="A17" s="4" t="s">
        <v>3886</v>
      </c>
      <c r="B17" s="139" t="s">
        <v>1479</v>
      </c>
      <c r="C17" s="10" t="s">
        <v>181</v>
      </c>
      <c r="D17" s="12" t="s">
        <v>208</v>
      </c>
      <c r="E17" s="266">
        <v>0.49</v>
      </c>
      <c r="F17" s="35">
        <f>ROUNDUP(E17*Bulk!$O$1,-1)</f>
        <v>350</v>
      </c>
      <c r="G17" s="35">
        <f>ROUNDUP(E17*Bulk!$O$3,-1)</f>
        <v>320</v>
      </c>
      <c r="H17" s="2">
        <v>1</v>
      </c>
      <c r="I17" s="35">
        <f>F17*H17</f>
        <v>350</v>
      </c>
      <c r="J17" s="35">
        <f>G17*H17</f>
        <v>320</v>
      </c>
      <c r="K17" s="185">
        <v>2</v>
      </c>
      <c r="L17" s="257" t="s">
        <v>3887</v>
      </c>
      <c r="M17" s="178">
        <f>E17*H17</f>
        <v>0.49</v>
      </c>
      <c r="N17" s="178"/>
    </row>
    <row r="18" spans="1:15" x14ac:dyDescent="0.3">
      <c r="A18" s="30" t="s">
        <v>5129</v>
      </c>
      <c r="B18" s="71" t="s">
        <v>1480</v>
      </c>
      <c r="C18" s="10" t="s">
        <v>181</v>
      </c>
      <c r="D18" s="12" t="s">
        <v>208</v>
      </c>
      <c r="E18" s="266">
        <v>0.59</v>
      </c>
      <c r="F18" s="35">
        <f>ROUNDUP(E18*Bulk!$O$1,-1)</f>
        <v>420</v>
      </c>
      <c r="G18" s="35">
        <f>ROUNDUP(E18*Bulk!$O$3,-1)</f>
        <v>390</v>
      </c>
      <c r="H18" s="2">
        <v>2</v>
      </c>
      <c r="I18" s="16">
        <f>F18*H18</f>
        <v>840</v>
      </c>
      <c r="J18" s="16">
        <f>G18*H18</f>
        <v>780</v>
      </c>
      <c r="K18" s="185">
        <v>2</v>
      </c>
      <c r="L18" s="257" t="s">
        <v>5130</v>
      </c>
      <c r="M18" s="178">
        <f>E18*H18</f>
        <v>1.18</v>
      </c>
      <c r="N18" s="178"/>
    </row>
    <row r="19" spans="1:15" x14ac:dyDescent="0.3">
      <c r="A19" s="30" t="s">
        <v>5131</v>
      </c>
      <c r="B19" s="71" t="s">
        <v>1480</v>
      </c>
      <c r="C19" s="10" t="s">
        <v>181</v>
      </c>
      <c r="D19" s="12" t="s">
        <v>208</v>
      </c>
      <c r="E19" s="266">
        <v>0.59</v>
      </c>
      <c r="F19" s="35">
        <f>ROUNDUP(E19*Bulk!$O$1,-1)</f>
        <v>420</v>
      </c>
      <c r="G19" s="35">
        <f>ROUNDUP(E19*Bulk!$O$3,-1)</f>
        <v>390</v>
      </c>
      <c r="H19" s="2">
        <v>1</v>
      </c>
      <c r="I19" s="16">
        <f>F19*H19</f>
        <v>420</v>
      </c>
      <c r="J19" s="16">
        <f>G19*H19</f>
        <v>390</v>
      </c>
      <c r="K19" s="185">
        <v>2</v>
      </c>
      <c r="L19" s="257" t="s">
        <v>5132</v>
      </c>
      <c r="M19" s="178">
        <f>E19*H19</f>
        <v>0.59</v>
      </c>
      <c r="N19" s="178"/>
      <c r="O19" s="47"/>
    </row>
    <row r="20" spans="1:15" x14ac:dyDescent="0.3">
      <c r="A20" s="22" t="s">
        <v>3364</v>
      </c>
      <c r="B20" s="144" t="s">
        <v>1487</v>
      </c>
      <c r="C20" s="10" t="s">
        <v>181</v>
      </c>
      <c r="D20" s="12" t="s">
        <v>208</v>
      </c>
      <c r="E20" s="266">
        <v>0.49</v>
      </c>
      <c r="F20" s="35">
        <f>ROUNDUP(E20*Bulk!$O$1,-1)</f>
        <v>350</v>
      </c>
      <c r="G20" s="35">
        <f>ROUNDUP(E20*Bulk!$O$3,-1)</f>
        <v>320</v>
      </c>
      <c r="H20" s="2">
        <v>1</v>
      </c>
      <c r="I20" s="35">
        <f>F20*H20</f>
        <v>350</v>
      </c>
      <c r="J20" s="35">
        <f>G20*H20</f>
        <v>320</v>
      </c>
      <c r="K20" s="185">
        <v>2</v>
      </c>
      <c r="L20" s="257" t="s">
        <v>3363</v>
      </c>
      <c r="M20" s="178">
        <f>E20*H20</f>
        <v>0.49</v>
      </c>
      <c r="N20" s="178"/>
    </row>
    <row r="21" spans="1:15" x14ac:dyDescent="0.3">
      <c r="A21" s="22" t="s">
        <v>3364</v>
      </c>
      <c r="B21" s="144" t="s">
        <v>1487</v>
      </c>
      <c r="C21" s="10" t="s">
        <v>181</v>
      </c>
      <c r="D21" s="12" t="s">
        <v>208</v>
      </c>
      <c r="E21" s="266">
        <v>0.49</v>
      </c>
      <c r="F21" s="35">
        <f>ROUNDUP(E21*Bulk!$O$1,-1)</f>
        <v>350</v>
      </c>
      <c r="G21" s="35">
        <f>ROUNDUP(E21*Bulk!$O$3,-1)</f>
        <v>320</v>
      </c>
      <c r="H21" s="2">
        <v>8</v>
      </c>
      <c r="I21" s="35">
        <f>F21*H21</f>
        <v>2800</v>
      </c>
      <c r="J21" s="35">
        <f>G21*H21</f>
        <v>2560</v>
      </c>
      <c r="K21" s="185">
        <v>2</v>
      </c>
      <c r="L21" s="257" t="s">
        <v>4168</v>
      </c>
      <c r="M21" s="178">
        <f>E21*H21</f>
        <v>3.92</v>
      </c>
      <c r="N21" s="178"/>
    </row>
    <row r="22" spans="1:15" x14ac:dyDescent="0.3">
      <c r="A22" s="22" t="s">
        <v>593</v>
      </c>
      <c r="B22" s="147" t="s">
        <v>1491</v>
      </c>
      <c r="C22" s="10" t="s">
        <v>181</v>
      </c>
      <c r="D22" s="12" t="s">
        <v>208</v>
      </c>
      <c r="E22" s="266">
        <v>0.75</v>
      </c>
      <c r="F22" s="35">
        <f>ROUNDUP(E22*Bulk!$O$1,-1)</f>
        <v>530</v>
      </c>
      <c r="G22" s="35">
        <f>ROUNDUP(E22*Bulk!$O$3,-1)</f>
        <v>490</v>
      </c>
      <c r="H22" s="2">
        <v>1</v>
      </c>
      <c r="I22" s="35">
        <f>F22*H22</f>
        <v>530</v>
      </c>
      <c r="J22" s="35">
        <f>G22*H22</f>
        <v>490</v>
      </c>
      <c r="K22" s="185">
        <v>2</v>
      </c>
      <c r="L22" s="257" t="s">
        <v>2763</v>
      </c>
      <c r="M22" s="178">
        <f>E22*H22</f>
        <v>0.75</v>
      </c>
      <c r="N22" s="178"/>
    </row>
    <row r="23" spans="1:15" x14ac:dyDescent="0.3">
      <c r="A23" s="22" t="s">
        <v>3366</v>
      </c>
      <c r="B23" s="150" t="s">
        <v>1494</v>
      </c>
      <c r="C23" s="10" t="s">
        <v>181</v>
      </c>
      <c r="D23" s="12" t="s">
        <v>208</v>
      </c>
      <c r="E23" s="266">
        <v>0.49</v>
      </c>
      <c r="F23" s="35">
        <f>ROUNDUP(E23*Bulk!$O$1,-1)</f>
        <v>350</v>
      </c>
      <c r="G23" s="35">
        <f>ROUNDUP(E23*Bulk!$O$3,-1)</f>
        <v>320</v>
      </c>
      <c r="H23" s="2">
        <v>1</v>
      </c>
      <c r="I23" s="35">
        <f>F23*H23</f>
        <v>350</v>
      </c>
      <c r="J23" s="35">
        <f>G23*H23</f>
        <v>320</v>
      </c>
      <c r="K23" s="185">
        <v>2</v>
      </c>
      <c r="L23" s="257" t="s">
        <v>3365</v>
      </c>
      <c r="M23" s="178">
        <f>E23*H23</f>
        <v>0.49</v>
      </c>
      <c r="N23" s="178"/>
    </row>
    <row r="24" spans="1:15" x14ac:dyDescent="0.3">
      <c r="A24" s="4" t="s">
        <v>5845</v>
      </c>
      <c r="B24" s="150" t="s">
        <v>1494</v>
      </c>
      <c r="C24" s="10" t="s">
        <v>181</v>
      </c>
      <c r="D24" s="12" t="s">
        <v>208</v>
      </c>
      <c r="E24" s="266">
        <v>0.49</v>
      </c>
      <c r="F24" s="35">
        <f>ROUNDUP(E24*Bulk!$O$1,-1)</f>
        <v>350</v>
      </c>
      <c r="G24" s="35">
        <f>ROUNDUP(E24*Bulk!$O$3,-1)</f>
        <v>320</v>
      </c>
      <c r="H24" s="2">
        <v>1</v>
      </c>
      <c r="I24" s="35">
        <f>F24*H24</f>
        <v>350</v>
      </c>
      <c r="J24" s="35">
        <f>G24*H24</f>
        <v>320</v>
      </c>
      <c r="K24" s="185">
        <v>2</v>
      </c>
      <c r="L24" s="257" t="s">
        <v>5846</v>
      </c>
      <c r="M24" s="178">
        <f>E24*H24</f>
        <v>0.49</v>
      </c>
      <c r="N24" s="178"/>
    </row>
    <row r="25" spans="1:15" x14ac:dyDescent="0.3">
      <c r="A25" s="22" t="s">
        <v>586</v>
      </c>
      <c r="B25" s="151" t="s">
        <v>1495</v>
      </c>
      <c r="C25" s="10" t="s">
        <v>181</v>
      </c>
      <c r="D25" s="12" t="s">
        <v>208</v>
      </c>
      <c r="E25" s="266">
        <v>0.49</v>
      </c>
      <c r="F25" s="35">
        <f>ROUNDUP(E25*Bulk!$O$1,-1)</f>
        <v>350</v>
      </c>
      <c r="G25" s="35">
        <f>ROUNDUP(E25*Bulk!$O$3,-1)</f>
        <v>320</v>
      </c>
      <c r="H25" s="2">
        <v>2</v>
      </c>
      <c r="I25" s="35">
        <f>F25*H25</f>
        <v>700</v>
      </c>
      <c r="J25" s="35">
        <f>G25*H25</f>
        <v>640</v>
      </c>
      <c r="K25" s="185">
        <v>2</v>
      </c>
      <c r="L25" s="257" t="s">
        <v>585</v>
      </c>
      <c r="M25" s="178">
        <f>E25*H25</f>
        <v>0.98</v>
      </c>
      <c r="N25" s="178"/>
    </row>
    <row r="26" spans="1:15" x14ac:dyDescent="0.3">
      <c r="A26" s="4" t="s">
        <v>587</v>
      </c>
      <c r="B26" s="155" t="s">
        <v>1500</v>
      </c>
      <c r="C26" s="10" t="s">
        <v>181</v>
      </c>
      <c r="D26" s="12" t="s">
        <v>208</v>
      </c>
      <c r="E26" s="266">
        <v>0.99</v>
      </c>
      <c r="F26" s="35">
        <f>ROUNDUP(E26*Bulk!$O$1,-1)</f>
        <v>700</v>
      </c>
      <c r="G26" s="35">
        <f>ROUNDUP(E26*Bulk!$O$3,-1)</f>
        <v>650</v>
      </c>
      <c r="H26" s="2">
        <v>1</v>
      </c>
      <c r="I26" s="35">
        <f>F26*H26</f>
        <v>700</v>
      </c>
      <c r="J26" s="35">
        <f>G26*H26</f>
        <v>650</v>
      </c>
      <c r="K26" s="185">
        <v>2</v>
      </c>
      <c r="L26" s="257" t="s">
        <v>588</v>
      </c>
      <c r="M26" s="178">
        <f>E26*H26</f>
        <v>0.99</v>
      </c>
      <c r="N26" s="178"/>
      <c r="O26" s="184"/>
    </row>
    <row r="27" spans="1:15" x14ac:dyDescent="0.3">
      <c r="A27" s="4" t="s">
        <v>590</v>
      </c>
      <c r="B27" s="155" t="s">
        <v>1500</v>
      </c>
      <c r="C27" s="10" t="s">
        <v>181</v>
      </c>
      <c r="D27" s="12" t="s">
        <v>208</v>
      </c>
      <c r="E27" s="266">
        <v>0.49</v>
      </c>
      <c r="F27" s="35">
        <f>ROUNDUP(E27*Bulk!$O$1,-1)</f>
        <v>350</v>
      </c>
      <c r="G27" s="35">
        <f>ROUNDUP(E27*Bulk!$O$3,-1)</f>
        <v>320</v>
      </c>
      <c r="H27" s="2">
        <v>1</v>
      </c>
      <c r="I27" s="35">
        <f>F27*H27</f>
        <v>350</v>
      </c>
      <c r="J27" s="35">
        <f>G27*H27</f>
        <v>320</v>
      </c>
      <c r="K27" s="185">
        <v>2</v>
      </c>
      <c r="L27" s="257" t="s">
        <v>589</v>
      </c>
      <c r="M27" s="178">
        <f>E27*H27</f>
        <v>0.49</v>
      </c>
      <c r="N27" s="178"/>
      <c r="O27" s="182"/>
    </row>
    <row r="28" spans="1:15" x14ac:dyDescent="0.3">
      <c r="A28" s="4" t="s">
        <v>1986</v>
      </c>
      <c r="B28" s="158" t="s">
        <v>1508</v>
      </c>
      <c r="C28" s="10" t="s">
        <v>181</v>
      </c>
      <c r="D28" s="12" t="s">
        <v>208</v>
      </c>
      <c r="E28" s="266">
        <v>0.49</v>
      </c>
      <c r="F28" s="35">
        <f>ROUNDUP(E28*Bulk!$O$1,-1)</f>
        <v>350</v>
      </c>
      <c r="G28" s="35">
        <f>ROUNDUP(E28*Bulk!$O$3,-1)</f>
        <v>320</v>
      </c>
      <c r="H28" s="2">
        <v>1</v>
      </c>
      <c r="I28" s="16">
        <f>F28*H28</f>
        <v>350</v>
      </c>
      <c r="J28" s="16">
        <f>G28*H28</f>
        <v>320</v>
      </c>
      <c r="K28" s="185">
        <v>2</v>
      </c>
      <c r="L28" s="257" t="s">
        <v>1987</v>
      </c>
      <c r="M28" s="178">
        <f>E28*H28</f>
        <v>0.49</v>
      </c>
      <c r="N28" s="178"/>
    </row>
    <row r="29" spans="1:15" x14ac:dyDescent="0.3">
      <c r="A29" s="30" t="s">
        <v>4169</v>
      </c>
      <c r="B29" s="163" t="s">
        <v>1513</v>
      </c>
      <c r="C29" s="10" t="s">
        <v>181</v>
      </c>
      <c r="D29" s="12" t="s">
        <v>208</v>
      </c>
      <c r="E29" s="266">
        <v>0.99</v>
      </c>
      <c r="F29" s="35">
        <f>ROUNDUP(E29*Bulk!$O$1,-1)</f>
        <v>700</v>
      </c>
      <c r="G29" s="35">
        <f>ROUNDUP(E29*Bulk!$O$3,-1)</f>
        <v>650</v>
      </c>
      <c r="H29" s="2">
        <v>6</v>
      </c>
      <c r="I29" s="35">
        <f>F29*H29</f>
        <v>4200</v>
      </c>
      <c r="J29" s="35">
        <f>G29*H29</f>
        <v>3900</v>
      </c>
      <c r="K29" s="185">
        <v>2</v>
      </c>
      <c r="L29" s="257" t="s">
        <v>4170</v>
      </c>
      <c r="M29" s="178">
        <f>E29*H29</f>
        <v>5.9399999999999995</v>
      </c>
      <c r="N29" s="178"/>
    </row>
    <row r="30" spans="1:15" x14ac:dyDescent="0.3">
      <c r="A30" s="30" t="s">
        <v>2100</v>
      </c>
      <c r="B30" s="163" t="s">
        <v>1513</v>
      </c>
      <c r="C30" s="10" t="s">
        <v>181</v>
      </c>
      <c r="D30" s="12" t="s">
        <v>208</v>
      </c>
      <c r="E30" s="266">
        <v>0.49</v>
      </c>
      <c r="F30" s="35">
        <f>ROUNDUP(E30*Bulk!$O$1,-1)</f>
        <v>350</v>
      </c>
      <c r="G30" s="35">
        <f>ROUNDUP(E30*Bulk!$O$3,-1)</f>
        <v>320</v>
      </c>
      <c r="H30" s="2">
        <v>1</v>
      </c>
      <c r="I30" s="35">
        <f>F30*H30</f>
        <v>350</v>
      </c>
      <c r="J30" s="35">
        <f>G30*H30</f>
        <v>320</v>
      </c>
      <c r="K30" s="185">
        <v>2</v>
      </c>
      <c r="L30" s="257" t="s">
        <v>2101</v>
      </c>
      <c r="M30" s="178">
        <f>E30*H30</f>
        <v>0.49</v>
      </c>
      <c r="N30" s="178"/>
    </row>
    <row r="31" spans="1:15" x14ac:dyDescent="0.3">
      <c r="A31" s="4" t="s">
        <v>4064</v>
      </c>
      <c r="B31" s="165" t="s">
        <v>1515</v>
      </c>
      <c r="C31" s="10" t="s">
        <v>181</v>
      </c>
      <c r="D31" s="12" t="s">
        <v>208</v>
      </c>
      <c r="E31" s="266">
        <v>1.99</v>
      </c>
      <c r="F31" s="35">
        <f>ROUNDUP(E31*Bulk!$O$1,-1)</f>
        <v>1400</v>
      </c>
      <c r="G31" s="35">
        <f>ROUNDUP(E31*Bulk!$O$3,-1)</f>
        <v>1300</v>
      </c>
      <c r="H31" s="2">
        <v>1</v>
      </c>
      <c r="I31" s="35">
        <f>F31*H31</f>
        <v>1400</v>
      </c>
      <c r="J31" s="35">
        <f>G31*H31</f>
        <v>1300</v>
      </c>
      <c r="K31" s="185">
        <v>2</v>
      </c>
      <c r="L31" s="257" t="s">
        <v>3885</v>
      </c>
      <c r="M31" s="178">
        <f>E31*H31</f>
        <v>1.99</v>
      </c>
      <c r="N31" s="178"/>
    </row>
    <row r="32" spans="1:15" x14ac:dyDescent="0.3">
      <c r="A32" s="4" t="s">
        <v>593</v>
      </c>
      <c r="B32" s="165" t="s">
        <v>1515</v>
      </c>
      <c r="C32" s="10" t="s">
        <v>181</v>
      </c>
      <c r="D32" s="12" t="s">
        <v>208</v>
      </c>
      <c r="E32" s="266">
        <v>0.99</v>
      </c>
      <c r="F32" s="35">
        <f>ROUNDUP(E32*Bulk!$O$1,-1)</f>
        <v>700</v>
      </c>
      <c r="G32" s="35">
        <f>ROUNDUP(E32*Bulk!$O$3,-1)</f>
        <v>650</v>
      </c>
      <c r="H32" s="2">
        <v>2</v>
      </c>
      <c r="I32" s="35">
        <f>F32*H32</f>
        <v>1400</v>
      </c>
      <c r="J32" s="35">
        <f>G32*H32</f>
        <v>1300</v>
      </c>
      <c r="K32" s="185">
        <v>2</v>
      </c>
      <c r="L32" s="257" t="s">
        <v>594</v>
      </c>
      <c r="M32" s="178">
        <f>E32*H32</f>
        <v>1.98</v>
      </c>
      <c r="N32" s="178"/>
    </row>
    <row r="33" spans="1:14" x14ac:dyDescent="0.3">
      <c r="A33" s="21" t="s">
        <v>595</v>
      </c>
      <c r="B33" s="169" t="s">
        <v>1519</v>
      </c>
      <c r="C33" s="10" t="s">
        <v>181</v>
      </c>
      <c r="D33" s="12" t="s">
        <v>208</v>
      </c>
      <c r="E33" s="266">
        <v>0.49</v>
      </c>
      <c r="F33" s="35">
        <f>ROUNDUP(E33*Bulk!$O$1,-1)</f>
        <v>350</v>
      </c>
      <c r="G33" s="35">
        <f>ROUNDUP(E33*Bulk!$O$3,-1)</f>
        <v>320</v>
      </c>
      <c r="H33" s="2">
        <v>1</v>
      </c>
      <c r="I33" s="35">
        <f>F33*H33</f>
        <v>350</v>
      </c>
      <c r="J33" s="35">
        <f>G33*H33</f>
        <v>320</v>
      </c>
      <c r="K33" s="185">
        <v>2</v>
      </c>
      <c r="L33" s="257" t="s">
        <v>1529</v>
      </c>
      <c r="M33" s="178">
        <f>E33*H33</f>
        <v>0.49</v>
      </c>
      <c r="N33" s="178"/>
    </row>
    <row r="34" spans="1:14" x14ac:dyDescent="0.3">
      <c r="A34" s="4" t="s">
        <v>595</v>
      </c>
      <c r="B34" s="169" t="s">
        <v>1519</v>
      </c>
      <c r="C34" s="10" t="s">
        <v>181</v>
      </c>
      <c r="D34" s="12" t="s">
        <v>208</v>
      </c>
      <c r="E34" s="266">
        <v>0.49</v>
      </c>
      <c r="F34" s="35">
        <f>ROUNDUP(E34*Bulk!$O$1,-1)</f>
        <v>350</v>
      </c>
      <c r="G34" s="35">
        <f>ROUNDUP(E34*Bulk!$O$3,-1)</f>
        <v>320</v>
      </c>
      <c r="H34" s="2">
        <v>2</v>
      </c>
      <c r="I34" s="35">
        <f>F34*H34</f>
        <v>700</v>
      </c>
      <c r="J34" s="35">
        <f>G34*H34</f>
        <v>640</v>
      </c>
      <c r="K34" s="185">
        <v>2</v>
      </c>
      <c r="L34" s="257" t="s">
        <v>596</v>
      </c>
      <c r="M34" s="178">
        <f>E34*H34</f>
        <v>0.98</v>
      </c>
      <c r="N34" s="178"/>
    </row>
    <row r="35" spans="1:14" x14ac:dyDescent="0.3">
      <c r="A35" s="4" t="s">
        <v>598</v>
      </c>
      <c r="B35" s="169" t="s">
        <v>1519</v>
      </c>
      <c r="C35" s="10" t="s">
        <v>181</v>
      </c>
      <c r="D35" s="12" t="s">
        <v>208</v>
      </c>
      <c r="E35" s="266">
        <v>0.49</v>
      </c>
      <c r="F35" s="35">
        <f>ROUNDUP(E35*Bulk!$O$1,-1)</f>
        <v>350</v>
      </c>
      <c r="G35" s="35">
        <f>ROUNDUP(E35*Bulk!$O$3,-1)</f>
        <v>320</v>
      </c>
      <c r="H35" s="2">
        <v>2</v>
      </c>
      <c r="I35" s="35">
        <f>F35*H35</f>
        <v>700</v>
      </c>
      <c r="J35" s="35">
        <f>G35*H35</f>
        <v>640</v>
      </c>
      <c r="K35" s="185">
        <v>2</v>
      </c>
      <c r="L35" s="257" t="s">
        <v>597</v>
      </c>
      <c r="M35" s="178">
        <f>E35*H35</f>
        <v>0.98</v>
      </c>
      <c r="N35" s="178"/>
    </row>
    <row r="36" spans="1:14" x14ac:dyDescent="0.3">
      <c r="A36" s="4" t="s">
        <v>2764</v>
      </c>
      <c r="B36" s="169" t="s">
        <v>1519</v>
      </c>
      <c r="C36" s="10" t="s">
        <v>181</v>
      </c>
      <c r="D36" s="12" t="s">
        <v>208</v>
      </c>
      <c r="E36" s="266">
        <v>0.49</v>
      </c>
      <c r="F36" s="35">
        <f>ROUNDUP(E36*Bulk!$O$1,-1)</f>
        <v>350</v>
      </c>
      <c r="G36" s="35">
        <f>ROUNDUP(E36*Bulk!$O$3,-1)</f>
        <v>320</v>
      </c>
      <c r="H36" s="2">
        <v>1</v>
      </c>
      <c r="I36" s="35">
        <f>F36*H36</f>
        <v>350</v>
      </c>
      <c r="J36" s="35">
        <f>G36*H36</f>
        <v>320</v>
      </c>
      <c r="K36" s="185">
        <v>2</v>
      </c>
      <c r="L36" s="257" t="s">
        <v>2765</v>
      </c>
      <c r="M36" s="178">
        <f>E36*H36</f>
        <v>0.49</v>
      </c>
      <c r="N36" s="178"/>
    </row>
    <row r="37" spans="1:14" x14ac:dyDescent="0.3">
      <c r="A37" s="4" t="s">
        <v>599</v>
      </c>
      <c r="B37" s="170" t="s">
        <v>1523</v>
      </c>
      <c r="C37" s="10" t="s">
        <v>181</v>
      </c>
      <c r="D37" s="12" t="s">
        <v>208</v>
      </c>
      <c r="E37" s="266">
        <v>0.59</v>
      </c>
      <c r="F37" s="35">
        <f>ROUNDUP(E37*Bulk!$O$1,-1)</f>
        <v>420</v>
      </c>
      <c r="G37" s="35">
        <f>ROUNDUP(E37*Bulk!$O$3,-1)</f>
        <v>390</v>
      </c>
      <c r="H37" s="2">
        <v>2</v>
      </c>
      <c r="I37" s="16">
        <f>F37*H37</f>
        <v>840</v>
      </c>
      <c r="J37" s="16">
        <f>G37*H37</f>
        <v>780</v>
      </c>
      <c r="K37" s="185">
        <v>2</v>
      </c>
      <c r="L37" s="257" t="s">
        <v>600</v>
      </c>
      <c r="M37" s="178">
        <f>E37*H37</f>
        <v>1.18</v>
      </c>
      <c r="N37" s="178"/>
    </row>
    <row r="38" spans="1:14" x14ac:dyDescent="0.3">
      <c r="A38" s="4" t="s">
        <v>542</v>
      </c>
      <c r="B38" s="172" t="s">
        <v>1525</v>
      </c>
      <c r="C38" s="10" t="s">
        <v>181</v>
      </c>
      <c r="D38" s="12" t="s">
        <v>208</v>
      </c>
      <c r="E38" s="266">
        <v>0.49</v>
      </c>
      <c r="F38" s="35">
        <f>ROUNDUP(E38*Bulk!$O$1,-1)</f>
        <v>350</v>
      </c>
      <c r="G38" s="35">
        <f>ROUNDUP(E38*Bulk!$O$3,-1)</f>
        <v>320</v>
      </c>
      <c r="H38" s="2">
        <v>1</v>
      </c>
      <c r="I38" s="35">
        <f>F38*H38</f>
        <v>350</v>
      </c>
      <c r="J38" s="35">
        <f>G38*H38</f>
        <v>320</v>
      </c>
      <c r="K38" s="185">
        <v>2</v>
      </c>
      <c r="L38" s="257" t="s">
        <v>601</v>
      </c>
      <c r="M38" s="178">
        <f>E38*H38</f>
        <v>0.49</v>
      </c>
      <c r="N38" s="178"/>
    </row>
    <row r="39" spans="1:14" x14ac:dyDescent="0.3">
      <c r="A39" s="4" t="s">
        <v>2767</v>
      </c>
      <c r="B39" s="172" t="s">
        <v>1525</v>
      </c>
      <c r="C39" s="10" t="s">
        <v>181</v>
      </c>
      <c r="D39" s="12" t="s">
        <v>208</v>
      </c>
      <c r="E39" s="266">
        <v>0.49</v>
      </c>
      <c r="F39" s="35">
        <f>ROUNDUP(E39*Bulk!$O$1,-1)</f>
        <v>350</v>
      </c>
      <c r="G39" s="35">
        <f>ROUNDUP(E39*Bulk!$O$3,-1)</f>
        <v>320</v>
      </c>
      <c r="H39" s="2">
        <v>2</v>
      </c>
      <c r="I39" s="35">
        <f>F39*H39</f>
        <v>700</v>
      </c>
      <c r="J39" s="35">
        <f>G39*H39</f>
        <v>640</v>
      </c>
      <c r="K39" s="185">
        <v>2</v>
      </c>
      <c r="L39" s="257" t="s">
        <v>2766</v>
      </c>
      <c r="M39" s="178">
        <f>E39*H39</f>
        <v>0.98</v>
      </c>
      <c r="N39" s="178"/>
    </row>
    <row r="40" spans="1:14" x14ac:dyDescent="0.3">
      <c r="A40" s="4" t="s">
        <v>3364</v>
      </c>
      <c r="B40" s="172" t="s">
        <v>1525</v>
      </c>
      <c r="C40" s="10" t="s">
        <v>181</v>
      </c>
      <c r="D40" s="12" t="s">
        <v>208</v>
      </c>
      <c r="E40" s="266">
        <v>0.49</v>
      </c>
      <c r="F40" s="35">
        <f>ROUNDUP(E40*Bulk!$O$1,-1)</f>
        <v>350</v>
      </c>
      <c r="G40" s="35">
        <f>ROUNDUP(E40*Bulk!$O$3,-1)</f>
        <v>320</v>
      </c>
      <c r="H40" s="2">
        <v>2</v>
      </c>
      <c r="I40" s="35">
        <f>F40*H40</f>
        <v>700</v>
      </c>
      <c r="J40" s="35">
        <f>G40*H40</f>
        <v>640</v>
      </c>
      <c r="K40" s="185">
        <v>2</v>
      </c>
      <c r="L40" s="257" t="s">
        <v>3367</v>
      </c>
      <c r="M40" s="178">
        <f>E40*H40</f>
        <v>0.98</v>
      </c>
      <c r="N40" s="178"/>
    </row>
    <row r="41" spans="1:14" x14ac:dyDescent="0.3">
      <c r="A41" s="4" t="s">
        <v>5847</v>
      </c>
      <c r="B41" s="172" t="s">
        <v>1525</v>
      </c>
      <c r="C41" s="10" t="s">
        <v>181</v>
      </c>
      <c r="D41" s="11" t="s">
        <v>210</v>
      </c>
      <c r="E41" s="266">
        <v>0.99</v>
      </c>
      <c r="F41" s="35">
        <f>ROUNDUP(E41*Bulk!$O$1,-1)</f>
        <v>700</v>
      </c>
      <c r="G41" s="35">
        <f>ROUNDUP(E41*Bulk!$O$3,-1)</f>
        <v>650</v>
      </c>
      <c r="H41" s="2">
        <v>1</v>
      </c>
      <c r="I41" s="35">
        <f>F41*H41</f>
        <v>700</v>
      </c>
      <c r="J41" s="35">
        <f>G41*H41</f>
        <v>650</v>
      </c>
      <c r="K41" s="185">
        <v>2</v>
      </c>
      <c r="L41" s="257" t="s">
        <v>5848</v>
      </c>
      <c r="M41" s="178">
        <f>E41*H41</f>
        <v>0.99</v>
      </c>
      <c r="N41" s="178"/>
    </row>
    <row r="42" spans="1:14" x14ac:dyDescent="0.3">
      <c r="A42" s="4" t="s">
        <v>3364</v>
      </c>
      <c r="B42" s="192" t="s">
        <v>2422</v>
      </c>
      <c r="C42" s="10" t="s">
        <v>181</v>
      </c>
      <c r="D42" s="251" t="s">
        <v>4302</v>
      </c>
      <c r="E42" s="266">
        <v>0.75</v>
      </c>
      <c r="F42" s="35">
        <f>ROUNDUP(E42*Bulk!$O$1,-1)</f>
        <v>530</v>
      </c>
      <c r="G42" s="35">
        <f>ROUNDUP(E42*Bulk!$O$3,-1)</f>
        <v>490</v>
      </c>
      <c r="H42" s="2">
        <v>1</v>
      </c>
      <c r="I42" s="35">
        <f>F42*H42</f>
        <v>530</v>
      </c>
      <c r="J42" s="35">
        <f>G42*H42</f>
        <v>490</v>
      </c>
      <c r="K42" s="185">
        <v>2</v>
      </c>
      <c r="L42" s="257" t="s">
        <v>4364</v>
      </c>
      <c r="M42" s="178">
        <f>E42*H42</f>
        <v>0.75</v>
      </c>
      <c r="N42" s="178"/>
    </row>
    <row r="43" spans="1:14" x14ac:dyDescent="0.3">
      <c r="A43" s="4" t="s">
        <v>2768</v>
      </c>
      <c r="B43" s="192" t="s">
        <v>2422</v>
      </c>
      <c r="C43" s="10" t="s">
        <v>181</v>
      </c>
      <c r="D43" s="12" t="s">
        <v>208</v>
      </c>
      <c r="E43" s="266">
        <v>0.49</v>
      </c>
      <c r="F43" s="35">
        <f>ROUNDUP(E43*Bulk!$O$1,-1)</f>
        <v>350</v>
      </c>
      <c r="G43" s="35">
        <f>ROUNDUP(E43*Bulk!$O$3,-1)</f>
        <v>320</v>
      </c>
      <c r="H43" s="2">
        <v>2</v>
      </c>
      <c r="I43" s="35">
        <f>F43*H43</f>
        <v>700</v>
      </c>
      <c r="J43" s="35">
        <f>G43*H43</f>
        <v>640</v>
      </c>
      <c r="K43" s="185">
        <v>2</v>
      </c>
      <c r="L43" s="257" t="s">
        <v>2769</v>
      </c>
      <c r="M43" s="178">
        <f>E43*H43</f>
        <v>0.98</v>
      </c>
      <c r="N43" s="178"/>
    </row>
    <row r="44" spans="1:14" x14ac:dyDescent="0.3">
      <c r="A44" s="4" t="s">
        <v>4363</v>
      </c>
      <c r="B44" s="192" t="s">
        <v>2422</v>
      </c>
      <c r="C44" s="10" t="s">
        <v>181</v>
      </c>
      <c r="D44" s="251" t="s">
        <v>4302</v>
      </c>
      <c r="E44" s="266">
        <v>0.28999999999999998</v>
      </c>
      <c r="F44" s="35">
        <f>ROUNDUP(E44*Bulk!$O$1,-1)</f>
        <v>210</v>
      </c>
      <c r="G44" s="35">
        <f>ROUNDUP(E44*Bulk!$O$3,-1)</f>
        <v>190</v>
      </c>
      <c r="H44" s="2">
        <v>1</v>
      </c>
      <c r="I44" s="35">
        <f>F44*H44</f>
        <v>210</v>
      </c>
      <c r="J44" s="35">
        <f>G44*H44</f>
        <v>190</v>
      </c>
      <c r="K44" s="185">
        <v>2</v>
      </c>
      <c r="L44" s="257" t="s">
        <v>4362</v>
      </c>
      <c r="M44" s="178">
        <f>E44*H44</f>
        <v>0.28999999999999998</v>
      </c>
      <c r="N44" s="178"/>
    </row>
    <row r="45" spans="1:14" x14ac:dyDescent="0.3">
      <c r="A45" s="4" t="s">
        <v>2772</v>
      </c>
      <c r="B45" s="193" t="s">
        <v>2423</v>
      </c>
      <c r="C45" s="10" t="s">
        <v>181</v>
      </c>
      <c r="D45" s="12" t="s">
        <v>208</v>
      </c>
      <c r="E45" s="266">
        <v>0.49</v>
      </c>
      <c r="F45" s="35">
        <f>ROUNDUP(E45*Bulk!$O$1,-1)</f>
        <v>350</v>
      </c>
      <c r="G45" s="35">
        <f>ROUNDUP(E45*Bulk!$O$3,-1)</f>
        <v>320</v>
      </c>
      <c r="H45" s="2">
        <v>3</v>
      </c>
      <c r="I45" s="35">
        <f>F45*H45</f>
        <v>1050</v>
      </c>
      <c r="J45" s="35">
        <f>G45*H45</f>
        <v>960</v>
      </c>
      <c r="K45" s="185">
        <v>2</v>
      </c>
      <c r="L45" s="257" t="s">
        <v>2771</v>
      </c>
      <c r="M45" s="178">
        <f>E45*H45</f>
        <v>1.47</v>
      </c>
      <c r="N45" s="178"/>
    </row>
    <row r="46" spans="1:14" x14ac:dyDescent="0.3">
      <c r="A46" s="4" t="s">
        <v>2582</v>
      </c>
      <c r="B46" s="193" t="s">
        <v>2423</v>
      </c>
      <c r="C46" s="10" t="s">
        <v>181</v>
      </c>
      <c r="D46" s="12" t="s">
        <v>208</v>
      </c>
      <c r="E46" s="266">
        <v>0.49</v>
      </c>
      <c r="F46" s="35">
        <f>ROUNDUP(E46*Bulk!$O$1,-1)</f>
        <v>350</v>
      </c>
      <c r="G46" s="35">
        <f>ROUNDUP(E46*Bulk!$O$3,-1)</f>
        <v>320</v>
      </c>
      <c r="H46" s="2">
        <v>3</v>
      </c>
      <c r="I46" s="35">
        <f>F46*H46</f>
        <v>1050</v>
      </c>
      <c r="J46" s="35">
        <f>G46*H46</f>
        <v>960</v>
      </c>
      <c r="K46" s="185">
        <v>2</v>
      </c>
      <c r="L46" s="257" t="s">
        <v>2770</v>
      </c>
      <c r="M46" s="178">
        <f>E46*H46</f>
        <v>1.47</v>
      </c>
      <c r="N46" s="178"/>
    </row>
    <row r="47" spans="1:14" x14ac:dyDescent="0.3">
      <c r="A47" s="4" t="s">
        <v>4691</v>
      </c>
      <c r="B47" s="193" t="s">
        <v>2424</v>
      </c>
      <c r="C47" s="10" t="s">
        <v>181</v>
      </c>
      <c r="D47" s="12" t="s">
        <v>208</v>
      </c>
      <c r="E47" s="266">
        <v>0.75</v>
      </c>
      <c r="F47" s="35">
        <f>ROUNDUP(E47*Bulk!$O$1,-1)</f>
        <v>530</v>
      </c>
      <c r="G47" s="35">
        <f>ROUNDUP(E47*Bulk!$O$3,-1)</f>
        <v>490</v>
      </c>
      <c r="H47" s="2">
        <v>1</v>
      </c>
      <c r="I47" s="35">
        <f>F47*H47</f>
        <v>530</v>
      </c>
      <c r="J47" s="35">
        <f>G47*H47</f>
        <v>490</v>
      </c>
      <c r="K47" s="185">
        <v>2</v>
      </c>
      <c r="L47" s="257" t="s">
        <v>4692</v>
      </c>
      <c r="M47" s="178">
        <f>E47*H47</f>
        <v>0.75</v>
      </c>
      <c r="N47" s="178"/>
    </row>
    <row r="48" spans="1:14" x14ac:dyDescent="0.3">
      <c r="A48" s="4" t="s">
        <v>6598</v>
      </c>
      <c r="B48" s="284" t="s">
        <v>6291</v>
      </c>
      <c r="C48" s="10" t="s">
        <v>181</v>
      </c>
      <c r="D48" s="12" t="s">
        <v>208</v>
      </c>
      <c r="E48" s="266">
        <v>0.49</v>
      </c>
      <c r="F48" s="35">
        <f>ROUNDUP(E48*Bulk!$O$1,-1)</f>
        <v>350</v>
      </c>
      <c r="G48" s="35">
        <f>ROUNDUP(E48*Bulk!$O$3,-1)</f>
        <v>320</v>
      </c>
      <c r="H48" s="2">
        <v>1</v>
      </c>
      <c r="I48" s="16">
        <f>F48*H48</f>
        <v>350</v>
      </c>
      <c r="J48" s="16">
        <f>G48*H48</f>
        <v>320</v>
      </c>
      <c r="K48" s="185">
        <v>2</v>
      </c>
      <c r="L48" s="257" t="s">
        <v>6599</v>
      </c>
      <c r="M48" s="178">
        <f>E48*H48</f>
        <v>0.49</v>
      </c>
      <c r="N48" s="178"/>
    </row>
    <row r="49" spans="1:14" x14ac:dyDescent="0.3">
      <c r="A49" s="4" t="s">
        <v>3364</v>
      </c>
      <c r="B49" s="211" t="s">
        <v>3229</v>
      </c>
      <c r="C49" s="10" t="s">
        <v>181</v>
      </c>
      <c r="D49" s="12" t="s">
        <v>208</v>
      </c>
      <c r="E49" s="266">
        <v>0.49</v>
      </c>
      <c r="F49" s="35">
        <f>ROUNDUP(E49*Bulk!$O$1,-1)</f>
        <v>350</v>
      </c>
      <c r="G49" s="35">
        <f>ROUNDUP(E49*Bulk!$O$3,-1)</f>
        <v>320</v>
      </c>
      <c r="H49" s="2">
        <v>1</v>
      </c>
      <c r="I49" s="35">
        <f>F49*H49</f>
        <v>350</v>
      </c>
      <c r="J49" s="35">
        <f>G49*H49</f>
        <v>320</v>
      </c>
      <c r="K49" s="185">
        <v>2</v>
      </c>
      <c r="L49" s="257" t="s">
        <v>5849</v>
      </c>
      <c r="M49" s="178">
        <f>E49*H49</f>
        <v>0.49</v>
      </c>
      <c r="N49" s="178"/>
    </row>
    <row r="50" spans="1:14" x14ac:dyDescent="0.3">
      <c r="A50" s="4" t="s">
        <v>3370</v>
      </c>
      <c r="B50" s="211" t="s">
        <v>3228</v>
      </c>
      <c r="C50" s="10" t="s">
        <v>181</v>
      </c>
      <c r="D50" s="12" t="s">
        <v>208</v>
      </c>
      <c r="E50" s="266">
        <v>0.49</v>
      </c>
      <c r="F50" s="35">
        <f>ROUNDUP(E50*Bulk!$O$1,-1)</f>
        <v>350</v>
      </c>
      <c r="G50" s="35">
        <f>ROUNDUP(E50*Bulk!$O$3,-1)</f>
        <v>320</v>
      </c>
      <c r="H50" s="2">
        <v>1</v>
      </c>
      <c r="I50" s="35">
        <f>F50*H50</f>
        <v>350</v>
      </c>
      <c r="J50" s="35">
        <f>G50*H50</f>
        <v>320</v>
      </c>
      <c r="K50" s="185">
        <v>2</v>
      </c>
      <c r="L50" s="257" t="s">
        <v>3371</v>
      </c>
      <c r="M50" s="178">
        <f>E50*H50</f>
        <v>0.49</v>
      </c>
      <c r="N50" s="178"/>
    </row>
    <row r="51" spans="1:14" x14ac:dyDescent="0.3">
      <c r="A51" s="4" t="s">
        <v>3369</v>
      </c>
      <c r="B51" s="211" t="s">
        <v>3228</v>
      </c>
      <c r="C51" s="10" t="s">
        <v>181</v>
      </c>
      <c r="D51" s="12" t="s">
        <v>208</v>
      </c>
      <c r="E51" s="266">
        <v>0.49</v>
      </c>
      <c r="F51" s="35">
        <f>ROUNDUP(E51*Bulk!$O$1,-1)</f>
        <v>350</v>
      </c>
      <c r="G51" s="35">
        <f>ROUNDUP(E51*Bulk!$O$3,-1)</f>
        <v>320</v>
      </c>
      <c r="H51" s="2">
        <v>2</v>
      </c>
      <c r="I51" s="35">
        <f>F51*H51</f>
        <v>700</v>
      </c>
      <c r="J51" s="35">
        <f>G51*H51</f>
        <v>640</v>
      </c>
      <c r="K51" s="185">
        <v>2</v>
      </c>
      <c r="L51" s="257" t="s">
        <v>3368</v>
      </c>
      <c r="M51" s="178">
        <f>E51*H51</f>
        <v>0.98</v>
      </c>
      <c r="N51" s="178"/>
    </row>
    <row r="52" spans="1:14" x14ac:dyDescent="0.3">
      <c r="A52" s="4" t="s">
        <v>6596</v>
      </c>
      <c r="B52" s="211" t="s">
        <v>3228</v>
      </c>
      <c r="C52" s="10" t="s">
        <v>181</v>
      </c>
      <c r="D52" s="12" t="s">
        <v>208</v>
      </c>
      <c r="E52" s="266">
        <v>0.75</v>
      </c>
      <c r="F52" s="35">
        <f>ROUNDUP(E52*Bulk!$O$1,-1)</f>
        <v>530</v>
      </c>
      <c r="G52" s="35">
        <f>ROUNDUP(E52*Bulk!$O$3,-1)</f>
        <v>490</v>
      </c>
      <c r="H52" s="2">
        <v>1</v>
      </c>
      <c r="I52" s="16">
        <f>F52*H52</f>
        <v>530</v>
      </c>
      <c r="J52" s="16">
        <f>G52*H52</f>
        <v>490</v>
      </c>
      <c r="K52" s="185">
        <v>2</v>
      </c>
      <c r="L52" s="257" t="s">
        <v>6597</v>
      </c>
      <c r="M52" s="178">
        <f>E52*H52</f>
        <v>0.75</v>
      </c>
      <c r="N52" s="178"/>
    </row>
    <row r="53" spans="1:14" x14ac:dyDescent="0.3">
      <c r="A53" s="4" t="s">
        <v>5851</v>
      </c>
      <c r="B53" s="244" t="s">
        <v>3837</v>
      </c>
      <c r="C53" s="10" t="s">
        <v>181</v>
      </c>
      <c r="D53" s="12" t="s">
        <v>208</v>
      </c>
      <c r="E53" s="266">
        <v>0.49</v>
      </c>
      <c r="F53" s="35">
        <f>ROUNDUP(E53*Bulk!$O$1,-1)</f>
        <v>350</v>
      </c>
      <c r="G53" s="35">
        <f>ROUNDUP(E53*Bulk!$O$3,-1)</f>
        <v>320</v>
      </c>
      <c r="H53" s="2">
        <v>1</v>
      </c>
      <c r="I53" s="35">
        <f>F53*H53</f>
        <v>350</v>
      </c>
      <c r="J53" s="35">
        <f>G53*H53</f>
        <v>320</v>
      </c>
      <c r="K53" s="185">
        <v>2</v>
      </c>
      <c r="L53" s="257" t="s">
        <v>5850</v>
      </c>
      <c r="M53" s="178">
        <f>E53*H53</f>
        <v>0.49</v>
      </c>
      <c r="N53" s="178"/>
    </row>
    <row r="54" spans="1:14" x14ac:dyDescent="0.3">
      <c r="A54" s="4" t="s">
        <v>4171</v>
      </c>
      <c r="B54" s="249" t="s">
        <v>4120</v>
      </c>
      <c r="C54" s="10" t="s">
        <v>181</v>
      </c>
      <c r="D54" s="12" t="s">
        <v>208</v>
      </c>
      <c r="E54" s="266">
        <v>0.49</v>
      </c>
      <c r="F54" s="35">
        <f>ROUNDUP(E54*Bulk!$O$1,-1)</f>
        <v>350</v>
      </c>
      <c r="G54" s="35">
        <f>ROUNDUP(E54*Bulk!$O$3,-1)</f>
        <v>320</v>
      </c>
      <c r="H54" s="2">
        <v>1</v>
      </c>
      <c r="I54" s="35">
        <f>F54*H54</f>
        <v>350</v>
      </c>
      <c r="J54" s="35">
        <f>G54*H54</f>
        <v>320</v>
      </c>
      <c r="K54" s="185">
        <v>2</v>
      </c>
      <c r="L54" s="257" t="s">
        <v>4172</v>
      </c>
      <c r="M54" s="178">
        <f>E54*H54</f>
        <v>0.49</v>
      </c>
      <c r="N54" s="178"/>
    </row>
    <row r="55" spans="1:14" x14ac:dyDescent="0.3">
      <c r="A55" s="21" t="s">
        <v>4171</v>
      </c>
      <c r="B55" s="249" t="s">
        <v>4120</v>
      </c>
      <c r="C55" s="10" t="s">
        <v>181</v>
      </c>
      <c r="D55" s="12" t="s">
        <v>208</v>
      </c>
      <c r="E55" s="266">
        <v>0.49</v>
      </c>
      <c r="F55" s="35">
        <f>ROUNDUP(E55*Bulk!$O$1,-1)</f>
        <v>350</v>
      </c>
      <c r="G55" s="35">
        <f>ROUNDUP(E55*Bulk!$O$3,-1)</f>
        <v>320</v>
      </c>
      <c r="H55" s="2">
        <v>1</v>
      </c>
      <c r="I55" s="35">
        <f>F55*H55</f>
        <v>350</v>
      </c>
      <c r="J55" s="35">
        <f>G55*H55</f>
        <v>320</v>
      </c>
      <c r="K55" s="185">
        <v>2</v>
      </c>
      <c r="L55" s="257" t="s">
        <v>4173</v>
      </c>
      <c r="M55" s="178">
        <f>E55*H55</f>
        <v>0.49</v>
      </c>
      <c r="N55" s="178"/>
    </row>
    <row r="56" spans="1:14" x14ac:dyDescent="0.3">
      <c r="A56" s="4" t="s">
        <v>4694</v>
      </c>
      <c r="B56" s="255" t="s">
        <v>4514</v>
      </c>
      <c r="C56" s="10" t="s">
        <v>181</v>
      </c>
      <c r="D56" s="12" t="s">
        <v>208</v>
      </c>
      <c r="E56" s="266">
        <v>0.49</v>
      </c>
      <c r="F56" s="35">
        <f>ROUNDUP(E56*Bulk!$O$1,-1)</f>
        <v>350</v>
      </c>
      <c r="G56" s="35">
        <f>ROUNDUP(E56*Bulk!$O$3,-1)</f>
        <v>320</v>
      </c>
      <c r="H56" s="2">
        <v>4</v>
      </c>
      <c r="I56" s="35">
        <f>F56*H56</f>
        <v>1400</v>
      </c>
      <c r="J56" s="35">
        <f>G56*H56</f>
        <v>1280</v>
      </c>
      <c r="K56" s="185">
        <v>2</v>
      </c>
      <c r="L56" s="257" t="s">
        <v>4693</v>
      </c>
      <c r="M56" s="178">
        <f>E56*H56</f>
        <v>1.96</v>
      </c>
      <c r="N56" s="178"/>
    </row>
    <row r="57" spans="1:14" x14ac:dyDescent="0.3">
      <c r="A57" s="4" t="s">
        <v>5852</v>
      </c>
      <c r="B57" s="272" t="s">
        <v>5294</v>
      </c>
      <c r="C57" s="10" t="s">
        <v>181</v>
      </c>
      <c r="D57" s="12" t="s">
        <v>208</v>
      </c>
      <c r="E57" s="266">
        <v>0.49</v>
      </c>
      <c r="F57" s="35">
        <f>ROUNDUP(E57*Bulk!$O$1,-1)</f>
        <v>350</v>
      </c>
      <c r="G57" s="35">
        <f>ROUNDUP(E57*Bulk!$O$3,-1)</f>
        <v>320</v>
      </c>
      <c r="H57" s="2">
        <v>1</v>
      </c>
      <c r="I57" s="35">
        <f>F57*H57</f>
        <v>350</v>
      </c>
      <c r="J57" s="35">
        <f>G57*H57</f>
        <v>320</v>
      </c>
      <c r="K57" s="185">
        <v>2</v>
      </c>
      <c r="L57" s="257" t="s">
        <v>5853</v>
      </c>
      <c r="M57" s="178">
        <f>E57*H57</f>
        <v>0.49</v>
      </c>
      <c r="N57" s="178"/>
    </row>
    <row r="58" spans="1:14" x14ac:dyDescent="0.3">
      <c r="A58" s="4" t="s">
        <v>3386</v>
      </c>
      <c r="B58" s="103" t="s">
        <v>1414</v>
      </c>
      <c r="C58" s="10" t="s">
        <v>181</v>
      </c>
      <c r="D58" s="12" t="s">
        <v>208</v>
      </c>
      <c r="E58" s="266">
        <v>0.98670000000000013</v>
      </c>
      <c r="F58" s="35">
        <f>ROUNDUP(E58*Bulk!$O$1,-1)</f>
        <v>700</v>
      </c>
      <c r="G58" s="35">
        <f>ROUNDUP(E58*Bulk!$O$3,-1)</f>
        <v>650</v>
      </c>
      <c r="H58" s="2">
        <v>1</v>
      </c>
      <c r="I58" s="35">
        <f>F58*H58</f>
        <v>700</v>
      </c>
      <c r="J58" s="35">
        <f>G58*H58</f>
        <v>650</v>
      </c>
      <c r="K58" s="185">
        <v>3</v>
      </c>
      <c r="L58" s="257" t="s">
        <v>3372</v>
      </c>
      <c r="M58" s="178">
        <f>E58*H58</f>
        <v>0.98670000000000013</v>
      </c>
      <c r="N58" s="178"/>
    </row>
    <row r="59" spans="1:14" x14ac:dyDescent="0.3">
      <c r="A59" s="4" t="s">
        <v>3374</v>
      </c>
      <c r="B59" s="116" t="s">
        <v>1461</v>
      </c>
      <c r="C59" s="10" t="s">
        <v>181</v>
      </c>
      <c r="D59" s="12" t="s">
        <v>208</v>
      </c>
      <c r="E59" s="266">
        <v>0.59</v>
      </c>
      <c r="F59" s="35">
        <f>ROUNDUP(E59*Bulk!$O$1,-1)</f>
        <v>420</v>
      </c>
      <c r="G59" s="35">
        <f>ROUNDUP(E59*Bulk!$O$3,-1)</f>
        <v>390</v>
      </c>
      <c r="H59" s="2">
        <v>1</v>
      </c>
      <c r="I59" s="35">
        <f>F59*H59</f>
        <v>420</v>
      </c>
      <c r="J59" s="35">
        <f>G59*H59</f>
        <v>390</v>
      </c>
      <c r="K59" s="185">
        <v>3</v>
      </c>
      <c r="L59" s="257" t="s">
        <v>3373</v>
      </c>
      <c r="M59" s="178">
        <f>E59*H59</f>
        <v>0.59</v>
      </c>
      <c r="N59" s="178"/>
    </row>
    <row r="60" spans="1:14" x14ac:dyDescent="0.3">
      <c r="A60" s="4" t="s">
        <v>2775</v>
      </c>
      <c r="B60" s="71" t="s">
        <v>1480</v>
      </c>
      <c r="C60" s="10" t="s">
        <v>181</v>
      </c>
      <c r="D60" s="12" t="s">
        <v>208</v>
      </c>
      <c r="E60" s="266">
        <v>0.59</v>
      </c>
      <c r="F60" s="35">
        <f>ROUNDUP(E60*Bulk!$O$1,-1)</f>
        <v>420</v>
      </c>
      <c r="G60" s="35">
        <f>ROUNDUP(E60*Bulk!$O$3,-1)</f>
        <v>390</v>
      </c>
      <c r="H60" s="2">
        <v>1</v>
      </c>
      <c r="I60" s="35">
        <f>F60*H60</f>
        <v>420</v>
      </c>
      <c r="J60" s="35">
        <f>G60*H60</f>
        <v>390</v>
      </c>
      <c r="K60" s="185">
        <v>3</v>
      </c>
      <c r="L60" s="257" t="s">
        <v>2776</v>
      </c>
      <c r="M60" s="178">
        <f>E60*H60</f>
        <v>0.59</v>
      </c>
      <c r="N60" s="178"/>
    </row>
    <row r="61" spans="1:14" x14ac:dyDescent="0.3">
      <c r="A61" s="4" t="s">
        <v>602</v>
      </c>
      <c r="B61" s="147" t="s">
        <v>1491</v>
      </c>
      <c r="C61" s="10" t="s">
        <v>181</v>
      </c>
      <c r="D61" s="12" t="s">
        <v>208</v>
      </c>
      <c r="E61" s="266">
        <v>0.49</v>
      </c>
      <c r="F61" s="35">
        <f>ROUNDUP(E61*Bulk!$O$1,-1)</f>
        <v>350</v>
      </c>
      <c r="G61" s="35">
        <f>ROUNDUP(E61*Bulk!$O$3,-1)</f>
        <v>320</v>
      </c>
      <c r="H61" s="2">
        <v>1</v>
      </c>
      <c r="I61" s="35">
        <f>F61*H61</f>
        <v>350</v>
      </c>
      <c r="J61" s="35">
        <f>G61*H61</f>
        <v>320</v>
      </c>
      <c r="K61" s="185">
        <v>3</v>
      </c>
      <c r="L61" s="257" t="s">
        <v>603</v>
      </c>
      <c r="M61" s="178">
        <f>E61*H61</f>
        <v>0.49</v>
      </c>
      <c r="N61" s="178"/>
    </row>
    <row r="62" spans="1:14" x14ac:dyDescent="0.3">
      <c r="A62" s="30" t="s">
        <v>605</v>
      </c>
      <c r="B62" s="151" t="s">
        <v>1495</v>
      </c>
      <c r="C62" s="10" t="s">
        <v>181</v>
      </c>
      <c r="D62" s="12" t="s">
        <v>208</v>
      </c>
      <c r="E62" s="266">
        <v>0.59</v>
      </c>
      <c r="F62" s="35">
        <f>ROUNDUP(E62*Bulk!$O$1,-1)</f>
        <v>420</v>
      </c>
      <c r="G62" s="35">
        <f>ROUNDUP(E62*Bulk!$O$3,-1)</f>
        <v>390</v>
      </c>
      <c r="H62" s="2">
        <v>2</v>
      </c>
      <c r="I62" s="35">
        <f>F62*H62</f>
        <v>840</v>
      </c>
      <c r="J62" s="35">
        <f>G62*H62</f>
        <v>780</v>
      </c>
      <c r="K62" s="185">
        <v>3</v>
      </c>
      <c r="L62" s="257" t="s">
        <v>604</v>
      </c>
      <c r="M62" s="178">
        <f>E62*H62</f>
        <v>1.18</v>
      </c>
      <c r="N62" s="178"/>
    </row>
    <row r="63" spans="1:14" x14ac:dyDescent="0.3">
      <c r="A63" s="4" t="s">
        <v>606</v>
      </c>
      <c r="B63" s="153" t="s">
        <v>1497</v>
      </c>
      <c r="C63" s="10" t="s">
        <v>181</v>
      </c>
      <c r="D63" s="12" t="s">
        <v>208</v>
      </c>
      <c r="E63" s="266">
        <v>0.59</v>
      </c>
      <c r="F63" s="35">
        <f>ROUNDUP(E63*Bulk!$O$1,-1)</f>
        <v>420</v>
      </c>
      <c r="G63" s="35">
        <f>ROUNDUP(E63*Bulk!$O$3,-1)</f>
        <v>390</v>
      </c>
      <c r="H63" s="2">
        <v>2</v>
      </c>
      <c r="I63" s="35">
        <f>F63*H63</f>
        <v>840</v>
      </c>
      <c r="J63" s="35">
        <f>G63*H63</f>
        <v>780</v>
      </c>
      <c r="K63" s="185">
        <v>3</v>
      </c>
      <c r="L63" s="257" t="s">
        <v>607</v>
      </c>
      <c r="M63" s="178">
        <f>E63*H63</f>
        <v>1.18</v>
      </c>
      <c r="N63" s="178"/>
    </row>
    <row r="64" spans="1:14" x14ac:dyDescent="0.3">
      <c r="A64" s="30" t="s">
        <v>4695</v>
      </c>
      <c r="B64" s="149" t="s">
        <v>1498</v>
      </c>
      <c r="C64" s="10" t="s">
        <v>181</v>
      </c>
      <c r="D64" s="12" t="s">
        <v>208</v>
      </c>
      <c r="E64" s="266">
        <v>1.49</v>
      </c>
      <c r="F64" s="35">
        <f>ROUNDUP(E64*Bulk!$O$1,-1)</f>
        <v>1050</v>
      </c>
      <c r="G64" s="35">
        <f>ROUNDUP(E64*Bulk!$O$3,-1)</f>
        <v>970</v>
      </c>
      <c r="H64" s="2">
        <v>1</v>
      </c>
      <c r="I64" s="35">
        <f>F64*H64</f>
        <v>1050</v>
      </c>
      <c r="J64" s="35">
        <f>G64*H64</f>
        <v>970</v>
      </c>
      <c r="K64" s="185">
        <v>3</v>
      </c>
      <c r="L64" s="257" t="s">
        <v>4696</v>
      </c>
      <c r="M64" s="178">
        <f>E64*H64</f>
        <v>1.49</v>
      </c>
      <c r="N64" s="178"/>
    </row>
    <row r="65" spans="1:14" x14ac:dyDescent="0.3">
      <c r="A65" s="30" t="s">
        <v>2788</v>
      </c>
      <c r="B65" s="149" t="s">
        <v>1498</v>
      </c>
      <c r="C65" s="10" t="s">
        <v>181</v>
      </c>
      <c r="D65" s="12" t="s">
        <v>208</v>
      </c>
      <c r="E65" s="266">
        <v>0.49</v>
      </c>
      <c r="F65" s="35">
        <f>ROUNDUP(E65*Bulk!$O$1,-1)</f>
        <v>350</v>
      </c>
      <c r="G65" s="35">
        <f>ROUNDUP(E65*Bulk!$O$3,-1)</f>
        <v>320</v>
      </c>
      <c r="H65" s="2">
        <v>1</v>
      </c>
      <c r="I65" s="35">
        <f>F65*H65</f>
        <v>350</v>
      </c>
      <c r="J65" s="35">
        <f>G65*H65</f>
        <v>320</v>
      </c>
      <c r="K65" s="185">
        <v>3</v>
      </c>
      <c r="L65" s="257" t="s">
        <v>3375</v>
      </c>
      <c r="M65" s="178">
        <f>E65*H65</f>
        <v>0.49</v>
      </c>
      <c r="N65" s="178"/>
    </row>
    <row r="66" spans="1:14" x14ac:dyDescent="0.3">
      <c r="A66" s="30" t="s">
        <v>2102</v>
      </c>
      <c r="B66" s="155" t="s">
        <v>1500</v>
      </c>
      <c r="C66" s="10" t="s">
        <v>181</v>
      </c>
      <c r="D66" s="12" t="s">
        <v>208</v>
      </c>
      <c r="E66" s="266">
        <v>0.49</v>
      </c>
      <c r="F66" s="35">
        <f>ROUNDUP(E66*Bulk!$O$1,-1)</f>
        <v>350</v>
      </c>
      <c r="G66" s="35">
        <f>ROUNDUP(E66*Bulk!$O$3,-1)</f>
        <v>320</v>
      </c>
      <c r="H66" s="2">
        <v>2</v>
      </c>
      <c r="I66" s="35">
        <f>F66*H66</f>
        <v>700</v>
      </c>
      <c r="J66" s="35">
        <f>G66*H66</f>
        <v>640</v>
      </c>
      <c r="K66" s="185">
        <v>3</v>
      </c>
      <c r="L66" s="257" t="s">
        <v>2103</v>
      </c>
      <c r="M66" s="178">
        <f>E66*H66</f>
        <v>0.98</v>
      </c>
      <c r="N66" s="178"/>
    </row>
    <row r="67" spans="1:14" x14ac:dyDescent="0.3">
      <c r="A67" s="4" t="s">
        <v>2017</v>
      </c>
      <c r="B67" s="143" t="s">
        <v>1505</v>
      </c>
      <c r="C67" s="10" t="s">
        <v>181</v>
      </c>
      <c r="D67" s="12" t="s">
        <v>208</v>
      </c>
      <c r="E67" s="266">
        <v>0.49</v>
      </c>
      <c r="F67" s="35">
        <f>ROUNDUP(E67*Bulk!$O$1,-1)</f>
        <v>350</v>
      </c>
      <c r="G67" s="35">
        <f>ROUNDUP(E67*Bulk!$O$3,-1)</f>
        <v>320</v>
      </c>
      <c r="H67" s="2">
        <v>2</v>
      </c>
      <c r="I67" s="16">
        <f>F67*H67</f>
        <v>700</v>
      </c>
      <c r="J67" s="16">
        <f>G67*H67</f>
        <v>640</v>
      </c>
      <c r="K67" s="185">
        <v>3</v>
      </c>
      <c r="L67" s="257" t="s">
        <v>2018</v>
      </c>
      <c r="M67" s="178">
        <f>E67*H67</f>
        <v>0.98</v>
      </c>
      <c r="N67" s="178"/>
    </row>
    <row r="68" spans="1:14" x14ac:dyDescent="0.3">
      <c r="A68" s="4" t="s">
        <v>2778</v>
      </c>
      <c r="B68" s="162" t="s">
        <v>1512</v>
      </c>
      <c r="C68" s="10" t="s">
        <v>181</v>
      </c>
      <c r="D68" s="12" t="s">
        <v>208</v>
      </c>
      <c r="E68" s="266">
        <v>0.49</v>
      </c>
      <c r="F68" s="35">
        <f>ROUNDUP(E68*Bulk!$O$1,-1)</f>
        <v>350</v>
      </c>
      <c r="G68" s="35">
        <f>ROUNDUP(E68*Bulk!$O$3,-1)</f>
        <v>320</v>
      </c>
      <c r="H68" s="2">
        <v>3</v>
      </c>
      <c r="I68" s="16">
        <f>F68*H68</f>
        <v>1050</v>
      </c>
      <c r="J68" s="16">
        <f>G68*H68</f>
        <v>960</v>
      </c>
      <c r="K68" s="185">
        <v>3</v>
      </c>
      <c r="L68" s="257" t="s">
        <v>2777</v>
      </c>
      <c r="M68" s="178">
        <f>E68*H68</f>
        <v>1.47</v>
      </c>
      <c r="N68" s="178"/>
    </row>
    <row r="69" spans="1:14" x14ac:dyDescent="0.3">
      <c r="A69" s="30" t="s">
        <v>2780</v>
      </c>
      <c r="B69" s="163" t="s">
        <v>1513</v>
      </c>
      <c r="C69" s="10" t="s">
        <v>181</v>
      </c>
      <c r="D69" s="12" t="s">
        <v>208</v>
      </c>
      <c r="E69" s="266">
        <v>0.49</v>
      </c>
      <c r="F69" s="35">
        <f>ROUNDUP(E69*Bulk!$O$1,-1)</f>
        <v>350</v>
      </c>
      <c r="G69" s="35">
        <f>ROUNDUP(E69*Bulk!$O$3,-1)</f>
        <v>320</v>
      </c>
      <c r="H69" s="2">
        <v>1</v>
      </c>
      <c r="I69" s="35">
        <f>F69*H69</f>
        <v>350</v>
      </c>
      <c r="J69" s="35">
        <f>G69*H69</f>
        <v>320</v>
      </c>
      <c r="K69" s="185">
        <v>3</v>
      </c>
      <c r="L69" s="257" t="s">
        <v>2779</v>
      </c>
      <c r="M69" s="178">
        <f>E69*H69</f>
        <v>0.49</v>
      </c>
      <c r="N69" s="178"/>
    </row>
    <row r="70" spans="1:14" x14ac:dyDescent="0.3">
      <c r="A70" s="30" t="s">
        <v>2105</v>
      </c>
      <c r="B70" s="164" t="s">
        <v>1514</v>
      </c>
      <c r="C70" s="10" t="s">
        <v>181</v>
      </c>
      <c r="D70" s="12" t="s">
        <v>208</v>
      </c>
      <c r="E70" s="266">
        <v>0.49</v>
      </c>
      <c r="F70" s="35">
        <f>ROUNDUP(E70*Bulk!$O$1,-1)</f>
        <v>350</v>
      </c>
      <c r="G70" s="35">
        <f>ROUNDUP(E70*Bulk!$O$3,-1)</f>
        <v>320</v>
      </c>
      <c r="H70" s="2">
        <v>1</v>
      </c>
      <c r="I70" s="35">
        <f>F70*H70</f>
        <v>350</v>
      </c>
      <c r="J70" s="35">
        <f>G70*H70</f>
        <v>320</v>
      </c>
      <c r="K70" s="185">
        <v>3</v>
      </c>
      <c r="L70" s="257" t="s">
        <v>2104</v>
      </c>
      <c r="M70" s="178">
        <f>E70*H70</f>
        <v>0.49</v>
      </c>
      <c r="N70" s="178"/>
    </row>
    <row r="71" spans="1:14" x14ac:dyDescent="0.3">
      <c r="A71" s="4" t="s">
        <v>3883</v>
      </c>
      <c r="B71" s="165" t="s">
        <v>1515</v>
      </c>
      <c r="C71" s="10" t="s">
        <v>181</v>
      </c>
      <c r="D71" s="12" t="s">
        <v>208</v>
      </c>
      <c r="E71" s="266">
        <v>1.49</v>
      </c>
      <c r="F71" s="35">
        <f>ROUNDUP(E71*Bulk!$O$1,-1)</f>
        <v>1050</v>
      </c>
      <c r="G71" s="35">
        <f>ROUNDUP(E71*Bulk!$O$3,-1)</f>
        <v>970</v>
      </c>
      <c r="H71" s="2">
        <v>1</v>
      </c>
      <c r="I71" s="35">
        <f>F71*H71</f>
        <v>1050</v>
      </c>
      <c r="J71" s="35">
        <f>G71*H71</f>
        <v>970</v>
      </c>
      <c r="K71" s="185">
        <v>3</v>
      </c>
      <c r="L71" s="257" t="s">
        <v>3884</v>
      </c>
      <c r="M71" s="178">
        <f>E71*H71</f>
        <v>1.49</v>
      </c>
      <c r="N71" s="178"/>
    </row>
    <row r="72" spans="1:14" x14ac:dyDescent="0.3">
      <c r="A72" s="4" t="s">
        <v>609</v>
      </c>
      <c r="B72" s="166" t="s">
        <v>1516</v>
      </c>
      <c r="C72" s="10" t="s">
        <v>181</v>
      </c>
      <c r="D72" s="12" t="s">
        <v>208</v>
      </c>
      <c r="E72" s="266">
        <v>0.49</v>
      </c>
      <c r="F72" s="35">
        <f>ROUNDUP(E72*Bulk!$O$1,-1)</f>
        <v>350</v>
      </c>
      <c r="G72" s="35">
        <f>ROUNDUP(E72*Bulk!$O$3,-1)</f>
        <v>320</v>
      </c>
      <c r="H72" s="2">
        <v>3</v>
      </c>
      <c r="I72" s="35">
        <f>F72*H72</f>
        <v>1050</v>
      </c>
      <c r="J72" s="35">
        <f>G72*H72</f>
        <v>960</v>
      </c>
      <c r="K72" s="185">
        <v>3</v>
      </c>
      <c r="L72" s="257" t="s">
        <v>608</v>
      </c>
      <c r="M72" s="178">
        <f>E72*H72</f>
        <v>1.47</v>
      </c>
      <c r="N72" s="178"/>
    </row>
    <row r="73" spans="1:14" x14ac:dyDescent="0.3">
      <c r="A73" s="38" t="s">
        <v>2781</v>
      </c>
      <c r="B73" s="169" t="s">
        <v>1519</v>
      </c>
      <c r="C73" s="10" t="s">
        <v>181</v>
      </c>
      <c r="D73" s="12" t="s">
        <v>208</v>
      </c>
      <c r="E73" s="266">
        <v>1.99</v>
      </c>
      <c r="F73" s="35">
        <f>ROUNDUP(E73*Bulk!$O$1,-1)</f>
        <v>1400</v>
      </c>
      <c r="G73" s="35">
        <f>ROUNDUP(E73*Bulk!$O$3,-1)</f>
        <v>1300</v>
      </c>
      <c r="H73" s="2">
        <v>1</v>
      </c>
      <c r="I73" s="16">
        <f>F73*H73</f>
        <v>1400</v>
      </c>
      <c r="J73" s="16">
        <f>G73*H73</f>
        <v>1300</v>
      </c>
      <c r="K73" s="185">
        <v>3</v>
      </c>
      <c r="L73" s="257" t="s">
        <v>2782</v>
      </c>
      <c r="M73" s="178">
        <f>E73*H73</f>
        <v>1.99</v>
      </c>
      <c r="N73" s="178"/>
    </row>
    <row r="74" spans="1:14" x14ac:dyDescent="0.3">
      <c r="A74" s="4" t="s">
        <v>610</v>
      </c>
      <c r="B74" s="169" t="s">
        <v>1519</v>
      </c>
      <c r="C74" s="10" t="s">
        <v>181</v>
      </c>
      <c r="D74" s="12" t="s">
        <v>208</v>
      </c>
      <c r="E74" s="266">
        <v>0.49</v>
      </c>
      <c r="F74" s="35">
        <f>ROUNDUP(E74*Bulk!$O$1,-1)</f>
        <v>350</v>
      </c>
      <c r="G74" s="35">
        <f>ROUNDUP(E74*Bulk!$O$3,-1)</f>
        <v>320</v>
      </c>
      <c r="H74" s="2">
        <v>4</v>
      </c>
      <c r="I74" s="35">
        <f>F74*H74</f>
        <v>1400</v>
      </c>
      <c r="J74" s="35">
        <f>G74*H74</f>
        <v>1280</v>
      </c>
      <c r="K74" s="185">
        <v>3</v>
      </c>
      <c r="L74" s="257" t="s">
        <v>611</v>
      </c>
      <c r="M74" s="178">
        <f>E74*H74</f>
        <v>1.96</v>
      </c>
      <c r="N74" s="178"/>
    </row>
    <row r="75" spans="1:14" x14ac:dyDescent="0.3">
      <c r="A75" s="4" t="s">
        <v>3881</v>
      </c>
      <c r="B75" s="167" t="s">
        <v>1518</v>
      </c>
      <c r="C75" s="10" t="s">
        <v>181</v>
      </c>
      <c r="D75" s="12" t="s">
        <v>208</v>
      </c>
      <c r="E75" s="266">
        <v>1.49</v>
      </c>
      <c r="F75" s="35">
        <f>ROUNDUP(E75*Bulk!$O$1,-1)</f>
        <v>1050</v>
      </c>
      <c r="G75" s="35">
        <f>ROUNDUP(E75*Bulk!$O$3,-1)</f>
        <v>970</v>
      </c>
      <c r="H75" s="2">
        <v>2</v>
      </c>
      <c r="I75" s="35">
        <f>F75*H75</f>
        <v>2100</v>
      </c>
      <c r="J75" s="35">
        <f>G75*H75</f>
        <v>1940</v>
      </c>
      <c r="K75" s="185">
        <v>3</v>
      </c>
      <c r="L75" s="257" t="s">
        <v>3882</v>
      </c>
      <c r="M75" s="178">
        <f>E75*H75</f>
        <v>2.98</v>
      </c>
      <c r="N75" s="178"/>
    </row>
    <row r="76" spans="1:14" x14ac:dyDescent="0.3">
      <c r="A76" s="4" t="s">
        <v>4366</v>
      </c>
      <c r="B76" s="170" t="s">
        <v>1523</v>
      </c>
      <c r="C76" s="10" t="s">
        <v>181</v>
      </c>
      <c r="D76" s="12" t="s">
        <v>208</v>
      </c>
      <c r="E76" s="266">
        <v>0.49</v>
      </c>
      <c r="F76" s="35">
        <f>ROUNDUP(E76*Bulk!$O$1,-1)</f>
        <v>350</v>
      </c>
      <c r="G76" s="35">
        <f>ROUNDUP(E76*Bulk!$O$3,-1)</f>
        <v>320</v>
      </c>
      <c r="H76" s="2">
        <v>1</v>
      </c>
      <c r="I76" s="35">
        <f>F76*H76</f>
        <v>350</v>
      </c>
      <c r="J76" s="35">
        <f>G76*H76</f>
        <v>320</v>
      </c>
      <c r="K76" s="185">
        <v>3</v>
      </c>
      <c r="L76" s="257" t="s">
        <v>4365</v>
      </c>
      <c r="M76" s="178">
        <f>E76*H76</f>
        <v>0.49</v>
      </c>
      <c r="N76" s="178"/>
    </row>
    <row r="77" spans="1:14" x14ac:dyDescent="0.3">
      <c r="A77" s="4" t="s">
        <v>2017</v>
      </c>
      <c r="B77" s="172" t="s">
        <v>1525</v>
      </c>
      <c r="C77" s="10" t="s">
        <v>181</v>
      </c>
      <c r="D77" s="12" t="s">
        <v>208</v>
      </c>
      <c r="E77" s="266">
        <v>0.75</v>
      </c>
      <c r="F77" s="35">
        <f>ROUNDUP(E77*Bulk!$O$1,-1)</f>
        <v>530</v>
      </c>
      <c r="G77" s="35">
        <f>ROUNDUP(E77*Bulk!$O$3,-1)</f>
        <v>490</v>
      </c>
      <c r="H77" s="2">
        <v>2</v>
      </c>
      <c r="I77" s="16">
        <f>F77*H77</f>
        <v>1060</v>
      </c>
      <c r="J77" s="16">
        <f>G77*H77</f>
        <v>980</v>
      </c>
      <c r="K77" s="185">
        <v>3</v>
      </c>
      <c r="L77" s="257" t="s">
        <v>2783</v>
      </c>
      <c r="M77" s="178">
        <f>E77*H77</f>
        <v>1.5</v>
      </c>
      <c r="N77" s="178"/>
    </row>
    <row r="78" spans="1:14" x14ac:dyDescent="0.3">
      <c r="A78" s="21" t="s">
        <v>3880</v>
      </c>
      <c r="B78" s="157" t="s">
        <v>2132</v>
      </c>
      <c r="C78" s="10" t="s">
        <v>181</v>
      </c>
      <c r="D78" s="12" t="s">
        <v>208</v>
      </c>
      <c r="E78" s="266">
        <v>1.25</v>
      </c>
      <c r="F78" s="35">
        <f>ROUNDUP(E78*Bulk!$O$1,-1)</f>
        <v>880</v>
      </c>
      <c r="G78" s="35">
        <f>ROUNDUP(E78*Bulk!$O$3,-1)</f>
        <v>820</v>
      </c>
      <c r="H78" s="2">
        <v>1</v>
      </c>
      <c r="I78" s="35">
        <f>F78*H78</f>
        <v>880</v>
      </c>
      <c r="J78" s="35">
        <f>G78*H78</f>
        <v>820</v>
      </c>
      <c r="K78" s="185">
        <v>3</v>
      </c>
      <c r="L78" s="257" t="s">
        <v>3879</v>
      </c>
      <c r="M78" s="178">
        <f>E78*H78</f>
        <v>1.25</v>
      </c>
      <c r="N78" s="178"/>
    </row>
    <row r="79" spans="1:14" x14ac:dyDescent="0.3">
      <c r="A79" s="4" t="s">
        <v>2787</v>
      </c>
      <c r="B79" s="157" t="s">
        <v>2132</v>
      </c>
      <c r="C79" s="10" t="s">
        <v>181</v>
      </c>
      <c r="D79" s="12" t="s">
        <v>208</v>
      </c>
      <c r="E79" s="266">
        <v>0.75</v>
      </c>
      <c r="F79" s="35">
        <f>ROUNDUP(E79*Bulk!$O$1,-1)</f>
        <v>530</v>
      </c>
      <c r="G79" s="35">
        <f>ROUNDUP(E79*Bulk!$O$3,-1)</f>
        <v>490</v>
      </c>
      <c r="H79" s="2">
        <v>1</v>
      </c>
      <c r="I79" s="35">
        <f>F79*H79</f>
        <v>530</v>
      </c>
      <c r="J79" s="35">
        <f>G79*H79</f>
        <v>490</v>
      </c>
      <c r="K79" s="185">
        <v>3</v>
      </c>
      <c r="L79" s="257" t="s">
        <v>2786</v>
      </c>
      <c r="M79" s="178">
        <f>E79*H79</f>
        <v>0.75</v>
      </c>
      <c r="N79" s="178"/>
    </row>
    <row r="80" spans="1:14" x14ac:dyDescent="0.3">
      <c r="A80" s="4" t="s">
        <v>2257</v>
      </c>
      <c r="B80" s="157" t="s">
        <v>2132</v>
      </c>
      <c r="C80" s="10" t="s">
        <v>181</v>
      </c>
      <c r="D80" s="12" t="s">
        <v>208</v>
      </c>
      <c r="E80" s="266">
        <v>0.59</v>
      </c>
      <c r="F80" s="35">
        <f>ROUNDUP(E80*Bulk!$O$1,-1)</f>
        <v>420</v>
      </c>
      <c r="G80" s="35">
        <f>ROUNDUP(E80*Bulk!$O$3,-1)</f>
        <v>390</v>
      </c>
      <c r="H80" s="2">
        <v>3</v>
      </c>
      <c r="I80" s="16">
        <f>F80*H80</f>
        <v>1260</v>
      </c>
      <c r="J80" s="16">
        <f>G80*H80</f>
        <v>1170</v>
      </c>
      <c r="K80" s="185">
        <v>3</v>
      </c>
      <c r="L80" s="257" t="s">
        <v>2256</v>
      </c>
      <c r="M80" s="178">
        <f>E80*H80</f>
        <v>1.77</v>
      </c>
      <c r="N80" s="178"/>
    </row>
    <row r="81" spans="1:14" x14ac:dyDescent="0.3">
      <c r="A81" s="4" t="s">
        <v>3877</v>
      </c>
      <c r="B81" s="157" t="s">
        <v>2133</v>
      </c>
      <c r="C81" s="10" t="s">
        <v>181</v>
      </c>
      <c r="D81" s="12" t="s">
        <v>208</v>
      </c>
      <c r="E81" s="266">
        <v>0.49</v>
      </c>
      <c r="F81" s="35">
        <f>ROUNDUP(E81*Bulk!$O$1,-1)</f>
        <v>350</v>
      </c>
      <c r="G81" s="35">
        <f>ROUNDUP(E81*Bulk!$O$3,-1)</f>
        <v>320</v>
      </c>
      <c r="H81" s="2">
        <v>1</v>
      </c>
      <c r="I81" s="35">
        <f>F81*H81</f>
        <v>350</v>
      </c>
      <c r="J81" s="35">
        <f>G81*H81</f>
        <v>320</v>
      </c>
      <c r="K81" s="185">
        <v>3</v>
      </c>
      <c r="L81" s="257" t="s">
        <v>3878</v>
      </c>
      <c r="M81" s="178">
        <f>E81*H81</f>
        <v>0.49</v>
      </c>
      <c r="N81" s="178"/>
    </row>
    <row r="82" spans="1:14" x14ac:dyDescent="0.3">
      <c r="A82" s="30" t="s">
        <v>4367</v>
      </c>
      <c r="B82" s="192" t="s">
        <v>2422</v>
      </c>
      <c r="C82" s="10" t="s">
        <v>181</v>
      </c>
      <c r="D82" s="251" t="s">
        <v>4302</v>
      </c>
      <c r="E82" s="266">
        <v>0.99</v>
      </c>
      <c r="F82" s="35">
        <f>ROUNDUP(E82*Bulk!$O$1,-1)</f>
        <v>700</v>
      </c>
      <c r="G82" s="35">
        <f>ROUNDUP(E82*Bulk!$O$3,-1)</f>
        <v>650</v>
      </c>
      <c r="H82" s="2">
        <v>1</v>
      </c>
      <c r="I82" s="16">
        <f>F82*H82</f>
        <v>700</v>
      </c>
      <c r="J82" s="16">
        <f>G82*H82</f>
        <v>650</v>
      </c>
      <c r="K82" s="185">
        <v>3</v>
      </c>
      <c r="L82" s="257" t="s">
        <v>4368</v>
      </c>
      <c r="M82" s="178">
        <f>E82*H82</f>
        <v>0.99</v>
      </c>
      <c r="N82" s="178"/>
    </row>
    <row r="83" spans="1:14" x14ac:dyDescent="0.3">
      <c r="A83" s="30" t="s">
        <v>2788</v>
      </c>
      <c r="B83" s="192" t="s">
        <v>2422</v>
      </c>
      <c r="C83" s="10" t="s">
        <v>181</v>
      </c>
      <c r="D83" s="12" t="s">
        <v>208</v>
      </c>
      <c r="E83" s="266">
        <v>0.49</v>
      </c>
      <c r="F83" s="35">
        <f>ROUNDUP(E83*Bulk!$O$1,-1)</f>
        <v>350</v>
      </c>
      <c r="G83" s="35">
        <f>ROUNDUP(E83*Bulk!$O$3,-1)</f>
        <v>320</v>
      </c>
      <c r="H83" s="2">
        <v>1</v>
      </c>
      <c r="I83" s="16">
        <f>F83*H83</f>
        <v>350</v>
      </c>
      <c r="J83" s="16">
        <f>G83*H83</f>
        <v>320</v>
      </c>
      <c r="K83" s="185">
        <v>3</v>
      </c>
      <c r="L83" s="257" t="s">
        <v>2789</v>
      </c>
      <c r="M83" s="178">
        <f>E83*H83</f>
        <v>0.49</v>
      </c>
      <c r="N83" s="178"/>
    </row>
    <row r="84" spans="1:14" x14ac:dyDescent="0.3">
      <c r="A84" s="22" t="s">
        <v>6600</v>
      </c>
      <c r="B84" s="192" t="s">
        <v>2422</v>
      </c>
      <c r="C84" s="10" t="s">
        <v>181</v>
      </c>
      <c r="D84" s="251" t="s">
        <v>4302</v>
      </c>
      <c r="E84" s="266">
        <v>0.99</v>
      </c>
      <c r="F84" s="35">
        <f>ROUNDUP(E84*Bulk!$O$1,-1)</f>
        <v>700</v>
      </c>
      <c r="G84" s="35">
        <f>ROUNDUP(E84*Bulk!$O$3,-1)</f>
        <v>650</v>
      </c>
      <c r="H84" s="2">
        <v>1</v>
      </c>
      <c r="I84" s="35">
        <f>F84*H84</f>
        <v>700</v>
      </c>
      <c r="J84" s="35">
        <f>G84*H84</f>
        <v>650</v>
      </c>
      <c r="K84" s="185">
        <v>3</v>
      </c>
      <c r="L84" s="257" t="s">
        <v>6601</v>
      </c>
      <c r="M84" s="178">
        <f>E84*H84</f>
        <v>0.99</v>
      </c>
      <c r="N84" s="178"/>
    </row>
    <row r="85" spans="1:14" x14ac:dyDescent="0.3">
      <c r="A85" s="4" t="s">
        <v>4698</v>
      </c>
      <c r="B85" s="193" t="s">
        <v>2423</v>
      </c>
      <c r="C85" s="10" t="s">
        <v>181</v>
      </c>
      <c r="D85" s="12" t="s">
        <v>208</v>
      </c>
      <c r="E85" s="266">
        <v>0.99</v>
      </c>
      <c r="F85" s="35">
        <f>ROUNDUP(E85*Bulk!$O$1,-1)</f>
        <v>700</v>
      </c>
      <c r="G85" s="35">
        <f>ROUNDUP(E85*Bulk!$O$3,-1)</f>
        <v>650</v>
      </c>
      <c r="H85" s="2">
        <v>1</v>
      </c>
      <c r="I85" s="35">
        <f>F85*H85</f>
        <v>700</v>
      </c>
      <c r="J85" s="35">
        <f>G85*H85</f>
        <v>650</v>
      </c>
      <c r="K85" s="185">
        <v>3</v>
      </c>
      <c r="L85" s="257" t="s">
        <v>4697</v>
      </c>
      <c r="M85" s="178">
        <f>E85*H85</f>
        <v>0.99</v>
      </c>
      <c r="N85" s="178"/>
    </row>
    <row r="86" spans="1:14" x14ac:dyDescent="0.3">
      <c r="A86" s="4" t="s">
        <v>2791</v>
      </c>
      <c r="B86" s="193" t="s">
        <v>2423</v>
      </c>
      <c r="C86" s="10" t="s">
        <v>181</v>
      </c>
      <c r="D86" s="12" t="s">
        <v>208</v>
      </c>
      <c r="E86" s="266">
        <v>0.49</v>
      </c>
      <c r="F86" s="35">
        <f>ROUNDUP(E86*Bulk!$O$1,-1)</f>
        <v>350</v>
      </c>
      <c r="G86" s="35">
        <f>ROUNDUP(E86*Bulk!$O$3,-1)</f>
        <v>320</v>
      </c>
      <c r="H86" s="2">
        <v>1</v>
      </c>
      <c r="I86" s="35">
        <f>F86*H86</f>
        <v>350</v>
      </c>
      <c r="J86" s="35">
        <f>G86*H86</f>
        <v>320</v>
      </c>
      <c r="K86" s="185">
        <v>3</v>
      </c>
      <c r="L86" s="257" t="s">
        <v>2790</v>
      </c>
      <c r="M86" s="178">
        <f>E86*H86</f>
        <v>0.49</v>
      </c>
      <c r="N86" s="178"/>
    </row>
    <row r="87" spans="1:14" x14ac:dyDescent="0.3">
      <c r="A87" s="4" t="s">
        <v>2797</v>
      </c>
      <c r="B87" s="23" t="s">
        <v>2421</v>
      </c>
      <c r="C87" s="10" t="s">
        <v>181</v>
      </c>
      <c r="D87" s="12" t="s">
        <v>208</v>
      </c>
      <c r="E87" s="266">
        <v>0.99</v>
      </c>
      <c r="F87" s="35">
        <f>ROUNDUP(E87*Bulk!$O$1,-1)</f>
        <v>700</v>
      </c>
      <c r="G87" s="35">
        <f>ROUNDUP(E87*Bulk!$O$3,-1)</f>
        <v>650</v>
      </c>
      <c r="H87" s="2">
        <v>1</v>
      </c>
      <c r="I87" s="35">
        <f>F87*H87</f>
        <v>700</v>
      </c>
      <c r="J87" s="35">
        <f>G87*H87</f>
        <v>650</v>
      </c>
      <c r="K87" s="185">
        <v>3</v>
      </c>
      <c r="L87" s="257" t="s">
        <v>2796</v>
      </c>
      <c r="M87" s="178">
        <f>E87*H87</f>
        <v>0.99</v>
      </c>
      <c r="N87" s="178"/>
    </row>
    <row r="88" spans="1:14" x14ac:dyDescent="0.3">
      <c r="A88" s="38" t="s">
        <v>2792</v>
      </c>
      <c r="B88" s="23" t="s">
        <v>2421</v>
      </c>
      <c r="C88" s="10" t="s">
        <v>181</v>
      </c>
      <c r="D88" s="12" t="s">
        <v>208</v>
      </c>
      <c r="E88" s="266">
        <v>0.75</v>
      </c>
      <c r="F88" s="35">
        <f>ROUNDUP(E88*Bulk!$O$1,-1)</f>
        <v>530</v>
      </c>
      <c r="G88" s="35">
        <f>ROUNDUP(E88*Bulk!$O$3,-1)</f>
        <v>490</v>
      </c>
      <c r="H88" s="2">
        <v>1</v>
      </c>
      <c r="I88" s="35">
        <f>F88*H88</f>
        <v>530</v>
      </c>
      <c r="J88" s="35">
        <f>G88*H88</f>
        <v>490</v>
      </c>
      <c r="K88" s="185">
        <v>3</v>
      </c>
      <c r="L88" s="257" t="s">
        <v>2793</v>
      </c>
      <c r="M88" s="178">
        <f>E88*H88</f>
        <v>0.75</v>
      </c>
      <c r="N88" s="178"/>
    </row>
    <row r="89" spans="1:14" x14ac:dyDescent="0.3">
      <c r="A89" s="4" t="s">
        <v>2795</v>
      </c>
      <c r="B89" s="23" t="s">
        <v>2421</v>
      </c>
      <c r="C89" s="10" t="s">
        <v>181</v>
      </c>
      <c r="D89" s="12" t="s">
        <v>208</v>
      </c>
      <c r="E89" s="266">
        <v>1.99</v>
      </c>
      <c r="F89" s="35">
        <f>ROUNDUP(E89*Bulk!$O$1,-1)</f>
        <v>1400</v>
      </c>
      <c r="G89" s="35">
        <f>ROUNDUP(E89*Bulk!$O$3,-1)</f>
        <v>1300</v>
      </c>
      <c r="H89" s="2">
        <v>1</v>
      </c>
      <c r="I89" s="35">
        <f>F89*H89</f>
        <v>1400</v>
      </c>
      <c r="J89" s="35">
        <f>G89*H89</f>
        <v>1300</v>
      </c>
      <c r="K89" s="185">
        <v>3</v>
      </c>
      <c r="L89" s="257" t="s">
        <v>2794</v>
      </c>
      <c r="M89" s="178">
        <f>E89*H89</f>
        <v>1.99</v>
      </c>
      <c r="N89" s="178"/>
    </row>
    <row r="90" spans="1:14" x14ac:dyDescent="0.3">
      <c r="A90" s="4" t="s">
        <v>2799</v>
      </c>
      <c r="B90" s="205" t="s">
        <v>2628</v>
      </c>
      <c r="C90" s="10" t="s">
        <v>181</v>
      </c>
      <c r="D90" s="12" t="s">
        <v>208</v>
      </c>
      <c r="E90" s="266">
        <v>0.75</v>
      </c>
      <c r="F90" s="35">
        <f>ROUNDUP(E90*Bulk!$O$1,-1)</f>
        <v>530</v>
      </c>
      <c r="G90" s="35">
        <f>ROUNDUP(E90*Bulk!$O$3,-1)</f>
        <v>490</v>
      </c>
      <c r="H90" s="2">
        <v>3</v>
      </c>
      <c r="I90" s="16">
        <f>F90*H90</f>
        <v>1590</v>
      </c>
      <c r="J90" s="16">
        <f>G90*H90</f>
        <v>1470</v>
      </c>
      <c r="K90" s="185">
        <v>3</v>
      </c>
      <c r="L90" s="257" t="s">
        <v>2798</v>
      </c>
      <c r="M90" s="178">
        <f>E90*H90</f>
        <v>2.25</v>
      </c>
      <c r="N90" s="178"/>
    </row>
    <row r="91" spans="1:14" x14ac:dyDescent="0.3">
      <c r="A91" s="4" t="s">
        <v>3558</v>
      </c>
      <c r="B91" s="205" t="s">
        <v>2628</v>
      </c>
      <c r="C91" s="10" t="s">
        <v>181</v>
      </c>
      <c r="D91" s="12" t="s">
        <v>208</v>
      </c>
      <c r="E91" s="266">
        <v>0.59</v>
      </c>
      <c r="F91" s="35">
        <f>ROUNDUP(E91*Bulk!$O$1,-1)</f>
        <v>420</v>
      </c>
      <c r="G91" s="35">
        <f>ROUNDUP(E91*Bulk!$O$3,-1)</f>
        <v>390</v>
      </c>
      <c r="H91" s="2">
        <v>2</v>
      </c>
      <c r="I91" s="16">
        <f>F91*H91</f>
        <v>840</v>
      </c>
      <c r="J91" s="16">
        <f>G91*H91</f>
        <v>780</v>
      </c>
      <c r="K91" s="185">
        <v>3</v>
      </c>
      <c r="L91" s="257" t="s">
        <v>4699</v>
      </c>
      <c r="M91" s="178">
        <f>E91*H91</f>
        <v>1.18</v>
      </c>
      <c r="N91" s="178"/>
    </row>
    <row r="92" spans="1:14" x14ac:dyDescent="0.3">
      <c r="A92" s="21" t="s">
        <v>6603</v>
      </c>
      <c r="B92" s="284" t="s">
        <v>6291</v>
      </c>
      <c r="C92" s="10" t="s">
        <v>181</v>
      </c>
      <c r="D92" s="12" t="s">
        <v>208</v>
      </c>
      <c r="E92" s="266">
        <v>1.99</v>
      </c>
      <c r="F92" s="35">
        <f>ROUNDUP(E92*Bulk!$O$1,-1)</f>
        <v>1400</v>
      </c>
      <c r="G92" s="35">
        <f>ROUNDUP(E92*Bulk!$O$3,-1)</f>
        <v>1300</v>
      </c>
      <c r="H92" s="2">
        <v>2</v>
      </c>
      <c r="I92" s="16">
        <f>F92*H92</f>
        <v>2800</v>
      </c>
      <c r="J92" s="16">
        <f>G92*H92</f>
        <v>2600</v>
      </c>
      <c r="K92" s="185">
        <v>3</v>
      </c>
      <c r="L92" s="257" t="s">
        <v>6602</v>
      </c>
      <c r="M92" s="178">
        <f>E92*H92</f>
        <v>3.98</v>
      </c>
      <c r="N92" s="178"/>
    </row>
    <row r="93" spans="1:14" x14ac:dyDescent="0.3">
      <c r="A93" s="4" t="s">
        <v>6604</v>
      </c>
      <c r="B93" s="284" t="s">
        <v>6291</v>
      </c>
      <c r="C93" s="10" t="s">
        <v>181</v>
      </c>
      <c r="D93" s="12" t="s">
        <v>208</v>
      </c>
      <c r="E93" s="266">
        <v>0.49</v>
      </c>
      <c r="F93" s="35">
        <f>ROUNDUP(E93*Bulk!$O$1,-1)</f>
        <v>350</v>
      </c>
      <c r="G93" s="35">
        <f>ROUNDUP(E93*Bulk!$O$3,-1)</f>
        <v>320</v>
      </c>
      <c r="H93" s="2">
        <v>2</v>
      </c>
      <c r="I93" s="16">
        <f>F93*H93</f>
        <v>700</v>
      </c>
      <c r="J93" s="16">
        <f>G93*H93</f>
        <v>640</v>
      </c>
      <c r="K93" s="185">
        <v>3</v>
      </c>
      <c r="L93" s="257" t="s">
        <v>6605</v>
      </c>
      <c r="M93" s="178">
        <f>E93*H93</f>
        <v>0.98</v>
      </c>
      <c r="N93" s="178"/>
    </row>
    <row r="94" spans="1:14" x14ac:dyDescent="0.3">
      <c r="A94" s="4" t="s">
        <v>5854</v>
      </c>
      <c r="B94" s="211" t="s">
        <v>3229</v>
      </c>
      <c r="C94" s="10" t="s">
        <v>181</v>
      </c>
      <c r="D94" s="12" t="s">
        <v>208</v>
      </c>
      <c r="E94" s="266">
        <v>0.49</v>
      </c>
      <c r="F94" s="35">
        <f>ROUNDUP(E94*Bulk!$O$1,-1)</f>
        <v>350</v>
      </c>
      <c r="G94" s="35">
        <f>ROUNDUP(E94*Bulk!$O$3,-1)</f>
        <v>320</v>
      </c>
      <c r="H94" s="2">
        <v>1</v>
      </c>
      <c r="I94" s="35">
        <f>F94*H94</f>
        <v>350</v>
      </c>
      <c r="J94" s="35">
        <f>G94*H94</f>
        <v>320</v>
      </c>
      <c r="K94" s="185">
        <v>3</v>
      </c>
      <c r="L94" s="257" t="s">
        <v>5855</v>
      </c>
      <c r="M94" s="178">
        <f>E94*H94</f>
        <v>0.49</v>
      </c>
      <c r="N94" s="178"/>
    </row>
    <row r="95" spans="1:14" x14ac:dyDescent="0.3">
      <c r="A95" s="4" t="s">
        <v>3377</v>
      </c>
      <c r="B95" s="211" t="s">
        <v>3228</v>
      </c>
      <c r="C95" s="10" t="s">
        <v>181</v>
      </c>
      <c r="D95" s="12" t="s">
        <v>208</v>
      </c>
      <c r="E95" s="266">
        <v>0.75</v>
      </c>
      <c r="F95" s="35">
        <f>ROUNDUP(E95*Bulk!$O$1,-1)</f>
        <v>530</v>
      </c>
      <c r="G95" s="35">
        <f>ROUNDUP(E95*Bulk!$O$3,-1)</f>
        <v>490</v>
      </c>
      <c r="H95" s="2">
        <v>1</v>
      </c>
      <c r="I95" s="16">
        <f>F95*H95</f>
        <v>530</v>
      </c>
      <c r="J95" s="16">
        <f>G95*H95</f>
        <v>490</v>
      </c>
      <c r="K95" s="185">
        <v>3</v>
      </c>
      <c r="L95" s="257" t="s">
        <v>3376</v>
      </c>
      <c r="M95" s="178">
        <f>E95*H95</f>
        <v>0.75</v>
      </c>
      <c r="N95" s="178"/>
    </row>
    <row r="96" spans="1:14" x14ac:dyDescent="0.3">
      <c r="A96" s="4" t="s">
        <v>4700</v>
      </c>
      <c r="B96" s="255" t="s">
        <v>4514</v>
      </c>
      <c r="C96" s="10" t="s">
        <v>181</v>
      </c>
      <c r="D96" s="12" t="s">
        <v>208</v>
      </c>
      <c r="E96" s="266">
        <v>0.49</v>
      </c>
      <c r="F96" s="35">
        <f>ROUNDUP(E96*Bulk!$O$1,-1)</f>
        <v>350</v>
      </c>
      <c r="G96" s="35">
        <f>ROUNDUP(E96*Bulk!$O$3,-1)</f>
        <v>320</v>
      </c>
      <c r="H96" s="2">
        <v>1</v>
      </c>
      <c r="I96" s="16">
        <f>F96*H96</f>
        <v>350</v>
      </c>
      <c r="J96" s="16">
        <f>G96*H96</f>
        <v>320</v>
      </c>
      <c r="K96" s="185">
        <v>3</v>
      </c>
      <c r="L96" s="257" t="s">
        <v>4701</v>
      </c>
      <c r="M96" s="178">
        <f>E96*H96</f>
        <v>0.49</v>
      </c>
      <c r="N96" s="178"/>
    </row>
    <row r="97" spans="1:15" x14ac:dyDescent="0.3">
      <c r="A97" s="4" t="s">
        <v>5856</v>
      </c>
      <c r="B97" s="272" t="s">
        <v>5293</v>
      </c>
      <c r="C97" s="10" t="s">
        <v>181</v>
      </c>
      <c r="D97" s="12" t="s">
        <v>208</v>
      </c>
      <c r="E97" s="266">
        <v>0.49</v>
      </c>
      <c r="F97" s="35">
        <f>ROUNDUP(E97*Bulk!$O$1,-1)</f>
        <v>350</v>
      </c>
      <c r="G97" s="35">
        <f>ROUNDUP(E97*Bulk!$O$3,-1)</f>
        <v>320</v>
      </c>
      <c r="H97" s="2">
        <v>1</v>
      </c>
      <c r="I97" s="35">
        <f>F97*H97</f>
        <v>350</v>
      </c>
      <c r="J97" s="35">
        <f>G97*H97</f>
        <v>320</v>
      </c>
      <c r="K97" s="185">
        <v>3</v>
      </c>
      <c r="L97" s="257" t="s">
        <v>5857</v>
      </c>
      <c r="M97" s="178">
        <f>E97*H97</f>
        <v>0.49</v>
      </c>
      <c r="N97" s="178"/>
    </row>
    <row r="98" spans="1:15" x14ac:dyDescent="0.3">
      <c r="A98" s="4" t="s">
        <v>617</v>
      </c>
      <c r="B98" s="113" t="s">
        <v>1429</v>
      </c>
      <c r="C98" s="10" t="s">
        <v>181</v>
      </c>
      <c r="D98" s="12" t="s">
        <v>208</v>
      </c>
      <c r="E98" s="266">
        <v>0.59</v>
      </c>
      <c r="F98" s="35">
        <f>ROUNDUP(E98*Bulk!$O$1,-1)</f>
        <v>420</v>
      </c>
      <c r="G98" s="35">
        <f>ROUNDUP(E98*Bulk!$O$3,-1)</f>
        <v>390</v>
      </c>
      <c r="H98" s="2">
        <v>1</v>
      </c>
      <c r="I98" s="35">
        <f>F98*H98</f>
        <v>420</v>
      </c>
      <c r="J98" s="35">
        <f>G98*H98</f>
        <v>390</v>
      </c>
      <c r="K98" s="185">
        <v>4</v>
      </c>
      <c r="L98" s="257" t="s">
        <v>616</v>
      </c>
      <c r="M98" s="178">
        <f>E98*H98</f>
        <v>0.59</v>
      </c>
      <c r="N98" s="178"/>
    </row>
    <row r="99" spans="1:15" x14ac:dyDescent="0.3">
      <c r="A99" s="4" t="s">
        <v>4702</v>
      </c>
      <c r="B99" s="71" t="s">
        <v>1467</v>
      </c>
      <c r="C99" s="10" t="s">
        <v>181</v>
      </c>
      <c r="D99" s="12" t="s">
        <v>208</v>
      </c>
      <c r="E99" s="266">
        <v>0.99</v>
      </c>
      <c r="F99" s="35">
        <f>ROUNDUP(E99*Bulk!$O$1,-1)</f>
        <v>700</v>
      </c>
      <c r="G99" s="35">
        <f>ROUNDUP(E99*Bulk!$O$3,-1)</f>
        <v>650</v>
      </c>
      <c r="H99" s="2">
        <v>1</v>
      </c>
      <c r="I99" s="35">
        <f>F99*H99</f>
        <v>700</v>
      </c>
      <c r="J99" s="35">
        <f>G99*H99</f>
        <v>650</v>
      </c>
      <c r="K99" s="185">
        <v>4</v>
      </c>
      <c r="L99" s="257" t="s">
        <v>4703</v>
      </c>
      <c r="M99" s="178">
        <f>E99*H99</f>
        <v>0.99</v>
      </c>
      <c r="N99" s="178"/>
    </row>
    <row r="100" spans="1:15" x14ac:dyDescent="0.3">
      <c r="A100" s="4" t="s">
        <v>2106</v>
      </c>
      <c r="B100" s="132" t="s">
        <v>1472</v>
      </c>
      <c r="C100" s="10" t="s">
        <v>181</v>
      </c>
      <c r="D100" s="12" t="s">
        <v>208</v>
      </c>
      <c r="E100" s="266">
        <v>0.49</v>
      </c>
      <c r="F100" s="35">
        <f>ROUNDUP(E100*Bulk!$O$1,-1)</f>
        <v>350</v>
      </c>
      <c r="G100" s="35">
        <f>ROUNDUP(E100*Bulk!$O$3,-1)</f>
        <v>320</v>
      </c>
      <c r="H100" s="2">
        <v>1</v>
      </c>
      <c r="I100" s="35">
        <f>F100*H100</f>
        <v>350</v>
      </c>
      <c r="J100" s="35">
        <f>G100*H100</f>
        <v>320</v>
      </c>
      <c r="K100" s="185">
        <v>4</v>
      </c>
      <c r="L100" s="257" t="s">
        <v>3876</v>
      </c>
      <c r="M100" s="178">
        <f>E100*H100</f>
        <v>0.49</v>
      </c>
      <c r="N100" s="178"/>
      <c r="O100" s="61"/>
    </row>
    <row r="101" spans="1:15" x14ac:dyDescent="0.3">
      <c r="A101" s="30" t="s">
        <v>4705</v>
      </c>
      <c r="B101" s="146" t="s">
        <v>1490</v>
      </c>
      <c r="C101" s="10" t="s">
        <v>181</v>
      </c>
      <c r="D101" s="12" t="s">
        <v>208</v>
      </c>
      <c r="E101" s="266">
        <v>0.49</v>
      </c>
      <c r="F101" s="35">
        <f>ROUNDUP(E101*Bulk!$O$1,-1)</f>
        <v>350</v>
      </c>
      <c r="G101" s="35">
        <f>ROUNDUP(E101*Bulk!$O$3,-1)</f>
        <v>320</v>
      </c>
      <c r="H101" s="2">
        <v>1</v>
      </c>
      <c r="I101" s="16">
        <f>F101*H101</f>
        <v>350</v>
      </c>
      <c r="J101" s="16">
        <f>G101*H101</f>
        <v>320</v>
      </c>
      <c r="K101" s="185">
        <v>4</v>
      </c>
      <c r="L101" s="257" t="s">
        <v>4704</v>
      </c>
      <c r="M101" s="178">
        <f>E101*H101</f>
        <v>0.49</v>
      </c>
      <c r="N101" s="178"/>
    </row>
    <row r="102" spans="1:15" x14ac:dyDescent="0.3">
      <c r="A102" s="30" t="s">
        <v>1669</v>
      </c>
      <c r="B102" s="148" t="s">
        <v>1492</v>
      </c>
      <c r="C102" s="10" t="s">
        <v>181</v>
      </c>
      <c r="D102" s="12" t="s">
        <v>208</v>
      </c>
      <c r="E102" s="266">
        <v>0.99</v>
      </c>
      <c r="F102" s="35">
        <f>ROUNDUP(E102*Bulk!$O$1,-1)</f>
        <v>700</v>
      </c>
      <c r="G102" s="35">
        <f>ROUNDUP(E102*Bulk!$O$3,-1)</f>
        <v>650</v>
      </c>
      <c r="H102" s="2">
        <v>1</v>
      </c>
      <c r="I102" s="16">
        <f>F102*H102</f>
        <v>700</v>
      </c>
      <c r="J102" s="16">
        <f>G102*H102</f>
        <v>650</v>
      </c>
      <c r="K102" s="185">
        <v>4</v>
      </c>
      <c r="L102" s="257" t="s">
        <v>1668</v>
      </c>
      <c r="M102" s="178">
        <f>E102*H102</f>
        <v>0.99</v>
      </c>
      <c r="N102" s="178"/>
    </row>
    <row r="103" spans="1:15" x14ac:dyDescent="0.3">
      <c r="A103" s="4" t="s">
        <v>618</v>
      </c>
      <c r="B103" s="153" t="s">
        <v>1497</v>
      </c>
      <c r="C103" s="10" t="s">
        <v>181</v>
      </c>
      <c r="D103" s="12" t="s">
        <v>208</v>
      </c>
      <c r="E103" s="266">
        <v>0.49</v>
      </c>
      <c r="F103" s="35">
        <f>ROUNDUP(E103*Bulk!$O$1,-1)</f>
        <v>350</v>
      </c>
      <c r="G103" s="35">
        <f>ROUNDUP(E103*Bulk!$O$3,-1)</f>
        <v>320</v>
      </c>
      <c r="H103" s="2">
        <v>1</v>
      </c>
      <c r="I103" s="35">
        <f>F103*H103</f>
        <v>350</v>
      </c>
      <c r="J103" s="35">
        <f>G103*H103</f>
        <v>320</v>
      </c>
      <c r="K103" s="185">
        <v>4</v>
      </c>
      <c r="L103" s="257" t="s">
        <v>619</v>
      </c>
      <c r="M103" s="178">
        <f>E103*H103</f>
        <v>0.49</v>
      </c>
      <c r="N103" s="178"/>
    </row>
    <row r="104" spans="1:15" x14ac:dyDescent="0.3">
      <c r="A104" s="30" t="s">
        <v>621</v>
      </c>
      <c r="B104" s="153" t="s">
        <v>1497</v>
      </c>
      <c r="C104" s="10" t="s">
        <v>181</v>
      </c>
      <c r="D104" s="12" t="s">
        <v>208</v>
      </c>
      <c r="E104" s="266">
        <v>0.49</v>
      </c>
      <c r="F104" s="35">
        <f>ROUNDUP(E104*Bulk!$O$1,-1)</f>
        <v>350</v>
      </c>
      <c r="G104" s="35">
        <f>ROUNDUP(E104*Bulk!$O$3,-1)</f>
        <v>320</v>
      </c>
      <c r="H104" s="2">
        <v>1</v>
      </c>
      <c r="I104" s="35">
        <f>F104*H104</f>
        <v>350</v>
      </c>
      <c r="J104" s="35">
        <f>G104*H104</f>
        <v>320</v>
      </c>
      <c r="K104" s="185">
        <v>4</v>
      </c>
      <c r="L104" s="257" t="s">
        <v>620</v>
      </c>
      <c r="M104" s="178">
        <f>E104*H104</f>
        <v>0.49</v>
      </c>
      <c r="N104" s="178"/>
    </row>
    <row r="105" spans="1:15" x14ac:dyDescent="0.3">
      <c r="A105" s="4" t="s">
        <v>3874</v>
      </c>
      <c r="B105" s="149" t="s">
        <v>1498</v>
      </c>
      <c r="C105" s="10" t="s">
        <v>181</v>
      </c>
      <c r="D105" s="12" t="s">
        <v>208</v>
      </c>
      <c r="E105" s="266">
        <v>0.49</v>
      </c>
      <c r="F105" s="35">
        <f>ROUNDUP(E105*Bulk!$O$1,-1)</f>
        <v>350</v>
      </c>
      <c r="G105" s="35">
        <f>ROUNDUP(E105*Bulk!$O$3,-1)</f>
        <v>320</v>
      </c>
      <c r="H105" s="2">
        <v>1</v>
      </c>
      <c r="I105" s="35">
        <f>F105*H105</f>
        <v>350</v>
      </c>
      <c r="J105" s="35">
        <f>G105*H105</f>
        <v>320</v>
      </c>
      <c r="K105" s="185">
        <v>4</v>
      </c>
      <c r="L105" s="257" t="s">
        <v>3875</v>
      </c>
      <c r="M105" s="178">
        <f>E105*H105</f>
        <v>0.49</v>
      </c>
      <c r="N105" s="178"/>
    </row>
    <row r="106" spans="1:15" x14ac:dyDescent="0.3">
      <c r="A106" s="4" t="s">
        <v>622</v>
      </c>
      <c r="B106" s="155" t="s">
        <v>1500</v>
      </c>
      <c r="C106" s="10" t="s">
        <v>181</v>
      </c>
      <c r="D106" s="12" t="s">
        <v>208</v>
      </c>
      <c r="E106" s="266">
        <v>0.49</v>
      </c>
      <c r="F106" s="35">
        <f>ROUNDUP(E106*Bulk!$O$1,-1)</f>
        <v>350</v>
      </c>
      <c r="G106" s="35">
        <f>ROUNDUP(E106*Bulk!$O$3,-1)</f>
        <v>320</v>
      </c>
      <c r="H106" s="2">
        <v>3</v>
      </c>
      <c r="I106" s="35">
        <f>F106*H106</f>
        <v>1050</v>
      </c>
      <c r="J106" s="35">
        <f>G106*H106</f>
        <v>960</v>
      </c>
      <c r="K106" s="185">
        <v>4</v>
      </c>
      <c r="L106" s="257" t="s">
        <v>623</v>
      </c>
      <c r="M106" s="178">
        <f>E106*H106</f>
        <v>1.47</v>
      </c>
      <c r="N106" s="178"/>
    </row>
    <row r="107" spans="1:15" x14ac:dyDescent="0.3">
      <c r="A107" s="4" t="s">
        <v>4176</v>
      </c>
      <c r="B107" s="161" t="s">
        <v>1511</v>
      </c>
      <c r="C107" s="10" t="s">
        <v>181</v>
      </c>
      <c r="D107" s="12" t="s">
        <v>208</v>
      </c>
      <c r="E107" s="266">
        <v>0.99</v>
      </c>
      <c r="F107" s="35">
        <f>ROUNDUP(E107*Bulk!$O$1,-1)</f>
        <v>700</v>
      </c>
      <c r="G107" s="35">
        <f>ROUNDUP(E107*Bulk!$O$3,-1)</f>
        <v>650</v>
      </c>
      <c r="H107" s="2">
        <v>1</v>
      </c>
      <c r="I107" s="35">
        <f>F107*H107</f>
        <v>700</v>
      </c>
      <c r="J107" s="35">
        <f>G107*H107</f>
        <v>650</v>
      </c>
      <c r="K107" s="185">
        <v>4</v>
      </c>
      <c r="L107" s="257" t="s">
        <v>4177</v>
      </c>
      <c r="M107" s="178">
        <f>E107*H107</f>
        <v>0.99</v>
      </c>
      <c r="N107" s="178"/>
    </row>
    <row r="108" spans="1:15" x14ac:dyDescent="0.3">
      <c r="A108" s="4" t="s">
        <v>2801</v>
      </c>
      <c r="B108" s="23" t="s">
        <v>1347</v>
      </c>
      <c r="C108" s="10" t="s">
        <v>181</v>
      </c>
      <c r="D108" s="12" t="s">
        <v>208</v>
      </c>
      <c r="E108" s="266">
        <v>0.49</v>
      </c>
      <c r="F108" s="35">
        <f>ROUNDUP(E108*Bulk!$O$1,-1)</f>
        <v>350</v>
      </c>
      <c r="G108" s="35">
        <f>ROUNDUP(E108*Bulk!$O$3,-1)</f>
        <v>320</v>
      </c>
      <c r="H108" s="2">
        <v>1</v>
      </c>
      <c r="I108" s="35">
        <f>F108*H108</f>
        <v>350</v>
      </c>
      <c r="J108" s="35">
        <f>G108*H108</f>
        <v>320</v>
      </c>
      <c r="K108" s="185">
        <v>4</v>
      </c>
      <c r="L108" s="257" t="s">
        <v>2800</v>
      </c>
      <c r="M108" s="178">
        <f>E108*H108</f>
        <v>0.49</v>
      </c>
      <c r="N108" s="178"/>
    </row>
    <row r="109" spans="1:15" x14ac:dyDescent="0.3">
      <c r="A109" s="4" t="s">
        <v>2803</v>
      </c>
      <c r="B109" s="164" t="s">
        <v>1514</v>
      </c>
      <c r="C109" s="10" t="s">
        <v>181</v>
      </c>
      <c r="D109" s="12" t="s">
        <v>208</v>
      </c>
      <c r="E109" s="266">
        <v>0.49</v>
      </c>
      <c r="F109" s="35">
        <f>ROUNDUP(E109*Bulk!$O$1,-1)</f>
        <v>350</v>
      </c>
      <c r="G109" s="35">
        <f>ROUNDUP(E109*Bulk!$O$3,-1)</f>
        <v>320</v>
      </c>
      <c r="H109" s="2">
        <v>13</v>
      </c>
      <c r="I109" s="35">
        <f>F109*H109</f>
        <v>4550</v>
      </c>
      <c r="J109" s="35">
        <f>G109*H109</f>
        <v>4160</v>
      </c>
      <c r="K109" s="185">
        <v>4</v>
      </c>
      <c r="L109" s="257" t="s">
        <v>2802</v>
      </c>
      <c r="M109" s="178">
        <f>E109*H109</f>
        <v>6.37</v>
      </c>
      <c r="N109" s="178"/>
    </row>
    <row r="110" spans="1:15" x14ac:dyDescent="0.3">
      <c r="A110" s="4" t="s">
        <v>2804</v>
      </c>
      <c r="B110" s="164" t="s">
        <v>1514</v>
      </c>
      <c r="C110" s="10" t="s">
        <v>181</v>
      </c>
      <c r="D110" s="12" t="s">
        <v>208</v>
      </c>
      <c r="E110" s="266">
        <v>0.49</v>
      </c>
      <c r="F110" s="35">
        <f>ROUNDUP(E110*Bulk!$O$1,-1)</f>
        <v>350</v>
      </c>
      <c r="G110" s="35">
        <f>ROUNDUP(E110*Bulk!$O$3,-1)</f>
        <v>320</v>
      </c>
      <c r="H110" s="2">
        <v>7</v>
      </c>
      <c r="I110" s="35">
        <f>F110*H110</f>
        <v>2450</v>
      </c>
      <c r="J110" s="35">
        <f>G110*H110</f>
        <v>2240</v>
      </c>
      <c r="K110" s="185">
        <v>4</v>
      </c>
      <c r="L110" s="257" t="s">
        <v>2805</v>
      </c>
      <c r="M110" s="178">
        <f>E110*H110</f>
        <v>3.4299999999999997</v>
      </c>
      <c r="N110" s="178"/>
    </row>
    <row r="111" spans="1:15" x14ac:dyDescent="0.3">
      <c r="A111" s="4" t="s">
        <v>5858</v>
      </c>
      <c r="B111" s="164" t="s">
        <v>1514</v>
      </c>
      <c r="C111" s="10" t="s">
        <v>181</v>
      </c>
      <c r="D111" s="11" t="s">
        <v>210</v>
      </c>
      <c r="E111" s="266">
        <v>1.99</v>
      </c>
      <c r="F111" s="35">
        <f>ROUNDUP(E111*Bulk!$O$1,-1)</f>
        <v>1400</v>
      </c>
      <c r="G111" s="35">
        <f>ROUNDUP(E111*Bulk!$O$3,-1)</f>
        <v>1300</v>
      </c>
      <c r="H111" s="2">
        <v>1</v>
      </c>
      <c r="I111" s="35">
        <f>F111*H111</f>
        <v>1400</v>
      </c>
      <c r="J111" s="35">
        <f>G111*H111</f>
        <v>1300</v>
      </c>
      <c r="K111" s="185">
        <v>4</v>
      </c>
      <c r="L111" s="257" t="s">
        <v>5859</v>
      </c>
      <c r="M111" s="178">
        <f>E111*H111</f>
        <v>1.99</v>
      </c>
      <c r="N111" s="178"/>
    </row>
    <row r="112" spans="1:15" x14ac:dyDescent="0.3">
      <c r="A112" s="21" t="s">
        <v>626</v>
      </c>
      <c r="B112" s="166" t="s">
        <v>1516</v>
      </c>
      <c r="C112" s="10" t="s">
        <v>181</v>
      </c>
      <c r="D112" s="12" t="s">
        <v>208</v>
      </c>
      <c r="E112" s="266">
        <v>0.49</v>
      </c>
      <c r="F112" s="35">
        <f>ROUNDUP(E112*Bulk!$O$1,-1)</f>
        <v>350</v>
      </c>
      <c r="G112" s="35">
        <f>ROUNDUP(E112*Bulk!$O$3,-1)</f>
        <v>320</v>
      </c>
      <c r="H112" s="2">
        <v>2</v>
      </c>
      <c r="I112" s="35">
        <f>F112*H112</f>
        <v>700</v>
      </c>
      <c r="J112" s="35">
        <f>G112*H112</f>
        <v>640</v>
      </c>
      <c r="K112" s="185">
        <v>4</v>
      </c>
      <c r="L112" s="257" t="s">
        <v>627</v>
      </c>
      <c r="M112" s="178">
        <f>E112*H112</f>
        <v>0.98</v>
      </c>
      <c r="N112" s="178"/>
    </row>
    <row r="113" spans="1:14" x14ac:dyDescent="0.3">
      <c r="A113" s="4" t="s">
        <v>625</v>
      </c>
      <c r="B113" s="166" t="s">
        <v>1516</v>
      </c>
      <c r="C113" s="10" t="s">
        <v>181</v>
      </c>
      <c r="D113" s="12" t="s">
        <v>208</v>
      </c>
      <c r="E113" s="266">
        <v>0.49</v>
      </c>
      <c r="F113" s="35">
        <f>ROUNDUP(E113*Bulk!$O$1,-1)</f>
        <v>350</v>
      </c>
      <c r="G113" s="35">
        <f>ROUNDUP(E113*Bulk!$O$3,-1)</f>
        <v>320</v>
      </c>
      <c r="H113" s="2">
        <v>2</v>
      </c>
      <c r="I113" s="35">
        <f>F113*H113</f>
        <v>700</v>
      </c>
      <c r="J113" s="35">
        <f>G113*H113</f>
        <v>640</v>
      </c>
      <c r="K113" s="185">
        <v>4</v>
      </c>
      <c r="L113" s="257" t="s">
        <v>624</v>
      </c>
      <c r="M113" s="178">
        <f>E113*H113</f>
        <v>0.98</v>
      </c>
      <c r="N113" s="178"/>
    </row>
    <row r="114" spans="1:14" x14ac:dyDescent="0.3">
      <c r="A114" s="4" t="s">
        <v>626</v>
      </c>
      <c r="B114" s="166" t="s">
        <v>1516</v>
      </c>
      <c r="C114" s="10" t="s">
        <v>181</v>
      </c>
      <c r="D114" s="12" t="s">
        <v>208</v>
      </c>
      <c r="E114" s="266">
        <v>0.49</v>
      </c>
      <c r="F114" s="35">
        <f>ROUNDUP(E114*Bulk!$O$1,-1)</f>
        <v>350</v>
      </c>
      <c r="G114" s="35">
        <f>ROUNDUP(E114*Bulk!$O$3,-1)</f>
        <v>320</v>
      </c>
      <c r="H114" s="2">
        <v>1</v>
      </c>
      <c r="I114" s="35">
        <f>F114*H114</f>
        <v>350</v>
      </c>
      <c r="J114" s="35">
        <f>G114*H114</f>
        <v>320</v>
      </c>
      <c r="K114" s="185">
        <v>4</v>
      </c>
      <c r="L114" s="257" t="s">
        <v>6606</v>
      </c>
      <c r="M114" s="178">
        <f>E114*H114</f>
        <v>0.49</v>
      </c>
      <c r="N114" s="178"/>
    </row>
    <row r="115" spans="1:14" x14ac:dyDescent="0.3">
      <c r="A115" s="4" t="s">
        <v>2806</v>
      </c>
      <c r="B115" s="169" t="s">
        <v>1519</v>
      </c>
      <c r="C115" s="10" t="s">
        <v>181</v>
      </c>
      <c r="D115" s="12" t="s">
        <v>208</v>
      </c>
      <c r="E115" s="266">
        <v>0.49</v>
      </c>
      <c r="F115" s="35">
        <f>ROUNDUP(E115*Bulk!$O$1,-1)</f>
        <v>350</v>
      </c>
      <c r="G115" s="35">
        <f>ROUNDUP(E115*Bulk!$O$3,-1)</f>
        <v>320</v>
      </c>
      <c r="H115" s="2">
        <v>1</v>
      </c>
      <c r="I115" s="35">
        <f>F115*H115</f>
        <v>350</v>
      </c>
      <c r="J115" s="35">
        <f>G115*H115</f>
        <v>320</v>
      </c>
      <c r="K115" s="185">
        <v>4</v>
      </c>
      <c r="L115" s="257" t="s">
        <v>2807</v>
      </c>
      <c r="M115" s="178">
        <f>E115*H115</f>
        <v>0.49</v>
      </c>
      <c r="N115" s="178"/>
    </row>
    <row r="116" spans="1:14" x14ac:dyDescent="0.3">
      <c r="A116" s="30" t="s">
        <v>2106</v>
      </c>
      <c r="B116" s="167" t="s">
        <v>1518</v>
      </c>
      <c r="C116" s="10" t="s">
        <v>181</v>
      </c>
      <c r="D116" s="12" t="s">
        <v>208</v>
      </c>
      <c r="E116" s="266">
        <v>0.49</v>
      </c>
      <c r="F116" s="35">
        <f>ROUNDUP(E116*Bulk!$O$1,-1)</f>
        <v>350</v>
      </c>
      <c r="G116" s="35">
        <f>ROUNDUP(E116*Bulk!$O$3,-1)</f>
        <v>320</v>
      </c>
      <c r="H116" s="2">
        <v>3</v>
      </c>
      <c r="I116" s="35">
        <f>F116*H116</f>
        <v>1050</v>
      </c>
      <c r="J116" s="35">
        <f>G116*H116</f>
        <v>960</v>
      </c>
      <c r="K116" s="185">
        <v>4</v>
      </c>
      <c r="L116" s="257" t="s">
        <v>2107</v>
      </c>
      <c r="M116" s="178">
        <f>E116*H116</f>
        <v>1.47</v>
      </c>
      <c r="N116" s="178"/>
    </row>
    <row r="117" spans="1:14" x14ac:dyDescent="0.3">
      <c r="A117" s="4" t="s">
        <v>629</v>
      </c>
      <c r="B117" s="168" t="s">
        <v>1520</v>
      </c>
      <c r="C117" s="10" t="s">
        <v>181</v>
      </c>
      <c r="D117" s="12" t="s">
        <v>208</v>
      </c>
      <c r="E117" s="266">
        <v>1.99</v>
      </c>
      <c r="F117" s="35">
        <f>ROUNDUP(E117*Bulk!$O$1,-1)</f>
        <v>1400</v>
      </c>
      <c r="G117" s="35">
        <f>ROUNDUP(E117*Bulk!$O$3,-1)</f>
        <v>1300</v>
      </c>
      <c r="H117" s="2">
        <v>1</v>
      </c>
      <c r="I117" s="35">
        <f>F117*H117</f>
        <v>1400</v>
      </c>
      <c r="J117" s="35">
        <f>G117*H117</f>
        <v>1300</v>
      </c>
      <c r="K117" s="185">
        <v>4</v>
      </c>
      <c r="L117" s="257" t="s">
        <v>628</v>
      </c>
      <c r="M117" s="178">
        <f>E117*H117</f>
        <v>1.99</v>
      </c>
      <c r="N117" s="178"/>
    </row>
    <row r="118" spans="1:14" x14ac:dyDescent="0.3">
      <c r="A118" s="33" t="s">
        <v>463</v>
      </c>
      <c r="B118" s="170" t="s">
        <v>1523</v>
      </c>
      <c r="C118" s="10" t="s">
        <v>181</v>
      </c>
      <c r="D118" s="12" t="s">
        <v>208</v>
      </c>
      <c r="E118" s="266">
        <v>1.99</v>
      </c>
      <c r="F118" s="35">
        <f>ROUNDUP(E118*Bulk!$O$1,-1)</f>
        <v>1400</v>
      </c>
      <c r="G118" s="35">
        <f>ROUNDUP(E118*Bulk!$O$3,-1)</f>
        <v>1300</v>
      </c>
      <c r="H118" s="2">
        <v>1</v>
      </c>
      <c r="I118" s="35">
        <f>F118*H118</f>
        <v>1400</v>
      </c>
      <c r="J118" s="35">
        <f>G118*H118</f>
        <v>1300</v>
      </c>
      <c r="K118" s="185">
        <v>4</v>
      </c>
      <c r="L118" s="257" t="s">
        <v>4706</v>
      </c>
      <c r="M118" s="178">
        <f>E118*H118</f>
        <v>1.99</v>
      </c>
      <c r="N118" s="178"/>
    </row>
    <row r="119" spans="1:14" x14ac:dyDescent="0.3">
      <c r="A119" s="22" t="s">
        <v>3559</v>
      </c>
      <c r="B119" s="170" t="s">
        <v>1523</v>
      </c>
      <c r="C119" s="10" t="s">
        <v>181</v>
      </c>
      <c r="D119" s="12" t="s">
        <v>208</v>
      </c>
      <c r="E119" s="266">
        <v>0.99</v>
      </c>
      <c r="F119" s="35">
        <f>ROUNDUP(E119*Bulk!$O$1,-1)</f>
        <v>700</v>
      </c>
      <c r="G119" s="35">
        <f>ROUNDUP(E119*Bulk!$O$3,-1)</f>
        <v>650</v>
      </c>
      <c r="H119" s="2">
        <v>1</v>
      </c>
      <c r="I119" s="35">
        <f>F119*H119</f>
        <v>700</v>
      </c>
      <c r="J119" s="35">
        <f>G119*H119</f>
        <v>650</v>
      </c>
      <c r="K119" s="185">
        <v>4</v>
      </c>
      <c r="L119" s="257" t="s">
        <v>4369</v>
      </c>
      <c r="M119" s="178">
        <f>E119*H119</f>
        <v>0.99</v>
      </c>
      <c r="N119" s="178"/>
    </row>
    <row r="120" spans="1:14" x14ac:dyDescent="0.3">
      <c r="A120" s="33" t="s">
        <v>630</v>
      </c>
      <c r="B120" s="170" t="s">
        <v>1523</v>
      </c>
      <c r="C120" s="10" t="s">
        <v>181</v>
      </c>
      <c r="D120" s="12" t="s">
        <v>208</v>
      </c>
      <c r="E120" s="266">
        <v>0.49</v>
      </c>
      <c r="F120" s="35">
        <f>ROUNDUP(E120*Bulk!$O$1,-1)</f>
        <v>350</v>
      </c>
      <c r="G120" s="35">
        <f>ROUNDUP(E120*Bulk!$O$3,-1)</f>
        <v>320</v>
      </c>
      <c r="H120" s="2">
        <v>1</v>
      </c>
      <c r="I120" s="35">
        <f>F120*H120</f>
        <v>350</v>
      </c>
      <c r="J120" s="35">
        <f>G120*H120</f>
        <v>320</v>
      </c>
      <c r="K120" s="185">
        <v>4</v>
      </c>
      <c r="L120" s="257" t="s">
        <v>632</v>
      </c>
      <c r="M120" s="178">
        <f>E120*H120</f>
        <v>0.49</v>
      </c>
      <c r="N120" s="178"/>
    </row>
    <row r="121" spans="1:14" x14ac:dyDescent="0.3">
      <c r="A121" s="22" t="s">
        <v>630</v>
      </c>
      <c r="B121" s="170" t="s">
        <v>1523</v>
      </c>
      <c r="C121" s="10" t="s">
        <v>181</v>
      </c>
      <c r="D121" s="12" t="s">
        <v>208</v>
      </c>
      <c r="E121" s="266">
        <v>0.49</v>
      </c>
      <c r="F121" s="35">
        <f>ROUNDUP(E121*Bulk!$O$1,-1)</f>
        <v>350</v>
      </c>
      <c r="G121" s="35">
        <f>ROUNDUP(E121*Bulk!$O$3,-1)</f>
        <v>320</v>
      </c>
      <c r="H121" s="2">
        <v>3</v>
      </c>
      <c r="I121" s="35">
        <f>F121*H121</f>
        <v>1050</v>
      </c>
      <c r="J121" s="35">
        <f>G121*H121</f>
        <v>960</v>
      </c>
      <c r="K121" s="185">
        <v>4</v>
      </c>
      <c r="L121" s="257" t="s">
        <v>631</v>
      </c>
      <c r="M121" s="178">
        <f>E121*H121</f>
        <v>1.47</v>
      </c>
      <c r="N121" s="178"/>
    </row>
    <row r="122" spans="1:14" x14ac:dyDescent="0.3">
      <c r="A122" s="22" t="s">
        <v>2808</v>
      </c>
      <c r="B122" s="172" t="s">
        <v>1525</v>
      </c>
      <c r="C122" s="10" t="s">
        <v>181</v>
      </c>
      <c r="D122" s="12" t="s">
        <v>208</v>
      </c>
      <c r="E122" s="266">
        <v>0.49</v>
      </c>
      <c r="F122" s="35">
        <f>ROUNDUP(E122*Bulk!$O$1,-1)</f>
        <v>350</v>
      </c>
      <c r="G122" s="35">
        <f>ROUNDUP(E122*Bulk!$O$3,-1)</f>
        <v>320</v>
      </c>
      <c r="H122" s="2">
        <v>2</v>
      </c>
      <c r="I122" s="35">
        <f>F122*H122</f>
        <v>700</v>
      </c>
      <c r="J122" s="35">
        <f>G122*H122</f>
        <v>640</v>
      </c>
      <c r="K122" s="185">
        <v>4</v>
      </c>
      <c r="L122" s="257" t="s">
        <v>2809</v>
      </c>
      <c r="M122" s="178">
        <f>E122*H122</f>
        <v>0.98</v>
      </c>
      <c r="N122" s="178"/>
    </row>
    <row r="123" spans="1:14" x14ac:dyDescent="0.3">
      <c r="A123" s="22" t="s">
        <v>2163</v>
      </c>
      <c r="B123" s="157" t="s">
        <v>2132</v>
      </c>
      <c r="C123" s="10" t="s">
        <v>181</v>
      </c>
      <c r="D123" s="12" t="s">
        <v>208</v>
      </c>
      <c r="E123" s="266">
        <v>0.49</v>
      </c>
      <c r="F123" s="35">
        <f>ROUNDUP(E123*Bulk!$O$1,-1)</f>
        <v>350</v>
      </c>
      <c r="G123" s="35">
        <f>ROUNDUP(E123*Bulk!$O$3,-1)</f>
        <v>320</v>
      </c>
      <c r="H123" s="2">
        <v>1</v>
      </c>
      <c r="I123" s="16">
        <f>F123*H123</f>
        <v>350</v>
      </c>
      <c r="J123" s="16">
        <f>G123*H123</f>
        <v>320</v>
      </c>
      <c r="K123" s="185">
        <v>4</v>
      </c>
      <c r="L123" s="257" t="s">
        <v>2162</v>
      </c>
      <c r="M123" s="178">
        <f>E123*H123</f>
        <v>0.49</v>
      </c>
      <c r="N123" s="178"/>
    </row>
    <row r="124" spans="1:14" x14ac:dyDescent="0.3">
      <c r="A124" s="4" t="s">
        <v>2253</v>
      </c>
      <c r="B124" s="157" t="s">
        <v>2133</v>
      </c>
      <c r="C124" s="10" t="s">
        <v>181</v>
      </c>
      <c r="D124" s="12" t="s">
        <v>208</v>
      </c>
      <c r="E124" s="266">
        <v>0.49</v>
      </c>
      <c r="F124" s="35">
        <f>ROUNDUP(E124*Bulk!$O$1,-1)</f>
        <v>350</v>
      </c>
      <c r="G124" s="35">
        <f>ROUNDUP(E124*Bulk!$O$3,-1)</f>
        <v>320</v>
      </c>
      <c r="H124" s="2">
        <v>1</v>
      </c>
      <c r="I124" s="16">
        <f>F124*H124</f>
        <v>350</v>
      </c>
      <c r="J124" s="16">
        <f>G124*H124</f>
        <v>320</v>
      </c>
      <c r="K124" s="185">
        <v>4</v>
      </c>
      <c r="L124" s="257" t="s">
        <v>2252</v>
      </c>
      <c r="M124" s="178">
        <f>E124*H124</f>
        <v>0.49</v>
      </c>
      <c r="N124" s="178"/>
    </row>
    <row r="125" spans="1:14" x14ac:dyDescent="0.3">
      <c r="A125" s="4" t="s">
        <v>2811</v>
      </c>
      <c r="B125" s="192" t="s">
        <v>2422</v>
      </c>
      <c r="C125" s="10" t="s">
        <v>181</v>
      </c>
      <c r="D125" s="251" t="s">
        <v>4302</v>
      </c>
      <c r="E125" s="266">
        <v>1.49</v>
      </c>
      <c r="F125" s="35">
        <f>ROUNDUP(E125*Bulk!$O$1,-1)</f>
        <v>1050</v>
      </c>
      <c r="G125" s="35">
        <f>ROUNDUP(E125*Bulk!$O$3,-1)</f>
        <v>970</v>
      </c>
      <c r="H125" s="2">
        <v>1</v>
      </c>
      <c r="I125" s="16">
        <f>F125*H125</f>
        <v>1050</v>
      </c>
      <c r="J125" s="16">
        <f>G125*H125</f>
        <v>970</v>
      </c>
      <c r="K125" s="185">
        <v>4</v>
      </c>
      <c r="L125" s="257" t="s">
        <v>2810</v>
      </c>
      <c r="M125" s="178">
        <f>E125*H125</f>
        <v>1.49</v>
      </c>
      <c r="N125" s="178"/>
    </row>
    <row r="126" spans="1:14" x14ac:dyDescent="0.3">
      <c r="A126" s="22" t="s">
        <v>6607</v>
      </c>
      <c r="B126" s="192" t="s">
        <v>2422</v>
      </c>
      <c r="C126" s="10" t="s">
        <v>181</v>
      </c>
      <c r="D126" s="251" t="s">
        <v>4302</v>
      </c>
      <c r="E126" s="266">
        <v>1.99</v>
      </c>
      <c r="F126" s="35">
        <f>ROUNDUP(E126*Bulk!$O$1,-1)</f>
        <v>1400</v>
      </c>
      <c r="G126" s="35">
        <f>ROUNDUP(E126*Bulk!$O$3,-1)</f>
        <v>1300</v>
      </c>
      <c r="H126" s="2">
        <v>1</v>
      </c>
      <c r="I126" s="35">
        <f>F126*H126</f>
        <v>1400</v>
      </c>
      <c r="J126" s="35">
        <f>G126*H126</f>
        <v>1300</v>
      </c>
      <c r="K126" s="185">
        <v>4</v>
      </c>
      <c r="L126" s="257" t="s">
        <v>6608</v>
      </c>
      <c r="M126" s="178">
        <f>E126*H126</f>
        <v>1.99</v>
      </c>
      <c r="N126" s="178"/>
    </row>
    <row r="127" spans="1:14" x14ac:dyDescent="0.3">
      <c r="A127" s="30" t="s">
        <v>3378</v>
      </c>
      <c r="B127" s="193" t="s">
        <v>2423</v>
      </c>
      <c r="C127" s="10" t="s">
        <v>181</v>
      </c>
      <c r="D127" s="12" t="s">
        <v>208</v>
      </c>
      <c r="E127" s="266">
        <v>0.49</v>
      </c>
      <c r="F127" s="35">
        <f>ROUNDUP(E127*Bulk!$O$1,-1)</f>
        <v>350</v>
      </c>
      <c r="G127" s="35">
        <f>ROUNDUP(E127*Bulk!$O$3,-1)</f>
        <v>320</v>
      </c>
      <c r="H127" s="2">
        <v>1</v>
      </c>
      <c r="I127" s="16">
        <f>F127*H127</f>
        <v>350</v>
      </c>
      <c r="J127" s="16">
        <f>G127*H127</f>
        <v>320</v>
      </c>
      <c r="K127" s="185">
        <v>4</v>
      </c>
      <c r="L127" s="257" t="s">
        <v>3379</v>
      </c>
      <c r="M127" s="178">
        <f>E127*H127</f>
        <v>0.49</v>
      </c>
      <c r="N127" s="178"/>
    </row>
    <row r="128" spans="1:14" x14ac:dyDescent="0.3">
      <c r="A128" s="30" t="s">
        <v>2813</v>
      </c>
      <c r="B128" s="23" t="s">
        <v>2421</v>
      </c>
      <c r="C128" s="10" t="s">
        <v>181</v>
      </c>
      <c r="D128" s="12" t="s">
        <v>208</v>
      </c>
      <c r="E128" s="266">
        <v>0.49</v>
      </c>
      <c r="F128" s="35">
        <f>ROUNDUP(E128*Bulk!$O$1,-1)</f>
        <v>350</v>
      </c>
      <c r="G128" s="35">
        <f>ROUNDUP(E128*Bulk!$O$3,-1)</f>
        <v>320</v>
      </c>
      <c r="H128" s="2">
        <v>1</v>
      </c>
      <c r="I128" s="16">
        <f>F128*H128</f>
        <v>350</v>
      </c>
      <c r="J128" s="16">
        <f>G128*H128</f>
        <v>320</v>
      </c>
      <c r="K128" s="185">
        <v>4</v>
      </c>
      <c r="L128" s="257" t="s">
        <v>2812</v>
      </c>
      <c r="M128" s="178">
        <f>E128*H128</f>
        <v>0.49</v>
      </c>
      <c r="N128" s="178"/>
    </row>
    <row r="129" spans="1:14" x14ac:dyDescent="0.3">
      <c r="A129" s="4" t="s">
        <v>2815</v>
      </c>
      <c r="B129" s="205" t="s">
        <v>2628</v>
      </c>
      <c r="C129" s="10" t="s">
        <v>181</v>
      </c>
      <c r="D129" s="12" t="s">
        <v>208</v>
      </c>
      <c r="E129" s="266">
        <v>0.49</v>
      </c>
      <c r="F129" s="35">
        <f>ROUNDUP(E129*Bulk!$O$1,-1)</f>
        <v>350</v>
      </c>
      <c r="G129" s="35">
        <f>ROUNDUP(E129*Bulk!$O$3,-1)</f>
        <v>320</v>
      </c>
      <c r="H129" s="2">
        <v>2</v>
      </c>
      <c r="I129" s="16">
        <f>F129*H129</f>
        <v>700</v>
      </c>
      <c r="J129" s="16">
        <f>G129*H129</f>
        <v>640</v>
      </c>
      <c r="K129" s="185">
        <v>4</v>
      </c>
      <c r="L129" s="257" t="s">
        <v>2814</v>
      </c>
      <c r="M129" s="178">
        <f>E129*H129</f>
        <v>0.98</v>
      </c>
      <c r="N129" s="178"/>
    </row>
    <row r="130" spans="1:14" x14ac:dyDescent="0.3">
      <c r="A130" s="4" t="s">
        <v>5861</v>
      </c>
      <c r="B130" s="211" t="s">
        <v>3229</v>
      </c>
      <c r="C130" s="10" t="s">
        <v>181</v>
      </c>
      <c r="D130" s="12" t="s">
        <v>208</v>
      </c>
      <c r="E130" s="266">
        <v>0.49</v>
      </c>
      <c r="F130" s="35">
        <f>ROUNDUP(E130*Bulk!$O$1,-1)</f>
        <v>350</v>
      </c>
      <c r="G130" s="35">
        <f>ROUNDUP(E130*Bulk!$O$3,-1)</f>
        <v>320</v>
      </c>
      <c r="H130" s="2">
        <v>1</v>
      </c>
      <c r="I130" s="35">
        <f>F130*H130</f>
        <v>350</v>
      </c>
      <c r="J130" s="35">
        <f>G130*H130</f>
        <v>320</v>
      </c>
      <c r="K130" s="185">
        <v>4</v>
      </c>
      <c r="L130" s="257" t="s">
        <v>5860</v>
      </c>
      <c r="M130" s="178">
        <f>E130*H130</f>
        <v>0.49</v>
      </c>
      <c r="N130" s="178"/>
    </row>
    <row r="131" spans="1:14" x14ac:dyDescent="0.3">
      <c r="A131" s="4" t="s">
        <v>5862</v>
      </c>
      <c r="B131" s="211" t="s">
        <v>3229</v>
      </c>
      <c r="C131" s="10" t="s">
        <v>181</v>
      </c>
      <c r="D131" s="12" t="s">
        <v>208</v>
      </c>
      <c r="E131" s="266">
        <v>0.49</v>
      </c>
      <c r="F131" s="35">
        <f>ROUNDUP(E131*Bulk!$O$1,-1)</f>
        <v>350</v>
      </c>
      <c r="G131" s="35">
        <f>ROUNDUP(E131*Bulk!$O$3,-1)</f>
        <v>320</v>
      </c>
      <c r="H131" s="2">
        <v>1</v>
      </c>
      <c r="I131" s="35">
        <f>F131*H131</f>
        <v>350</v>
      </c>
      <c r="J131" s="35">
        <f>G131*H131</f>
        <v>320</v>
      </c>
      <c r="K131" s="185">
        <v>4</v>
      </c>
      <c r="L131" s="257" t="s">
        <v>5863</v>
      </c>
      <c r="M131" s="178">
        <f>E131*H131</f>
        <v>0.49</v>
      </c>
      <c r="N131" s="178"/>
    </row>
    <row r="132" spans="1:14" x14ac:dyDescent="0.3">
      <c r="A132" s="4" t="s">
        <v>3873</v>
      </c>
      <c r="B132" s="244" t="s">
        <v>3837</v>
      </c>
      <c r="C132" s="10" t="s">
        <v>181</v>
      </c>
      <c r="D132" s="12" t="s">
        <v>208</v>
      </c>
      <c r="E132" s="266">
        <v>0.49</v>
      </c>
      <c r="F132" s="35">
        <f>ROUNDUP(E132*Bulk!$O$1,-1)</f>
        <v>350</v>
      </c>
      <c r="G132" s="35">
        <f>ROUNDUP(E132*Bulk!$O$3,-1)</f>
        <v>320</v>
      </c>
      <c r="H132" s="2">
        <v>1</v>
      </c>
      <c r="I132" s="35">
        <f>F132*H132</f>
        <v>350</v>
      </c>
      <c r="J132" s="35">
        <f>G132*H132</f>
        <v>320</v>
      </c>
      <c r="K132" s="185">
        <v>4</v>
      </c>
      <c r="L132" s="257" t="s">
        <v>3872</v>
      </c>
      <c r="M132" s="178">
        <f>E132*H132</f>
        <v>0.49</v>
      </c>
      <c r="N132" s="178"/>
    </row>
    <row r="133" spans="1:14" x14ac:dyDescent="0.3">
      <c r="A133" s="4" t="s">
        <v>5865</v>
      </c>
      <c r="B133" s="249" t="s">
        <v>4120</v>
      </c>
      <c r="C133" s="10" t="s">
        <v>181</v>
      </c>
      <c r="D133" s="11" t="s">
        <v>210</v>
      </c>
      <c r="E133" s="266">
        <v>1.49</v>
      </c>
      <c r="F133" s="35">
        <f>ROUNDUP(E133*Bulk!$O$1,-1)</f>
        <v>1050</v>
      </c>
      <c r="G133" s="35">
        <f>ROUNDUP(E133*Bulk!$O$3,-1)</f>
        <v>970</v>
      </c>
      <c r="H133" s="2">
        <v>1</v>
      </c>
      <c r="I133" s="35">
        <f>F133*H133</f>
        <v>1050</v>
      </c>
      <c r="J133" s="35">
        <f>G133*H133</f>
        <v>970</v>
      </c>
      <c r="K133" s="185">
        <v>4</v>
      </c>
      <c r="L133" s="257" t="s">
        <v>5864</v>
      </c>
      <c r="M133" s="178">
        <f>E133*H133</f>
        <v>1.49</v>
      </c>
      <c r="N133" s="178"/>
    </row>
    <row r="134" spans="1:14" x14ac:dyDescent="0.3">
      <c r="A134" s="21" t="s">
        <v>5866</v>
      </c>
      <c r="B134" s="249" t="s">
        <v>4121</v>
      </c>
      <c r="C134" s="10" t="s">
        <v>181</v>
      </c>
      <c r="D134" s="12" t="s">
        <v>208</v>
      </c>
      <c r="E134" s="266">
        <v>0.49</v>
      </c>
      <c r="F134" s="35">
        <f>ROUNDUP(E134*Bulk!$O$1,-1)</f>
        <v>350</v>
      </c>
      <c r="G134" s="35">
        <f>ROUNDUP(E134*Bulk!$O$3,-1)</f>
        <v>320</v>
      </c>
      <c r="H134" s="2">
        <v>1</v>
      </c>
      <c r="I134" s="35">
        <f>F134*H134</f>
        <v>350</v>
      </c>
      <c r="J134" s="35">
        <f>G134*H134</f>
        <v>320</v>
      </c>
      <c r="K134" s="185">
        <v>4</v>
      </c>
      <c r="L134" s="257" t="s">
        <v>5867</v>
      </c>
      <c r="M134" s="178">
        <f>E134*H134</f>
        <v>0.49</v>
      </c>
      <c r="N134" s="178"/>
    </row>
    <row r="135" spans="1:14" x14ac:dyDescent="0.3">
      <c r="A135" s="4" t="s">
        <v>5869</v>
      </c>
      <c r="B135" s="272" t="s">
        <v>5293</v>
      </c>
      <c r="C135" s="10" t="s">
        <v>181</v>
      </c>
      <c r="D135" s="12" t="s">
        <v>208</v>
      </c>
      <c r="E135" s="266">
        <v>0.49</v>
      </c>
      <c r="F135" s="35">
        <f>ROUNDUP(E135*Bulk!$O$1,-1)</f>
        <v>350</v>
      </c>
      <c r="G135" s="35">
        <f>ROUNDUP(E135*Bulk!$O$3,-1)</f>
        <v>320</v>
      </c>
      <c r="H135" s="2">
        <v>2</v>
      </c>
      <c r="I135" s="35">
        <f>F135*H135</f>
        <v>700</v>
      </c>
      <c r="J135" s="35">
        <f>G135*H135</f>
        <v>640</v>
      </c>
      <c r="K135" s="185">
        <v>4</v>
      </c>
      <c r="L135" s="257" t="s">
        <v>5868</v>
      </c>
      <c r="M135" s="178">
        <f>E135*H135</f>
        <v>0.98</v>
      </c>
      <c r="N135" s="178"/>
    </row>
    <row r="136" spans="1:14" x14ac:dyDescent="0.3">
      <c r="A136" s="4" t="s">
        <v>3381</v>
      </c>
      <c r="B136" s="133" t="s">
        <v>1470</v>
      </c>
      <c r="C136" s="10" t="s">
        <v>181</v>
      </c>
      <c r="D136" s="12" t="s">
        <v>208</v>
      </c>
      <c r="E136" s="266">
        <v>0.49</v>
      </c>
      <c r="F136" s="35">
        <f>ROUNDUP(E136*Bulk!$O$1,-1)</f>
        <v>350</v>
      </c>
      <c r="G136" s="35">
        <f>ROUNDUP(E136*Bulk!$O$3,-1)</f>
        <v>320</v>
      </c>
      <c r="H136" s="2">
        <v>1</v>
      </c>
      <c r="I136" s="16">
        <f>F136*H136</f>
        <v>350</v>
      </c>
      <c r="J136" s="16">
        <f>G136*H136</f>
        <v>320</v>
      </c>
      <c r="K136" s="185">
        <v>5</v>
      </c>
      <c r="L136" s="257" t="s">
        <v>3380</v>
      </c>
      <c r="M136" s="178">
        <f>E136*H136</f>
        <v>0.49</v>
      </c>
      <c r="N136" s="178"/>
    </row>
    <row r="137" spans="1:14" x14ac:dyDescent="0.3">
      <c r="A137" s="4" t="s">
        <v>2095</v>
      </c>
      <c r="B137" s="146" t="s">
        <v>1490</v>
      </c>
      <c r="C137" s="10" t="s">
        <v>181</v>
      </c>
      <c r="D137" s="11" t="s">
        <v>210</v>
      </c>
      <c r="E137" s="266">
        <v>0.99</v>
      </c>
      <c r="F137" s="35">
        <f>ROUNDUP(E137*Bulk!$O$1,-1)</f>
        <v>700</v>
      </c>
      <c r="G137" s="35">
        <f>ROUNDUP(E137*Bulk!$O$3,-1)</f>
        <v>650</v>
      </c>
      <c r="H137" s="2">
        <v>1</v>
      </c>
      <c r="I137" s="16">
        <f>F137*H137</f>
        <v>700</v>
      </c>
      <c r="J137" s="16">
        <f>G137*H137</f>
        <v>650</v>
      </c>
      <c r="K137" s="185">
        <v>5</v>
      </c>
      <c r="L137" s="257" t="s">
        <v>2096</v>
      </c>
      <c r="M137" s="178">
        <f>E137*H137</f>
        <v>0.99</v>
      </c>
      <c r="N137" s="178"/>
    </row>
    <row r="138" spans="1:14" x14ac:dyDescent="0.3">
      <c r="A138" s="4" t="s">
        <v>4178</v>
      </c>
      <c r="B138" s="146" t="s">
        <v>1490</v>
      </c>
      <c r="C138" s="10" t="s">
        <v>181</v>
      </c>
      <c r="D138" s="12" t="s">
        <v>208</v>
      </c>
      <c r="E138" s="266">
        <v>0.59</v>
      </c>
      <c r="F138" s="35">
        <f>ROUNDUP(E138*Bulk!$O$1,-1)</f>
        <v>420</v>
      </c>
      <c r="G138" s="35">
        <f>ROUNDUP(E138*Bulk!$O$3,-1)</f>
        <v>390</v>
      </c>
      <c r="H138" s="2">
        <v>1</v>
      </c>
      <c r="I138" s="16">
        <f>F138*H138</f>
        <v>420</v>
      </c>
      <c r="J138" s="16">
        <f>G138*H138</f>
        <v>390</v>
      </c>
      <c r="K138" s="185">
        <v>5</v>
      </c>
      <c r="L138" s="257" t="s">
        <v>4179</v>
      </c>
      <c r="M138" s="178">
        <f>E138*H138</f>
        <v>0.59</v>
      </c>
      <c r="N138" s="178"/>
    </row>
    <row r="139" spans="1:14" x14ac:dyDescent="0.3">
      <c r="A139" s="30" t="s">
        <v>2816</v>
      </c>
      <c r="B139" s="147" t="s">
        <v>1491</v>
      </c>
      <c r="C139" s="10" t="s">
        <v>181</v>
      </c>
      <c r="D139" s="12" t="s">
        <v>208</v>
      </c>
      <c r="E139" s="266">
        <v>0.49</v>
      </c>
      <c r="F139" s="35">
        <f>ROUNDUP(E139*Bulk!$O$1,-1)</f>
        <v>350</v>
      </c>
      <c r="G139" s="35">
        <f>ROUNDUP(E139*Bulk!$O$3,-1)</f>
        <v>320</v>
      </c>
      <c r="H139" s="2">
        <v>1</v>
      </c>
      <c r="I139" s="16">
        <f>F139*H139</f>
        <v>350</v>
      </c>
      <c r="J139" s="16">
        <f>G139*H139</f>
        <v>320</v>
      </c>
      <c r="K139" s="185">
        <v>5</v>
      </c>
      <c r="L139" s="257" t="s">
        <v>2817</v>
      </c>
      <c r="M139" s="178">
        <f>E139*H139</f>
        <v>0.49</v>
      </c>
      <c r="N139" s="178"/>
    </row>
    <row r="140" spans="1:14" x14ac:dyDescent="0.3">
      <c r="A140" s="30" t="s">
        <v>2827</v>
      </c>
      <c r="B140" s="155" t="s">
        <v>1500</v>
      </c>
      <c r="C140" s="10" t="s">
        <v>181</v>
      </c>
      <c r="D140" s="12" t="s">
        <v>208</v>
      </c>
      <c r="E140" s="266">
        <v>0.49</v>
      </c>
      <c r="F140" s="35">
        <f>ROUNDUP(E140*Bulk!$O$1,-1)</f>
        <v>350</v>
      </c>
      <c r="G140" s="35">
        <f>ROUNDUP(E140*Bulk!$O$3,-1)</f>
        <v>320</v>
      </c>
      <c r="H140" s="2">
        <v>1</v>
      </c>
      <c r="I140" s="16">
        <f>F140*H140</f>
        <v>350</v>
      </c>
      <c r="J140" s="16">
        <f>G140*H140</f>
        <v>320</v>
      </c>
      <c r="K140" s="185">
        <v>5</v>
      </c>
      <c r="L140" s="257" t="s">
        <v>4371</v>
      </c>
      <c r="M140" s="178">
        <f>E140*H140</f>
        <v>0.49</v>
      </c>
      <c r="N140" s="178"/>
    </row>
    <row r="141" spans="1:14" x14ac:dyDescent="0.3">
      <c r="A141" s="30" t="s">
        <v>1671</v>
      </c>
      <c r="B141" s="156" t="s">
        <v>1502</v>
      </c>
      <c r="C141" s="10" t="s">
        <v>181</v>
      </c>
      <c r="D141" s="12" t="s">
        <v>208</v>
      </c>
      <c r="E141" s="266">
        <v>0.49</v>
      </c>
      <c r="F141" s="35">
        <f>ROUNDUP(E141*Bulk!$O$1,-1)</f>
        <v>350</v>
      </c>
      <c r="G141" s="35">
        <f>ROUNDUP(E141*Bulk!$O$3,-1)</f>
        <v>320</v>
      </c>
      <c r="H141" s="2">
        <v>3</v>
      </c>
      <c r="I141" s="16">
        <f>F141*H141</f>
        <v>1050</v>
      </c>
      <c r="J141" s="16">
        <f>G141*H141</f>
        <v>960</v>
      </c>
      <c r="K141" s="185">
        <v>5</v>
      </c>
      <c r="L141" s="257" t="s">
        <v>1670</v>
      </c>
      <c r="M141" s="178">
        <f>E141*H141</f>
        <v>1.47</v>
      </c>
      <c r="N141" s="178"/>
    </row>
    <row r="142" spans="1:14" x14ac:dyDescent="0.3">
      <c r="A142" s="4" t="s">
        <v>633</v>
      </c>
      <c r="B142" s="143" t="s">
        <v>1505</v>
      </c>
      <c r="C142" s="10" t="s">
        <v>181</v>
      </c>
      <c r="D142" s="12" t="s">
        <v>208</v>
      </c>
      <c r="E142" s="266">
        <v>0.49</v>
      </c>
      <c r="F142" s="35">
        <f>ROUNDUP(E142*Bulk!$O$1,-1)</f>
        <v>350</v>
      </c>
      <c r="G142" s="35">
        <f>ROUNDUP(E142*Bulk!$O$3,-1)</f>
        <v>320</v>
      </c>
      <c r="H142" s="2">
        <v>3</v>
      </c>
      <c r="I142" s="35">
        <f>F142*H142</f>
        <v>1050</v>
      </c>
      <c r="J142" s="35">
        <f>G142*H142</f>
        <v>960</v>
      </c>
      <c r="K142" s="185">
        <v>5</v>
      </c>
      <c r="L142" s="257" t="s">
        <v>634</v>
      </c>
      <c r="M142" s="178">
        <f>E142*H142</f>
        <v>1.47</v>
      </c>
      <c r="N142" s="178"/>
    </row>
    <row r="143" spans="1:14" x14ac:dyDescent="0.3">
      <c r="A143" s="4" t="s">
        <v>636</v>
      </c>
      <c r="B143" s="158" t="s">
        <v>1508</v>
      </c>
      <c r="C143" s="10" t="s">
        <v>181</v>
      </c>
      <c r="D143" s="12" t="s">
        <v>208</v>
      </c>
      <c r="E143" s="266">
        <v>0.49</v>
      </c>
      <c r="F143" s="35">
        <f>ROUNDUP(E143*Bulk!$O$1,-1)</f>
        <v>350</v>
      </c>
      <c r="G143" s="35">
        <f>ROUNDUP(E143*Bulk!$O$3,-1)</f>
        <v>320</v>
      </c>
      <c r="H143" s="2">
        <v>1</v>
      </c>
      <c r="I143" s="35">
        <f>F143*H143</f>
        <v>350</v>
      </c>
      <c r="J143" s="35">
        <f>G143*H143</f>
        <v>320</v>
      </c>
      <c r="K143" s="185">
        <v>5</v>
      </c>
      <c r="L143" s="257" t="s">
        <v>635</v>
      </c>
      <c r="M143" s="178">
        <f>E143*H143</f>
        <v>0.49</v>
      </c>
      <c r="N143" s="178"/>
    </row>
    <row r="144" spans="1:14" x14ac:dyDescent="0.3">
      <c r="A144" s="4" t="s">
        <v>4180</v>
      </c>
      <c r="B144" s="161" t="s">
        <v>1511</v>
      </c>
      <c r="C144" s="10" t="s">
        <v>181</v>
      </c>
      <c r="D144" s="11" t="s">
        <v>210</v>
      </c>
      <c r="E144" s="266">
        <v>0.75</v>
      </c>
      <c r="F144" s="35">
        <f>ROUNDUP(E144*Bulk!$O$1,-1)</f>
        <v>530</v>
      </c>
      <c r="G144" s="35">
        <f>ROUNDUP(E144*Bulk!$O$3,-1)</f>
        <v>490</v>
      </c>
      <c r="H144" s="2">
        <v>1</v>
      </c>
      <c r="I144" s="35">
        <f>F144*H144</f>
        <v>530</v>
      </c>
      <c r="J144" s="35">
        <f>G144*H144</f>
        <v>490</v>
      </c>
      <c r="K144" s="185">
        <v>5</v>
      </c>
      <c r="L144" s="257" t="s">
        <v>4181</v>
      </c>
      <c r="M144" s="178">
        <f>E144*H144</f>
        <v>0.75</v>
      </c>
      <c r="N144" s="178"/>
    </row>
    <row r="145" spans="1:14" x14ac:dyDescent="0.3">
      <c r="A145" s="4" t="s">
        <v>2821</v>
      </c>
      <c r="B145" s="164" t="s">
        <v>1514</v>
      </c>
      <c r="C145" s="10" t="s">
        <v>181</v>
      </c>
      <c r="D145" s="12" t="s">
        <v>208</v>
      </c>
      <c r="E145" s="266">
        <v>0.49</v>
      </c>
      <c r="F145" s="35">
        <f>ROUNDUP(E145*Bulk!$O$1,-1)</f>
        <v>350</v>
      </c>
      <c r="G145" s="35">
        <f>ROUNDUP(E145*Bulk!$O$3,-1)</f>
        <v>320</v>
      </c>
      <c r="H145" s="2">
        <v>15</v>
      </c>
      <c r="I145" s="35">
        <f>F145*H145</f>
        <v>5250</v>
      </c>
      <c r="J145" s="35">
        <f>G145*H145</f>
        <v>4800</v>
      </c>
      <c r="K145" s="185">
        <v>5</v>
      </c>
      <c r="L145" s="257" t="s">
        <v>2820</v>
      </c>
      <c r="M145" s="178">
        <f>E145*H145</f>
        <v>7.35</v>
      </c>
      <c r="N145" s="178"/>
    </row>
    <row r="146" spans="1:14" x14ac:dyDescent="0.3">
      <c r="A146" s="4" t="s">
        <v>2819</v>
      </c>
      <c r="B146" s="164" t="s">
        <v>1514</v>
      </c>
      <c r="C146" s="10" t="s">
        <v>181</v>
      </c>
      <c r="D146" s="12" t="s">
        <v>208</v>
      </c>
      <c r="E146" s="266">
        <v>0.49</v>
      </c>
      <c r="F146" s="35">
        <f>ROUNDUP(E146*Bulk!$O$1,-1)</f>
        <v>350</v>
      </c>
      <c r="G146" s="35">
        <f>ROUNDUP(E146*Bulk!$O$3,-1)</f>
        <v>320</v>
      </c>
      <c r="H146" s="2">
        <v>1</v>
      </c>
      <c r="I146" s="35">
        <f>F146*H146</f>
        <v>350</v>
      </c>
      <c r="J146" s="35">
        <f>G146*H146</f>
        <v>320</v>
      </c>
      <c r="K146" s="185">
        <v>5</v>
      </c>
      <c r="L146" s="257" t="s">
        <v>2818</v>
      </c>
      <c r="M146" s="178">
        <f>E146*H146</f>
        <v>0.49</v>
      </c>
      <c r="N146" s="178"/>
    </row>
    <row r="147" spans="1:14" x14ac:dyDescent="0.3">
      <c r="A147" s="4" t="s">
        <v>3869</v>
      </c>
      <c r="B147" s="167" t="s">
        <v>1518</v>
      </c>
      <c r="C147" s="10" t="s">
        <v>181</v>
      </c>
      <c r="D147" s="12" t="s">
        <v>208</v>
      </c>
      <c r="E147" s="266">
        <v>0.75</v>
      </c>
      <c r="F147" s="35">
        <f>ROUNDUP(E147*Bulk!$O$1,-1)</f>
        <v>530</v>
      </c>
      <c r="G147" s="35">
        <f>ROUNDUP(E147*Bulk!$O$3,-1)</f>
        <v>490</v>
      </c>
      <c r="H147" s="2">
        <v>2</v>
      </c>
      <c r="I147" s="35">
        <f>F147*H147</f>
        <v>1060</v>
      </c>
      <c r="J147" s="35">
        <f>G147*H147</f>
        <v>980</v>
      </c>
      <c r="K147" s="185">
        <v>5</v>
      </c>
      <c r="L147" s="257" t="s">
        <v>3868</v>
      </c>
      <c r="M147" s="178">
        <f>E147*H147</f>
        <v>1.5</v>
      </c>
      <c r="N147" s="178"/>
    </row>
    <row r="148" spans="1:14" x14ac:dyDescent="0.3">
      <c r="A148" s="4" t="s">
        <v>637</v>
      </c>
      <c r="B148" s="167" t="s">
        <v>1518</v>
      </c>
      <c r="C148" s="10" t="s">
        <v>181</v>
      </c>
      <c r="D148" s="12" t="s">
        <v>208</v>
      </c>
      <c r="E148" s="266">
        <v>0.49</v>
      </c>
      <c r="F148" s="35">
        <f>ROUNDUP(E148*Bulk!$O$1,-1)</f>
        <v>350</v>
      </c>
      <c r="G148" s="35">
        <f>ROUNDUP(E148*Bulk!$O$3,-1)</f>
        <v>320</v>
      </c>
      <c r="H148" s="2">
        <v>3</v>
      </c>
      <c r="I148" s="35">
        <f>F148*H148</f>
        <v>1050</v>
      </c>
      <c r="J148" s="35">
        <f>G148*H148</f>
        <v>960</v>
      </c>
      <c r="K148" s="185">
        <v>5</v>
      </c>
      <c r="L148" s="257" t="s">
        <v>638</v>
      </c>
      <c r="M148" s="178">
        <f>E148*H148</f>
        <v>1.47</v>
      </c>
      <c r="N148" s="178"/>
    </row>
    <row r="149" spans="1:14" x14ac:dyDescent="0.3">
      <c r="A149" s="4" t="s">
        <v>3870</v>
      </c>
      <c r="B149" s="171" t="s">
        <v>1524</v>
      </c>
      <c r="C149" s="10" t="s">
        <v>181</v>
      </c>
      <c r="D149" s="12" t="s">
        <v>208</v>
      </c>
      <c r="E149" s="266">
        <v>0.49</v>
      </c>
      <c r="F149" s="35">
        <f>ROUNDUP(E149*Bulk!$O$1,-1)</f>
        <v>350</v>
      </c>
      <c r="G149" s="35">
        <f>ROUNDUP(E149*Bulk!$O$3,-1)</f>
        <v>320</v>
      </c>
      <c r="H149" s="2">
        <v>1</v>
      </c>
      <c r="I149" s="35">
        <f>F149*H149</f>
        <v>350</v>
      </c>
      <c r="J149" s="35">
        <f>G149*H149</f>
        <v>320</v>
      </c>
      <c r="K149" s="185">
        <v>5</v>
      </c>
      <c r="L149" s="257" t="s">
        <v>3871</v>
      </c>
      <c r="M149" s="178">
        <f>E149*H149</f>
        <v>0.49</v>
      </c>
      <c r="N149" s="178"/>
    </row>
    <row r="150" spans="1:14" x14ac:dyDescent="0.3">
      <c r="A150" s="4" t="s">
        <v>2823</v>
      </c>
      <c r="B150" s="170" t="s">
        <v>1523</v>
      </c>
      <c r="C150" s="10" t="s">
        <v>181</v>
      </c>
      <c r="D150" s="11" t="s">
        <v>210</v>
      </c>
      <c r="E150" s="266">
        <v>0.99</v>
      </c>
      <c r="F150" s="35">
        <f>ROUNDUP(E150*Bulk!$O$1,-1)</f>
        <v>700</v>
      </c>
      <c r="G150" s="35">
        <f>ROUNDUP(E150*Bulk!$O$3,-1)</f>
        <v>650</v>
      </c>
      <c r="H150" s="2">
        <v>1</v>
      </c>
      <c r="I150" s="35">
        <f>F150*H150</f>
        <v>700</v>
      </c>
      <c r="J150" s="35">
        <f>G150*H150</f>
        <v>650</v>
      </c>
      <c r="K150" s="185">
        <v>5</v>
      </c>
      <c r="L150" s="257" t="s">
        <v>2822</v>
      </c>
      <c r="M150" s="178">
        <f>E150*H150</f>
        <v>0.99</v>
      </c>
      <c r="N150" s="178"/>
    </row>
    <row r="151" spans="1:14" x14ac:dyDescent="0.3">
      <c r="A151" s="30" t="s">
        <v>2825</v>
      </c>
      <c r="B151" s="172" t="s">
        <v>1525</v>
      </c>
      <c r="C151" s="10" t="s">
        <v>181</v>
      </c>
      <c r="D151" s="12" t="s">
        <v>208</v>
      </c>
      <c r="E151" s="266">
        <v>0.49</v>
      </c>
      <c r="F151" s="35">
        <f>ROUNDUP(E151*Bulk!$O$1,-1)</f>
        <v>350</v>
      </c>
      <c r="G151" s="35">
        <f>ROUNDUP(E151*Bulk!$O$3,-1)</f>
        <v>320</v>
      </c>
      <c r="H151" s="2">
        <v>2</v>
      </c>
      <c r="I151" s="16">
        <f>F151*H151</f>
        <v>700</v>
      </c>
      <c r="J151" s="16">
        <f>G151*H151</f>
        <v>640</v>
      </c>
      <c r="K151" s="185">
        <v>5</v>
      </c>
      <c r="L151" s="257" t="s">
        <v>2824</v>
      </c>
      <c r="M151" s="178">
        <f>E151*H151</f>
        <v>0.98</v>
      </c>
      <c r="N151" s="178"/>
    </row>
    <row r="152" spans="1:14" x14ac:dyDescent="0.3">
      <c r="A152" s="4" t="s">
        <v>5870</v>
      </c>
      <c r="B152" s="172" t="s">
        <v>1525</v>
      </c>
      <c r="C152" s="10" t="s">
        <v>181</v>
      </c>
      <c r="D152" s="12" t="s">
        <v>208</v>
      </c>
      <c r="E152" s="266">
        <v>0.49</v>
      </c>
      <c r="F152" s="35">
        <f>ROUNDUP(E152*Bulk!$O$1,-1)</f>
        <v>350</v>
      </c>
      <c r="G152" s="35">
        <f>ROUNDUP(E152*Bulk!$O$3,-1)</f>
        <v>320</v>
      </c>
      <c r="H152" s="2">
        <v>1</v>
      </c>
      <c r="I152" s="35">
        <f>F152*H152</f>
        <v>350</v>
      </c>
      <c r="J152" s="35">
        <f>G152*H152</f>
        <v>320</v>
      </c>
      <c r="K152" s="185">
        <v>5</v>
      </c>
      <c r="L152" s="257" t="s">
        <v>5871</v>
      </c>
      <c r="M152" s="178">
        <f>E152*H152</f>
        <v>0.49</v>
      </c>
      <c r="N152" s="178"/>
    </row>
    <row r="153" spans="1:14" x14ac:dyDescent="0.3">
      <c r="A153" s="30" t="s">
        <v>2444</v>
      </c>
      <c r="B153" s="157" t="s">
        <v>2132</v>
      </c>
      <c r="C153" s="10" t="s">
        <v>181</v>
      </c>
      <c r="D153" s="12" t="s">
        <v>208</v>
      </c>
      <c r="E153" s="266">
        <v>1.49</v>
      </c>
      <c r="F153" s="35">
        <f>ROUNDUP(E153*Bulk!$O$1,-1)</f>
        <v>1050</v>
      </c>
      <c r="G153" s="35">
        <f>ROUNDUP(E153*Bulk!$O$3,-1)</f>
        <v>970</v>
      </c>
      <c r="H153" s="2">
        <v>1</v>
      </c>
      <c r="I153" s="16">
        <f>F153*H153</f>
        <v>1050</v>
      </c>
      <c r="J153" s="16">
        <f>G153*H153</f>
        <v>970</v>
      </c>
      <c r="K153" s="185">
        <v>5</v>
      </c>
      <c r="L153" s="257" t="s">
        <v>2566</v>
      </c>
      <c r="M153" s="178">
        <f>E153*H153</f>
        <v>1.49</v>
      </c>
      <c r="N153" s="178"/>
    </row>
    <row r="154" spans="1:14" x14ac:dyDescent="0.3">
      <c r="A154" s="30" t="s">
        <v>2366</v>
      </c>
      <c r="B154" s="192" t="s">
        <v>2422</v>
      </c>
      <c r="C154" s="10" t="s">
        <v>181</v>
      </c>
      <c r="D154" s="12" t="s">
        <v>208</v>
      </c>
      <c r="E154" s="266">
        <v>0.49</v>
      </c>
      <c r="F154" s="35">
        <f>ROUNDUP(E154*Bulk!$O$1,-1)</f>
        <v>350</v>
      </c>
      <c r="G154" s="35">
        <f>ROUNDUP(E154*Bulk!$O$3,-1)</f>
        <v>320</v>
      </c>
      <c r="H154" s="2">
        <v>1</v>
      </c>
      <c r="I154" s="16">
        <f>F154*H154</f>
        <v>350</v>
      </c>
      <c r="J154" s="16">
        <f>G154*H154</f>
        <v>320</v>
      </c>
      <c r="K154" s="185">
        <v>5</v>
      </c>
      <c r="L154" s="257" t="s">
        <v>4372</v>
      </c>
      <c r="M154" s="178">
        <f>E154*H154</f>
        <v>0.49</v>
      </c>
      <c r="N154" s="178"/>
    </row>
    <row r="155" spans="1:14" x14ac:dyDescent="0.3">
      <c r="A155" s="30" t="s">
        <v>2827</v>
      </c>
      <c r="B155" s="23" t="s">
        <v>2421</v>
      </c>
      <c r="C155" s="10" t="s">
        <v>181</v>
      </c>
      <c r="D155" s="12" t="s">
        <v>208</v>
      </c>
      <c r="E155" s="266">
        <v>0.49</v>
      </c>
      <c r="F155" s="35">
        <f>ROUNDUP(E155*Bulk!$O$1,-1)</f>
        <v>350</v>
      </c>
      <c r="G155" s="35">
        <f>ROUNDUP(E155*Bulk!$O$3,-1)</f>
        <v>320</v>
      </c>
      <c r="H155" s="2">
        <v>1</v>
      </c>
      <c r="I155" s="35">
        <f>F155*H155</f>
        <v>350</v>
      </c>
      <c r="J155" s="35">
        <f>G155*H155</f>
        <v>320</v>
      </c>
      <c r="K155" s="185">
        <v>5</v>
      </c>
      <c r="L155" s="257" t="s">
        <v>2826</v>
      </c>
      <c r="M155" s="178">
        <f>E155*H155</f>
        <v>0.49</v>
      </c>
      <c r="N155" s="178"/>
    </row>
    <row r="156" spans="1:14" x14ac:dyDescent="0.3">
      <c r="A156" s="4" t="s">
        <v>2829</v>
      </c>
      <c r="B156" s="23" t="s">
        <v>2421</v>
      </c>
      <c r="C156" s="10" t="s">
        <v>181</v>
      </c>
      <c r="D156" s="12" t="s">
        <v>208</v>
      </c>
      <c r="E156" s="266">
        <v>0.49</v>
      </c>
      <c r="F156" s="35">
        <f>ROUNDUP(E156*Bulk!$O$1,-1)</f>
        <v>350</v>
      </c>
      <c r="G156" s="35">
        <f>ROUNDUP(E156*Bulk!$O$3,-1)</f>
        <v>320</v>
      </c>
      <c r="H156" s="2">
        <v>1</v>
      </c>
      <c r="I156" s="35">
        <f>F156*H156</f>
        <v>350</v>
      </c>
      <c r="J156" s="35">
        <f>G156*H156</f>
        <v>320</v>
      </c>
      <c r="K156" s="185">
        <v>5</v>
      </c>
      <c r="L156" s="257" t="s">
        <v>2828</v>
      </c>
      <c r="M156" s="178">
        <f>E156*H156</f>
        <v>0.49</v>
      </c>
      <c r="N156" s="178"/>
    </row>
    <row r="157" spans="1:14" x14ac:dyDescent="0.3">
      <c r="A157" s="4" t="s">
        <v>3383</v>
      </c>
      <c r="B157" s="205" t="s">
        <v>2628</v>
      </c>
      <c r="C157" s="10" t="s">
        <v>181</v>
      </c>
      <c r="D157" s="12" t="s">
        <v>208</v>
      </c>
      <c r="E157" s="266">
        <v>0.59</v>
      </c>
      <c r="F157" s="35">
        <f>ROUNDUP(E157*Bulk!$O$1,-1)</f>
        <v>420</v>
      </c>
      <c r="G157" s="35">
        <f>ROUNDUP(E157*Bulk!$O$3,-1)</f>
        <v>390</v>
      </c>
      <c r="H157" s="2">
        <v>1</v>
      </c>
      <c r="I157" s="35">
        <f>F157*H157</f>
        <v>420</v>
      </c>
      <c r="J157" s="35">
        <f>G157*H157</f>
        <v>390</v>
      </c>
      <c r="K157" s="185">
        <v>5</v>
      </c>
      <c r="L157" s="257" t="s">
        <v>3382</v>
      </c>
      <c r="M157" s="178">
        <f>E157*H157</f>
        <v>0.59</v>
      </c>
      <c r="N157" s="178"/>
    </row>
    <row r="158" spans="1:14" x14ac:dyDescent="0.3">
      <c r="A158" s="4" t="s">
        <v>2825</v>
      </c>
      <c r="B158" s="211" t="s">
        <v>3229</v>
      </c>
      <c r="C158" s="10" t="s">
        <v>181</v>
      </c>
      <c r="D158" s="12" t="s">
        <v>208</v>
      </c>
      <c r="E158" s="266">
        <v>0.49</v>
      </c>
      <c r="F158" s="35">
        <f>ROUNDUP(E158*Bulk!$O$1,-1)</f>
        <v>350</v>
      </c>
      <c r="G158" s="35">
        <f>ROUNDUP(E158*Bulk!$O$3,-1)</f>
        <v>320</v>
      </c>
      <c r="H158" s="2">
        <v>1</v>
      </c>
      <c r="I158" s="35">
        <f>F158*H158</f>
        <v>350</v>
      </c>
      <c r="J158" s="35">
        <f>G158*H158</f>
        <v>320</v>
      </c>
      <c r="K158" s="185">
        <v>5</v>
      </c>
      <c r="L158" s="257" t="s">
        <v>5872</v>
      </c>
      <c r="M158" s="178">
        <f>E158*H158</f>
        <v>0.49</v>
      </c>
      <c r="N158" s="178"/>
    </row>
    <row r="159" spans="1:14" x14ac:dyDescent="0.3">
      <c r="A159" s="4" t="s">
        <v>3866</v>
      </c>
      <c r="B159" s="244" t="s">
        <v>3838</v>
      </c>
      <c r="C159" s="10" t="s">
        <v>181</v>
      </c>
      <c r="D159" s="12" t="s">
        <v>208</v>
      </c>
      <c r="E159" s="266">
        <v>0.49</v>
      </c>
      <c r="F159" s="35">
        <f>ROUNDUP(E159*Bulk!$O$1,-1)</f>
        <v>350</v>
      </c>
      <c r="G159" s="35">
        <f>ROUNDUP(E159*Bulk!$O$3,-1)</f>
        <v>320</v>
      </c>
      <c r="H159" s="2">
        <v>1</v>
      </c>
      <c r="I159" s="35">
        <f>F159*H159</f>
        <v>350</v>
      </c>
      <c r="J159" s="35">
        <f>G159*H159</f>
        <v>320</v>
      </c>
      <c r="K159" s="185">
        <v>5</v>
      </c>
      <c r="L159" s="257" t="s">
        <v>3867</v>
      </c>
      <c r="M159" s="178">
        <f>E159*H159</f>
        <v>0.49</v>
      </c>
      <c r="N159" s="178"/>
    </row>
    <row r="160" spans="1:14" x14ac:dyDescent="0.3">
      <c r="A160" s="4" t="s">
        <v>5874</v>
      </c>
      <c r="B160" s="272" t="s">
        <v>5293</v>
      </c>
      <c r="C160" s="10" t="s">
        <v>181</v>
      </c>
      <c r="D160" s="12" t="s">
        <v>208</v>
      </c>
      <c r="E160" s="266">
        <v>0.49</v>
      </c>
      <c r="F160" s="35">
        <f>ROUNDUP(E160*Bulk!$O$1,-1)</f>
        <v>350</v>
      </c>
      <c r="G160" s="35">
        <f>ROUNDUP(E160*Bulk!$O$3,-1)</f>
        <v>320</v>
      </c>
      <c r="H160" s="2">
        <v>2</v>
      </c>
      <c r="I160" s="35">
        <f>F160*H160</f>
        <v>700</v>
      </c>
      <c r="J160" s="35">
        <f>G160*H160</f>
        <v>640</v>
      </c>
      <c r="K160" s="185">
        <v>5</v>
      </c>
      <c r="L160" s="257" t="s">
        <v>5873</v>
      </c>
      <c r="M160" s="178">
        <f>E160*H160</f>
        <v>0.98</v>
      </c>
      <c r="N160" s="178"/>
    </row>
    <row r="161" spans="1:14" x14ac:dyDescent="0.3">
      <c r="A161" s="4" t="s">
        <v>5875</v>
      </c>
      <c r="B161" s="272" t="s">
        <v>5293</v>
      </c>
      <c r="C161" s="10" t="s">
        <v>181</v>
      </c>
      <c r="D161" s="12" t="s">
        <v>208</v>
      </c>
      <c r="E161" s="266">
        <v>1.49</v>
      </c>
      <c r="F161" s="35">
        <f>ROUNDUP(E161*Bulk!$O$1,-1)</f>
        <v>1050</v>
      </c>
      <c r="G161" s="35">
        <f>ROUNDUP(E161*Bulk!$O$3,-1)</f>
        <v>970</v>
      </c>
      <c r="H161" s="2">
        <v>1</v>
      </c>
      <c r="I161" s="35">
        <f>F161*H161</f>
        <v>1050</v>
      </c>
      <c r="J161" s="35">
        <f>G161*H161</f>
        <v>970</v>
      </c>
      <c r="K161" s="185">
        <v>5</v>
      </c>
      <c r="L161" s="257" t="s">
        <v>5876</v>
      </c>
      <c r="M161" s="178">
        <f>E161*H161</f>
        <v>1.49</v>
      </c>
      <c r="N161" s="178"/>
    </row>
    <row r="162" spans="1:14" x14ac:dyDescent="0.3">
      <c r="A162" s="4" t="s">
        <v>5877</v>
      </c>
      <c r="B162" s="272" t="s">
        <v>5294</v>
      </c>
      <c r="C162" s="10" t="s">
        <v>181</v>
      </c>
      <c r="D162" s="12" t="s">
        <v>208</v>
      </c>
      <c r="E162" s="266">
        <v>1.49</v>
      </c>
      <c r="F162" s="35">
        <f>ROUNDUP(E162*Bulk!$O$1,-1)</f>
        <v>1050</v>
      </c>
      <c r="G162" s="35">
        <f>ROUNDUP(E162*Bulk!$O$3,-1)</f>
        <v>970</v>
      </c>
      <c r="H162" s="2">
        <v>1</v>
      </c>
      <c r="I162" s="35">
        <f>F162*H162</f>
        <v>1050</v>
      </c>
      <c r="J162" s="35">
        <f>G162*H162</f>
        <v>970</v>
      </c>
      <c r="K162" s="185">
        <v>5</v>
      </c>
      <c r="L162" s="257" t="s">
        <v>5878</v>
      </c>
      <c r="M162" s="178">
        <f>E162*H162</f>
        <v>1.49</v>
      </c>
      <c r="N162" s="178"/>
    </row>
    <row r="163" spans="1:14" x14ac:dyDescent="0.3">
      <c r="A163" s="4" t="s">
        <v>3384</v>
      </c>
      <c r="B163" s="103" t="s">
        <v>1414</v>
      </c>
      <c r="C163" s="10" t="s">
        <v>181</v>
      </c>
      <c r="D163" s="12" t="s">
        <v>208</v>
      </c>
      <c r="E163" s="266">
        <v>2.6366999999999998</v>
      </c>
      <c r="F163" s="35">
        <f>ROUNDUP(E163*Bulk!$O$1,-1)</f>
        <v>1850</v>
      </c>
      <c r="G163" s="35">
        <f>ROUNDUP(E163*Bulk!$O$3,-1)</f>
        <v>1720</v>
      </c>
      <c r="H163" s="2">
        <v>1</v>
      </c>
      <c r="I163" s="35">
        <f>F163*H163</f>
        <v>1850</v>
      </c>
      <c r="J163" s="35">
        <f>G163*H163</f>
        <v>1720</v>
      </c>
      <c r="K163" s="185">
        <v>6</v>
      </c>
      <c r="L163" s="257" t="s">
        <v>3385</v>
      </c>
      <c r="M163" s="178">
        <f>E163*H163</f>
        <v>2.6366999999999998</v>
      </c>
      <c r="N163" s="178"/>
    </row>
    <row r="164" spans="1:14" x14ac:dyDescent="0.3">
      <c r="A164" s="4" t="s">
        <v>639</v>
      </c>
      <c r="B164" s="106" t="s">
        <v>1418</v>
      </c>
      <c r="C164" s="10" t="s">
        <v>181</v>
      </c>
      <c r="D164" s="12" t="s">
        <v>208</v>
      </c>
      <c r="E164" s="266">
        <v>0.75</v>
      </c>
      <c r="F164" s="35">
        <f>ROUNDUP(E164*Bulk!$O$1,-1)</f>
        <v>530</v>
      </c>
      <c r="G164" s="35">
        <f>ROUNDUP(E164*Bulk!$O$3,-1)</f>
        <v>490</v>
      </c>
      <c r="H164" s="2">
        <v>1</v>
      </c>
      <c r="I164" s="35">
        <f>F164*H164</f>
        <v>530</v>
      </c>
      <c r="J164" s="35">
        <f>G164*H164</f>
        <v>490</v>
      </c>
      <c r="K164" s="185">
        <v>6</v>
      </c>
      <c r="L164" s="257" t="s">
        <v>640</v>
      </c>
      <c r="M164" s="178">
        <f>E164*H164</f>
        <v>0.75</v>
      </c>
      <c r="N164" s="178"/>
    </row>
    <row r="165" spans="1:14" x14ac:dyDescent="0.3">
      <c r="A165" s="30" t="s">
        <v>2831</v>
      </c>
      <c r="B165" s="147" t="s">
        <v>1491</v>
      </c>
      <c r="C165" s="10" t="s">
        <v>181</v>
      </c>
      <c r="D165" s="12" t="s">
        <v>208</v>
      </c>
      <c r="E165" s="266">
        <v>0.49</v>
      </c>
      <c r="F165" s="35">
        <f>ROUNDUP(E165*Bulk!$O$1,-1)</f>
        <v>350</v>
      </c>
      <c r="G165" s="35">
        <f>ROUNDUP(E165*Bulk!$O$3,-1)</f>
        <v>320</v>
      </c>
      <c r="H165" s="2">
        <v>1</v>
      </c>
      <c r="I165" s="16">
        <f>F165*H165</f>
        <v>350</v>
      </c>
      <c r="J165" s="16">
        <f>G165*H165</f>
        <v>320</v>
      </c>
      <c r="K165" s="185">
        <v>6</v>
      </c>
      <c r="L165" s="257" t="s">
        <v>2830</v>
      </c>
      <c r="M165" s="178">
        <f>E165*H165</f>
        <v>0.49</v>
      </c>
      <c r="N165" s="178"/>
    </row>
    <row r="166" spans="1:14" x14ac:dyDescent="0.3">
      <c r="A166" s="30" t="s">
        <v>641</v>
      </c>
      <c r="B166" s="153" t="s">
        <v>1497</v>
      </c>
      <c r="C166" s="10" t="s">
        <v>181</v>
      </c>
      <c r="D166" s="12" t="s">
        <v>208</v>
      </c>
      <c r="E166" s="266">
        <v>0.49</v>
      </c>
      <c r="F166" s="35">
        <f>ROUNDUP(E166*Bulk!$O$1,-1)</f>
        <v>350</v>
      </c>
      <c r="G166" s="35">
        <f>ROUNDUP(E166*Bulk!$O$3,-1)</f>
        <v>320</v>
      </c>
      <c r="H166" s="2">
        <v>1</v>
      </c>
      <c r="I166" s="35">
        <f>F166*H166</f>
        <v>350</v>
      </c>
      <c r="J166" s="35">
        <f>G166*H166</f>
        <v>320</v>
      </c>
      <c r="K166" s="185">
        <v>6</v>
      </c>
      <c r="L166" s="257" t="s">
        <v>642</v>
      </c>
      <c r="M166" s="178">
        <f>E166*H166</f>
        <v>0.49</v>
      </c>
      <c r="N166" s="178"/>
    </row>
    <row r="167" spans="1:14" x14ac:dyDescent="0.3">
      <c r="A167" s="30" t="s">
        <v>2109</v>
      </c>
      <c r="B167" s="155" t="s">
        <v>1500</v>
      </c>
      <c r="C167" s="10" t="s">
        <v>181</v>
      </c>
      <c r="D167" s="12" t="s">
        <v>208</v>
      </c>
      <c r="E167" s="266">
        <v>0.49</v>
      </c>
      <c r="F167" s="35">
        <f>ROUNDUP(E167*Bulk!$O$1,-1)</f>
        <v>350</v>
      </c>
      <c r="G167" s="35">
        <f>ROUNDUP(E167*Bulk!$O$3,-1)</f>
        <v>320</v>
      </c>
      <c r="H167" s="2">
        <v>1</v>
      </c>
      <c r="I167" s="35">
        <f>F167*H167</f>
        <v>350</v>
      </c>
      <c r="J167" s="35">
        <f>G167*H167</f>
        <v>320</v>
      </c>
      <c r="K167" s="185">
        <v>6</v>
      </c>
      <c r="L167" s="257" t="s">
        <v>2108</v>
      </c>
      <c r="M167" s="178">
        <f>E167*H167</f>
        <v>0.49</v>
      </c>
      <c r="N167" s="178"/>
    </row>
    <row r="168" spans="1:14" x14ac:dyDescent="0.3">
      <c r="A168" s="30" t="s">
        <v>1673</v>
      </c>
      <c r="B168" s="156" t="s">
        <v>1502</v>
      </c>
      <c r="C168" s="10" t="s">
        <v>181</v>
      </c>
      <c r="D168" s="12" t="s">
        <v>208</v>
      </c>
      <c r="E168" s="266">
        <v>0.49</v>
      </c>
      <c r="F168" s="35">
        <f>ROUNDUP(E168*Bulk!$O$1,-1)</f>
        <v>350</v>
      </c>
      <c r="G168" s="35">
        <f>ROUNDUP(E168*Bulk!$O$3,-1)</f>
        <v>320</v>
      </c>
      <c r="H168" s="2">
        <v>3</v>
      </c>
      <c r="I168" s="16">
        <f>F168*H168</f>
        <v>1050</v>
      </c>
      <c r="J168" s="16">
        <f>G168*H168</f>
        <v>960</v>
      </c>
      <c r="K168" s="185">
        <v>6</v>
      </c>
      <c r="L168" s="257" t="s">
        <v>1672</v>
      </c>
      <c r="M168" s="178">
        <f>E168*H168</f>
        <v>1.47</v>
      </c>
      <c r="N168" s="178"/>
    </row>
    <row r="169" spans="1:14" x14ac:dyDescent="0.3">
      <c r="A169" s="30" t="s">
        <v>648</v>
      </c>
      <c r="B169" s="161" t="s">
        <v>1511</v>
      </c>
      <c r="C169" s="10" t="s">
        <v>181</v>
      </c>
      <c r="D169" s="12" t="s">
        <v>208</v>
      </c>
      <c r="E169" s="266">
        <v>0.49</v>
      </c>
      <c r="F169" s="35">
        <f>ROUNDUP(E169*Bulk!$O$1,-1)</f>
        <v>350</v>
      </c>
      <c r="G169" s="35">
        <f>ROUNDUP(E169*Bulk!$O$3,-1)</f>
        <v>320</v>
      </c>
      <c r="H169" s="2">
        <v>1</v>
      </c>
      <c r="I169" s="16">
        <f>F169*H169</f>
        <v>350</v>
      </c>
      <c r="J169" s="16">
        <f>G169*H169</f>
        <v>320</v>
      </c>
      <c r="K169" s="185">
        <v>6</v>
      </c>
      <c r="L169" s="257" t="s">
        <v>4182</v>
      </c>
      <c r="M169" s="178">
        <f>E169*H169</f>
        <v>0.49</v>
      </c>
      <c r="N169" s="178"/>
    </row>
    <row r="170" spans="1:14" x14ac:dyDescent="0.3">
      <c r="A170" s="4" t="s">
        <v>645</v>
      </c>
      <c r="B170" s="162" t="s">
        <v>1512</v>
      </c>
      <c r="C170" s="10" t="s">
        <v>181</v>
      </c>
      <c r="D170" s="12" t="s">
        <v>208</v>
      </c>
      <c r="E170" s="266">
        <v>0.49</v>
      </c>
      <c r="F170" s="35">
        <f>ROUNDUP(E170*Bulk!$O$1,-1)</f>
        <v>350</v>
      </c>
      <c r="G170" s="35">
        <f>ROUNDUP(E170*Bulk!$O$3,-1)</f>
        <v>320</v>
      </c>
      <c r="H170" s="2">
        <v>3</v>
      </c>
      <c r="I170" s="35">
        <f>F170*H170</f>
        <v>1050</v>
      </c>
      <c r="J170" s="35">
        <f>G170*H170</f>
        <v>960</v>
      </c>
      <c r="K170" s="185">
        <v>6</v>
      </c>
      <c r="L170" s="257" t="s">
        <v>646</v>
      </c>
      <c r="M170" s="178">
        <f>E170*H170</f>
        <v>1.47</v>
      </c>
      <c r="N170" s="178"/>
    </row>
    <row r="171" spans="1:14" x14ac:dyDescent="0.3">
      <c r="A171" s="30" t="s">
        <v>644</v>
      </c>
      <c r="B171" s="162" t="s">
        <v>1512</v>
      </c>
      <c r="C171" s="10" t="s">
        <v>181</v>
      </c>
      <c r="D171" s="12" t="s">
        <v>208</v>
      </c>
      <c r="E171" s="266">
        <v>0.49</v>
      </c>
      <c r="F171" s="35">
        <f>ROUNDUP(E171*Bulk!$O$1,-1)</f>
        <v>350</v>
      </c>
      <c r="G171" s="35">
        <f>ROUNDUP(E171*Bulk!$O$3,-1)</f>
        <v>320</v>
      </c>
      <c r="H171" s="2">
        <v>1</v>
      </c>
      <c r="I171" s="16">
        <f>F171*H171</f>
        <v>350</v>
      </c>
      <c r="J171" s="16">
        <f>G171*H171</f>
        <v>320</v>
      </c>
      <c r="K171" s="185">
        <v>6</v>
      </c>
      <c r="L171" s="257" t="s">
        <v>643</v>
      </c>
      <c r="M171" s="178">
        <f>E171*H171</f>
        <v>0.49</v>
      </c>
      <c r="N171" s="178"/>
    </row>
    <row r="172" spans="1:14" x14ac:dyDescent="0.3">
      <c r="A172" s="30" t="s">
        <v>2110</v>
      </c>
      <c r="B172" s="163" t="s">
        <v>1513</v>
      </c>
      <c r="C172" s="10" t="s">
        <v>181</v>
      </c>
      <c r="D172" s="11" t="s">
        <v>210</v>
      </c>
      <c r="E172" s="266">
        <v>1.49</v>
      </c>
      <c r="F172" s="35">
        <f>ROUNDUP(E172*Bulk!$O$1,-1)</f>
        <v>1050</v>
      </c>
      <c r="G172" s="35">
        <f>ROUNDUP(E172*Bulk!$O$3,-1)</f>
        <v>970</v>
      </c>
      <c r="H172" s="2">
        <v>1</v>
      </c>
      <c r="I172" s="35">
        <f>F172*H172</f>
        <v>1050</v>
      </c>
      <c r="J172" s="35">
        <f>G172*H172</f>
        <v>970</v>
      </c>
      <c r="K172" s="185">
        <v>6</v>
      </c>
      <c r="L172" s="257" t="s">
        <v>2111</v>
      </c>
      <c r="M172" s="178">
        <f>E172*H172</f>
        <v>1.49</v>
      </c>
      <c r="N172" s="178"/>
    </row>
    <row r="173" spans="1:14" x14ac:dyDescent="0.3">
      <c r="A173" s="30" t="s">
        <v>648</v>
      </c>
      <c r="B173" s="165" t="s">
        <v>1515</v>
      </c>
      <c r="C173" s="10" t="s">
        <v>181</v>
      </c>
      <c r="D173" s="12" t="s">
        <v>208</v>
      </c>
      <c r="E173" s="266">
        <v>0.49</v>
      </c>
      <c r="F173" s="35">
        <f>ROUNDUP(E173*Bulk!$O$1,-1)</f>
        <v>350</v>
      </c>
      <c r="G173" s="35">
        <f>ROUNDUP(E173*Bulk!$O$3,-1)</f>
        <v>320</v>
      </c>
      <c r="H173" s="2">
        <v>1</v>
      </c>
      <c r="I173" s="16">
        <f>F173*H173</f>
        <v>350</v>
      </c>
      <c r="J173" s="16">
        <f>G173*H173</f>
        <v>320</v>
      </c>
      <c r="K173" s="185">
        <v>6</v>
      </c>
      <c r="L173" s="257" t="s">
        <v>647</v>
      </c>
      <c r="M173" s="178">
        <f>E173*H173</f>
        <v>0.49</v>
      </c>
      <c r="N173" s="178"/>
    </row>
    <row r="174" spans="1:14" x14ac:dyDescent="0.3">
      <c r="A174" s="30" t="s">
        <v>2835</v>
      </c>
      <c r="B174" s="23" t="s">
        <v>2421</v>
      </c>
      <c r="C174" s="10" t="s">
        <v>181</v>
      </c>
      <c r="D174" s="11" t="s">
        <v>210</v>
      </c>
      <c r="E174" s="266">
        <v>0.99</v>
      </c>
      <c r="F174" s="35">
        <f>ROUNDUP(E174*Bulk!$O$1,-1)</f>
        <v>700</v>
      </c>
      <c r="G174" s="35">
        <f>ROUNDUP(E174*Bulk!$O$3,-1)</f>
        <v>650</v>
      </c>
      <c r="H174" s="2">
        <v>1</v>
      </c>
      <c r="I174" s="16">
        <f>F174*H174</f>
        <v>700</v>
      </c>
      <c r="J174" s="16">
        <f>G174*H174</f>
        <v>650</v>
      </c>
      <c r="K174" s="185">
        <v>6</v>
      </c>
      <c r="L174" s="257" t="s">
        <v>2834</v>
      </c>
      <c r="M174" s="178">
        <f>E174*H174</f>
        <v>0.99</v>
      </c>
      <c r="N174" s="178"/>
    </row>
    <row r="175" spans="1:14" x14ac:dyDescent="0.3">
      <c r="A175" s="4" t="s">
        <v>5879</v>
      </c>
      <c r="B175" s="211" t="s">
        <v>3229</v>
      </c>
      <c r="C175" s="10" t="s">
        <v>181</v>
      </c>
      <c r="D175" s="12" t="s">
        <v>208</v>
      </c>
      <c r="E175" s="266">
        <v>0.49</v>
      </c>
      <c r="F175" s="35">
        <f>ROUNDUP(E175*Bulk!$O$1,-1)</f>
        <v>350</v>
      </c>
      <c r="G175" s="35">
        <f>ROUNDUP(E175*Bulk!$O$3,-1)</f>
        <v>320</v>
      </c>
      <c r="H175" s="2">
        <v>1</v>
      </c>
      <c r="I175" s="35">
        <f>F175*H175</f>
        <v>350</v>
      </c>
      <c r="J175" s="35">
        <f>G175*H175</f>
        <v>320</v>
      </c>
      <c r="K175" s="185">
        <v>6</v>
      </c>
      <c r="L175" s="257" t="s">
        <v>5880</v>
      </c>
      <c r="M175" s="178">
        <f>E175*H175</f>
        <v>0.49</v>
      </c>
      <c r="N175" s="178"/>
    </row>
    <row r="176" spans="1:14" x14ac:dyDescent="0.3">
      <c r="A176" s="30" t="s">
        <v>4183</v>
      </c>
      <c r="B176" s="249" t="s">
        <v>4120</v>
      </c>
      <c r="C176" s="10" t="s">
        <v>181</v>
      </c>
      <c r="D176" s="12" t="s">
        <v>208</v>
      </c>
      <c r="E176" s="266">
        <v>0.49</v>
      </c>
      <c r="F176" s="35">
        <f>ROUNDUP(E176*Bulk!$O$1,-1)</f>
        <v>350</v>
      </c>
      <c r="G176" s="35">
        <f>ROUNDUP(E176*Bulk!$O$3,-1)</f>
        <v>320</v>
      </c>
      <c r="H176" s="2">
        <v>1</v>
      </c>
      <c r="I176" s="16">
        <f>F176*H176</f>
        <v>350</v>
      </c>
      <c r="J176" s="16">
        <f>G176*H176</f>
        <v>320</v>
      </c>
      <c r="K176" s="185">
        <v>6</v>
      </c>
      <c r="L176" s="257" t="s">
        <v>4184</v>
      </c>
      <c r="M176" s="178">
        <f>E176*H176</f>
        <v>0.49</v>
      </c>
      <c r="N176" s="178"/>
    </row>
    <row r="177" spans="1:14" x14ac:dyDescent="0.3">
      <c r="A177" s="4" t="s">
        <v>5881</v>
      </c>
      <c r="B177" s="272" t="s">
        <v>5294</v>
      </c>
      <c r="C177" s="10" t="s">
        <v>181</v>
      </c>
      <c r="D177" s="12" t="s">
        <v>208</v>
      </c>
      <c r="E177" s="266">
        <v>1.49</v>
      </c>
      <c r="F177" s="35">
        <f>ROUNDUP(E177*Bulk!$O$1,-1)</f>
        <v>1050</v>
      </c>
      <c r="G177" s="35">
        <f>ROUNDUP(E177*Bulk!$O$3,-1)</f>
        <v>970</v>
      </c>
      <c r="H177" s="2">
        <v>1</v>
      </c>
      <c r="I177" s="35">
        <f>F177*H177</f>
        <v>1050</v>
      </c>
      <c r="J177" s="35">
        <f>G177*H177</f>
        <v>970</v>
      </c>
      <c r="K177" s="185">
        <v>6</v>
      </c>
      <c r="L177" s="257" t="s">
        <v>5882</v>
      </c>
      <c r="M177" s="178">
        <f>E177*H177</f>
        <v>1.49</v>
      </c>
      <c r="N177" s="178"/>
    </row>
    <row r="178" spans="1:14" x14ac:dyDescent="0.3">
      <c r="A178" s="4" t="s">
        <v>5883</v>
      </c>
      <c r="B178" s="272" t="s">
        <v>5294</v>
      </c>
      <c r="C178" s="10" t="s">
        <v>181</v>
      </c>
      <c r="D178" s="11" t="s">
        <v>210</v>
      </c>
      <c r="E178" s="266">
        <v>0.99</v>
      </c>
      <c r="F178" s="35">
        <f>ROUNDUP(E178*Bulk!$O$1,-1)</f>
        <v>700</v>
      </c>
      <c r="G178" s="35">
        <f>ROUNDUP(E178*Bulk!$O$3,-1)</f>
        <v>650</v>
      </c>
      <c r="H178" s="2">
        <v>1</v>
      </c>
      <c r="I178" s="35">
        <f>F178*H178</f>
        <v>700</v>
      </c>
      <c r="J178" s="35">
        <f>G178*H178</f>
        <v>650</v>
      </c>
      <c r="K178" s="185">
        <v>6</v>
      </c>
      <c r="L178" s="257" t="s">
        <v>5884</v>
      </c>
      <c r="M178" s="178">
        <f>E178*H178</f>
        <v>0.99</v>
      </c>
      <c r="N178" s="178"/>
    </row>
    <row r="179" spans="1:14" x14ac:dyDescent="0.3">
      <c r="A179" s="4" t="s">
        <v>2835</v>
      </c>
      <c r="B179" s="272" t="s">
        <v>5294</v>
      </c>
      <c r="C179" s="10" t="s">
        <v>181</v>
      </c>
      <c r="D179" s="11" t="s">
        <v>210</v>
      </c>
      <c r="E179" s="266">
        <v>0.99</v>
      </c>
      <c r="F179" s="35">
        <f>ROUNDUP(E179*Bulk!$O$1,-1)</f>
        <v>700</v>
      </c>
      <c r="G179" s="35">
        <f>ROUNDUP(E179*Bulk!$O$3,-1)</f>
        <v>650</v>
      </c>
      <c r="H179" s="2">
        <v>1</v>
      </c>
      <c r="I179" s="35">
        <f>F179*H179</f>
        <v>700</v>
      </c>
      <c r="J179" s="35">
        <f>G179*H179</f>
        <v>650</v>
      </c>
      <c r="K179" s="185">
        <v>6</v>
      </c>
      <c r="L179" s="257" t="s">
        <v>5885</v>
      </c>
      <c r="M179" s="178">
        <f>E179*H179</f>
        <v>0.99</v>
      </c>
      <c r="N179" s="178"/>
    </row>
    <row r="180" spans="1:14" x14ac:dyDescent="0.3">
      <c r="A180" s="4" t="s">
        <v>3388</v>
      </c>
      <c r="B180" s="92" t="s">
        <v>1426</v>
      </c>
      <c r="C180" s="10" t="s">
        <v>181</v>
      </c>
      <c r="D180" s="12" t="s">
        <v>208</v>
      </c>
      <c r="E180" s="266">
        <v>0.49</v>
      </c>
      <c r="F180" s="35">
        <f>ROUNDUP(E180*Bulk!$O$1,-1)</f>
        <v>350</v>
      </c>
      <c r="G180" s="35">
        <f>ROUNDUP(E180*Bulk!$O$3,-1)</f>
        <v>320</v>
      </c>
      <c r="H180" s="2">
        <v>1</v>
      </c>
      <c r="I180" s="16">
        <f>F180*H180</f>
        <v>350</v>
      </c>
      <c r="J180" s="16">
        <f>G180*H180</f>
        <v>320</v>
      </c>
      <c r="K180" s="185">
        <v>7</v>
      </c>
      <c r="L180" s="257" t="s">
        <v>3387</v>
      </c>
      <c r="M180" s="178">
        <f>E180*H180</f>
        <v>0.49</v>
      </c>
      <c r="N180" s="178"/>
    </row>
    <row r="181" spans="1:14" x14ac:dyDescent="0.3">
      <c r="A181" s="4" t="s">
        <v>1920</v>
      </c>
      <c r="B181" s="146" t="s">
        <v>1490</v>
      </c>
      <c r="C181" s="10" t="s">
        <v>181</v>
      </c>
      <c r="D181" s="12" t="s">
        <v>208</v>
      </c>
      <c r="E181" s="266">
        <v>1.99</v>
      </c>
      <c r="F181" s="35">
        <f>ROUNDUP(E181*Bulk!$O$1,-1)</f>
        <v>1400</v>
      </c>
      <c r="G181" s="35">
        <f>ROUNDUP(E181*Bulk!$O$3,-1)</f>
        <v>1300</v>
      </c>
      <c r="H181" s="2">
        <v>1</v>
      </c>
      <c r="I181" s="16">
        <f>F181*H181</f>
        <v>1400</v>
      </c>
      <c r="J181" s="16">
        <f>G181*H181</f>
        <v>1300</v>
      </c>
      <c r="K181" s="185">
        <v>7</v>
      </c>
      <c r="L181" s="257" t="s">
        <v>1919</v>
      </c>
      <c r="M181" s="178">
        <f>E181*H181</f>
        <v>1.99</v>
      </c>
      <c r="N181" s="178"/>
    </row>
    <row r="182" spans="1:14" x14ac:dyDescent="0.3">
      <c r="A182" s="4" t="s">
        <v>5400</v>
      </c>
      <c r="B182" s="150" t="s">
        <v>1494</v>
      </c>
      <c r="C182" s="10" t="s">
        <v>181</v>
      </c>
      <c r="D182" s="12" t="s">
        <v>208</v>
      </c>
      <c r="E182" s="266">
        <v>0.49</v>
      </c>
      <c r="F182" s="35">
        <f>ROUNDUP(E182*Bulk!$O$1,-1)</f>
        <v>350</v>
      </c>
      <c r="G182" s="35">
        <f>ROUNDUP(E182*Bulk!$O$3,-1)</f>
        <v>320</v>
      </c>
      <c r="H182" s="2">
        <v>1</v>
      </c>
      <c r="I182" s="35">
        <f>F182*H182</f>
        <v>350</v>
      </c>
      <c r="J182" s="35">
        <f>G182*H182</f>
        <v>320</v>
      </c>
      <c r="K182" s="185">
        <v>7</v>
      </c>
      <c r="L182" s="257" t="s">
        <v>5886</v>
      </c>
      <c r="M182" s="178">
        <f>E182*H182</f>
        <v>0.49</v>
      </c>
      <c r="N182" s="178"/>
    </row>
    <row r="183" spans="1:14" x14ac:dyDescent="0.3">
      <c r="A183" s="30" t="s">
        <v>1675</v>
      </c>
      <c r="B183" s="23" t="s">
        <v>1337</v>
      </c>
      <c r="C183" s="10" t="s">
        <v>181</v>
      </c>
      <c r="D183" s="12" t="s">
        <v>208</v>
      </c>
      <c r="E183" s="266">
        <v>0.59</v>
      </c>
      <c r="F183" s="35">
        <f>ROUNDUP(E183*Bulk!$O$1,-1)</f>
        <v>420</v>
      </c>
      <c r="G183" s="35">
        <f>ROUNDUP(E183*Bulk!$O$3,-1)</f>
        <v>390</v>
      </c>
      <c r="H183" s="2">
        <v>3</v>
      </c>
      <c r="I183" s="16">
        <f>F183*H183</f>
        <v>1260</v>
      </c>
      <c r="J183" s="16">
        <f>G183*H183</f>
        <v>1170</v>
      </c>
      <c r="K183" s="185">
        <v>7</v>
      </c>
      <c r="L183" s="257" t="s">
        <v>1674</v>
      </c>
      <c r="M183" s="178">
        <f>E183*H183</f>
        <v>1.77</v>
      </c>
      <c r="N183" s="178"/>
    </row>
    <row r="184" spans="1:14" x14ac:dyDescent="0.3">
      <c r="A184" s="4" t="s">
        <v>4373</v>
      </c>
      <c r="B184" s="167" t="s">
        <v>1518</v>
      </c>
      <c r="C184" s="10" t="s">
        <v>181</v>
      </c>
      <c r="D184" s="12" t="s">
        <v>208</v>
      </c>
      <c r="E184" s="266">
        <v>1.49</v>
      </c>
      <c r="F184" s="35">
        <f>ROUNDUP(E184*Bulk!$O$1,-1)</f>
        <v>1050</v>
      </c>
      <c r="G184" s="35">
        <f>ROUNDUP(E184*Bulk!$O$3,-1)</f>
        <v>970</v>
      </c>
      <c r="H184" s="2">
        <v>1</v>
      </c>
      <c r="I184" s="35">
        <f>F184*H184</f>
        <v>1050</v>
      </c>
      <c r="J184" s="35">
        <f>G184*H184</f>
        <v>970</v>
      </c>
      <c r="K184" s="185">
        <v>7</v>
      </c>
      <c r="L184" s="257" t="s">
        <v>4374</v>
      </c>
      <c r="M184" s="178">
        <f>E184*H184</f>
        <v>1.49</v>
      </c>
      <c r="N184" s="178"/>
    </row>
    <row r="185" spans="1:14" x14ac:dyDescent="0.3">
      <c r="A185" s="4" t="s">
        <v>3865</v>
      </c>
      <c r="B185" s="167" t="s">
        <v>1518</v>
      </c>
      <c r="C185" s="10" t="s">
        <v>181</v>
      </c>
      <c r="D185" s="12" t="s">
        <v>208</v>
      </c>
      <c r="E185" s="266">
        <v>0.99</v>
      </c>
      <c r="F185" s="35">
        <f>ROUNDUP(E185*Bulk!$O$1,-1)</f>
        <v>700</v>
      </c>
      <c r="G185" s="35">
        <f>ROUNDUP(E185*Bulk!$O$3,-1)</f>
        <v>650</v>
      </c>
      <c r="H185" s="2">
        <v>2</v>
      </c>
      <c r="I185" s="35">
        <f>F185*H185</f>
        <v>1400</v>
      </c>
      <c r="J185" s="35">
        <f>G185*H185</f>
        <v>1300</v>
      </c>
      <c r="K185" s="185">
        <v>7</v>
      </c>
      <c r="L185" s="257" t="s">
        <v>3864</v>
      </c>
      <c r="M185" s="178">
        <f>E185*H185</f>
        <v>1.98</v>
      </c>
      <c r="N185" s="178"/>
    </row>
    <row r="186" spans="1:14" x14ac:dyDescent="0.3">
      <c r="A186" s="30" t="s">
        <v>2837</v>
      </c>
      <c r="B186" s="172" t="s">
        <v>1525</v>
      </c>
      <c r="C186" s="10" t="s">
        <v>181</v>
      </c>
      <c r="D186" s="12" t="s">
        <v>208</v>
      </c>
      <c r="E186" s="266">
        <v>0.49</v>
      </c>
      <c r="F186" s="35">
        <f>ROUNDUP(E186*Bulk!$O$1,-1)</f>
        <v>350</v>
      </c>
      <c r="G186" s="35">
        <f>ROUNDUP(E186*Bulk!$O$3,-1)</f>
        <v>320</v>
      </c>
      <c r="H186" s="2">
        <v>3</v>
      </c>
      <c r="I186" s="35">
        <f>F186*H186</f>
        <v>1050</v>
      </c>
      <c r="J186" s="35">
        <f>G186*H186</f>
        <v>960</v>
      </c>
      <c r="K186" s="185">
        <v>7</v>
      </c>
      <c r="L186" s="257" t="s">
        <v>2836</v>
      </c>
      <c r="M186" s="178">
        <f>E186*H186</f>
        <v>1.47</v>
      </c>
      <c r="N186" s="178"/>
    </row>
    <row r="187" spans="1:14" x14ac:dyDescent="0.3">
      <c r="A187" s="4" t="s">
        <v>2838</v>
      </c>
      <c r="B187" s="23" t="s">
        <v>2421</v>
      </c>
      <c r="C187" s="10" t="s">
        <v>181</v>
      </c>
      <c r="D187" s="12" t="s">
        <v>208</v>
      </c>
      <c r="E187" s="266">
        <v>1.49</v>
      </c>
      <c r="F187" s="35">
        <f>ROUNDUP(E187*Bulk!$O$1,-1)</f>
        <v>1050</v>
      </c>
      <c r="G187" s="35">
        <f>ROUNDUP(E187*Bulk!$O$3,-1)</f>
        <v>970</v>
      </c>
      <c r="H187" s="2">
        <v>1</v>
      </c>
      <c r="I187" s="35">
        <f>F187*H187</f>
        <v>1050</v>
      </c>
      <c r="J187" s="35">
        <f>G187*H187</f>
        <v>970</v>
      </c>
      <c r="K187" s="185">
        <v>7</v>
      </c>
      <c r="L187" s="257" t="s">
        <v>5133</v>
      </c>
      <c r="M187" s="178">
        <f>E187*H187</f>
        <v>1.49</v>
      </c>
      <c r="N187" s="178"/>
    </row>
    <row r="188" spans="1:14" x14ac:dyDescent="0.3">
      <c r="A188" s="4" t="s">
        <v>5887</v>
      </c>
      <c r="B188" s="211" t="s">
        <v>3229</v>
      </c>
      <c r="C188" s="10" t="s">
        <v>181</v>
      </c>
      <c r="D188" s="11" t="s">
        <v>210</v>
      </c>
      <c r="E188" s="266">
        <v>0.99</v>
      </c>
      <c r="F188" s="35">
        <f>ROUNDUP(E188*Bulk!$O$1,-1)</f>
        <v>700</v>
      </c>
      <c r="G188" s="35">
        <f>ROUNDUP(E188*Bulk!$O$3,-1)</f>
        <v>650</v>
      </c>
      <c r="H188" s="2">
        <v>1</v>
      </c>
      <c r="I188" s="35">
        <f>F188*H188</f>
        <v>700</v>
      </c>
      <c r="J188" s="35">
        <f>G188*H188</f>
        <v>650</v>
      </c>
      <c r="K188" s="185">
        <v>7</v>
      </c>
      <c r="L188" s="257" t="s">
        <v>5888</v>
      </c>
      <c r="M188" s="178">
        <f>E188*H188</f>
        <v>0.99</v>
      </c>
      <c r="N188" s="178"/>
    </row>
    <row r="189" spans="1:14" x14ac:dyDescent="0.3">
      <c r="A189" s="30" t="s">
        <v>4707</v>
      </c>
      <c r="B189" s="255" t="s">
        <v>4514</v>
      </c>
      <c r="C189" s="10" t="s">
        <v>181</v>
      </c>
      <c r="D189" s="12" t="s">
        <v>208</v>
      </c>
      <c r="E189" s="266">
        <v>0.49</v>
      </c>
      <c r="F189" s="35">
        <f>ROUNDUP(E189*Bulk!$O$1,-1)</f>
        <v>350</v>
      </c>
      <c r="G189" s="35">
        <f>ROUNDUP(E189*Bulk!$O$3,-1)</f>
        <v>320</v>
      </c>
      <c r="H189" s="2">
        <v>2</v>
      </c>
      <c r="I189" s="35">
        <f>F189*H189</f>
        <v>700</v>
      </c>
      <c r="J189" s="35">
        <f>G189*H189</f>
        <v>640</v>
      </c>
      <c r="K189" s="185">
        <v>7</v>
      </c>
      <c r="L189" s="257" t="s">
        <v>4708</v>
      </c>
      <c r="M189" s="178">
        <f>E189*H189</f>
        <v>0.98</v>
      </c>
      <c r="N189" s="178"/>
    </row>
    <row r="190" spans="1:14" x14ac:dyDescent="0.3">
      <c r="A190" s="4" t="s">
        <v>1920</v>
      </c>
      <c r="B190" s="173" t="s">
        <v>1526</v>
      </c>
      <c r="C190" s="10" t="s">
        <v>181</v>
      </c>
      <c r="D190" s="12" t="s">
        <v>208</v>
      </c>
      <c r="E190" s="266">
        <v>0.99</v>
      </c>
      <c r="F190" s="35">
        <f>ROUNDUP(E190*Bulk!$O$1,-1)</f>
        <v>700</v>
      </c>
      <c r="G190" s="35">
        <f>ROUNDUP(E190*Bulk!$O$3,-1)</f>
        <v>650</v>
      </c>
      <c r="H190" s="2">
        <v>1</v>
      </c>
      <c r="I190" s="35">
        <f>F190*H190</f>
        <v>700</v>
      </c>
      <c r="J190" s="35">
        <f>G190*H190</f>
        <v>650</v>
      </c>
      <c r="K190" s="185">
        <v>7</v>
      </c>
      <c r="L190" s="257" t="s">
        <v>5889</v>
      </c>
      <c r="M190" s="178">
        <f>E190*H190</f>
        <v>0.99</v>
      </c>
      <c r="N190" s="178"/>
    </row>
    <row r="191" spans="1:14" x14ac:dyDescent="0.3">
      <c r="A191" s="30" t="s">
        <v>2841</v>
      </c>
      <c r="B191" s="23" t="s">
        <v>1347</v>
      </c>
      <c r="C191" s="10" t="s">
        <v>181</v>
      </c>
      <c r="D191" s="12" t="s">
        <v>208</v>
      </c>
      <c r="E191" s="266">
        <v>0.49</v>
      </c>
      <c r="F191" s="35">
        <f>ROUNDUP(E191*Bulk!$O$1,-1)</f>
        <v>350</v>
      </c>
      <c r="G191" s="35">
        <f>ROUNDUP(E191*Bulk!$O$3,-1)</f>
        <v>320</v>
      </c>
      <c r="H191" s="2">
        <v>1</v>
      </c>
      <c r="I191" s="35">
        <f>F191*H191</f>
        <v>350</v>
      </c>
      <c r="J191" s="35">
        <f>G191*H191</f>
        <v>320</v>
      </c>
      <c r="K191" s="185">
        <v>8</v>
      </c>
      <c r="L191" s="257" t="s">
        <v>2840</v>
      </c>
      <c r="M191" s="178">
        <f>E191*H191</f>
        <v>0.49</v>
      </c>
      <c r="N191" s="178"/>
    </row>
    <row r="192" spans="1:14" x14ac:dyDescent="0.3">
      <c r="A192" s="30" t="s">
        <v>2244</v>
      </c>
      <c r="B192" s="170" t="s">
        <v>1523</v>
      </c>
      <c r="C192" s="10" t="s">
        <v>181</v>
      </c>
      <c r="D192" s="12" t="s">
        <v>208</v>
      </c>
      <c r="E192" s="266">
        <v>0.49</v>
      </c>
      <c r="F192" s="35">
        <f>ROUNDUP(E192*Bulk!$O$1,-1)</f>
        <v>350</v>
      </c>
      <c r="G192" s="35">
        <f>ROUNDUP(E192*Bulk!$O$3,-1)</f>
        <v>320</v>
      </c>
      <c r="H192" s="2">
        <v>2</v>
      </c>
      <c r="I192" s="35">
        <f>F192*H192</f>
        <v>700</v>
      </c>
      <c r="J192" s="35">
        <f>G192*H192</f>
        <v>640</v>
      </c>
      <c r="K192" s="185">
        <v>8</v>
      </c>
      <c r="L192" s="257" t="s">
        <v>2243</v>
      </c>
      <c r="M192" s="178">
        <f>E192*H192</f>
        <v>0.98</v>
      </c>
      <c r="N192" s="178"/>
    </row>
    <row r="193" spans="1:14" x14ac:dyDescent="0.3">
      <c r="A193" s="30" t="s">
        <v>4709</v>
      </c>
      <c r="B193" s="255" t="s">
        <v>4515</v>
      </c>
      <c r="C193" s="10" t="s">
        <v>181</v>
      </c>
      <c r="D193" s="12" t="s">
        <v>208</v>
      </c>
      <c r="E193" s="266">
        <v>0.49</v>
      </c>
      <c r="F193" s="35">
        <f>ROUNDUP(E193*Bulk!$O$1,-1)</f>
        <v>350</v>
      </c>
      <c r="G193" s="35">
        <f>ROUNDUP(E193*Bulk!$O$3,-1)</f>
        <v>320</v>
      </c>
      <c r="H193" s="2">
        <v>1</v>
      </c>
      <c r="I193" s="35">
        <f>F193*H193</f>
        <v>350</v>
      </c>
      <c r="J193" s="35">
        <f>G193*H193</f>
        <v>320</v>
      </c>
      <c r="K193" s="185">
        <v>8</v>
      </c>
      <c r="L193" s="257" t="s">
        <v>4710</v>
      </c>
      <c r="M193" s="178">
        <f>E193*H193</f>
        <v>0.49</v>
      </c>
      <c r="N193" s="178"/>
    </row>
    <row r="194" spans="1:14" x14ac:dyDescent="0.3">
      <c r="A194" s="4" t="s">
        <v>45</v>
      </c>
      <c r="B194" s="272" t="s">
        <v>5294</v>
      </c>
      <c r="C194" s="10" t="s">
        <v>181</v>
      </c>
      <c r="D194" s="12" t="s">
        <v>208</v>
      </c>
      <c r="E194" s="266">
        <v>0.49</v>
      </c>
      <c r="F194" s="35">
        <f>ROUNDUP(E194*Bulk!$O$1,-1)</f>
        <v>350</v>
      </c>
      <c r="G194" s="35">
        <f>ROUNDUP(E194*Bulk!$O$3,-1)</f>
        <v>320</v>
      </c>
      <c r="H194" s="2">
        <v>1</v>
      </c>
      <c r="I194" s="35">
        <f>F194*H194</f>
        <v>350</v>
      </c>
      <c r="J194" s="35">
        <f>G194*H194</f>
        <v>320</v>
      </c>
      <c r="K194" s="185">
        <v>9</v>
      </c>
      <c r="L194" s="257" t="s">
        <v>6282</v>
      </c>
      <c r="M194" s="178">
        <f>E194*H194</f>
        <v>0.49</v>
      </c>
      <c r="N194" s="178"/>
    </row>
    <row r="195" spans="1:14" x14ac:dyDescent="0.3">
      <c r="A195" s="30" t="s">
        <v>1676</v>
      </c>
      <c r="B195" s="116" t="s">
        <v>1471</v>
      </c>
      <c r="C195" s="10" t="s">
        <v>181</v>
      </c>
      <c r="D195" s="12" t="s">
        <v>208</v>
      </c>
      <c r="E195" s="266">
        <v>0.99</v>
      </c>
      <c r="F195" s="35">
        <f>ROUNDUP(E195*Bulk!$O$1,-1)</f>
        <v>700</v>
      </c>
      <c r="G195" s="35">
        <f>ROUNDUP(E195*Bulk!$O$3,-1)</f>
        <v>650</v>
      </c>
      <c r="H195" s="2">
        <v>1</v>
      </c>
      <c r="I195" s="16">
        <f>F195*H195</f>
        <v>700</v>
      </c>
      <c r="J195" s="16">
        <f>G195*H195</f>
        <v>650</v>
      </c>
      <c r="K195" s="188" t="s">
        <v>2394</v>
      </c>
      <c r="L195" s="257" t="s">
        <v>1677</v>
      </c>
      <c r="M195" s="178">
        <f>E195*H195</f>
        <v>0.99</v>
      </c>
      <c r="N195" s="178"/>
    </row>
    <row r="196" spans="1:14" x14ac:dyDescent="0.3">
      <c r="A196" s="30" t="s">
        <v>2845</v>
      </c>
      <c r="B196" s="172" t="s">
        <v>1525</v>
      </c>
      <c r="C196" s="10" t="s">
        <v>181</v>
      </c>
      <c r="D196" s="12" t="s">
        <v>208</v>
      </c>
      <c r="E196" s="266">
        <v>0.49</v>
      </c>
      <c r="F196" s="35">
        <f>ROUNDUP(E196*Bulk!$O$1,-1)</f>
        <v>350</v>
      </c>
      <c r="G196" s="35">
        <f>ROUNDUP(E196*Bulk!$O$3,-1)</f>
        <v>320</v>
      </c>
      <c r="H196" s="2">
        <v>2</v>
      </c>
      <c r="I196" s="16">
        <f>F196*H196</f>
        <v>700</v>
      </c>
      <c r="J196" s="16">
        <f>G196*H196</f>
        <v>640</v>
      </c>
      <c r="K196" s="188" t="s">
        <v>2394</v>
      </c>
      <c r="L196" s="257" t="s">
        <v>2844</v>
      </c>
      <c r="M196" s="178">
        <f>E196*H196</f>
        <v>0.98</v>
      </c>
      <c r="N196" s="178"/>
    </row>
    <row r="197" spans="1:14" x14ac:dyDescent="0.3">
      <c r="A197" s="4" t="s">
        <v>2842</v>
      </c>
      <c r="B197" s="172" t="s">
        <v>1525</v>
      </c>
      <c r="C197" s="10" t="s">
        <v>181</v>
      </c>
      <c r="D197" s="12" t="s">
        <v>208</v>
      </c>
      <c r="E197" s="266">
        <v>0.49</v>
      </c>
      <c r="F197" s="35">
        <f>ROUNDUP(E197*Bulk!$O$1,-1)</f>
        <v>350</v>
      </c>
      <c r="G197" s="35">
        <f>ROUNDUP(E197*Bulk!$O$3,-1)</f>
        <v>320</v>
      </c>
      <c r="H197" s="2">
        <v>2</v>
      </c>
      <c r="I197" s="16">
        <f>F197*H197</f>
        <v>700</v>
      </c>
      <c r="J197" s="16">
        <f>G197*H197</f>
        <v>640</v>
      </c>
      <c r="K197" s="188" t="s">
        <v>2394</v>
      </c>
      <c r="L197" s="257" t="s">
        <v>2843</v>
      </c>
      <c r="M197" s="178">
        <f>E197*H197</f>
        <v>0.98</v>
      </c>
      <c r="N197" s="178"/>
    </row>
    <row r="198" spans="1:14" x14ac:dyDescent="0.3">
      <c r="A198" s="4" t="s">
        <v>6609</v>
      </c>
      <c r="B198" s="284" t="s">
        <v>6291</v>
      </c>
      <c r="C198" s="10" t="s">
        <v>181</v>
      </c>
      <c r="D198" s="12" t="s">
        <v>208</v>
      </c>
      <c r="E198" s="266">
        <v>0.49</v>
      </c>
      <c r="F198" s="35">
        <f>ROUNDUP(E198*Bulk!$O$1,-1)</f>
        <v>350</v>
      </c>
      <c r="G198" s="35">
        <f>ROUNDUP(E198*Bulk!$O$3,-1)</f>
        <v>320</v>
      </c>
      <c r="H198" s="2">
        <v>1</v>
      </c>
      <c r="I198" s="16">
        <f>F198*H198</f>
        <v>350</v>
      </c>
      <c r="J198" s="16">
        <f>G198*H198</f>
        <v>320</v>
      </c>
      <c r="K198" s="188" t="s">
        <v>2394</v>
      </c>
      <c r="L198" s="257" t="s">
        <v>6610</v>
      </c>
      <c r="M198" s="178">
        <f>E198*H198</f>
        <v>0.49</v>
      </c>
      <c r="N198" s="178"/>
    </row>
    <row r="199" spans="1:14" x14ac:dyDescent="0.3">
      <c r="A199" s="4" t="s">
        <v>1988</v>
      </c>
      <c r="B199" s="152" t="s">
        <v>1496</v>
      </c>
      <c r="C199" s="10" t="s">
        <v>181</v>
      </c>
      <c r="D199" s="12" t="s">
        <v>208</v>
      </c>
      <c r="E199" s="266">
        <v>0.49</v>
      </c>
      <c r="F199" s="35">
        <f>ROUNDUP(E199*Bulk!$O$1,-1)</f>
        <v>350</v>
      </c>
      <c r="G199" s="35">
        <f>ROUNDUP(E199*Bulk!$O$3,-1)</f>
        <v>320</v>
      </c>
      <c r="H199" s="2">
        <v>1</v>
      </c>
      <c r="I199" s="16">
        <f>F199*H199</f>
        <v>350</v>
      </c>
      <c r="J199" s="16">
        <f>G199*H199</f>
        <v>320</v>
      </c>
      <c r="K199" s="188" t="s">
        <v>2395</v>
      </c>
      <c r="L199" s="257" t="s">
        <v>1989</v>
      </c>
      <c r="M199" s="178">
        <f>E199*H199</f>
        <v>0.49</v>
      </c>
      <c r="N199" s="178"/>
    </row>
    <row r="200" spans="1:14" x14ac:dyDescent="0.3">
      <c r="A200" s="4" t="s">
        <v>1988</v>
      </c>
      <c r="B200" s="165" t="s">
        <v>1515</v>
      </c>
      <c r="C200" s="10" t="s">
        <v>181</v>
      </c>
      <c r="D200" s="12" t="s">
        <v>208</v>
      </c>
      <c r="E200" s="266">
        <v>0.49</v>
      </c>
      <c r="F200" s="35">
        <f>ROUNDUP(E200*Bulk!$O$1,-1)</f>
        <v>350</v>
      </c>
      <c r="G200" s="35">
        <f>ROUNDUP(E200*Bulk!$O$3,-1)</f>
        <v>320</v>
      </c>
      <c r="H200" s="2">
        <v>1</v>
      </c>
      <c r="I200" s="35">
        <f>F200*H200</f>
        <v>350</v>
      </c>
      <c r="J200" s="35">
        <f>G200*H200</f>
        <v>320</v>
      </c>
      <c r="K200" s="188" t="s">
        <v>2395</v>
      </c>
      <c r="L200" s="257" t="s">
        <v>3863</v>
      </c>
      <c r="M200" s="178">
        <f>E200*H200</f>
        <v>0.49</v>
      </c>
      <c r="N200" s="178"/>
    </row>
    <row r="201" spans="1:14" x14ac:dyDescent="0.3">
      <c r="A201" s="4" t="s">
        <v>2848</v>
      </c>
      <c r="B201" s="205" t="s">
        <v>2628</v>
      </c>
      <c r="C201" s="9" t="s">
        <v>182</v>
      </c>
      <c r="D201" s="12" t="s">
        <v>208</v>
      </c>
      <c r="E201" s="266">
        <v>0.75</v>
      </c>
      <c r="F201" s="35">
        <f>ROUNDUP(E201*Bulk!$O$1,-1)</f>
        <v>530</v>
      </c>
      <c r="G201" s="35">
        <f>ROUNDUP(E201*Bulk!$O$3,-1)</f>
        <v>490</v>
      </c>
      <c r="H201" s="2">
        <v>3</v>
      </c>
      <c r="I201" s="16">
        <f>F201*H201</f>
        <v>1590</v>
      </c>
      <c r="J201" s="16">
        <f>G201*H201</f>
        <v>1470</v>
      </c>
      <c r="K201" s="188">
        <v>0</v>
      </c>
      <c r="L201" s="257" t="s">
        <v>2847</v>
      </c>
      <c r="M201" s="178">
        <f>E201*H201</f>
        <v>2.25</v>
      </c>
      <c r="N201" s="178"/>
    </row>
    <row r="202" spans="1:14" x14ac:dyDescent="0.3">
      <c r="A202" s="4" t="s">
        <v>4711</v>
      </c>
      <c r="B202" s="128" t="s">
        <v>1464</v>
      </c>
      <c r="C202" s="9" t="s">
        <v>182</v>
      </c>
      <c r="D202" s="12" t="s">
        <v>208</v>
      </c>
      <c r="E202" s="266">
        <v>0.49</v>
      </c>
      <c r="F202" s="35">
        <f>ROUNDUP(E202*Bulk!$O$1,-1)</f>
        <v>350</v>
      </c>
      <c r="G202" s="35">
        <f>ROUNDUP(E202*Bulk!$O$3,-1)</f>
        <v>320</v>
      </c>
      <c r="H202" s="2">
        <v>1</v>
      </c>
      <c r="I202" s="16">
        <f>F202*H202</f>
        <v>350</v>
      </c>
      <c r="J202" s="16">
        <f>G202*H202</f>
        <v>320</v>
      </c>
      <c r="K202" s="185">
        <v>1</v>
      </c>
      <c r="L202" s="257" t="s">
        <v>4712</v>
      </c>
      <c r="M202" s="178">
        <f>E202*H202</f>
        <v>0.49</v>
      </c>
      <c r="N202" s="178"/>
    </row>
    <row r="203" spans="1:14" x14ac:dyDescent="0.3">
      <c r="A203" s="4" t="s">
        <v>1737</v>
      </c>
      <c r="B203" s="71" t="s">
        <v>1467</v>
      </c>
      <c r="C203" s="9" t="s">
        <v>182</v>
      </c>
      <c r="D203" s="12" t="s">
        <v>208</v>
      </c>
      <c r="E203" s="266">
        <v>0.49</v>
      </c>
      <c r="F203" s="35">
        <f>ROUNDUP(E203*Bulk!$O$1,-1)</f>
        <v>350</v>
      </c>
      <c r="G203" s="35">
        <f>ROUNDUP(E203*Bulk!$O$3,-1)</f>
        <v>320</v>
      </c>
      <c r="H203" s="2">
        <v>2</v>
      </c>
      <c r="I203" s="16">
        <f>F203*H203</f>
        <v>700</v>
      </c>
      <c r="J203" s="16">
        <f>G203*H203</f>
        <v>640</v>
      </c>
      <c r="K203" s="185">
        <v>1</v>
      </c>
      <c r="L203" s="257" t="s">
        <v>4185</v>
      </c>
      <c r="M203" s="178">
        <f>E203*H203</f>
        <v>0.98</v>
      </c>
      <c r="N203" s="178"/>
    </row>
    <row r="204" spans="1:14" x14ac:dyDescent="0.3">
      <c r="A204" s="4" t="s">
        <v>1737</v>
      </c>
      <c r="B204" s="23" t="s">
        <v>1322</v>
      </c>
      <c r="C204" s="9" t="s">
        <v>182</v>
      </c>
      <c r="D204" s="12" t="s">
        <v>208</v>
      </c>
      <c r="E204" s="266">
        <v>0.75</v>
      </c>
      <c r="F204" s="35">
        <f>ROUNDUP(E204*Bulk!$O$1,-1)</f>
        <v>530</v>
      </c>
      <c r="G204" s="35">
        <f>ROUNDUP(E204*Bulk!$O$3,-1)</f>
        <v>490</v>
      </c>
      <c r="H204" s="2">
        <v>1</v>
      </c>
      <c r="I204" s="16">
        <f>F204*H204</f>
        <v>530</v>
      </c>
      <c r="J204" s="16">
        <f>G204*H204</f>
        <v>490</v>
      </c>
      <c r="K204" s="185">
        <v>1</v>
      </c>
      <c r="L204" s="257" t="s">
        <v>1738</v>
      </c>
      <c r="M204" s="178">
        <f>E204*H204</f>
        <v>0.75</v>
      </c>
      <c r="N204" s="178"/>
    </row>
    <row r="205" spans="1:14" x14ac:dyDescent="0.3">
      <c r="A205" s="4" t="s">
        <v>3390</v>
      </c>
      <c r="B205" s="154" t="s">
        <v>1499</v>
      </c>
      <c r="C205" s="9" t="s">
        <v>182</v>
      </c>
      <c r="D205" s="12" t="s">
        <v>208</v>
      </c>
      <c r="E205" s="266">
        <v>0.49</v>
      </c>
      <c r="F205" s="35">
        <f>ROUNDUP(E205*Bulk!$O$1,-1)</f>
        <v>350</v>
      </c>
      <c r="G205" s="35">
        <f>ROUNDUP(E205*Bulk!$O$3,-1)</f>
        <v>320</v>
      </c>
      <c r="H205" s="2">
        <v>2</v>
      </c>
      <c r="I205" s="16">
        <f>F205*H205</f>
        <v>700</v>
      </c>
      <c r="J205" s="16">
        <f>G205*H205</f>
        <v>640</v>
      </c>
      <c r="K205" s="185">
        <v>1</v>
      </c>
      <c r="L205" s="257" t="s">
        <v>3389</v>
      </c>
      <c r="M205" s="178">
        <f>E205*H205</f>
        <v>0.98</v>
      </c>
      <c r="N205" s="178"/>
    </row>
    <row r="206" spans="1:14" x14ac:dyDescent="0.3">
      <c r="A206" s="4" t="s">
        <v>650</v>
      </c>
      <c r="B206" s="155" t="s">
        <v>1500</v>
      </c>
      <c r="C206" s="9" t="s">
        <v>182</v>
      </c>
      <c r="D206" s="12" t="s">
        <v>208</v>
      </c>
      <c r="E206" s="266">
        <v>0.49</v>
      </c>
      <c r="F206" s="35">
        <f>ROUNDUP(E206*Bulk!$O$1,-1)</f>
        <v>350</v>
      </c>
      <c r="G206" s="35">
        <f>ROUNDUP(E206*Bulk!$O$3,-1)</f>
        <v>320</v>
      </c>
      <c r="H206" s="2">
        <v>1</v>
      </c>
      <c r="I206" s="16">
        <f>F206*H206</f>
        <v>350</v>
      </c>
      <c r="J206" s="16">
        <f>G206*H206</f>
        <v>320</v>
      </c>
      <c r="K206" s="185">
        <v>1</v>
      </c>
      <c r="L206" s="257" t="s">
        <v>651</v>
      </c>
      <c r="M206" s="178">
        <f>E206*H206</f>
        <v>0.49</v>
      </c>
      <c r="N206" s="178"/>
    </row>
    <row r="207" spans="1:14" x14ac:dyDescent="0.3">
      <c r="A207" s="4" t="s">
        <v>4713</v>
      </c>
      <c r="B207" s="143" t="s">
        <v>1505</v>
      </c>
      <c r="C207" s="9" t="s">
        <v>182</v>
      </c>
      <c r="D207" s="12" t="s">
        <v>208</v>
      </c>
      <c r="E207" s="266">
        <v>0.49</v>
      </c>
      <c r="F207" s="35">
        <f>ROUNDUP(E207*Bulk!$O$1,-1)</f>
        <v>350</v>
      </c>
      <c r="G207" s="35">
        <f>ROUNDUP(E207*Bulk!$O$3,-1)</f>
        <v>320</v>
      </c>
      <c r="H207" s="2">
        <v>1</v>
      </c>
      <c r="I207" s="16">
        <f>F207*H207</f>
        <v>350</v>
      </c>
      <c r="J207" s="16">
        <f>G207*H207</f>
        <v>320</v>
      </c>
      <c r="K207" s="185">
        <v>1</v>
      </c>
      <c r="L207" s="257" t="s">
        <v>4714</v>
      </c>
      <c r="M207" s="178">
        <f>E207*H207</f>
        <v>0.49</v>
      </c>
      <c r="N207" s="178"/>
    </row>
    <row r="208" spans="1:14" x14ac:dyDescent="0.3">
      <c r="A208" s="4" t="s">
        <v>2240</v>
      </c>
      <c r="B208" s="157" t="s">
        <v>2132</v>
      </c>
      <c r="C208" s="9" t="s">
        <v>182</v>
      </c>
      <c r="D208" s="12" t="s">
        <v>208</v>
      </c>
      <c r="E208" s="266">
        <v>0.59</v>
      </c>
      <c r="F208" s="35">
        <f>ROUNDUP(E208*Bulk!$O$1,-1)</f>
        <v>420</v>
      </c>
      <c r="G208" s="35">
        <f>ROUNDUP(E208*Bulk!$O$3,-1)</f>
        <v>390</v>
      </c>
      <c r="H208" s="2">
        <v>1</v>
      </c>
      <c r="I208" s="16">
        <f>F208*H208</f>
        <v>420</v>
      </c>
      <c r="J208" s="16">
        <f>G208*H208</f>
        <v>390</v>
      </c>
      <c r="K208" s="185">
        <v>1</v>
      </c>
      <c r="L208" s="257" t="s">
        <v>2239</v>
      </c>
      <c r="M208" s="178">
        <f>E208*H208</f>
        <v>0.59</v>
      </c>
      <c r="N208" s="178"/>
    </row>
    <row r="209" spans="1:14" x14ac:dyDescent="0.3">
      <c r="A209" s="4" t="s">
        <v>365</v>
      </c>
      <c r="B209" s="193" t="s">
        <v>2424</v>
      </c>
      <c r="C209" s="9" t="s">
        <v>182</v>
      </c>
      <c r="D209" s="12" t="s">
        <v>208</v>
      </c>
      <c r="E209" s="266">
        <v>1.99</v>
      </c>
      <c r="F209" s="35">
        <f>ROUNDUP(E209*Bulk!$O$1,-1)</f>
        <v>1400</v>
      </c>
      <c r="G209" s="35">
        <f>ROUNDUP(E209*Bulk!$O$3,-1)</f>
        <v>1300</v>
      </c>
      <c r="H209" s="2">
        <v>1</v>
      </c>
      <c r="I209" s="16">
        <f>F209*H209</f>
        <v>1400</v>
      </c>
      <c r="J209" s="16">
        <f>G209*H209</f>
        <v>1300</v>
      </c>
      <c r="K209" s="185">
        <v>1</v>
      </c>
      <c r="L209" s="257" t="s">
        <v>4375</v>
      </c>
      <c r="M209" s="178">
        <f>E209*H209</f>
        <v>1.99</v>
      </c>
      <c r="N209" s="178"/>
    </row>
    <row r="210" spans="1:14" x14ac:dyDescent="0.3">
      <c r="A210" s="4" t="s">
        <v>2850</v>
      </c>
      <c r="B210" s="205" t="s">
        <v>2628</v>
      </c>
      <c r="C210" s="9" t="s">
        <v>182</v>
      </c>
      <c r="D210" s="12" t="s">
        <v>208</v>
      </c>
      <c r="E210" s="266">
        <v>0.59</v>
      </c>
      <c r="F210" s="35">
        <f>ROUNDUP(E210*Bulk!$O$1,-1)</f>
        <v>420</v>
      </c>
      <c r="G210" s="35">
        <f>ROUNDUP(E210*Bulk!$O$3,-1)</f>
        <v>390</v>
      </c>
      <c r="H210" s="2">
        <v>1</v>
      </c>
      <c r="I210" s="16">
        <f>F210*H210</f>
        <v>420</v>
      </c>
      <c r="J210" s="16">
        <f>G210*H210</f>
        <v>390</v>
      </c>
      <c r="K210" s="185">
        <v>1</v>
      </c>
      <c r="L210" s="257" t="s">
        <v>2849</v>
      </c>
      <c r="M210" s="178">
        <f>E210*H210</f>
        <v>0.59</v>
      </c>
      <c r="N210" s="178"/>
    </row>
    <row r="211" spans="1:14" x14ac:dyDescent="0.3">
      <c r="A211" s="30" t="s">
        <v>3892</v>
      </c>
      <c r="B211" s="205" t="s">
        <v>2628</v>
      </c>
      <c r="C211" s="9" t="s">
        <v>182</v>
      </c>
      <c r="D211" s="12" t="s">
        <v>208</v>
      </c>
      <c r="E211" s="266">
        <v>0.49</v>
      </c>
      <c r="F211" s="35">
        <f>ROUNDUP(E211*Bulk!$O$1,-1)</f>
        <v>350</v>
      </c>
      <c r="G211" s="35">
        <f>ROUNDUP(E211*Bulk!$O$3,-1)</f>
        <v>320</v>
      </c>
      <c r="H211" s="2">
        <v>1</v>
      </c>
      <c r="I211" s="16">
        <f>F211*H211</f>
        <v>350</v>
      </c>
      <c r="J211" s="16">
        <f>G211*H211</f>
        <v>320</v>
      </c>
      <c r="K211" s="185">
        <v>1</v>
      </c>
      <c r="L211" s="257" t="s">
        <v>3891</v>
      </c>
      <c r="M211" s="178">
        <f>E211*H211</f>
        <v>0.49</v>
      </c>
      <c r="N211" s="178"/>
    </row>
    <row r="212" spans="1:14" x14ac:dyDescent="0.3">
      <c r="A212" s="4" t="s">
        <v>3392</v>
      </c>
      <c r="B212" s="211" t="s">
        <v>3228</v>
      </c>
      <c r="C212" s="9" t="s">
        <v>182</v>
      </c>
      <c r="D212" s="12" t="s">
        <v>208</v>
      </c>
      <c r="E212" s="266">
        <v>0.49</v>
      </c>
      <c r="F212" s="35">
        <f>ROUNDUP(E212*Bulk!$O$1,-1)</f>
        <v>350</v>
      </c>
      <c r="G212" s="35">
        <f>ROUNDUP(E212*Bulk!$O$3,-1)</f>
        <v>320</v>
      </c>
      <c r="H212" s="2">
        <v>1</v>
      </c>
      <c r="I212" s="16">
        <f>F212*H212</f>
        <v>350</v>
      </c>
      <c r="J212" s="16">
        <f>G212*H212</f>
        <v>320</v>
      </c>
      <c r="K212" s="185">
        <v>1</v>
      </c>
      <c r="L212" s="257" t="s">
        <v>3391</v>
      </c>
      <c r="M212" s="178">
        <f>E212*H212</f>
        <v>0.49</v>
      </c>
      <c r="N212" s="178"/>
    </row>
    <row r="213" spans="1:14" x14ac:dyDescent="0.3">
      <c r="A213" s="4" t="s">
        <v>4716</v>
      </c>
      <c r="B213" s="255" t="s">
        <v>4514</v>
      </c>
      <c r="C213" s="9" t="s">
        <v>182</v>
      </c>
      <c r="D213" s="12" t="s">
        <v>208</v>
      </c>
      <c r="E213" s="266">
        <v>1.49</v>
      </c>
      <c r="F213" s="35">
        <f>ROUNDUP(E213*Bulk!$O$1,-1)</f>
        <v>1050</v>
      </c>
      <c r="G213" s="35">
        <f>ROUNDUP(E213*Bulk!$O$3,-1)</f>
        <v>970</v>
      </c>
      <c r="H213" s="2">
        <v>1</v>
      </c>
      <c r="I213" s="16">
        <f>F213*H213</f>
        <v>1050</v>
      </c>
      <c r="J213" s="16">
        <f>G213*H213</f>
        <v>970</v>
      </c>
      <c r="K213" s="253">
        <v>1</v>
      </c>
      <c r="L213" s="257" t="s">
        <v>4715</v>
      </c>
      <c r="M213" s="178">
        <f>E213*H213</f>
        <v>1.49</v>
      </c>
      <c r="N213" s="178"/>
    </row>
    <row r="214" spans="1:14" x14ac:dyDescent="0.3">
      <c r="A214" s="4" t="s">
        <v>5891</v>
      </c>
      <c r="B214" s="272" t="s">
        <v>5293</v>
      </c>
      <c r="C214" s="9" t="s">
        <v>182</v>
      </c>
      <c r="D214" s="12" t="s">
        <v>208</v>
      </c>
      <c r="E214" s="266">
        <v>0.49</v>
      </c>
      <c r="F214" s="35">
        <f>ROUNDUP(E214*Bulk!$O$1,-1)</f>
        <v>350</v>
      </c>
      <c r="G214" s="35">
        <f>ROUNDUP(E214*Bulk!$O$3,-1)</f>
        <v>320</v>
      </c>
      <c r="H214" s="2">
        <v>2</v>
      </c>
      <c r="I214" s="35">
        <f>F214*H214</f>
        <v>700</v>
      </c>
      <c r="J214" s="35">
        <f>G214*H214</f>
        <v>640</v>
      </c>
      <c r="K214" s="185">
        <v>1</v>
      </c>
      <c r="L214" s="257" t="s">
        <v>5890</v>
      </c>
      <c r="M214" s="178">
        <f>E214*H214</f>
        <v>0.98</v>
      </c>
      <c r="N214" s="178"/>
    </row>
    <row r="215" spans="1:14" x14ac:dyDescent="0.3">
      <c r="A215" s="21" t="s">
        <v>5891</v>
      </c>
      <c r="B215" s="272" t="s">
        <v>5293</v>
      </c>
      <c r="C215" s="9" t="s">
        <v>182</v>
      </c>
      <c r="D215" s="12" t="s">
        <v>208</v>
      </c>
      <c r="E215" s="266">
        <v>0.49</v>
      </c>
      <c r="F215" s="35">
        <f>ROUNDUP(E215*Bulk!$O$1,-1)</f>
        <v>350</v>
      </c>
      <c r="G215" s="35">
        <f>ROUNDUP(E215*Bulk!$O$3,-1)</f>
        <v>320</v>
      </c>
      <c r="H215" s="2">
        <v>1</v>
      </c>
      <c r="I215" s="35">
        <f>F215*H215</f>
        <v>350</v>
      </c>
      <c r="J215" s="35">
        <f>G215*H215</f>
        <v>320</v>
      </c>
      <c r="K215" s="185">
        <v>1</v>
      </c>
      <c r="L215" s="257" t="s">
        <v>5892</v>
      </c>
      <c r="M215" s="178">
        <f>E215*H215</f>
        <v>0.49</v>
      </c>
      <c r="N215" s="178"/>
    </row>
    <row r="216" spans="1:14" x14ac:dyDescent="0.3">
      <c r="A216" s="4" t="s">
        <v>1921</v>
      </c>
      <c r="B216" s="125" t="s">
        <v>1459</v>
      </c>
      <c r="C216" s="9" t="s">
        <v>182</v>
      </c>
      <c r="D216" s="12" t="s">
        <v>208</v>
      </c>
      <c r="E216" s="266">
        <v>0.49</v>
      </c>
      <c r="F216" s="35">
        <f>ROUNDUP(E216*Bulk!$O$1,-1)</f>
        <v>350</v>
      </c>
      <c r="G216" s="35">
        <f>ROUNDUP(E216*Bulk!$O$3,-1)</f>
        <v>320</v>
      </c>
      <c r="H216" s="2">
        <v>1</v>
      </c>
      <c r="I216" s="16">
        <f>F216*H216</f>
        <v>350</v>
      </c>
      <c r="J216" s="16">
        <f>G216*H216</f>
        <v>320</v>
      </c>
      <c r="K216" s="185">
        <v>2</v>
      </c>
      <c r="L216" s="257" t="s">
        <v>1922</v>
      </c>
      <c r="M216" s="178">
        <f>E216*H216</f>
        <v>0.49</v>
      </c>
      <c r="N216" s="178"/>
    </row>
    <row r="217" spans="1:14" x14ac:dyDescent="0.3">
      <c r="A217" s="4" t="s">
        <v>5894</v>
      </c>
      <c r="B217" s="150" t="s">
        <v>1494</v>
      </c>
      <c r="C217" s="9" t="s">
        <v>182</v>
      </c>
      <c r="D217" s="12" t="s">
        <v>208</v>
      </c>
      <c r="E217" s="266">
        <v>0.49</v>
      </c>
      <c r="F217" s="35">
        <f>ROUNDUP(E217*Bulk!$O$1,-1)</f>
        <v>350</v>
      </c>
      <c r="G217" s="35">
        <f>ROUNDUP(E217*Bulk!$O$3,-1)</f>
        <v>320</v>
      </c>
      <c r="H217" s="2">
        <v>1</v>
      </c>
      <c r="I217" s="35">
        <f>F217*H217</f>
        <v>350</v>
      </c>
      <c r="J217" s="35">
        <f>G217*H217</f>
        <v>320</v>
      </c>
      <c r="K217" s="185">
        <v>2</v>
      </c>
      <c r="L217" s="257" t="s">
        <v>5893</v>
      </c>
      <c r="M217" s="178">
        <f>E217*H217</f>
        <v>0.49</v>
      </c>
      <c r="N217" s="178"/>
    </row>
    <row r="218" spans="1:14" x14ac:dyDescent="0.3">
      <c r="A218" s="4" t="s">
        <v>1991</v>
      </c>
      <c r="B218" s="152" t="s">
        <v>1496</v>
      </c>
      <c r="C218" s="9" t="s">
        <v>182</v>
      </c>
      <c r="D218" s="12" t="s">
        <v>208</v>
      </c>
      <c r="E218" s="266">
        <v>0.75</v>
      </c>
      <c r="F218" s="35">
        <f>ROUNDUP(E218*Bulk!$O$1,-1)</f>
        <v>530</v>
      </c>
      <c r="G218" s="35">
        <f>ROUNDUP(E218*Bulk!$O$3,-1)</f>
        <v>490</v>
      </c>
      <c r="H218" s="2">
        <v>1</v>
      </c>
      <c r="I218" s="16">
        <f>F218*H218</f>
        <v>530</v>
      </c>
      <c r="J218" s="16">
        <f>G218*H218</f>
        <v>490</v>
      </c>
      <c r="K218" s="185">
        <v>2</v>
      </c>
      <c r="L218" s="257" t="s">
        <v>1990</v>
      </c>
      <c r="M218" s="178">
        <f>E218*H218</f>
        <v>0.75</v>
      </c>
      <c r="N218" s="178"/>
    </row>
    <row r="219" spans="1:14" x14ac:dyDescent="0.3">
      <c r="A219" s="4" t="s">
        <v>653</v>
      </c>
      <c r="B219" s="153" t="s">
        <v>1497</v>
      </c>
      <c r="C219" s="9" t="s">
        <v>182</v>
      </c>
      <c r="D219" s="12" t="s">
        <v>208</v>
      </c>
      <c r="E219" s="266">
        <v>0.49</v>
      </c>
      <c r="F219" s="35">
        <f>ROUNDUP(E219*Bulk!$O$1,-1)</f>
        <v>350</v>
      </c>
      <c r="G219" s="35">
        <f>ROUNDUP(E219*Bulk!$O$3,-1)</f>
        <v>320</v>
      </c>
      <c r="H219" s="2">
        <v>4</v>
      </c>
      <c r="I219" s="16">
        <f>F219*H219</f>
        <v>1400</v>
      </c>
      <c r="J219" s="16">
        <f>G219*H219</f>
        <v>1280</v>
      </c>
      <c r="K219" s="185">
        <v>2</v>
      </c>
      <c r="L219" s="257" t="s">
        <v>652</v>
      </c>
      <c r="M219" s="178">
        <f>E219*H219</f>
        <v>1.96</v>
      </c>
      <c r="N219" s="178"/>
    </row>
    <row r="220" spans="1:14" x14ac:dyDescent="0.3">
      <c r="A220" s="4" t="s">
        <v>385</v>
      </c>
      <c r="B220" s="154" t="s">
        <v>1499</v>
      </c>
      <c r="C220" s="9" t="s">
        <v>182</v>
      </c>
      <c r="D220" s="12" t="s">
        <v>208</v>
      </c>
      <c r="E220" s="266">
        <v>0.75</v>
      </c>
      <c r="F220" s="35">
        <f>ROUNDUP(E220*Bulk!$O$1,-1)</f>
        <v>530</v>
      </c>
      <c r="G220" s="35">
        <f>ROUNDUP(E220*Bulk!$O$3,-1)</f>
        <v>490</v>
      </c>
      <c r="H220" s="2">
        <v>1</v>
      </c>
      <c r="I220" s="16">
        <f>F220*H220</f>
        <v>530</v>
      </c>
      <c r="J220" s="16">
        <f>G220*H220</f>
        <v>490</v>
      </c>
      <c r="K220" s="185">
        <v>2</v>
      </c>
      <c r="L220" s="257" t="s">
        <v>3393</v>
      </c>
      <c r="M220" s="178">
        <f>E220*H220</f>
        <v>0.75</v>
      </c>
      <c r="N220" s="178"/>
    </row>
    <row r="221" spans="1:14" x14ac:dyDescent="0.3">
      <c r="A221" s="4" t="s">
        <v>657</v>
      </c>
      <c r="B221" s="155" t="s">
        <v>1500</v>
      </c>
      <c r="C221" s="9" t="s">
        <v>182</v>
      </c>
      <c r="D221" s="12" t="s">
        <v>208</v>
      </c>
      <c r="E221" s="266">
        <v>0.49</v>
      </c>
      <c r="F221" s="35">
        <f>ROUNDUP(E221*Bulk!$O$1,-1)</f>
        <v>350</v>
      </c>
      <c r="G221" s="35">
        <f>ROUNDUP(E221*Bulk!$O$3,-1)</f>
        <v>320</v>
      </c>
      <c r="H221" s="2">
        <v>1</v>
      </c>
      <c r="I221" s="16">
        <f>F221*H221</f>
        <v>350</v>
      </c>
      <c r="J221" s="16">
        <f>G221*H221</f>
        <v>320</v>
      </c>
      <c r="K221" s="185">
        <v>2</v>
      </c>
      <c r="L221" s="257" t="s">
        <v>658</v>
      </c>
      <c r="M221" s="178">
        <f>E221*H221</f>
        <v>0.49</v>
      </c>
      <c r="N221" s="178"/>
    </row>
    <row r="222" spans="1:14" x14ac:dyDescent="0.3">
      <c r="A222" s="30" t="s">
        <v>660</v>
      </c>
      <c r="B222" s="156" t="s">
        <v>1502</v>
      </c>
      <c r="C222" s="9" t="s">
        <v>182</v>
      </c>
      <c r="D222" s="12" t="s">
        <v>208</v>
      </c>
      <c r="E222" s="266">
        <v>0.99</v>
      </c>
      <c r="F222" s="35">
        <f>ROUNDUP(E222*Bulk!$O$1,-1)</f>
        <v>700</v>
      </c>
      <c r="G222" s="35">
        <f>ROUNDUP(E222*Bulk!$O$3,-1)</f>
        <v>650</v>
      </c>
      <c r="H222" s="2">
        <v>1</v>
      </c>
      <c r="I222" s="16">
        <f>F222*H222</f>
        <v>700</v>
      </c>
      <c r="J222" s="16">
        <f>G222*H222</f>
        <v>650</v>
      </c>
      <c r="K222" s="185">
        <v>2</v>
      </c>
      <c r="L222" s="257" t="s">
        <v>659</v>
      </c>
      <c r="M222" s="178">
        <f>E222*H222</f>
        <v>0.99</v>
      </c>
      <c r="N222" s="178"/>
    </row>
    <row r="223" spans="1:14" x14ac:dyDescent="0.3">
      <c r="A223" s="30" t="s">
        <v>1787</v>
      </c>
      <c r="B223" s="156" t="s">
        <v>1502</v>
      </c>
      <c r="C223" s="9" t="s">
        <v>182</v>
      </c>
      <c r="D223" s="12" t="s">
        <v>208</v>
      </c>
      <c r="E223" s="266">
        <v>0.99</v>
      </c>
      <c r="F223" s="35">
        <f>ROUNDUP(E223*Bulk!$O$1,-1)</f>
        <v>700</v>
      </c>
      <c r="G223" s="35">
        <f>ROUNDUP(E223*Bulk!$O$3,-1)</f>
        <v>650</v>
      </c>
      <c r="H223" s="2">
        <v>1</v>
      </c>
      <c r="I223" s="16">
        <f>F223*H223</f>
        <v>700</v>
      </c>
      <c r="J223" s="16">
        <f>G223*H223</f>
        <v>650</v>
      </c>
      <c r="K223" s="185">
        <v>2</v>
      </c>
      <c r="L223" s="257" t="s">
        <v>1786</v>
      </c>
      <c r="M223" s="178">
        <f>E223*H223</f>
        <v>0.99</v>
      </c>
      <c r="N223" s="178"/>
    </row>
    <row r="224" spans="1:14" x14ac:dyDescent="0.3">
      <c r="A224" s="30" t="s">
        <v>1787</v>
      </c>
      <c r="B224" s="156" t="s">
        <v>1502</v>
      </c>
      <c r="C224" s="9" t="s">
        <v>182</v>
      </c>
      <c r="D224" s="12" t="s">
        <v>208</v>
      </c>
      <c r="E224" s="266">
        <v>0.99</v>
      </c>
      <c r="F224" s="35">
        <f>ROUNDUP(E224*Bulk!$O$1,-1)</f>
        <v>700</v>
      </c>
      <c r="G224" s="35">
        <f>ROUNDUP(E224*Bulk!$O$3,-1)</f>
        <v>650</v>
      </c>
      <c r="H224" s="2">
        <v>2</v>
      </c>
      <c r="I224" s="16">
        <f>F224*H224</f>
        <v>1400</v>
      </c>
      <c r="J224" s="16">
        <f>G224*H224</f>
        <v>1300</v>
      </c>
      <c r="K224" s="185">
        <v>2</v>
      </c>
      <c r="L224" s="257" t="s">
        <v>1786</v>
      </c>
      <c r="M224" s="178">
        <f>E224*H224</f>
        <v>1.98</v>
      </c>
      <c r="N224" s="178"/>
    </row>
    <row r="225" spans="1:14" x14ac:dyDescent="0.3">
      <c r="A225" s="4" t="s">
        <v>1992</v>
      </c>
      <c r="B225" s="158" t="s">
        <v>1508</v>
      </c>
      <c r="C225" s="9" t="s">
        <v>182</v>
      </c>
      <c r="D225" s="12" t="s">
        <v>208</v>
      </c>
      <c r="E225" s="266">
        <v>0.49</v>
      </c>
      <c r="F225" s="35">
        <f>ROUNDUP(E225*Bulk!$O$1,-1)</f>
        <v>350</v>
      </c>
      <c r="G225" s="35">
        <f>ROUNDUP(E225*Bulk!$O$3,-1)</f>
        <v>320</v>
      </c>
      <c r="H225" s="2">
        <v>2</v>
      </c>
      <c r="I225" s="16">
        <f>F225*H225</f>
        <v>700</v>
      </c>
      <c r="J225" s="16">
        <f>G225*H225</f>
        <v>640</v>
      </c>
      <c r="K225" s="185">
        <v>2</v>
      </c>
      <c r="L225" s="257" t="s">
        <v>1993</v>
      </c>
      <c r="M225" s="178">
        <f>E225*H225</f>
        <v>0.98</v>
      </c>
      <c r="N225" s="178"/>
    </row>
    <row r="226" spans="1:14" x14ac:dyDescent="0.3">
      <c r="A226" s="4" t="s">
        <v>5895</v>
      </c>
      <c r="B226" s="162" t="s">
        <v>1512</v>
      </c>
      <c r="C226" s="9" t="s">
        <v>182</v>
      </c>
      <c r="D226" s="12" t="s">
        <v>208</v>
      </c>
      <c r="E226" s="266">
        <v>1.99</v>
      </c>
      <c r="F226" s="35">
        <f>ROUNDUP(E226*Bulk!$O$1,-1)</f>
        <v>1400</v>
      </c>
      <c r="G226" s="35">
        <f>ROUNDUP(E226*Bulk!$O$3,-1)</f>
        <v>1300</v>
      </c>
      <c r="H226" s="2">
        <v>1</v>
      </c>
      <c r="I226" s="35">
        <f>F226*H226</f>
        <v>1400</v>
      </c>
      <c r="J226" s="35">
        <f>G226*H226</f>
        <v>1300</v>
      </c>
      <c r="K226" s="185">
        <v>2</v>
      </c>
      <c r="L226" s="257" t="s">
        <v>5896</v>
      </c>
      <c r="M226" s="178">
        <f>E226*H226</f>
        <v>1.99</v>
      </c>
      <c r="N226" s="178"/>
    </row>
    <row r="227" spans="1:14" x14ac:dyDescent="0.3">
      <c r="A227" s="21" t="s">
        <v>2853</v>
      </c>
      <c r="B227" s="163" t="s">
        <v>1513</v>
      </c>
      <c r="C227" s="9" t="s">
        <v>182</v>
      </c>
      <c r="D227" s="12" t="s">
        <v>208</v>
      </c>
      <c r="E227" s="266">
        <v>0.75</v>
      </c>
      <c r="F227" s="35">
        <f>ROUNDUP(E227*Bulk!$O$1,-1)</f>
        <v>530</v>
      </c>
      <c r="G227" s="35">
        <f>ROUNDUP(E227*Bulk!$O$3,-1)</f>
        <v>490</v>
      </c>
      <c r="H227" s="2">
        <v>1</v>
      </c>
      <c r="I227" s="16">
        <f>F227*H227</f>
        <v>530</v>
      </c>
      <c r="J227" s="16">
        <f>G227*H227</f>
        <v>490</v>
      </c>
      <c r="K227" s="185">
        <v>2</v>
      </c>
      <c r="L227" s="257" t="s">
        <v>2855</v>
      </c>
      <c r="M227" s="178">
        <f>E227*H227</f>
        <v>0.75</v>
      </c>
      <c r="N227" s="178"/>
    </row>
    <row r="228" spans="1:14" x14ac:dyDescent="0.3">
      <c r="A228" s="4" t="s">
        <v>2853</v>
      </c>
      <c r="B228" s="163" t="s">
        <v>1513</v>
      </c>
      <c r="C228" s="9" t="s">
        <v>182</v>
      </c>
      <c r="D228" s="12" t="s">
        <v>208</v>
      </c>
      <c r="E228" s="266">
        <v>0.49</v>
      </c>
      <c r="F228" s="35">
        <f>ROUNDUP(E228*Bulk!$O$1,-1)</f>
        <v>350</v>
      </c>
      <c r="G228" s="35">
        <f>ROUNDUP(E228*Bulk!$O$3,-1)</f>
        <v>320</v>
      </c>
      <c r="H228" s="2">
        <v>8</v>
      </c>
      <c r="I228" s="16">
        <f>F228*H228</f>
        <v>2800</v>
      </c>
      <c r="J228" s="16">
        <f>G228*H228</f>
        <v>2560</v>
      </c>
      <c r="K228" s="185">
        <v>2</v>
      </c>
      <c r="L228" s="257" t="s">
        <v>2854</v>
      </c>
      <c r="M228" s="178">
        <f>E228*H228</f>
        <v>3.92</v>
      </c>
      <c r="N228" s="178"/>
    </row>
    <row r="229" spans="1:14" x14ac:dyDescent="0.3">
      <c r="A229" s="4" t="s">
        <v>2852</v>
      </c>
      <c r="B229" s="163" t="s">
        <v>1513</v>
      </c>
      <c r="C229" s="9" t="s">
        <v>182</v>
      </c>
      <c r="D229" s="12" t="s">
        <v>208</v>
      </c>
      <c r="E229" s="266">
        <v>0.49</v>
      </c>
      <c r="F229" s="35">
        <f>ROUNDUP(E229*Bulk!$O$1,-1)</f>
        <v>350</v>
      </c>
      <c r="G229" s="35">
        <f>ROUNDUP(E229*Bulk!$O$3,-1)</f>
        <v>320</v>
      </c>
      <c r="H229" s="2">
        <v>3</v>
      </c>
      <c r="I229" s="16">
        <f>F229*H229</f>
        <v>1050</v>
      </c>
      <c r="J229" s="16">
        <f>G229*H229</f>
        <v>960</v>
      </c>
      <c r="K229" s="185">
        <v>2</v>
      </c>
      <c r="L229" s="257" t="s">
        <v>2851</v>
      </c>
      <c r="M229" s="178">
        <f>E229*H229</f>
        <v>1.47</v>
      </c>
      <c r="N229" s="178"/>
    </row>
    <row r="230" spans="1:14" x14ac:dyDescent="0.3">
      <c r="A230" s="4" t="s">
        <v>2857</v>
      </c>
      <c r="B230" s="164" t="s">
        <v>1514</v>
      </c>
      <c r="C230" s="9" t="s">
        <v>182</v>
      </c>
      <c r="D230" s="12" t="s">
        <v>208</v>
      </c>
      <c r="E230" s="266">
        <v>0.49</v>
      </c>
      <c r="F230" s="35">
        <f>ROUNDUP(E230*Bulk!$O$1,-1)</f>
        <v>350</v>
      </c>
      <c r="G230" s="35">
        <f>ROUNDUP(E230*Bulk!$O$3,-1)</f>
        <v>320</v>
      </c>
      <c r="H230" s="2">
        <v>1</v>
      </c>
      <c r="I230" s="16">
        <f>F230*H230</f>
        <v>350</v>
      </c>
      <c r="J230" s="16">
        <f>G230*H230</f>
        <v>320</v>
      </c>
      <c r="K230" s="185">
        <v>2</v>
      </c>
      <c r="L230" s="257" t="s">
        <v>2856</v>
      </c>
      <c r="M230" s="178">
        <f>E230*H230</f>
        <v>0.49</v>
      </c>
      <c r="N230" s="178"/>
    </row>
    <row r="231" spans="1:14" x14ac:dyDescent="0.3">
      <c r="A231" s="30" t="s">
        <v>4376</v>
      </c>
      <c r="B231" s="169" t="s">
        <v>1519</v>
      </c>
      <c r="C231" s="9" t="s">
        <v>182</v>
      </c>
      <c r="D231" s="12" t="s">
        <v>208</v>
      </c>
      <c r="E231" s="266">
        <v>0.49</v>
      </c>
      <c r="F231" s="35">
        <f>ROUNDUP(E231*Bulk!$O$1,-1)</f>
        <v>350</v>
      </c>
      <c r="G231" s="35">
        <f>ROUNDUP(E231*Bulk!$O$3,-1)</f>
        <v>320</v>
      </c>
      <c r="H231" s="2">
        <v>1</v>
      </c>
      <c r="I231" s="16">
        <f>F231*H231</f>
        <v>350</v>
      </c>
      <c r="J231" s="16">
        <f>G231*H231</f>
        <v>320</v>
      </c>
      <c r="K231" s="185">
        <v>2</v>
      </c>
      <c r="L231" s="257" t="s">
        <v>4377</v>
      </c>
      <c r="M231" s="178">
        <f>E231*H231</f>
        <v>0.49</v>
      </c>
      <c r="N231" s="178"/>
    </row>
    <row r="232" spans="1:14" x14ac:dyDescent="0.3">
      <c r="A232" s="30" t="s">
        <v>661</v>
      </c>
      <c r="B232" s="169" t="s">
        <v>1519</v>
      </c>
      <c r="C232" s="9" t="s">
        <v>182</v>
      </c>
      <c r="D232" s="12" t="s">
        <v>208</v>
      </c>
      <c r="E232" s="266">
        <v>0.49</v>
      </c>
      <c r="F232" s="35">
        <f>ROUNDUP(E232*Bulk!$O$1,-1)</f>
        <v>350</v>
      </c>
      <c r="G232" s="35">
        <f>ROUNDUP(E232*Bulk!$O$3,-1)</f>
        <v>320</v>
      </c>
      <c r="H232" s="2">
        <v>2</v>
      </c>
      <c r="I232" s="16">
        <f>F232*H232</f>
        <v>700</v>
      </c>
      <c r="J232" s="16">
        <f>G232*H232</f>
        <v>640</v>
      </c>
      <c r="K232" s="185">
        <v>2</v>
      </c>
      <c r="L232" s="257" t="s">
        <v>662</v>
      </c>
      <c r="M232" s="178">
        <f>E232*H232</f>
        <v>0.98</v>
      </c>
      <c r="N232" s="178"/>
    </row>
    <row r="233" spans="1:14" x14ac:dyDescent="0.3">
      <c r="A233" s="30" t="s">
        <v>4378</v>
      </c>
      <c r="B233" s="167" t="s">
        <v>1518</v>
      </c>
      <c r="C233" s="9" t="s">
        <v>182</v>
      </c>
      <c r="D233" s="12" t="s">
        <v>208</v>
      </c>
      <c r="E233" s="266">
        <v>0.75</v>
      </c>
      <c r="F233" s="35">
        <f>ROUNDUP(E233*Bulk!$O$1,-1)</f>
        <v>530</v>
      </c>
      <c r="G233" s="35">
        <f>ROUNDUP(E233*Bulk!$O$3,-1)</f>
        <v>490</v>
      </c>
      <c r="H233" s="2">
        <v>1</v>
      </c>
      <c r="I233" s="16">
        <f>F233*H233</f>
        <v>530</v>
      </c>
      <c r="J233" s="16">
        <f>G233*H233</f>
        <v>490</v>
      </c>
      <c r="K233" s="185">
        <v>2</v>
      </c>
      <c r="L233" s="257" t="s">
        <v>4379</v>
      </c>
      <c r="M233" s="178">
        <f>E233*H233</f>
        <v>0.75</v>
      </c>
      <c r="N233" s="178"/>
    </row>
    <row r="234" spans="1:14" x14ac:dyDescent="0.3">
      <c r="A234" s="38" t="s">
        <v>665</v>
      </c>
      <c r="B234" s="170" t="s">
        <v>1523</v>
      </c>
      <c r="C234" s="9" t="s">
        <v>182</v>
      </c>
      <c r="D234" s="12" t="s">
        <v>208</v>
      </c>
      <c r="E234" s="266">
        <v>0.49</v>
      </c>
      <c r="F234" s="35">
        <f>ROUNDUP(E234*Bulk!$O$1,-1)</f>
        <v>350</v>
      </c>
      <c r="G234" s="35">
        <f>ROUNDUP(E234*Bulk!$O$3,-1)</f>
        <v>320</v>
      </c>
      <c r="H234" s="2">
        <v>1</v>
      </c>
      <c r="I234" s="16">
        <f>F234*H234</f>
        <v>350</v>
      </c>
      <c r="J234" s="16">
        <f>G234*H234</f>
        <v>320</v>
      </c>
      <c r="K234" s="185">
        <v>2</v>
      </c>
      <c r="L234" s="257" t="s">
        <v>666</v>
      </c>
      <c r="M234" s="178">
        <f>E234*H234</f>
        <v>0.49</v>
      </c>
      <c r="N234" s="178"/>
    </row>
    <row r="235" spans="1:14" x14ac:dyDescent="0.3">
      <c r="A235" s="30" t="s">
        <v>665</v>
      </c>
      <c r="B235" s="170" t="s">
        <v>1523</v>
      </c>
      <c r="C235" s="9" t="s">
        <v>182</v>
      </c>
      <c r="D235" s="12" t="s">
        <v>208</v>
      </c>
      <c r="E235" s="266">
        <v>0.49</v>
      </c>
      <c r="F235" s="35">
        <f>ROUNDUP(E235*Bulk!$O$1,-1)</f>
        <v>350</v>
      </c>
      <c r="G235" s="35">
        <f>ROUNDUP(E235*Bulk!$O$3,-1)</f>
        <v>320</v>
      </c>
      <c r="H235" s="2">
        <v>13</v>
      </c>
      <c r="I235" s="16">
        <f>F235*H235</f>
        <v>4550</v>
      </c>
      <c r="J235" s="16">
        <f>G235*H235</f>
        <v>4160</v>
      </c>
      <c r="K235" s="185">
        <v>2</v>
      </c>
      <c r="L235" s="257" t="s">
        <v>2846</v>
      </c>
      <c r="M235" s="178">
        <f>E235*H235</f>
        <v>6.37</v>
      </c>
      <c r="N235" s="178"/>
    </row>
    <row r="236" spans="1:14" x14ac:dyDescent="0.3">
      <c r="A236" s="4" t="s">
        <v>664</v>
      </c>
      <c r="B236" s="170" t="s">
        <v>1523</v>
      </c>
      <c r="C236" s="9" t="s">
        <v>182</v>
      </c>
      <c r="D236" s="12" t="s">
        <v>208</v>
      </c>
      <c r="E236" s="266">
        <v>0.49</v>
      </c>
      <c r="F236" s="35">
        <f>ROUNDUP(E236*Bulk!$O$1,-1)</f>
        <v>350</v>
      </c>
      <c r="G236" s="35">
        <f>ROUNDUP(E236*Bulk!$O$3,-1)</f>
        <v>320</v>
      </c>
      <c r="H236" s="2">
        <v>4</v>
      </c>
      <c r="I236" s="16">
        <f>F236*H236</f>
        <v>1400</v>
      </c>
      <c r="J236" s="16">
        <f>G236*H236</f>
        <v>1280</v>
      </c>
      <c r="K236" s="185">
        <v>2</v>
      </c>
      <c r="L236" s="257" t="s">
        <v>663</v>
      </c>
      <c r="M236" s="178">
        <f>E236*H236</f>
        <v>1.96</v>
      </c>
      <c r="N236" s="178"/>
    </row>
    <row r="237" spans="1:14" x14ac:dyDescent="0.3">
      <c r="A237" s="4" t="s">
        <v>2861</v>
      </c>
      <c r="B237" s="205" t="s">
        <v>2628</v>
      </c>
      <c r="C237" s="9" t="s">
        <v>182</v>
      </c>
      <c r="D237" s="12" t="s">
        <v>208</v>
      </c>
      <c r="E237" s="266">
        <v>0.49</v>
      </c>
      <c r="F237" s="35">
        <f>ROUNDUP(E237*Bulk!$O$1,-1)</f>
        <v>350</v>
      </c>
      <c r="G237" s="35">
        <f>ROUNDUP(E237*Bulk!$O$3,-1)</f>
        <v>320</v>
      </c>
      <c r="H237" s="2">
        <v>3</v>
      </c>
      <c r="I237" s="16">
        <f>F237*H237</f>
        <v>1050</v>
      </c>
      <c r="J237" s="16">
        <f>G237*H237</f>
        <v>960</v>
      </c>
      <c r="K237" s="185">
        <v>2</v>
      </c>
      <c r="L237" s="257" t="s">
        <v>2860</v>
      </c>
      <c r="M237" s="178">
        <f>E237*H237</f>
        <v>1.47</v>
      </c>
      <c r="N237" s="178"/>
    </row>
    <row r="238" spans="1:14" x14ac:dyDescent="0.3">
      <c r="A238" s="21" t="s">
        <v>2861</v>
      </c>
      <c r="B238" s="205" t="s">
        <v>2628</v>
      </c>
      <c r="C238" s="9" t="s">
        <v>182</v>
      </c>
      <c r="D238" s="12" t="s">
        <v>208</v>
      </c>
      <c r="E238" s="266">
        <v>0.49</v>
      </c>
      <c r="F238" s="35">
        <f>ROUNDUP(E238*Bulk!$O$1,-1)</f>
        <v>350</v>
      </c>
      <c r="G238" s="35">
        <f>ROUNDUP(E238*Bulk!$O$3,-1)</f>
        <v>320</v>
      </c>
      <c r="H238" s="2">
        <v>3</v>
      </c>
      <c r="I238" s="16">
        <f>F238*H238</f>
        <v>1050</v>
      </c>
      <c r="J238" s="16">
        <f>G238*H238</f>
        <v>960</v>
      </c>
      <c r="K238" s="185">
        <v>2</v>
      </c>
      <c r="L238" s="257" t="s">
        <v>2862</v>
      </c>
      <c r="M238" s="178">
        <f>E238*H238</f>
        <v>1.47</v>
      </c>
      <c r="N238" s="178"/>
    </row>
    <row r="239" spans="1:14" x14ac:dyDescent="0.3">
      <c r="A239" s="4" t="s">
        <v>5897</v>
      </c>
      <c r="B239" s="211" t="s">
        <v>3229</v>
      </c>
      <c r="C239" s="9" t="s">
        <v>182</v>
      </c>
      <c r="D239" s="12" t="s">
        <v>208</v>
      </c>
      <c r="E239" s="266">
        <v>0.75</v>
      </c>
      <c r="F239" s="35">
        <f>ROUNDUP(E239*Bulk!$O$1,-1)</f>
        <v>530</v>
      </c>
      <c r="G239" s="35">
        <f>ROUNDUP(E239*Bulk!$O$3,-1)</f>
        <v>490</v>
      </c>
      <c r="H239" s="2">
        <v>1</v>
      </c>
      <c r="I239" s="35">
        <f>F239*H239</f>
        <v>530</v>
      </c>
      <c r="J239" s="35">
        <f>G239*H239</f>
        <v>490</v>
      </c>
      <c r="K239" s="185">
        <v>2</v>
      </c>
      <c r="L239" s="257" t="s">
        <v>5898</v>
      </c>
      <c r="M239" s="178">
        <f>E239*H239</f>
        <v>0.75</v>
      </c>
      <c r="N239" s="178"/>
    </row>
    <row r="240" spans="1:14" x14ac:dyDescent="0.3">
      <c r="A240" s="21" t="s">
        <v>3395</v>
      </c>
      <c r="B240" s="211" t="s">
        <v>3228</v>
      </c>
      <c r="C240" s="9" t="s">
        <v>182</v>
      </c>
      <c r="D240" s="12" t="s">
        <v>208</v>
      </c>
      <c r="E240" s="266">
        <v>0.49</v>
      </c>
      <c r="F240" s="35">
        <f>ROUNDUP(E240*Bulk!$O$1,-1)</f>
        <v>350</v>
      </c>
      <c r="G240" s="35">
        <f>ROUNDUP(E240*Bulk!$O$3,-1)</f>
        <v>320</v>
      </c>
      <c r="H240" s="2">
        <v>2</v>
      </c>
      <c r="I240" s="16">
        <f>F240*H240</f>
        <v>700</v>
      </c>
      <c r="J240" s="16">
        <f>G240*H240</f>
        <v>640</v>
      </c>
      <c r="K240" s="185">
        <v>2</v>
      </c>
      <c r="L240" s="257" t="s">
        <v>3396</v>
      </c>
      <c r="M240" s="178">
        <f>E240*H240</f>
        <v>0.98</v>
      </c>
      <c r="N240" s="178"/>
    </row>
    <row r="241" spans="1:14" x14ac:dyDescent="0.3">
      <c r="A241" s="4" t="s">
        <v>3395</v>
      </c>
      <c r="B241" s="211" t="s">
        <v>3228</v>
      </c>
      <c r="C241" s="9" t="s">
        <v>182</v>
      </c>
      <c r="D241" s="12" t="s">
        <v>208</v>
      </c>
      <c r="E241" s="266">
        <v>0.49</v>
      </c>
      <c r="F241" s="35">
        <f>ROUNDUP(E241*Bulk!$O$1,-1)</f>
        <v>350</v>
      </c>
      <c r="G241" s="35">
        <f>ROUNDUP(E241*Bulk!$O$3,-1)</f>
        <v>320</v>
      </c>
      <c r="H241" s="2">
        <v>2</v>
      </c>
      <c r="I241" s="16">
        <f>F241*H241</f>
        <v>700</v>
      </c>
      <c r="J241" s="16">
        <f>G241*H241</f>
        <v>640</v>
      </c>
      <c r="K241" s="185">
        <v>2</v>
      </c>
      <c r="L241" s="257" t="s">
        <v>3394</v>
      </c>
      <c r="M241" s="178">
        <f>E241*H241</f>
        <v>0.98</v>
      </c>
      <c r="N241" s="178"/>
    </row>
    <row r="242" spans="1:14" x14ac:dyDescent="0.3">
      <c r="A242" s="30" t="s">
        <v>3894</v>
      </c>
      <c r="B242" s="244" t="s">
        <v>3837</v>
      </c>
      <c r="C242" s="9" t="s">
        <v>182</v>
      </c>
      <c r="D242" s="12" t="s">
        <v>208</v>
      </c>
      <c r="E242" s="266">
        <v>0.49</v>
      </c>
      <c r="F242" s="35">
        <f>ROUNDUP(E242*Bulk!$O$1,-1)</f>
        <v>350</v>
      </c>
      <c r="G242" s="35">
        <f>ROUNDUP(E242*Bulk!$O$3,-1)</f>
        <v>320</v>
      </c>
      <c r="H242" s="2">
        <v>1</v>
      </c>
      <c r="I242" s="16">
        <f>F242*H242</f>
        <v>350</v>
      </c>
      <c r="J242" s="16">
        <f>G242*H242</f>
        <v>320</v>
      </c>
      <c r="K242" s="185">
        <v>2</v>
      </c>
      <c r="L242" s="257" t="s">
        <v>3893</v>
      </c>
      <c r="M242" s="178">
        <f>E242*H242</f>
        <v>0.49</v>
      </c>
      <c r="N242" s="178"/>
    </row>
    <row r="243" spans="1:14" x14ac:dyDescent="0.3">
      <c r="A243" s="4" t="s">
        <v>5899</v>
      </c>
      <c r="B243" s="272" t="s">
        <v>5294</v>
      </c>
      <c r="C243" s="9" t="s">
        <v>182</v>
      </c>
      <c r="D243" s="12" t="s">
        <v>208</v>
      </c>
      <c r="E243" s="266">
        <v>0.49</v>
      </c>
      <c r="F243" s="35">
        <f>ROUNDUP(E243*Bulk!$O$1,-1)</f>
        <v>350</v>
      </c>
      <c r="G243" s="35">
        <f>ROUNDUP(E243*Bulk!$O$3,-1)</f>
        <v>320</v>
      </c>
      <c r="H243" s="2">
        <v>1</v>
      </c>
      <c r="I243" s="35">
        <f>F243*H243</f>
        <v>350</v>
      </c>
      <c r="J243" s="35">
        <f>G243*H243</f>
        <v>320</v>
      </c>
      <c r="K243" s="185">
        <v>2</v>
      </c>
      <c r="L243" s="257" t="s">
        <v>5900</v>
      </c>
      <c r="M243" s="178">
        <f>E243*H243</f>
        <v>0.49</v>
      </c>
      <c r="N243" s="178"/>
    </row>
    <row r="244" spans="1:14" x14ac:dyDescent="0.3">
      <c r="A244" s="4" t="s">
        <v>5901</v>
      </c>
      <c r="B244" s="272" t="s">
        <v>5294</v>
      </c>
      <c r="C244" s="9" t="s">
        <v>182</v>
      </c>
      <c r="D244" s="12" t="s">
        <v>208</v>
      </c>
      <c r="E244" s="266">
        <v>1.99</v>
      </c>
      <c r="F244" s="35">
        <f>ROUNDUP(E244*Bulk!$O$1,-1)</f>
        <v>1400</v>
      </c>
      <c r="G244" s="35">
        <f>ROUNDUP(E244*Bulk!$O$3,-1)</f>
        <v>1300</v>
      </c>
      <c r="H244" s="2">
        <v>1</v>
      </c>
      <c r="I244" s="35">
        <f>F244*H244</f>
        <v>1400</v>
      </c>
      <c r="J244" s="35">
        <f>G244*H244</f>
        <v>1300</v>
      </c>
      <c r="K244" s="185">
        <v>2</v>
      </c>
      <c r="L244" s="257" t="s">
        <v>5902</v>
      </c>
      <c r="M244" s="178">
        <f>E244*H244</f>
        <v>1.99</v>
      </c>
      <c r="N244" s="178"/>
    </row>
    <row r="245" spans="1:14" x14ac:dyDescent="0.3">
      <c r="A245" s="4" t="s">
        <v>1536</v>
      </c>
      <c r="B245" s="137" t="s">
        <v>1477</v>
      </c>
      <c r="C245" s="9" t="s">
        <v>182</v>
      </c>
      <c r="D245" s="12" t="s">
        <v>208</v>
      </c>
      <c r="E245" s="266">
        <v>0.49</v>
      </c>
      <c r="F245" s="35">
        <f>ROUNDUP(E245*Bulk!$O$1,-1)</f>
        <v>350</v>
      </c>
      <c r="G245" s="35">
        <f>ROUNDUP(E245*Bulk!$O$3,-1)</f>
        <v>320</v>
      </c>
      <c r="H245" s="2">
        <v>1</v>
      </c>
      <c r="I245" s="16">
        <f>F245*H245</f>
        <v>350</v>
      </c>
      <c r="J245" s="16">
        <f>G245*H245</f>
        <v>320</v>
      </c>
      <c r="K245" s="185">
        <v>3</v>
      </c>
      <c r="L245" s="257" t="s">
        <v>1535</v>
      </c>
      <c r="M245" s="178">
        <f>E245*H245</f>
        <v>0.49</v>
      </c>
      <c r="N245" s="178"/>
    </row>
    <row r="246" spans="1:14" x14ac:dyDescent="0.3">
      <c r="A246" s="4" t="s">
        <v>1538</v>
      </c>
      <c r="B246" s="139" t="s">
        <v>1479</v>
      </c>
      <c r="C246" s="9" t="s">
        <v>182</v>
      </c>
      <c r="D246" s="12" t="s">
        <v>208</v>
      </c>
      <c r="E246" s="266">
        <v>0.49</v>
      </c>
      <c r="F246" s="35">
        <f>ROUNDUP(E246*Bulk!$O$1,-1)</f>
        <v>350</v>
      </c>
      <c r="G246" s="35">
        <f>ROUNDUP(E246*Bulk!$O$3,-1)</f>
        <v>320</v>
      </c>
      <c r="H246" s="2">
        <v>1</v>
      </c>
      <c r="I246" s="16">
        <f>F246*H246</f>
        <v>350</v>
      </c>
      <c r="J246" s="16">
        <f>G246*H246</f>
        <v>320</v>
      </c>
      <c r="K246" s="185">
        <v>3</v>
      </c>
      <c r="L246" s="257" t="s">
        <v>1537</v>
      </c>
      <c r="M246" s="178">
        <f>E246*H246</f>
        <v>0.49</v>
      </c>
      <c r="N246" s="178"/>
    </row>
    <row r="247" spans="1:14" x14ac:dyDescent="0.3">
      <c r="A247" s="4" t="s">
        <v>4718</v>
      </c>
      <c r="B247" s="146" t="s">
        <v>1490</v>
      </c>
      <c r="C247" s="9" t="s">
        <v>182</v>
      </c>
      <c r="D247" s="12" t="s">
        <v>208</v>
      </c>
      <c r="E247" s="266">
        <v>0.49</v>
      </c>
      <c r="F247" s="35">
        <f>ROUNDUP(E247*Bulk!$O$1,-1)</f>
        <v>350</v>
      </c>
      <c r="G247" s="35">
        <f>ROUNDUP(E247*Bulk!$O$3,-1)</f>
        <v>320</v>
      </c>
      <c r="H247" s="2">
        <v>1</v>
      </c>
      <c r="I247" s="16">
        <f>F247*H247</f>
        <v>350</v>
      </c>
      <c r="J247" s="16">
        <f>G247*H247</f>
        <v>320</v>
      </c>
      <c r="K247" s="185">
        <v>3</v>
      </c>
      <c r="L247" s="257" t="s">
        <v>4717</v>
      </c>
      <c r="M247" s="178">
        <f>E247*H247</f>
        <v>0.49</v>
      </c>
      <c r="N247" s="178"/>
    </row>
    <row r="248" spans="1:14" x14ac:dyDescent="0.3">
      <c r="A248" s="4" t="s">
        <v>2864</v>
      </c>
      <c r="B248" s="147" t="s">
        <v>1491</v>
      </c>
      <c r="C248" s="9" t="s">
        <v>182</v>
      </c>
      <c r="D248" s="12" t="s">
        <v>208</v>
      </c>
      <c r="E248" s="266">
        <v>0.49</v>
      </c>
      <c r="F248" s="35">
        <f>ROUNDUP(E248*Bulk!$O$1,-1)</f>
        <v>350</v>
      </c>
      <c r="G248" s="35">
        <f>ROUNDUP(E248*Bulk!$O$3,-1)</f>
        <v>320</v>
      </c>
      <c r="H248" s="2">
        <v>1</v>
      </c>
      <c r="I248" s="16">
        <f>F248*H248</f>
        <v>350</v>
      </c>
      <c r="J248" s="16">
        <f>G248*H248</f>
        <v>320</v>
      </c>
      <c r="K248" s="185">
        <v>3</v>
      </c>
      <c r="L248" s="257" t="s">
        <v>2863</v>
      </c>
      <c r="M248" s="178">
        <f>E248*H248</f>
        <v>0.49</v>
      </c>
      <c r="N248" s="178"/>
    </row>
    <row r="249" spans="1:14" x14ac:dyDescent="0.3">
      <c r="A249" s="4" t="s">
        <v>2866</v>
      </c>
      <c r="B249" s="147" t="s">
        <v>1491</v>
      </c>
      <c r="C249" s="9" t="s">
        <v>182</v>
      </c>
      <c r="D249" s="12" t="s">
        <v>208</v>
      </c>
      <c r="E249" s="266">
        <v>0.49</v>
      </c>
      <c r="F249" s="35">
        <f>ROUNDUP(E249*Bulk!$O$1,-1)</f>
        <v>350</v>
      </c>
      <c r="G249" s="35">
        <f>ROUNDUP(E249*Bulk!$O$3,-1)</f>
        <v>320</v>
      </c>
      <c r="H249" s="2">
        <v>1</v>
      </c>
      <c r="I249" s="16">
        <f>F249*H249</f>
        <v>350</v>
      </c>
      <c r="J249" s="16">
        <f>G249*H249</f>
        <v>320</v>
      </c>
      <c r="K249" s="185">
        <v>3</v>
      </c>
      <c r="L249" s="257" t="s">
        <v>2865</v>
      </c>
      <c r="M249" s="178">
        <f>E249*H249</f>
        <v>0.49</v>
      </c>
      <c r="N249" s="178"/>
    </row>
    <row r="250" spans="1:14" x14ac:dyDescent="0.3">
      <c r="A250" s="30" t="s">
        <v>1659</v>
      </c>
      <c r="B250" s="150" t="s">
        <v>1494</v>
      </c>
      <c r="C250" s="9" t="s">
        <v>182</v>
      </c>
      <c r="D250" s="11" t="s">
        <v>210</v>
      </c>
      <c r="E250" s="266">
        <v>1.99</v>
      </c>
      <c r="F250" s="35">
        <f>ROUNDUP(E250*Bulk!$O$1,-1)</f>
        <v>1400</v>
      </c>
      <c r="G250" s="35">
        <f>ROUNDUP(E250*Bulk!$O$3,-1)</f>
        <v>1300</v>
      </c>
      <c r="H250" s="2">
        <v>2</v>
      </c>
      <c r="I250" s="16">
        <f>F250*H250</f>
        <v>2800</v>
      </c>
      <c r="J250" s="16">
        <f>G250*H250</f>
        <v>2600</v>
      </c>
      <c r="K250" s="185">
        <v>3</v>
      </c>
      <c r="L250" s="257" t="s">
        <v>1658</v>
      </c>
      <c r="M250" s="178">
        <f>E250*H250</f>
        <v>3.98</v>
      </c>
      <c r="N250" s="178"/>
    </row>
    <row r="251" spans="1:14" x14ac:dyDescent="0.3">
      <c r="A251" s="4" t="s">
        <v>668</v>
      </c>
      <c r="B251" s="150" t="s">
        <v>1494</v>
      </c>
      <c r="C251" s="9" t="s">
        <v>182</v>
      </c>
      <c r="D251" s="12" t="s">
        <v>208</v>
      </c>
      <c r="E251" s="266">
        <v>0.75</v>
      </c>
      <c r="F251" s="35">
        <f>ROUNDUP(E251*Bulk!$O$1,-1)</f>
        <v>530</v>
      </c>
      <c r="G251" s="35">
        <f>ROUNDUP(E251*Bulk!$O$3,-1)</f>
        <v>490</v>
      </c>
      <c r="H251" s="2">
        <v>3</v>
      </c>
      <c r="I251" s="16">
        <f>F251*H251</f>
        <v>1590</v>
      </c>
      <c r="J251" s="16">
        <f>G251*H251</f>
        <v>1470</v>
      </c>
      <c r="K251" s="185">
        <v>3</v>
      </c>
      <c r="L251" s="257" t="s">
        <v>667</v>
      </c>
      <c r="M251" s="178">
        <f>E251*H251</f>
        <v>2.25</v>
      </c>
      <c r="N251" s="178"/>
    </row>
    <row r="252" spans="1:14" x14ac:dyDescent="0.3">
      <c r="A252" s="4" t="s">
        <v>2868</v>
      </c>
      <c r="B252" s="151" t="s">
        <v>1495</v>
      </c>
      <c r="C252" s="9" t="s">
        <v>182</v>
      </c>
      <c r="D252" s="12" t="s">
        <v>208</v>
      </c>
      <c r="E252" s="266">
        <v>0.49</v>
      </c>
      <c r="F252" s="35">
        <f>ROUNDUP(E252*Bulk!$O$1,-1)</f>
        <v>350</v>
      </c>
      <c r="G252" s="35">
        <f>ROUNDUP(E252*Bulk!$O$3,-1)</f>
        <v>320</v>
      </c>
      <c r="H252" s="2">
        <v>1</v>
      </c>
      <c r="I252" s="16">
        <f>F252*H252</f>
        <v>350</v>
      </c>
      <c r="J252" s="16">
        <f>G252*H252</f>
        <v>320</v>
      </c>
      <c r="K252" s="185">
        <v>3</v>
      </c>
      <c r="L252" s="257" t="s">
        <v>2867</v>
      </c>
      <c r="M252" s="178">
        <f>E252*H252</f>
        <v>0.49</v>
      </c>
      <c r="N252" s="178"/>
    </row>
    <row r="253" spans="1:14" x14ac:dyDescent="0.3">
      <c r="A253" s="30" t="s">
        <v>670</v>
      </c>
      <c r="B253" s="151" t="s">
        <v>1495</v>
      </c>
      <c r="C253" s="9" t="s">
        <v>182</v>
      </c>
      <c r="D253" s="12" t="s">
        <v>208</v>
      </c>
      <c r="E253" s="266">
        <v>0.49</v>
      </c>
      <c r="F253" s="35">
        <f>ROUNDUP(E253*Bulk!$O$1,-1)</f>
        <v>350</v>
      </c>
      <c r="G253" s="35">
        <f>ROUNDUP(E253*Bulk!$O$3,-1)</f>
        <v>320</v>
      </c>
      <c r="H253" s="2">
        <v>2</v>
      </c>
      <c r="I253" s="16">
        <f>F253*H253</f>
        <v>700</v>
      </c>
      <c r="J253" s="16">
        <f>G253*H253</f>
        <v>640</v>
      </c>
      <c r="K253" s="185">
        <v>3</v>
      </c>
      <c r="L253" s="257" t="s">
        <v>669</v>
      </c>
      <c r="M253" s="178">
        <f>E253*H253</f>
        <v>0.98</v>
      </c>
      <c r="N253" s="178"/>
    </row>
    <row r="254" spans="1:14" x14ac:dyDescent="0.3">
      <c r="A254" s="4" t="s">
        <v>3398</v>
      </c>
      <c r="B254" s="299" t="s">
        <v>1499</v>
      </c>
      <c r="C254" s="9" t="s">
        <v>182</v>
      </c>
      <c r="D254" s="12" t="s">
        <v>208</v>
      </c>
      <c r="E254" s="266">
        <v>0.49</v>
      </c>
      <c r="F254" s="35">
        <f>ROUNDUP(E254*Bulk!$O$1,-1)</f>
        <v>350</v>
      </c>
      <c r="G254" s="35">
        <f>ROUNDUP(E254*Bulk!$O$3,-1)</f>
        <v>320</v>
      </c>
      <c r="H254" s="2">
        <v>1</v>
      </c>
      <c r="I254" s="16">
        <f>F254*H254</f>
        <v>350</v>
      </c>
      <c r="J254" s="16">
        <f>G254*H254</f>
        <v>320</v>
      </c>
      <c r="K254" s="185">
        <v>3</v>
      </c>
      <c r="L254" s="257" t="s">
        <v>3397</v>
      </c>
      <c r="M254" s="178">
        <f>E254*H254</f>
        <v>0.49</v>
      </c>
      <c r="N254" s="178"/>
    </row>
    <row r="255" spans="1:14" x14ac:dyDescent="0.3">
      <c r="A255" s="4" t="s">
        <v>671</v>
      </c>
      <c r="B255" s="156" t="s">
        <v>1502</v>
      </c>
      <c r="C255" s="9" t="s">
        <v>182</v>
      </c>
      <c r="D255" s="12" t="s">
        <v>208</v>
      </c>
      <c r="E255" s="266">
        <v>1.49</v>
      </c>
      <c r="F255" s="35">
        <f>ROUNDUP(E255*Bulk!$O$1,-1)</f>
        <v>1050</v>
      </c>
      <c r="G255" s="35">
        <f>ROUNDUP(E255*Bulk!$O$3,-1)</f>
        <v>970</v>
      </c>
      <c r="H255" s="2">
        <v>3</v>
      </c>
      <c r="I255" s="16">
        <f>F255*H255</f>
        <v>3150</v>
      </c>
      <c r="J255" s="16">
        <f>G255*H255</f>
        <v>2910</v>
      </c>
      <c r="K255" s="185">
        <v>3</v>
      </c>
      <c r="L255" s="257" t="s">
        <v>672</v>
      </c>
      <c r="M255" s="178">
        <f>E255*H255</f>
        <v>4.47</v>
      </c>
      <c r="N255" s="178"/>
    </row>
    <row r="256" spans="1:14" x14ac:dyDescent="0.3">
      <c r="A256" s="4" t="s">
        <v>674</v>
      </c>
      <c r="B256" s="143" t="s">
        <v>1505</v>
      </c>
      <c r="C256" s="9" t="s">
        <v>182</v>
      </c>
      <c r="D256" s="12" t="s">
        <v>208</v>
      </c>
      <c r="E256" s="266">
        <v>0.49</v>
      </c>
      <c r="F256" s="35">
        <f>ROUNDUP(E256*Bulk!$O$1,-1)</f>
        <v>350</v>
      </c>
      <c r="G256" s="35">
        <f>ROUNDUP(E256*Bulk!$O$3,-1)</f>
        <v>320</v>
      </c>
      <c r="H256" s="2">
        <v>2</v>
      </c>
      <c r="I256" s="16">
        <f>F256*H256</f>
        <v>700</v>
      </c>
      <c r="J256" s="16">
        <f>G256*H256</f>
        <v>640</v>
      </c>
      <c r="K256" s="185">
        <v>3</v>
      </c>
      <c r="L256" s="257" t="s">
        <v>673</v>
      </c>
      <c r="M256" s="178">
        <f>E256*H256</f>
        <v>0.98</v>
      </c>
      <c r="N256" s="178"/>
    </row>
    <row r="257" spans="1:14" x14ac:dyDescent="0.3">
      <c r="A257" s="4" t="s">
        <v>2870</v>
      </c>
      <c r="B257" s="164" t="s">
        <v>1514</v>
      </c>
      <c r="C257" s="9" t="s">
        <v>182</v>
      </c>
      <c r="D257" s="12" t="s">
        <v>208</v>
      </c>
      <c r="E257" s="266">
        <v>1.99</v>
      </c>
      <c r="F257" s="35">
        <f>ROUNDUP(E257*Bulk!$O$1,-1)</f>
        <v>1400</v>
      </c>
      <c r="G257" s="35">
        <f>ROUNDUP(E257*Bulk!$O$3,-1)</f>
        <v>1300</v>
      </c>
      <c r="H257" s="2">
        <v>1</v>
      </c>
      <c r="I257" s="16">
        <f>F257*H257</f>
        <v>1400</v>
      </c>
      <c r="J257" s="16">
        <f>G257*H257</f>
        <v>1300</v>
      </c>
      <c r="K257" s="185">
        <v>3</v>
      </c>
      <c r="L257" s="257" t="s">
        <v>2869</v>
      </c>
      <c r="M257" s="178">
        <f>E257*H257</f>
        <v>1.99</v>
      </c>
      <c r="N257" s="178"/>
    </row>
    <row r="258" spans="1:14" x14ac:dyDescent="0.3">
      <c r="A258" s="30" t="s">
        <v>676</v>
      </c>
      <c r="B258" s="164" t="s">
        <v>1514</v>
      </c>
      <c r="C258" s="9" t="s">
        <v>182</v>
      </c>
      <c r="D258" s="12" t="s">
        <v>208</v>
      </c>
      <c r="E258" s="266">
        <v>0.49</v>
      </c>
      <c r="F258" s="35">
        <f>ROUNDUP(E258*Bulk!$O$1,-1)</f>
        <v>350</v>
      </c>
      <c r="G258" s="35">
        <f>ROUNDUP(E258*Bulk!$O$3,-1)</f>
        <v>320</v>
      </c>
      <c r="H258" s="2">
        <v>1</v>
      </c>
      <c r="I258" s="16">
        <f>F258*H258</f>
        <v>350</v>
      </c>
      <c r="J258" s="16">
        <f>G258*H258</f>
        <v>320</v>
      </c>
      <c r="K258" s="185">
        <v>3</v>
      </c>
      <c r="L258" s="257" t="s">
        <v>675</v>
      </c>
      <c r="M258" s="178">
        <f>E258*H258</f>
        <v>0.49</v>
      </c>
      <c r="N258" s="178"/>
    </row>
    <row r="259" spans="1:14" x14ac:dyDescent="0.3">
      <c r="A259" s="4" t="s">
        <v>676</v>
      </c>
      <c r="B259" s="164" t="s">
        <v>1514</v>
      </c>
      <c r="C259" s="9" t="s">
        <v>182</v>
      </c>
      <c r="D259" s="12" t="s">
        <v>208</v>
      </c>
      <c r="E259" s="266">
        <v>0.49</v>
      </c>
      <c r="F259" s="35">
        <f>ROUNDUP(E259*Bulk!$O$1,-1)</f>
        <v>350</v>
      </c>
      <c r="G259" s="35">
        <f>ROUNDUP(E259*Bulk!$O$3,-1)</f>
        <v>320</v>
      </c>
      <c r="H259" s="2">
        <v>1</v>
      </c>
      <c r="I259" s="35">
        <f>F259*H259</f>
        <v>350</v>
      </c>
      <c r="J259" s="35">
        <f>G259*H259</f>
        <v>320</v>
      </c>
      <c r="K259" s="185">
        <v>3</v>
      </c>
      <c r="L259" s="257" t="s">
        <v>675</v>
      </c>
      <c r="M259" s="178">
        <f>E259*H259</f>
        <v>0.49</v>
      </c>
      <c r="N259" s="178"/>
    </row>
    <row r="260" spans="1:14" x14ac:dyDescent="0.3">
      <c r="A260" s="30" t="s">
        <v>4062</v>
      </c>
      <c r="B260" s="165" t="s">
        <v>1515</v>
      </c>
      <c r="C260" s="9" t="s">
        <v>182</v>
      </c>
      <c r="D260" s="12" t="s">
        <v>208</v>
      </c>
      <c r="E260" s="266">
        <v>1.99</v>
      </c>
      <c r="F260" s="35">
        <f>ROUNDUP(E260*Bulk!$O$1,-1)</f>
        <v>1400</v>
      </c>
      <c r="G260" s="35">
        <f>ROUNDUP(E260*Bulk!$O$3,-1)</f>
        <v>1300</v>
      </c>
      <c r="H260" s="2">
        <v>1</v>
      </c>
      <c r="I260" s="16">
        <f>F260*H260</f>
        <v>1400</v>
      </c>
      <c r="J260" s="16">
        <f>G260*H260</f>
        <v>1300</v>
      </c>
      <c r="K260" s="185">
        <v>3</v>
      </c>
      <c r="L260" s="257" t="s">
        <v>3895</v>
      </c>
      <c r="M260" s="178">
        <f>E260*H260</f>
        <v>1.99</v>
      </c>
      <c r="N260" s="178"/>
    </row>
    <row r="261" spans="1:14" x14ac:dyDescent="0.3">
      <c r="A261" s="4" t="s">
        <v>5904</v>
      </c>
      <c r="B261" s="165" t="s">
        <v>1515</v>
      </c>
      <c r="C261" s="9" t="s">
        <v>182</v>
      </c>
      <c r="D261" s="12" t="s">
        <v>208</v>
      </c>
      <c r="E261" s="266">
        <v>1.99</v>
      </c>
      <c r="F261" s="35">
        <f>ROUNDUP(E261*Bulk!$O$1,-1)</f>
        <v>1400</v>
      </c>
      <c r="G261" s="35">
        <f>ROUNDUP(E261*Bulk!$O$3,-1)</f>
        <v>1300</v>
      </c>
      <c r="H261" s="2">
        <v>1</v>
      </c>
      <c r="I261" s="35">
        <f>F261*H261</f>
        <v>1400</v>
      </c>
      <c r="J261" s="35">
        <f>G261*H261</f>
        <v>1300</v>
      </c>
      <c r="K261" s="185">
        <v>3</v>
      </c>
      <c r="L261" s="257" t="s">
        <v>5903</v>
      </c>
      <c r="M261" s="178">
        <f>E261*H261</f>
        <v>1.99</v>
      </c>
      <c r="N261" s="178"/>
    </row>
    <row r="262" spans="1:14" x14ac:dyDescent="0.3">
      <c r="A262" s="4" t="s">
        <v>28</v>
      </c>
      <c r="B262" s="166" t="s">
        <v>1516</v>
      </c>
      <c r="C262" s="9" t="s">
        <v>182</v>
      </c>
      <c r="D262" s="12" t="s">
        <v>208</v>
      </c>
      <c r="E262" s="266">
        <v>0.99</v>
      </c>
      <c r="F262" s="35">
        <f>ROUNDUP(E262*Bulk!$O$1,-1)</f>
        <v>700</v>
      </c>
      <c r="G262" s="35">
        <f>ROUNDUP(E262*Bulk!$O$3,-1)</f>
        <v>650</v>
      </c>
      <c r="H262" s="2">
        <v>1</v>
      </c>
      <c r="I262" s="16">
        <f>F262*H262</f>
        <v>700</v>
      </c>
      <c r="J262" s="16">
        <f>G262*H262</f>
        <v>650</v>
      </c>
      <c r="K262" s="185">
        <v>3</v>
      </c>
      <c r="L262" s="257" t="s">
        <v>677</v>
      </c>
      <c r="M262" s="178">
        <f>E262*H262</f>
        <v>0.99</v>
      </c>
      <c r="N262" s="178"/>
    </row>
    <row r="263" spans="1:14" x14ac:dyDescent="0.3">
      <c r="A263" s="4" t="s">
        <v>4384</v>
      </c>
      <c r="B263" s="167" t="s">
        <v>1518</v>
      </c>
      <c r="C263" s="9" t="s">
        <v>182</v>
      </c>
      <c r="D263" s="12" t="s">
        <v>208</v>
      </c>
      <c r="E263" s="266">
        <v>0.49</v>
      </c>
      <c r="F263" s="35">
        <f>ROUNDUP(E263*Bulk!$O$1,-1)</f>
        <v>350</v>
      </c>
      <c r="G263" s="35">
        <f>ROUNDUP(E263*Bulk!$O$3,-1)</f>
        <v>320</v>
      </c>
      <c r="H263" s="2">
        <v>2</v>
      </c>
      <c r="I263" s="16">
        <f>F263*H263</f>
        <v>700</v>
      </c>
      <c r="J263" s="16">
        <f>G263*H263</f>
        <v>640</v>
      </c>
      <c r="K263" s="185">
        <v>3</v>
      </c>
      <c r="L263" s="257" t="s">
        <v>4383</v>
      </c>
      <c r="M263" s="178">
        <f>E263*H263</f>
        <v>0.98</v>
      </c>
      <c r="N263" s="178"/>
    </row>
    <row r="264" spans="1:14" x14ac:dyDescent="0.3">
      <c r="A264" s="4" t="s">
        <v>679</v>
      </c>
      <c r="B264" s="168" t="s">
        <v>1520</v>
      </c>
      <c r="C264" s="9" t="s">
        <v>182</v>
      </c>
      <c r="D264" s="12" t="s">
        <v>208</v>
      </c>
      <c r="E264" s="266">
        <v>1.49</v>
      </c>
      <c r="F264" s="35">
        <f>ROUNDUP(E264*Bulk!$O$1,-1)</f>
        <v>1050</v>
      </c>
      <c r="G264" s="35">
        <f>ROUNDUP(E264*Bulk!$O$3,-1)</f>
        <v>970</v>
      </c>
      <c r="H264" s="2">
        <v>1</v>
      </c>
      <c r="I264" s="16">
        <f>F264*H264</f>
        <v>1050</v>
      </c>
      <c r="J264" s="16">
        <f>G264*H264</f>
        <v>970</v>
      </c>
      <c r="K264" s="185">
        <v>3</v>
      </c>
      <c r="L264" s="257" t="s">
        <v>678</v>
      </c>
      <c r="M264" s="178">
        <f>E264*H264</f>
        <v>1.49</v>
      </c>
      <c r="N264" s="178"/>
    </row>
    <row r="265" spans="1:14" x14ac:dyDescent="0.3">
      <c r="A265" s="4" t="s">
        <v>5905</v>
      </c>
      <c r="B265" s="171" t="s">
        <v>1524</v>
      </c>
      <c r="C265" s="9" t="s">
        <v>182</v>
      </c>
      <c r="D265" s="12" t="s">
        <v>208</v>
      </c>
      <c r="E265" s="266">
        <v>0.75</v>
      </c>
      <c r="F265" s="35">
        <f>ROUNDUP(E265*Bulk!$O$1,-1)</f>
        <v>530</v>
      </c>
      <c r="G265" s="35">
        <f>ROUNDUP(E265*Bulk!$O$3,-1)</f>
        <v>490</v>
      </c>
      <c r="H265" s="2">
        <v>1</v>
      </c>
      <c r="I265" s="35">
        <f>F265*H265</f>
        <v>530</v>
      </c>
      <c r="J265" s="35">
        <f>G265*H265</f>
        <v>490</v>
      </c>
      <c r="K265" s="185">
        <v>3</v>
      </c>
      <c r="L265" s="257" t="s">
        <v>5906</v>
      </c>
      <c r="M265" s="178">
        <f>E265*H265</f>
        <v>0.75</v>
      </c>
      <c r="N265" s="178"/>
    </row>
    <row r="266" spans="1:14" x14ac:dyDescent="0.3">
      <c r="A266" s="30" t="s">
        <v>680</v>
      </c>
      <c r="B266" s="170" t="s">
        <v>1523</v>
      </c>
      <c r="C266" s="9" t="s">
        <v>182</v>
      </c>
      <c r="D266" s="12" t="s">
        <v>208</v>
      </c>
      <c r="E266" s="266">
        <v>0.49</v>
      </c>
      <c r="F266" s="35">
        <f>ROUNDUP(E266*Bulk!$O$1,-1)</f>
        <v>350</v>
      </c>
      <c r="G266" s="35">
        <f>ROUNDUP(E266*Bulk!$O$3,-1)</f>
        <v>320</v>
      </c>
      <c r="H266" s="2">
        <v>3</v>
      </c>
      <c r="I266" s="16">
        <f>F266*H266</f>
        <v>1050</v>
      </c>
      <c r="J266" s="16">
        <f>G266*H266</f>
        <v>960</v>
      </c>
      <c r="K266" s="185">
        <v>3</v>
      </c>
      <c r="L266" s="257" t="s">
        <v>681</v>
      </c>
      <c r="M266" s="178">
        <f>E266*H266</f>
        <v>1.47</v>
      </c>
      <c r="N266" s="178"/>
    </row>
    <row r="267" spans="1:14" x14ac:dyDescent="0.3">
      <c r="A267" s="4" t="s">
        <v>3400</v>
      </c>
      <c r="B267" s="193" t="s">
        <v>2423</v>
      </c>
      <c r="C267" s="9" t="s">
        <v>182</v>
      </c>
      <c r="D267" s="12" t="s">
        <v>208</v>
      </c>
      <c r="E267" s="266">
        <v>0.49</v>
      </c>
      <c r="F267" s="35">
        <f>ROUNDUP(E267*Bulk!$O$1,-1)</f>
        <v>350</v>
      </c>
      <c r="G267" s="35">
        <f>ROUNDUP(E267*Bulk!$O$3,-1)</f>
        <v>320</v>
      </c>
      <c r="H267" s="2">
        <v>2</v>
      </c>
      <c r="I267" s="16">
        <f>F267*H267</f>
        <v>700</v>
      </c>
      <c r="J267" s="16">
        <f>G267*H267</f>
        <v>640</v>
      </c>
      <c r="K267" s="185">
        <v>3</v>
      </c>
      <c r="L267" s="257" t="s">
        <v>3399</v>
      </c>
      <c r="M267" s="178">
        <f>E267*H267</f>
        <v>0.98</v>
      </c>
      <c r="N267" s="178"/>
    </row>
    <row r="268" spans="1:14" x14ac:dyDescent="0.3">
      <c r="A268" s="4" t="s">
        <v>3401</v>
      </c>
      <c r="B268" s="193" t="s">
        <v>2423</v>
      </c>
      <c r="C268" s="9" t="s">
        <v>182</v>
      </c>
      <c r="D268" s="12" t="s">
        <v>208</v>
      </c>
      <c r="E268" s="266">
        <v>0.49</v>
      </c>
      <c r="F268" s="35">
        <f>ROUNDUP(E268*Bulk!$O$1,-1)</f>
        <v>350</v>
      </c>
      <c r="G268" s="35">
        <f>ROUNDUP(E268*Bulk!$O$3,-1)</f>
        <v>320</v>
      </c>
      <c r="H268" s="2">
        <v>2</v>
      </c>
      <c r="I268" s="16">
        <f>F268*H268</f>
        <v>700</v>
      </c>
      <c r="J268" s="16">
        <f>G268*H268</f>
        <v>640</v>
      </c>
      <c r="K268" s="185">
        <v>3</v>
      </c>
      <c r="L268" s="257" t="s">
        <v>3402</v>
      </c>
      <c r="M268" s="178">
        <f>E268*H268</f>
        <v>0.98</v>
      </c>
      <c r="N268" s="178"/>
    </row>
    <row r="269" spans="1:14" x14ac:dyDescent="0.3">
      <c r="A269" s="21" t="s">
        <v>5134</v>
      </c>
      <c r="B269" s="23" t="s">
        <v>2421</v>
      </c>
      <c r="C269" s="9" t="s">
        <v>182</v>
      </c>
      <c r="D269" s="12" t="s">
        <v>208</v>
      </c>
      <c r="E269" s="266">
        <v>1.99</v>
      </c>
      <c r="F269" s="35">
        <f>ROUNDUP(E269*Bulk!$O$1,-1)</f>
        <v>1400</v>
      </c>
      <c r="G269" s="35">
        <f>ROUNDUP(E269*Bulk!$O$3,-1)</f>
        <v>1300</v>
      </c>
      <c r="H269" s="2">
        <v>1</v>
      </c>
      <c r="I269" s="35">
        <f>F269*H269</f>
        <v>1400</v>
      </c>
      <c r="J269" s="35">
        <f>G269*H269</f>
        <v>1300</v>
      </c>
      <c r="K269" s="185">
        <v>3</v>
      </c>
      <c r="L269" s="257" t="s">
        <v>5135</v>
      </c>
      <c r="M269" s="178">
        <f>E269*H269</f>
        <v>1.99</v>
      </c>
      <c r="N269" s="178"/>
    </row>
    <row r="270" spans="1:14" x14ac:dyDescent="0.3">
      <c r="A270" s="4" t="s">
        <v>2651</v>
      </c>
      <c r="B270" s="205" t="s">
        <v>2628</v>
      </c>
      <c r="C270" s="9" t="s">
        <v>182</v>
      </c>
      <c r="D270" s="11" t="s">
        <v>210</v>
      </c>
      <c r="E270" s="266">
        <v>1.49</v>
      </c>
      <c r="F270" s="35">
        <f>ROUNDUP(E270*Bulk!$O$1,-1)</f>
        <v>1050</v>
      </c>
      <c r="G270" s="35">
        <f>ROUNDUP(E270*Bulk!$O$3,-1)</f>
        <v>970</v>
      </c>
      <c r="H270" s="2">
        <v>2</v>
      </c>
      <c r="I270" s="16">
        <f>F270*H270</f>
        <v>2100</v>
      </c>
      <c r="J270" s="16">
        <f>G270*H270</f>
        <v>1940</v>
      </c>
      <c r="K270" s="185">
        <v>3</v>
      </c>
      <c r="L270" s="257" t="s">
        <v>2650</v>
      </c>
      <c r="M270" s="178">
        <f>E270*H270</f>
        <v>2.98</v>
      </c>
      <c r="N270" s="178"/>
    </row>
    <row r="271" spans="1:14" x14ac:dyDescent="0.3">
      <c r="A271" s="30" t="s">
        <v>6612</v>
      </c>
      <c r="B271" s="284" t="s">
        <v>6291</v>
      </c>
      <c r="C271" s="9" t="s">
        <v>182</v>
      </c>
      <c r="D271" s="12" t="s">
        <v>208</v>
      </c>
      <c r="E271" s="266">
        <v>0.49</v>
      </c>
      <c r="F271" s="35">
        <f>ROUNDUP(E271*Bulk!$O$1,-1)</f>
        <v>350</v>
      </c>
      <c r="G271" s="35">
        <f>ROUNDUP(E271*Bulk!$O$3,-1)</f>
        <v>320</v>
      </c>
      <c r="H271" s="2">
        <v>1</v>
      </c>
      <c r="I271" s="16">
        <f>F271*H271</f>
        <v>350</v>
      </c>
      <c r="J271" s="16">
        <f>G271*H271</f>
        <v>320</v>
      </c>
      <c r="K271" s="185">
        <v>3</v>
      </c>
      <c r="L271" s="257" t="s">
        <v>6611</v>
      </c>
      <c r="M271" s="178">
        <f>E271*H271</f>
        <v>0.49</v>
      </c>
      <c r="N271" s="178"/>
    </row>
    <row r="272" spans="1:14" x14ac:dyDescent="0.3">
      <c r="A272" s="4" t="s">
        <v>5909</v>
      </c>
      <c r="B272" s="211" t="s">
        <v>3229</v>
      </c>
      <c r="C272" s="9" t="s">
        <v>182</v>
      </c>
      <c r="D272" s="12" t="s">
        <v>208</v>
      </c>
      <c r="E272" s="266">
        <v>0.99</v>
      </c>
      <c r="F272" s="35">
        <f>ROUNDUP(E272*Bulk!$O$1,-1)</f>
        <v>700</v>
      </c>
      <c r="G272" s="35">
        <f>ROUNDUP(E272*Bulk!$O$3,-1)</f>
        <v>650</v>
      </c>
      <c r="H272" s="2">
        <v>1</v>
      </c>
      <c r="I272" s="35">
        <f>F272*H272</f>
        <v>700</v>
      </c>
      <c r="J272" s="35">
        <f>G272*H272</f>
        <v>650</v>
      </c>
      <c r="K272" s="185">
        <v>3</v>
      </c>
      <c r="L272" s="257" t="s">
        <v>5910</v>
      </c>
      <c r="M272" s="178">
        <f>E272*H272</f>
        <v>0.99</v>
      </c>
      <c r="N272" s="178"/>
    </row>
    <row r="273" spans="1:14" x14ac:dyDescent="0.3">
      <c r="A273" s="38" t="s">
        <v>3403</v>
      </c>
      <c r="B273" s="211" t="s">
        <v>3228</v>
      </c>
      <c r="C273" s="9" t="s">
        <v>182</v>
      </c>
      <c r="D273" s="12" t="s">
        <v>208</v>
      </c>
      <c r="E273" s="266">
        <v>0.49</v>
      </c>
      <c r="F273" s="35">
        <f>ROUNDUP(E273*Bulk!$O$1,-1)</f>
        <v>350</v>
      </c>
      <c r="G273" s="35">
        <f>ROUNDUP(E273*Bulk!$O$3,-1)</f>
        <v>320</v>
      </c>
      <c r="H273" s="2">
        <v>1</v>
      </c>
      <c r="I273" s="16">
        <f>F273*H273</f>
        <v>350</v>
      </c>
      <c r="J273" s="16">
        <f>G273*H273</f>
        <v>320</v>
      </c>
      <c r="K273" s="185">
        <v>3</v>
      </c>
      <c r="L273" s="257" t="s">
        <v>3404</v>
      </c>
      <c r="M273" s="178">
        <f>E273*H273</f>
        <v>0.49</v>
      </c>
      <c r="N273" s="178"/>
    </row>
    <row r="274" spans="1:14" x14ac:dyDescent="0.3">
      <c r="A274" s="4" t="s">
        <v>5908</v>
      </c>
      <c r="B274" s="211" t="s">
        <v>3228</v>
      </c>
      <c r="C274" s="9" t="s">
        <v>182</v>
      </c>
      <c r="D274" s="12" t="s">
        <v>208</v>
      </c>
      <c r="E274" s="266">
        <v>1.49</v>
      </c>
      <c r="F274" s="35">
        <f>ROUNDUP(E274*Bulk!$O$1,-1)</f>
        <v>1050</v>
      </c>
      <c r="G274" s="35">
        <f>ROUNDUP(E274*Bulk!$O$3,-1)</f>
        <v>970</v>
      </c>
      <c r="H274" s="2">
        <v>2</v>
      </c>
      <c r="I274" s="35">
        <f>F274*H274</f>
        <v>2100</v>
      </c>
      <c r="J274" s="35">
        <f>G274*H274</f>
        <v>1940</v>
      </c>
      <c r="K274" s="185">
        <v>3</v>
      </c>
      <c r="L274" s="257" t="s">
        <v>5907</v>
      </c>
      <c r="M274" s="178">
        <f>E274*H274</f>
        <v>2.98</v>
      </c>
      <c r="N274" s="178"/>
    </row>
    <row r="275" spans="1:14" x14ac:dyDescent="0.3">
      <c r="A275" s="4" t="s">
        <v>5136</v>
      </c>
      <c r="B275" s="244" t="s">
        <v>3837</v>
      </c>
      <c r="C275" s="9" t="s">
        <v>182</v>
      </c>
      <c r="D275" s="12" t="s">
        <v>208</v>
      </c>
      <c r="E275" s="266">
        <v>0.49</v>
      </c>
      <c r="F275" s="35">
        <f>ROUNDUP(E275*Bulk!$O$1,-1)</f>
        <v>350</v>
      </c>
      <c r="G275" s="35">
        <f>ROUNDUP(E275*Bulk!$O$3,-1)</f>
        <v>320</v>
      </c>
      <c r="H275" s="2">
        <v>2</v>
      </c>
      <c r="I275" s="35">
        <f>F275*H275</f>
        <v>700</v>
      </c>
      <c r="J275" s="35">
        <f>G275*H275</f>
        <v>640</v>
      </c>
      <c r="K275" s="185">
        <v>3</v>
      </c>
      <c r="L275" s="257" t="s">
        <v>5137</v>
      </c>
      <c r="M275" s="178">
        <f>E275*H275</f>
        <v>0.98</v>
      </c>
      <c r="N275" s="178"/>
    </row>
    <row r="276" spans="1:14" x14ac:dyDescent="0.3">
      <c r="A276" s="4" t="s">
        <v>4186</v>
      </c>
      <c r="B276" s="249" t="s">
        <v>4120</v>
      </c>
      <c r="C276" s="9" t="s">
        <v>182</v>
      </c>
      <c r="D276" s="12" t="s">
        <v>208</v>
      </c>
      <c r="E276" s="266">
        <v>0.49</v>
      </c>
      <c r="F276" s="35">
        <f>ROUNDUP(E276*Bulk!$O$1,-1)</f>
        <v>350</v>
      </c>
      <c r="G276" s="35">
        <f>ROUNDUP(E276*Bulk!$O$3,-1)</f>
        <v>320</v>
      </c>
      <c r="H276" s="2">
        <v>1</v>
      </c>
      <c r="I276" s="16">
        <f>F276*H276</f>
        <v>350</v>
      </c>
      <c r="J276" s="16">
        <f>G276*H276</f>
        <v>320</v>
      </c>
      <c r="K276" s="185">
        <v>3</v>
      </c>
      <c r="L276" s="257" t="s">
        <v>4187</v>
      </c>
      <c r="M276" s="178">
        <f>E276*H276</f>
        <v>0.49</v>
      </c>
      <c r="N276" s="178"/>
    </row>
    <row r="277" spans="1:14" x14ac:dyDescent="0.3">
      <c r="A277" s="4" t="s">
        <v>4189</v>
      </c>
      <c r="B277" s="249" t="s">
        <v>4121</v>
      </c>
      <c r="C277" s="9" t="s">
        <v>182</v>
      </c>
      <c r="D277" s="12" t="s">
        <v>208</v>
      </c>
      <c r="E277" s="266">
        <v>0.49</v>
      </c>
      <c r="F277" s="35">
        <f>ROUNDUP(E277*Bulk!$O$1,-1)</f>
        <v>350</v>
      </c>
      <c r="G277" s="35">
        <f>ROUNDUP(E277*Bulk!$O$3,-1)</f>
        <v>320</v>
      </c>
      <c r="H277" s="2">
        <v>1</v>
      </c>
      <c r="I277" s="16">
        <f>F277*H277</f>
        <v>350</v>
      </c>
      <c r="J277" s="16">
        <f>G277*H277</f>
        <v>320</v>
      </c>
      <c r="K277" s="185">
        <v>3</v>
      </c>
      <c r="L277" s="257" t="s">
        <v>4188</v>
      </c>
      <c r="M277" s="178">
        <f>E277*H277</f>
        <v>0.49</v>
      </c>
      <c r="N277" s="178"/>
    </row>
    <row r="278" spans="1:14" x14ac:dyDescent="0.3">
      <c r="A278" s="4" t="s">
        <v>4719</v>
      </c>
      <c r="B278" s="255" t="s">
        <v>4514</v>
      </c>
      <c r="C278" s="9" t="s">
        <v>182</v>
      </c>
      <c r="D278" s="12" t="s">
        <v>208</v>
      </c>
      <c r="E278" s="266">
        <v>0.49</v>
      </c>
      <c r="F278" s="35">
        <f>ROUNDUP(E278*Bulk!$O$1,-1)</f>
        <v>350</v>
      </c>
      <c r="G278" s="35">
        <f>ROUNDUP(E278*Bulk!$O$3,-1)</f>
        <v>320</v>
      </c>
      <c r="H278" s="2">
        <v>1</v>
      </c>
      <c r="I278" s="16">
        <f>F278*H278</f>
        <v>350</v>
      </c>
      <c r="J278" s="16">
        <f>G278*H278</f>
        <v>320</v>
      </c>
      <c r="K278" s="185">
        <v>3</v>
      </c>
      <c r="L278" s="257" t="s">
        <v>4720</v>
      </c>
      <c r="M278" s="178">
        <f>E278*H278</f>
        <v>0.49</v>
      </c>
      <c r="N278" s="178"/>
    </row>
    <row r="279" spans="1:14" x14ac:dyDescent="0.3">
      <c r="A279" s="4" t="s">
        <v>5912</v>
      </c>
      <c r="B279" s="272" t="s">
        <v>5294</v>
      </c>
      <c r="C279" s="9" t="s">
        <v>182</v>
      </c>
      <c r="D279" s="12" t="s">
        <v>208</v>
      </c>
      <c r="E279" s="266">
        <v>0.49</v>
      </c>
      <c r="F279" s="35">
        <f>ROUNDUP(E279*Bulk!$O$1,-1)</f>
        <v>350</v>
      </c>
      <c r="G279" s="35">
        <f>ROUNDUP(E279*Bulk!$O$3,-1)</f>
        <v>320</v>
      </c>
      <c r="H279" s="2">
        <v>1</v>
      </c>
      <c r="I279" s="35">
        <f>F279*H279</f>
        <v>350</v>
      </c>
      <c r="J279" s="35">
        <f>G279*H279</f>
        <v>320</v>
      </c>
      <c r="K279" s="185">
        <v>3</v>
      </c>
      <c r="L279" s="257" t="s">
        <v>5911</v>
      </c>
      <c r="M279" s="178">
        <f>E279*H279</f>
        <v>0.49</v>
      </c>
      <c r="N279" s="178"/>
    </row>
    <row r="280" spans="1:14" x14ac:dyDescent="0.3">
      <c r="A280" s="4" t="s">
        <v>5913</v>
      </c>
      <c r="B280" s="272" t="s">
        <v>5294</v>
      </c>
      <c r="C280" s="9" t="s">
        <v>182</v>
      </c>
      <c r="D280" s="12" t="s">
        <v>208</v>
      </c>
      <c r="E280" s="266">
        <v>0.49</v>
      </c>
      <c r="F280" s="35">
        <f>ROUNDUP(E280*Bulk!$O$1,-1)</f>
        <v>350</v>
      </c>
      <c r="G280" s="35">
        <f>ROUNDUP(E280*Bulk!$O$3,-1)</f>
        <v>320</v>
      </c>
      <c r="H280" s="2">
        <v>1</v>
      </c>
      <c r="I280" s="35">
        <f>F280*H280</f>
        <v>350</v>
      </c>
      <c r="J280" s="35">
        <f>G280*H280</f>
        <v>320</v>
      </c>
      <c r="K280" s="185">
        <v>3</v>
      </c>
      <c r="L280" s="257" t="s">
        <v>5914</v>
      </c>
      <c r="M280" s="178">
        <f>E280*H280</f>
        <v>0.49</v>
      </c>
      <c r="N280" s="178"/>
    </row>
    <row r="281" spans="1:14" x14ac:dyDescent="0.3">
      <c r="A281" s="4" t="s">
        <v>5916</v>
      </c>
      <c r="B281" s="272" t="s">
        <v>5294</v>
      </c>
      <c r="C281" s="9" t="s">
        <v>182</v>
      </c>
      <c r="D281" s="12" t="s">
        <v>208</v>
      </c>
      <c r="E281" s="266">
        <v>0.49</v>
      </c>
      <c r="F281" s="35">
        <f>ROUNDUP(E281*Bulk!$O$1,-1)</f>
        <v>350</v>
      </c>
      <c r="G281" s="35">
        <f>ROUNDUP(E281*Bulk!$O$3,-1)</f>
        <v>320</v>
      </c>
      <c r="H281" s="2">
        <v>1</v>
      </c>
      <c r="I281" s="35">
        <f>F281*H281</f>
        <v>350</v>
      </c>
      <c r="J281" s="35">
        <f>G281*H281</f>
        <v>320</v>
      </c>
      <c r="K281" s="185">
        <v>3</v>
      </c>
      <c r="L281" s="257" t="s">
        <v>5915</v>
      </c>
      <c r="M281" s="178">
        <f>E281*H281</f>
        <v>0.49</v>
      </c>
      <c r="N281" s="178"/>
    </row>
    <row r="282" spans="1:14" x14ac:dyDescent="0.3">
      <c r="A282" s="4" t="s">
        <v>5904</v>
      </c>
      <c r="B282" s="272" t="s">
        <v>5294</v>
      </c>
      <c r="C282" s="9" t="s">
        <v>182</v>
      </c>
      <c r="D282" s="12" t="s">
        <v>208</v>
      </c>
      <c r="E282" s="266">
        <v>1.25</v>
      </c>
      <c r="F282" s="35">
        <f>ROUNDUP(E282*Bulk!$O$1,-1)</f>
        <v>880</v>
      </c>
      <c r="G282" s="35">
        <f>ROUNDUP(E282*Bulk!$O$3,-1)</f>
        <v>820</v>
      </c>
      <c r="H282" s="2">
        <v>1</v>
      </c>
      <c r="I282" s="35">
        <f>F282*H282</f>
        <v>880</v>
      </c>
      <c r="J282" s="35">
        <f>G282*H282</f>
        <v>820</v>
      </c>
      <c r="K282" s="185">
        <v>3</v>
      </c>
      <c r="L282" s="257" t="s">
        <v>5917</v>
      </c>
      <c r="M282" s="178">
        <f>E282*H282</f>
        <v>1.25</v>
      </c>
      <c r="N282" s="178"/>
    </row>
    <row r="283" spans="1:14" x14ac:dyDescent="0.3">
      <c r="A283" s="4" t="s">
        <v>2864</v>
      </c>
      <c r="B283" s="272" t="s">
        <v>5294</v>
      </c>
      <c r="C283" s="9" t="s">
        <v>182</v>
      </c>
      <c r="D283" s="12" t="s">
        <v>208</v>
      </c>
      <c r="E283" s="266">
        <v>0.49</v>
      </c>
      <c r="F283" s="35">
        <f>ROUNDUP(E283*Bulk!$O$1,-1)</f>
        <v>350</v>
      </c>
      <c r="G283" s="35">
        <f>ROUNDUP(E283*Bulk!$O$3,-1)</f>
        <v>320</v>
      </c>
      <c r="H283" s="2">
        <v>1</v>
      </c>
      <c r="I283" s="35">
        <f>F283*H283</f>
        <v>350</v>
      </c>
      <c r="J283" s="35">
        <f>G283*H283</f>
        <v>320</v>
      </c>
      <c r="K283" s="185">
        <v>3</v>
      </c>
      <c r="L283" s="257" t="s">
        <v>5918</v>
      </c>
      <c r="M283" s="178">
        <f>E283*H283</f>
        <v>0.49</v>
      </c>
      <c r="N283" s="178"/>
    </row>
    <row r="284" spans="1:14" x14ac:dyDescent="0.3">
      <c r="A284" s="4" t="s">
        <v>2870</v>
      </c>
      <c r="B284" s="272" t="s">
        <v>5294</v>
      </c>
      <c r="C284" s="9" t="s">
        <v>182</v>
      </c>
      <c r="D284" s="12" t="s">
        <v>208</v>
      </c>
      <c r="E284" s="266">
        <v>0.49</v>
      </c>
      <c r="F284" s="35">
        <f>ROUNDUP(E284*Bulk!$O$1,-1)</f>
        <v>350</v>
      </c>
      <c r="G284" s="35">
        <f>ROUNDUP(E284*Bulk!$O$3,-1)</f>
        <v>320</v>
      </c>
      <c r="H284" s="2">
        <v>1</v>
      </c>
      <c r="I284" s="35">
        <f>F284*H284</f>
        <v>350</v>
      </c>
      <c r="J284" s="35">
        <f>G284*H284</f>
        <v>320</v>
      </c>
      <c r="K284" s="185">
        <v>3</v>
      </c>
      <c r="L284" s="257" t="s">
        <v>5919</v>
      </c>
      <c r="M284" s="178">
        <f>E284*H284</f>
        <v>0.49</v>
      </c>
      <c r="N284" s="178"/>
    </row>
    <row r="285" spans="1:14" x14ac:dyDescent="0.3">
      <c r="A285" s="4" t="s">
        <v>693</v>
      </c>
      <c r="B285" s="126" t="s">
        <v>1460</v>
      </c>
      <c r="C285" s="9" t="s">
        <v>182</v>
      </c>
      <c r="D285" s="12" t="s">
        <v>208</v>
      </c>
      <c r="E285" s="266">
        <v>0.49</v>
      </c>
      <c r="F285" s="35">
        <f>ROUNDUP(E285*Bulk!$O$1,-1)</f>
        <v>350</v>
      </c>
      <c r="G285" s="35">
        <f>ROUNDUP(E285*Bulk!$O$3,-1)</f>
        <v>320</v>
      </c>
      <c r="H285" s="2">
        <v>1</v>
      </c>
      <c r="I285" s="16">
        <f>F285*H285</f>
        <v>350</v>
      </c>
      <c r="J285" s="16">
        <f>G285*H285</f>
        <v>320</v>
      </c>
      <c r="K285" s="185">
        <v>4</v>
      </c>
      <c r="L285" s="257" t="s">
        <v>3405</v>
      </c>
      <c r="M285" s="178">
        <f>E285*H285</f>
        <v>0.49</v>
      </c>
      <c r="N285" s="178"/>
    </row>
    <row r="286" spans="1:14" x14ac:dyDescent="0.3">
      <c r="A286" s="4" t="s">
        <v>1533</v>
      </c>
      <c r="B286" s="136" t="s">
        <v>1476</v>
      </c>
      <c r="C286" s="9" t="s">
        <v>182</v>
      </c>
      <c r="D286" s="12" t="s">
        <v>208</v>
      </c>
      <c r="E286" s="266">
        <v>0.99</v>
      </c>
      <c r="F286" s="35">
        <f>ROUNDUP(E286*Bulk!$O$1,-1)</f>
        <v>700</v>
      </c>
      <c r="G286" s="35">
        <f>ROUNDUP(E286*Bulk!$O$3,-1)</f>
        <v>650</v>
      </c>
      <c r="H286" s="2">
        <v>1</v>
      </c>
      <c r="I286" s="16">
        <f>F286*H286</f>
        <v>700</v>
      </c>
      <c r="J286" s="16">
        <f>G286*H286</f>
        <v>650</v>
      </c>
      <c r="K286" s="185">
        <v>4</v>
      </c>
      <c r="L286" s="257" t="s">
        <v>1534</v>
      </c>
      <c r="M286" s="178">
        <f>E286*H286</f>
        <v>0.99</v>
      </c>
      <c r="N286" s="178"/>
    </row>
    <row r="287" spans="1:14" x14ac:dyDescent="0.3">
      <c r="A287" s="4" t="s">
        <v>5138</v>
      </c>
      <c r="B287" s="142" t="s">
        <v>1485</v>
      </c>
      <c r="C287" s="9" t="s">
        <v>182</v>
      </c>
      <c r="D287" s="12" t="s">
        <v>208</v>
      </c>
      <c r="E287" s="266">
        <v>0.49</v>
      </c>
      <c r="F287" s="35">
        <f>ROUNDUP(E287*Bulk!$O$1,-1)</f>
        <v>350</v>
      </c>
      <c r="G287" s="35">
        <f>ROUNDUP(E287*Bulk!$O$3,-1)</f>
        <v>320</v>
      </c>
      <c r="H287" s="2">
        <v>1</v>
      </c>
      <c r="I287" s="16">
        <f>F287*H287</f>
        <v>350</v>
      </c>
      <c r="J287" s="16">
        <f>G287*H287</f>
        <v>320</v>
      </c>
      <c r="K287" s="185">
        <v>4</v>
      </c>
      <c r="L287" s="257" t="s">
        <v>5139</v>
      </c>
      <c r="M287" s="178">
        <f>E287*H287</f>
        <v>0.49</v>
      </c>
      <c r="N287" s="178"/>
    </row>
    <row r="288" spans="1:14" x14ac:dyDescent="0.3">
      <c r="A288" s="4" t="s">
        <v>695</v>
      </c>
      <c r="B288" s="23" t="s">
        <v>1322</v>
      </c>
      <c r="C288" s="9" t="s">
        <v>182</v>
      </c>
      <c r="D288" s="12" t="s">
        <v>208</v>
      </c>
      <c r="E288" s="266">
        <v>0.49</v>
      </c>
      <c r="F288" s="35">
        <f>ROUNDUP(E288*Bulk!$O$1,-1)</f>
        <v>350</v>
      </c>
      <c r="G288" s="35">
        <f>ROUNDUP(E288*Bulk!$O$3,-1)</f>
        <v>320</v>
      </c>
      <c r="H288" s="2">
        <v>1</v>
      </c>
      <c r="I288" s="16">
        <f>F288*H288</f>
        <v>350</v>
      </c>
      <c r="J288" s="16">
        <f>G288*H288</f>
        <v>320</v>
      </c>
      <c r="K288" s="185">
        <v>4</v>
      </c>
      <c r="L288" s="257" t="s">
        <v>3896</v>
      </c>
      <c r="M288" s="178">
        <f>E288*H288</f>
        <v>0.49</v>
      </c>
      <c r="N288" s="178"/>
    </row>
    <row r="289" spans="1:14" x14ac:dyDescent="0.3">
      <c r="A289" s="4" t="s">
        <v>1924</v>
      </c>
      <c r="B289" s="146" t="s">
        <v>1490</v>
      </c>
      <c r="C289" s="9" t="s">
        <v>182</v>
      </c>
      <c r="D289" s="12" t="s">
        <v>208</v>
      </c>
      <c r="E289" s="266">
        <v>0.99</v>
      </c>
      <c r="F289" s="35">
        <f>ROUNDUP(E289*Bulk!$O$1,-1)</f>
        <v>700</v>
      </c>
      <c r="G289" s="35">
        <f>ROUNDUP(E289*Bulk!$O$3,-1)</f>
        <v>650</v>
      </c>
      <c r="H289" s="2">
        <v>1</v>
      </c>
      <c r="I289" s="16">
        <f>F289*H289</f>
        <v>700</v>
      </c>
      <c r="J289" s="16">
        <f>G289*H289</f>
        <v>650</v>
      </c>
      <c r="K289" s="185">
        <v>4</v>
      </c>
      <c r="L289" s="257" t="s">
        <v>1923</v>
      </c>
      <c r="M289" s="178">
        <f>E289*H289</f>
        <v>0.99</v>
      </c>
      <c r="N289" s="178"/>
    </row>
    <row r="290" spans="1:14" x14ac:dyDescent="0.3">
      <c r="A290" s="4" t="s">
        <v>1925</v>
      </c>
      <c r="B290" s="146" t="s">
        <v>1490</v>
      </c>
      <c r="C290" s="9" t="s">
        <v>182</v>
      </c>
      <c r="D290" s="12" t="s">
        <v>208</v>
      </c>
      <c r="E290" s="266">
        <v>0.49</v>
      </c>
      <c r="F290" s="35">
        <f>ROUNDUP(E290*Bulk!$O$1,-1)</f>
        <v>350</v>
      </c>
      <c r="G290" s="35">
        <f>ROUNDUP(E290*Bulk!$O$3,-1)</f>
        <v>320</v>
      </c>
      <c r="H290" s="2">
        <v>1</v>
      </c>
      <c r="I290" s="16">
        <f>F290*H290</f>
        <v>350</v>
      </c>
      <c r="J290" s="16">
        <f>G290*H290</f>
        <v>320</v>
      </c>
      <c r="K290" s="185">
        <v>4</v>
      </c>
      <c r="L290" s="257" t="s">
        <v>1926</v>
      </c>
      <c r="M290" s="178">
        <f>E290*H290</f>
        <v>0.49</v>
      </c>
      <c r="N290" s="178"/>
    </row>
    <row r="291" spans="1:14" x14ac:dyDescent="0.3">
      <c r="A291" s="4" t="s">
        <v>3897</v>
      </c>
      <c r="B291" s="150" t="s">
        <v>1494</v>
      </c>
      <c r="C291" s="9" t="s">
        <v>182</v>
      </c>
      <c r="D291" s="12" t="s">
        <v>208</v>
      </c>
      <c r="E291" s="266">
        <v>0.49</v>
      </c>
      <c r="F291" s="35">
        <f>ROUNDUP(E291*Bulk!$O$1,-1)</f>
        <v>350</v>
      </c>
      <c r="G291" s="35">
        <f>ROUNDUP(E291*Bulk!$O$3,-1)</f>
        <v>320</v>
      </c>
      <c r="H291" s="2">
        <v>1</v>
      </c>
      <c r="I291" s="16">
        <f>F291*H291</f>
        <v>350</v>
      </c>
      <c r="J291" s="16">
        <f>G291*H291</f>
        <v>320</v>
      </c>
      <c r="K291" s="185">
        <v>4</v>
      </c>
      <c r="L291" s="257" t="s">
        <v>3898</v>
      </c>
      <c r="M291" s="178">
        <f>E291*H291</f>
        <v>0.49</v>
      </c>
      <c r="N291" s="178"/>
    </row>
    <row r="292" spans="1:14" x14ac:dyDescent="0.3">
      <c r="A292" s="4" t="s">
        <v>683</v>
      </c>
      <c r="B292" s="151" t="s">
        <v>1495</v>
      </c>
      <c r="C292" s="9" t="s">
        <v>182</v>
      </c>
      <c r="D292" s="12" t="s">
        <v>208</v>
      </c>
      <c r="E292" s="266">
        <v>0.99</v>
      </c>
      <c r="F292" s="35">
        <f>ROUNDUP(E292*Bulk!$O$1,-1)</f>
        <v>700</v>
      </c>
      <c r="G292" s="35">
        <f>ROUNDUP(E292*Bulk!$O$3,-1)</f>
        <v>650</v>
      </c>
      <c r="H292" s="2">
        <v>2</v>
      </c>
      <c r="I292" s="16">
        <f>F292*H292</f>
        <v>1400</v>
      </c>
      <c r="J292" s="16">
        <f>G292*H292</f>
        <v>1300</v>
      </c>
      <c r="K292" s="185">
        <v>4</v>
      </c>
      <c r="L292" s="257" t="s">
        <v>682</v>
      </c>
      <c r="M292" s="178">
        <f>E292*H292</f>
        <v>1.98</v>
      </c>
      <c r="N292" s="178"/>
    </row>
    <row r="293" spans="1:14" x14ac:dyDescent="0.3">
      <c r="A293" s="4" t="s">
        <v>1994</v>
      </c>
      <c r="B293" s="152" t="s">
        <v>1496</v>
      </c>
      <c r="C293" s="9" t="s">
        <v>182</v>
      </c>
      <c r="D293" s="12" t="s">
        <v>208</v>
      </c>
      <c r="E293" s="266">
        <v>0.49</v>
      </c>
      <c r="F293" s="35">
        <f>ROUNDUP(E293*Bulk!$O$1,-1)</f>
        <v>350</v>
      </c>
      <c r="G293" s="35">
        <f>ROUNDUP(E293*Bulk!$O$3,-1)</f>
        <v>320</v>
      </c>
      <c r="H293" s="2">
        <v>1</v>
      </c>
      <c r="I293" s="16">
        <f>F293*H293</f>
        <v>350</v>
      </c>
      <c r="J293" s="16">
        <f>G293*H293</f>
        <v>320</v>
      </c>
      <c r="K293" s="185">
        <v>4</v>
      </c>
      <c r="L293" s="257" t="s">
        <v>1995</v>
      </c>
      <c r="M293" s="178">
        <f>E293*H293</f>
        <v>0.49</v>
      </c>
      <c r="N293" s="178"/>
    </row>
    <row r="294" spans="1:14" x14ac:dyDescent="0.3">
      <c r="A294" s="4" t="s">
        <v>684</v>
      </c>
      <c r="B294" s="153" t="s">
        <v>1497</v>
      </c>
      <c r="C294" s="9" t="s">
        <v>182</v>
      </c>
      <c r="D294" s="12" t="s">
        <v>208</v>
      </c>
      <c r="E294" s="266">
        <v>0.49</v>
      </c>
      <c r="F294" s="35">
        <f>ROUNDUP(E294*Bulk!$O$1,-1)</f>
        <v>350</v>
      </c>
      <c r="G294" s="35">
        <f>ROUNDUP(E294*Bulk!$O$3,-1)</f>
        <v>320</v>
      </c>
      <c r="H294" s="2">
        <v>2</v>
      </c>
      <c r="I294" s="16">
        <f>F294*H294</f>
        <v>700</v>
      </c>
      <c r="J294" s="16">
        <f>G294*H294</f>
        <v>640</v>
      </c>
      <c r="K294" s="185">
        <v>4</v>
      </c>
      <c r="L294" s="257" t="s">
        <v>685</v>
      </c>
      <c r="M294" s="178">
        <f>E294*H294</f>
        <v>0.98</v>
      </c>
      <c r="N294" s="178"/>
    </row>
    <row r="295" spans="1:14" x14ac:dyDescent="0.3">
      <c r="A295" s="4" t="s">
        <v>687</v>
      </c>
      <c r="B295" s="153" t="s">
        <v>1497</v>
      </c>
      <c r="C295" s="9" t="s">
        <v>182</v>
      </c>
      <c r="D295" s="12" t="s">
        <v>208</v>
      </c>
      <c r="E295" s="266">
        <v>0.49</v>
      </c>
      <c r="F295" s="35">
        <f>ROUNDUP(E295*Bulk!$O$1,-1)</f>
        <v>350</v>
      </c>
      <c r="G295" s="35">
        <f>ROUNDUP(E295*Bulk!$O$3,-1)</f>
        <v>320</v>
      </c>
      <c r="H295" s="2">
        <v>1</v>
      </c>
      <c r="I295" s="16">
        <f>F295*H295</f>
        <v>350</v>
      </c>
      <c r="J295" s="16">
        <f>G295*H295</f>
        <v>320</v>
      </c>
      <c r="K295" s="185">
        <v>4</v>
      </c>
      <c r="L295" s="257" t="s">
        <v>686</v>
      </c>
      <c r="M295" s="178">
        <f>E295*H295</f>
        <v>0.49</v>
      </c>
      <c r="N295" s="178"/>
    </row>
    <row r="296" spans="1:14" x14ac:dyDescent="0.3">
      <c r="A296" s="4" t="s">
        <v>4721</v>
      </c>
      <c r="B296" s="154" t="s">
        <v>1499</v>
      </c>
      <c r="C296" s="9" t="s">
        <v>182</v>
      </c>
      <c r="D296" s="12" t="s">
        <v>208</v>
      </c>
      <c r="E296" s="266">
        <v>1.49</v>
      </c>
      <c r="F296" s="35">
        <f>ROUNDUP(E296*Bulk!$O$1,-1)</f>
        <v>1050</v>
      </c>
      <c r="G296" s="35">
        <f>ROUNDUP(E296*Bulk!$O$3,-1)</f>
        <v>970</v>
      </c>
      <c r="H296" s="2">
        <v>1</v>
      </c>
      <c r="I296" s="16">
        <f>F296*H296</f>
        <v>1050</v>
      </c>
      <c r="J296" s="16">
        <f>G296*H296</f>
        <v>970</v>
      </c>
      <c r="K296" s="185">
        <v>4</v>
      </c>
      <c r="L296" s="257" t="s">
        <v>4722</v>
      </c>
      <c r="M296" s="178">
        <f>E296*H296</f>
        <v>1.49</v>
      </c>
      <c r="N296" s="178"/>
    </row>
    <row r="297" spans="1:14" x14ac:dyDescent="0.3">
      <c r="A297" s="4" t="s">
        <v>2872</v>
      </c>
      <c r="B297" s="155" t="s">
        <v>1500</v>
      </c>
      <c r="C297" s="9" t="s">
        <v>182</v>
      </c>
      <c r="D297" s="12" t="s">
        <v>208</v>
      </c>
      <c r="E297" s="266">
        <v>0.49</v>
      </c>
      <c r="F297" s="35">
        <f>ROUNDUP(E297*Bulk!$O$1,-1)</f>
        <v>350</v>
      </c>
      <c r="G297" s="35">
        <f>ROUNDUP(E297*Bulk!$O$3,-1)</f>
        <v>320</v>
      </c>
      <c r="H297" s="2">
        <v>1</v>
      </c>
      <c r="I297" s="16">
        <f>F297*H297</f>
        <v>350</v>
      </c>
      <c r="J297" s="16">
        <f>G297*H297</f>
        <v>320</v>
      </c>
      <c r="K297" s="185">
        <v>4</v>
      </c>
      <c r="L297" s="257" t="s">
        <v>2871</v>
      </c>
      <c r="M297" s="178">
        <f>E297*H297</f>
        <v>0.49</v>
      </c>
      <c r="N297" s="178"/>
    </row>
    <row r="298" spans="1:14" x14ac:dyDescent="0.3">
      <c r="A298" s="4" t="s">
        <v>688</v>
      </c>
      <c r="B298" s="143" t="s">
        <v>1505</v>
      </c>
      <c r="C298" s="9" t="s">
        <v>182</v>
      </c>
      <c r="D298" s="12" t="s">
        <v>208</v>
      </c>
      <c r="E298" s="266">
        <v>0.49</v>
      </c>
      <c r="F298" s="35">
        <f>ROUNDUP(E298*Bulk!$O$1,-1)</f>
        <v>350</v>
      </c>
      <c r="G298" s="35">
        <f>ROUNDUP(E298*Bulk!$O$3,-1)</f>
        <v>320</v>
      </c>
      <c r="H298" s="2">
        <v>2</v>
      </c>
      <c r="I298" s="16">
        <f>F298*H298</f>
        <v>700</v>
      </c>
      <c r="J298" s="16">
        <f>G298*H298</f>
        <v>640</v>
      </c>
      <c r="K298" s="185">
        <v>4</v>
      </c>
      <c r="L298" s="257" t="s">
        <v>689</v>
      </c>
      <c r="M298" s="178">
        <f>E298*H298</f>
        <v>0.98</v>
      </c>
      <c r="N298" s="178"/>
    </row>
    <row r="299" spans="1:14" x14ac:dyDescent="0.3">
      <c r="A299" s="4" t="s">
        <v>691</v>
      </c>
      <c r="B299" s="162" t="s">
        <v>1512</v>
      </c>
      <c r="C299" s="9" t="s">
        <v>182</v>
      </c>
      <c r="D299" s="12" t="s">
        <v>208</v>
      </c>
      <c r="E299" s="266">
        <v>0.49</v>
      </c>
      <c r="F299" s="35">
        <f>ROUNDUP(E299*Bulk!$O$1,-1)</f>
        <v>350</v>
      </c>
      <c r="G299" s="35">
        <f>ROUNDUP(E299*Bulk!$O$3,-1)</f>
        <v>320</v>
      </c>
      <c r="H299" s="2">
        <v>7</v>
      </c>
      <c r="I299" s="16">
        <f>F299*H299</f>
        <v>2450</v>
      </c>
      <c r="J299" s="16">
        <f>G299*H299</f>
        <v>2240</v>
      </c>
      <c r="K299" s="185">
        <v>4</v>
      </c>
      <c r="L299" s="257" t="s">
        <v>690</v>
      </c>
      <c r="M299" s="178">
        <f>E299*H299</f>
        <v>3.4299999999999997</v>
      </c>
      <c r="N299" s="178"/>
    </row>
    <row r="300" spans="1:14" x14ac:dyDescent="0.3">
      <c r="A300" s="4" t="s">
        <v>693</v>
      </c>
      <c r="B300" s="162" t="s">
        <v>1512</v>
      </c>
      <c r="C300" s="9" t="s">
        <v>182</v>
      </c>
      <c r="D300" s="12" t="s">
        <v>208</v>
      </c>
      <c r="E300" s="266">
        <v>0.49</v>
      </c>
      <c r="F300" s="35">
        <f>ROUNDUP(E300*Bulk!$O$1,-1)</f>
        <v>350</v>
      </c>
      <c r="G300" s="35">
        <f>ROUNDUP(E300*Bulk!$O$3,-1)</f>
        <v>320</v>
      </c>
      <c r="H300" s="2">
        <v>5</v>
      </c>
      <c r="I300" s="16">
        <f>F300*H300</f>
        <v>1750</v>
      </c>
      <c r="J300" s="16">
        <f>G300*H300</f>
        <v>1600</v>
      </c>
      <c r="K300" s="185">
        <v>4</v>
      </c>
      <c r="L300" s="257" t="s">
        <v>692</v>
      </c>
      <c r="M300" s="178">
        <f>E300*H300</f>
        <v>2.4500000000000002</v>
      </c>
      <c r="N300" s="178"/>
    </row>
    <row r="301" spans="1:14" x14ac:dyDescent="0.3">
      <c r="A301" s="4" t="s">
        <v>2874</v>
      </c>
      <c r="B301" s="23" t="s">
        <v>1347</v>
      </c>
      <c r="C301" s="9" t="s">
        <v>182</v>
      </c>
      <c r="D301" s="12" t="s">
        <v>208</v>
      </c>
      <c r="E301" s="266">
        <v>0.49</v>
      </c>
      <c r="F301" s="35">
        <f>ROUNDUP(E301*Bulk!$O$1,-1)</f>
        <v>350</v>
      </c>
      <c r="G301" s="35">
        <f>ROUNDUP(E301*Bulk!$O$3,-1)</f>
        <v>320</v>
      </c>
      <c r="H301" s="2">
        <v>1</v>
      </c>
      <c r="I301" s="16">
        <f>F301*H301</f>
        <v>350</v>
      </c>
      <c r="J301" s="16">
        <f>G301*H301</f>
        <v>320</v>
      </c>
      <c r="K301" s="185">
        <v>4</v>
      </c>
      <c r="L301" s="257" t="s">
        <v>2873</v>
      </c>
      <c r="M301" s="178">
        <f>E301*H301</f>
        <v>0.49</v>
      </c>
      <c r="N301" s="178"/>
    </row>
    <row r="302" spans="1:14" x14ac:dyDescent="0.3">
      <c r="A302" s="4" t="s">
        <v>2876</v>
      </c>
      <c r="B302" s="164" t="s">
        <v>1514</v>
      </c>
      <c r="C302" s="9" t="s">
        <v>182</v>
      </c>
      <c r="D302" s="12" t="s">
        <v>208</v>
      </c>
      <c r="E302" s="266">
        <v>0.49</v>
      </c>
      <c r="F302" s="35">
        <f>ROUNDUP(E302*Bulk!$O$1,-1)</f>
        <v>350</v>
      </c>
      <c r="G302" s="35">
        <f>ROUNDUP(E302*Bulk!$O$3,-1)</f>
        <v>320</v>
      </c>
      <c r="H302" s="2">
        <v>1</v>
      </c>
      <c r="I302" s="16">
        <f>F302*H302</f>
        <v>350</v>
      </c>
      <c r="J302" s="16">
        <f>G302*H302</f>
        <v>320</v>
      </c>
      <c r="K302" s="185">
        <v>4</v>
      </c>
      <c r="L302" s="257" t="s">
        <v>2875</v>
      </c>
      <c r="M302" s="178">
        <f>E302*H302</f>
        <v>0.49</v>
      </c>
      <c r="N302" s="178"/>
    </row>
    <row r="303" spans="1:14" x14ac:dyDescent="0.3">
      <c r="A303" s="30" t="s">
        <v>4065</v>
      </c>
      <c r="B303" s="165" t="s">
        <v>1515</v>
      </c>
      <c r="C303" s="9" t="s">
        <v>182</v>
      </c>
      <c r="D303" s="12" t="s">
        <v>208</v>
      </c>
      <c r="E303" s="266">
        <v>1.99</v>
      </c>
      <c r="F303" s="35">
        <f>ROUNDUP(E303*Bulk!$O$1,-1)</f>
        <v>1400</v>
      </c>
      <c r="G303" s="35">
        <f>ROUNDUP(E303*Bulk!$O$3,-1)</f>
        <v>1300</v>
      </c>
      <c r="H303" s="2">
        <v>1</v>
      </c>
      <c r="I303" s="16">
        <f>F303*H303</f>
        <v>1400</v>
      </c>
      <c r="J303" s="16">
        <f>G303*H303</f>
        <v>1300</v>
      </c>
      <c r="K303" s="185">
        <v>4</v>
      </c>
      <c r="L303" s="257" t="s">
        <v>3901</v>
      </c>
      <c r="M303" s="178">
        <f>E303*H303</f>
        <v>1.99</v>
      </c>
      <c r="N303" s="178"/>
    </row>
    <row r="304" spans="1:14" x14ac:dyDescent="0.3">
      <c r="A304" s="30" t="s">
        <v>3900</v>
      </c>
      <c r="B304" s="165" t="s">
        <v>1515</v>
      </c>
      <c r="C304" s="9" t="s">
        <v>182</v>
      </c>
      <c r="D304" s="12" t="s">
        <v>208</v>
      </c>
      <c r="E304" s="266">
        <v>0.49</v>
      </c>
      <c r="F304" s="35">
        <f>ROUNDUP(E304*Bulk!$O$1,-1)</f>
        <v>350</v>
      </c>
      <c r="G304" s="35">
        <f>ROUNDUP(E304*Bulk!$O$3,-1)</f>
        <v>320</v>
      </c>
      <c r="H304" s="2">
        <v>1</v>
      </c>
      <c r="I304" s="16">
        <f>F304*H304</f>
        <v>350</v>
      </c>
      <c r="J304" s="16">
        <f>G304*H304</f>
        <v>320</v>
      </c>
      <c r="K304" s="185">
        <v>4</v>
      </c>
      <c r="L304" s="257" t="s">
        <v>3899</v>
      </c>
      <c r="M304" s="178">
        <f>E304*H304</f>
        <v>0.49</v>
      </c>
      <c r="N304" s="178"/>
    </row>
    <row r="305" spans="1:14" x14ac:dyDescent="0.3">
      <c r="A305" s="30" t="s">
        <v>695</v>
      </c>
      <c r="B305" s="167" t="s">
        <v>1518</v>
      </c>
      <c r="C305" s="9" t="s">
        <v>182</v>
      </c>
      <c r="D305" s="12" t="s">
        <v>208</v>
      </c>
      <c r="E305" s="266">
        <v>0.49</v>
      </c>
      <c r="F305" s="35">
        <f>ROUNDUP(E305*Bulk!$O$1,-1)</f>
        <v>350</v>
      </c>
      <c r="G305" s="35">
        <f>ROUNDUP(E305*Bulk!$O$3,-1)</f>
        <v>320</v>
      </c>
      <c r="H305" s="2">
        <v>3</v>
      </c>
      <c r="I305" s="16">
        <f>F305*H305</f>
        <v>1050</v>
      </c>
      <c r="J305" s="16">
        <f>G305*H305</f>
        <v>960</v>
      </c>
      <c r="K305" s="185">
        <v>4</v>
      </c>
      <c r="L305" s="257" t="s">
        <v>694</v>
      </c>
      <c r="M305" s="178">
        <f>E305*H305</f>
        <v>1.47</v>
      </c>
      <c r="N305" s="178"/>
    </row>
    <row r="306" spans="1:14" x14ac:dyDescent="0.3">
      <c r="A306" s="30" t="s">
        <v>312</v>
      </c>
      <c r="B306" s="170" t="s">
        <v>1523</v>
      </c>
      <c r="C306" s="9" t="s">
        <v>182</v>
      </c>
      <c r="D306" s="12" t="s">
        <v>208</v>
      </c>
      <c r="E306" s="266">
        <v>0.49</v>
      </c>
      <c r="F306" s="35">
        <f>ROUNDUP(E306*Bulk!$O$1,-1)</f>
        <v>350</v>
      </c>
      <c r="G306" s="35">
        <f>ROUNDUP(E306*Bulk!$O$3,-1)</f>
        <v>320</v>
      </c>
      <c r="H306" s="2">
        <v>3</v>
      </c>
      <c r="I306" s="16">
        <f>F306*H306</f>
        <v>1050</v>
      </c>
      <c r="J306" s="16">
        <f>G306*H306</f>
        <v>960</v>
      </c>
      <c r="K306" s="185">
        <v>4</v>
      </c>
      <c r="L306" s="257" t="s">
        <v>2258</v>
      </c>
      <c r="M306" s="178">
        <f>E306*H306</f>
        <v>1.47</v>
      </c>
      <c r="N306" s="178"/>
    </row>
    <row r="307" spans="1:14" x14ac:dyDescent="0.3">
      <c r="A307" s="4" t="s">
        <v>699</v>
      </c>
      <c r="B307" s="170" t="s">
        <v>1523</v>
      </c>
      <c r="C307" s="9" t="s">
        <v>182</v>
      </c>
      <c r="D307" s="12" t="s">
        <v>208</v>
      </c>
      <c r="E307" s="266">
        <v>0.49</v>
      </c>
      <c r="F307" s="35">
        <f>ROUNDUP(E307*Bulk!$O$1,-1)</f>
        <v>350</v>
      </c>
      <c r="G307" s="35">
        <f>ROUNDUP(E307*Bulk!$O$3,-1)</f>
        <v>320</v>
      </c>
      <c r="H307" s="2">
        <v>2</v>
      </c>
      <c r="I307" s="16">
        <f>F307*H307</f>
        <v>700</v>
      </c>
      <c r="J307" s="16">
        <f>G307*H307</f>
        <v>640</v>
      </c>
      <c r="K307" s="185">
        <v>4</v>
      </c>
      <c r="L307" s="257" t="s">
        <v>698</v>
      </c>
      <c r="M307" s="178">
        <f>E307*H307</f>
        <v>0.98</v>
      </c>
      <c r="N307" s="178"/>
    </row>
    <row r="308" spans="1:14" x14ac:dyDescent="0.3">
      <c r="A308" s="4" t="s">
        <v>697</v>
      </c>
      <c r="B308" s="170" t="s">
        <v>1523</v>
      </c>
      <c r="C308" s="9" t="s">
        <v>182</v>
      </c>
      <c r="D308" s="12" t="s">
        <v>208</v>
      </c>
      <c r="E308" s="266">
        <v>0.49</v>
      </c>
      <c r="F308" s="35">
        <f>ROUNDUP(E308*Bulk!$O$1,-1)</f>
        <v>350</v>
      </c>
      <c r="G308" s="35">
        <f>ROUNDUP(E308*Bulk!$O$3,-1)</f>
        <v>320</v>
      </c>
      <c r="H308" s="2">
        <v>3</v>
      </c>
      <c r="I308" s="16">
        <f>F308*H308</f>
        <v>1050</v>
      </c>
      <c r="J308" s="16">
        <f>G308*H308</f>
        <v>960</v>
      </c>
      <c r="K308" s="185">
        <v>4</v>
      </c>
      <c r="L308" s="257" t="s">
        <v>696</v>
      </c>
      <c r="M308" s="178">
        <f>E308*H308</f>
        <v>1.47</v>
      </c>
      <c r="N308" s="178"/>
    </row>
    <row r="309" spans="1:14" x14ac:dyDescent="0.3">
      <c r="A309" s="4" t="s">
        <v>700</v>
      </c>
      <c r="B309" s="172" t="s">
        <v>1525</v>
      </c>
      <c r="C309" s="9" t="s">
        <v>182</v>
      </c>
      <c r="D309" s="12" t="s">
        <v>208</v>
      </c>
      <c r="E309" s="266">
        <v>0.49</v>
      </c>
      <c r="F309" s="35">
        <f>ROUNDUP(E309*Bulk!$O$1,-1)</f>
        <v>350</v>
      </c>
      <c r="G309" s="35">
        <f>ROUNDUP(E309*Bulk!$O$3,-1)</f>
        <v>320</v>
      </c>
      <c r="H309" s="2">
        <v>3</v>
      </c>
      <c r="I309" s="16">
        <f>F309*H309</f>
        <v>1050</v>
      </c>
      <c r="J309" s="16">
        <f>G309*H309</f>
        <v>960</v>
      </c>
      <c r="K309" s="185">
        <v>4</v>
      </c>
      <c r="L309" s="257" t="s">
        <v>701</v>
      </c>
      <c r="M309" s="178">
        <f>E309*H309</f>
        <v>1.47</v>
      </c>
      <c r="N309" s="178"/>
    </row>
    <row r="310" spans="1:14" x14ac:dyDescent="0.3">
      <c r="A310" s="4" t="s">
        <v>2303</v>
      </c>
      <c r="B310" s="172" t="s">
        <v>1525</v>
      </c>
      <c r="C310" s="9" t="s">
        <v>182</v>
      </c>
      <c r="D310" s="12" t="s">
        <v>208</v>
      </c>
      <c r="E310" s="266">
        <v>0.49</v>
      </c>
      <c r="F310" s="35">
        <f>ROUNDUP(E310*Bulk!$O$1,-1)</f>
        <v>350</v>
      </c>
      <c r="G310" s="35">
        <f>ROUNDUP(E310*Bulk!$O$3,-1)</f>
        <v>320</v>
      </c>
      <c r="H310" s="2">
        <v>2</v>
      </c>
      <c r="I310" s="16">
        <f>F310*H310</f>
        <v>700</v>
      </c>
      <c r="J310" s="16">
        <f>G310*H310</f>
        <v>640</v>
      </c>
      <c r="K310" s="185">
        <v>4</v>
      </c>
      <c r="L310" s="257" t="s">
        <v>2304</v>
      </c>
      <c r="M310" s="178">
        <f>E310*H310</f>
        <v>0.98</v>
      </c>
      <c r="N310" s="178"/>
    </row>
    <row r="311" spans="1:14" x14ac:dyDescent="0.3">
      <c r="A311" s="4" t="s">
        <v>2299</v>
      </c>
      <c r="B311" s="172" t="s">
        <v>1525</v>
      </c>
      <c r="C311" s="9" t="s">
        <v>182</v>
      </c>
      <c r="D311" s="12" t="s">
        <v>208</v>
      </c>
      <c r="E311" s="266">
        <v>1.49</v>
      </c>
      <c r="F311" s="35">
        <f>ROUNDUP(E311*Bulk!$O$1,-1)</f>
        <v>1050</v>
      </c>
      <c r="G311" s="35">
        <f>ROUNDUP(E311*Bulk!$O$3,-1)</f>
        <v>970</v>
      </c>
      <c r="H311" s="2">
        <v>1</v>
      </c>
      <c r="I311" s="35">
        <f>F311*H311</f>
        <v>1050</v>
      </c>
      <c r="J311" s="35">
        <f>G311*H311</f>
        <v>970</v>
      </c>
      <c r="K311" s="185">
        <v>4</v>
      </c>
      <c r="L311" s="257" t="s">
        <v>2300</v>
      </c>
      <c r="M311" s="178">
        <f>E311*H311</f>
        <v>1.49</v>
      </c>
      <c r="N311" s="178"/>
    </row>
    <row r="312" spans="1:14" x14ac:dyDescent="0.3">
      <c r="A312" s="4" t="s">
        <v>2259</v>
      </c>
      <c r="B312" s="157" t="s">
        <v>2132</v>
      </c>
      <c r="C312" s="9" t="s">
        <v>182</v>
      </c>
      <c r="D312" s="12" t="s">
        <v>208</v>
      </c>
      <c r="E312" s="266">
        <v>0.49</v>
      </c>
      <c r="F312" s="35">
        <f>ROUNDUP(E312*Bulk!$O$1,-1)</f>
        <v>350</v>
      </c>
      <c r="G312" s="35">
        <f>ROUNDUP(E312*Bulk!$O$3,-1)</f>
        <v>320</v>
      </c>
      <c r="H312" s="2">
        <v>2</v>
      </c>
      <c r="I312" s="16">
        <f>F312*H312</f>
        <v>700</v>
      </c>
      <c r="J312" s="16">
        <f>G312*H312</f>
        <v>640</v>
      </c>
      <c r="K312" s="185">
        <v>4</v>
      </c>
      <c r="L312" s="257" t="s">
        <v>2260</v>
      </c>
      <c r="M312" s="178">
        <f>E312*H312</f>
        <v>0.98</v>
      </c>
      <c r="N312" s="178"/>
    </row>
    <row r="313" spans="1:14" x14ac:dyDescent="0.3">
      <c r="A313" s="4" t="s">
        <v>3407</v>
      </c>
      <c r="B313" s="193" t="s">
        <v>2423</v>
      </c>
      <c r="C313" s="9" t="s">
        <v>182</v>
      </c>
      <c r="D313" s="12" t="s">
        <v>208</v>
      </c>
      <c r="E313" s="266">
        <v>0.49</v>
      </c>
      <c r="F313" s="35">
        <f>ROUNDUP(E313*Bulk!$O$1,-1)</f>
        <v>350</v>
      </c>
      <c r="G313" s="35">
        <f>ROUNDUP(E313*Bulk!$O$3,-1)</f>
        <v>320</v>
      </c>
      <c r="H313" s="2">
        <v>3</v>
      </c>
      <c r="I313" s="16">
        <f>F313*H313</f>
        <v>1050</v>
      </c>
      <c r="J313" s="16">
        <f>G313*H313</f>
        <v>960</v>
      </c>
      <c r="K313" s="185">
        <v>4</v>
      </c>
      <c r="L313" s="257" t="s">
        <v>3406</v>
      </c>
      <c r="M313" s="178">
        <f>E313*H313</f>
        <v>1.47</v>
      </c>
      <c r="N313" s="178"/>
    </row>
    <row r="314" spans="1:14" x14ac:dyDescent="0.3">
      <c r="A314" s="21" t="s">
        <v>4723</v>
      </c>
      <c r="B314" s="193" t="s">
        <v>2424</v>
      </c>
      <c r="C314" s="9" t="s">
        <v>182</v>
      </c>
      <c r="D314" s="12" t="s">
        <v>208</v>
      </c>
      <c r="E314" s="266">
        <v>1.49</v>
      </c>
      <c r="F314" s="35">
        <f>ROUNDUP(E314*Bulk!$O$1,-1)</f>
        <v>1050</v>
      </c>
      <c r="G314" s="35">
        <f>ROUNDUP(E314*Bulk!$O$3,-1)</f>
        <v>970</v>
      </c>
      <c r="H314" s="2">
        <v>1</v>
      </c>
      <c r="I314" s="16">
        <f>F314*H314</f>
        <v>1050</v>
      </c>
      <c r="J314" s="16">
        <f>G314*H314</f>
        <v>970</v>
      </c>
      <c r="K314" s="185">
        <v>4</v>
      </c>
      <c r="L314" s="257" t="s">
        <v>4724</v>
      </c>
      <c r="M314" s="178">
        <f>E314*H314</f>
        <v>1.49</v>
      </c>
      <c r="N314" s="178"/>
    </row>
    <row r="315" spans="1:14" x14ac:dyDescent="0.3">
      <c r="A315" s="4" t="s">
        <v>2878</v>
      </c>
      <c r="B315" s="205" t="s">
        <v>2628</v>
      </c>
      <c r="C315" s="9" t="s">
        <v>182</v>
      </c>
      <c r="D315" s="12" t="s">
        <v>208</v>
      </c>
      <c r="E315" s="266">
        <v>0.49</v>
      </c>
      <c r="F315" s="35">
        <f>ROUNDUP(E315*Bulk!$O$1,-1)</f>
        <v>350</v>
      </c>
      <c r="G315" s="35">
        <f>ROUNDUP(E315*Bulk!$O$3,-1)</f>
        <v>320</v>
      </c>
      <c r="H315" s="2">
        <v>2</v>
      </c>
      <c r="I315" s="16">
        <f>F315*H315</f>
        <v>700</v>
      </c>
      <c r="J315" s="16">
        <f>G315*H315</f>
        <v>640</v>
      </c>
      <c r="K315" s="185">
        <v>4</v>
      </c>
      <c r="L315" s="257" t="s">
        <v>2877</v>
      </c>
      <c r="M315" s="178">
        <f>E315*H315</f>
        <v>0.98</v>
      </c>
      <c r="N315" s="178"/>
    </row>
    <row r="316" spans="1:14" x14ac:dyDescent="0.3">
      <c r="A316" s="30" t="s">
        <v>6613</v>
      </c>
      <c r="B316" s="284" t="s">
        <v>6291</v>
      </c>
      <c r="C316" s="9" t="s">
        <v>182</v>
      </c>
      <c r="D316" s="12" t="s">
        <v>208</v>
      </c>
      <c r="E316" s="266">
        <v>0.49</v>
      </c>
      <c r="F316" s="35">
        <f>ROUNDUP(E316*Bulk!$O$1,-1)</f>
        <v>350</v>
      </c>
      <c r="G316" s="35">
        <f>ROUNDUP(E316*Bulk!$O$3,-1)</f>
        <v>320</v>
      </c>
      <c r="H316" s="2">
        <v>1</v>
      </c>
      <c r="I316" s="16">
        <f>F316*H316</f>
        <v>350</v>
      </c>
      <c r="J316" s="16">
        <f>G316*H316</f>
        <v>320</v>
      </c>
      <c r="K316" s="185">
        <v>4</v>
      </c>
      <c r="L316" s="257" t="s">
        <v>6614</v>
      </c>
      <c r="M316" s="178">
        <f>E316*H316</f>
        <v>0.49</v>
      </c>
      <c r="N316" s="178"/>
    </row>
    <row r="317" spans="1:14" x14ac:dyDescent="0.3">
      <c r="A317" s="21" t="s">
        <v>3409</v>
      </c>
      <c r="B317" s="211" t="s">
        <v>3229</v>
      </c>
      <c r="C317" s="9" t="s">
        <v>182</v>
      </c>
      <c r="D317" s="12" t="s">
        <v>208</v>
      </c>
      <c r="E317" s="266">
        <v>0.99</v>
      </c>
      <c r="F317" s="35">
        <f>ROUNDUP(E317*Bulk!$O$1,-1)</f>
        <v>700</v>
      </c>
      <c r="G317" s="35">
        <f>ROUNDUP(E317*Bulk!$O$3,-1)</f>
        <v>650</v>
      </c>
      <c r="H317" s="2">
        <v>1</v>
      </c>
      <c r="I317" s="16">
        <f>F317*H317</f>
        <v>700</v>
      </c>
      <c r="J317" s="16">
        <f>G317*H317</f>
        <v>650</v>
      </c>
      <c r="K317" s="185">
        <v>4</v>
      </c>
      <c r="L317" s="257" t="s">
        <v>3408</v>
      </c>
      <c r="M317" s="178">
        <f>E317*H317</f>
        <v>0.99</v>
      </c>
      <c r="N317" s="178"/>
    </row>
    <row r="318" spans="1:14" x14ac:dyDescent="0.3">
      <c r="A318" s="4" t="s">
        <v>3409</v>
      </c>
      <c r="B318" s="211" t="s">
        <v>3229</v>
      </c>
      <c r="C318" s="9" t="s">
        <v>182</v>
      </c>
      <c r="D318" s="12" t="s">
        <v>208</v>
      </c>
      <c r="E318" s="266">
        <v>0.49</v>
      </c>
      <c r="F318" s="35">
        <f>ROUNDUP(E318*Bulk!$O$1,-1)</f>
        <v>350</v>
      </c>
      <c r="G318" s="35">
        <f>ROUNDUP(E318*Bulk!$O$3,-1)</f>
        <v>320</v>
      </c>
      <c r="H318" s="2">
        <v>1</v>
      </c>
      <c r="I318" s="35">
        <f>F318*H318</f>
        <v>350</v>
      </c>
      <c r="J318" s="35">
        <f>G318*H318</f>
        <v>320</v>
      </c>
      <c r="K318" s="185">
        <v>4</v>
      </c>
      <c r="L318" s="257" t="s">
        <v>5920</v>
      </c>
      <c r="M318" s="178">
        <f>E318*H318</f>
        <v>0.49</v>
      </c>
      <c r="N318" s="178"/>
    </row>
    <row r="319" spans="1:14" x14ac:dyDescent="0.3">
      <c r="A319" s="30" t="s">
        <v>3902</v>
      </c>
      <c r="B319" s="244" t="s">
        <v>3837</v>
      </c>
      <c r="C319" s="9" t="s">
        <v>182</v>
      </c>
      <c r="D319" s="12" t="s">
        <v>208</v>
      </c>
      <c r="E319" s="266">
        <v>0.49</v>
      </c>
      <c r="F319" s="35">
        <f>ROUNDUP(E319*Bulk!$O$1,-1)</f>
        <v>350</v>
      </c>
      <c r="G319" s="35">
        <f>ROUNDUP(E319*Bulk!$O$3,-1)</f>
        <v>320</v>
      </c>
      <c r="H319" s="2">
        <v>1</v>
      </c>
      <c r="I319" s="16">
        <f>F319*H319</f>
        <v>350</v>
      </c>
      <c r="J319" s="16">
        <f>G319*H319</f>
        <v>320</v>
      </c>
      <c r="K319" s="185">
        <v>4</v>
      </c>
      <c r="L319" s="257" t="s">
        <v>3903</v>
      </c>
      <c r="M319" s="178">
        <f>E319*H319</f>
        <v>0.49</v>
      </c>
      <c r="N319" s="178"/>
    </row>
    <row r="320" spans="1:14" x14ac:dyDescent="0.3">
      <c r="A320" s="30" t="s">
        <v>3905</v>
      </c>
      <c r="B320" s="244" t="s">
        <v>3838</v>
      </c>
      <c r="C320" s="9" t="s">
        <v>182</v>
      </c>
      <c r="D320" s="12" t="s">
        <v>208</v>
      </c>
      <c r="E320" s="266">
        <v>0.99</v>
      </c>
      <c r="F320" s="35">
        <f>ROUNDUP(E320*Bulk!$O$1,-1)</f>
        <v>700</v>
      </c>
      <c r="G320" s="35">
        <f>ROUNDUP(E320*Bulk!$O$3,-1)</f>
        <v>650</v>
      </c>
      <c r="H320" s="2">
        <v>1</v>
      </c>
      <c r="I320" s="16">
        <f>F320*H320</f>
        <v>700</v>
      </c>
      <c r="J320" s="16">
        <f>G320*H320</f>
        <v>650</v>
      </c>
      <c r="K320" s="185">
        <v>4</v>
      </c>
      <c r="L320" s="257" t="s">
        <v>3904</v>
      </c>
      <c r="M320" s="178">
        <f>E320*H320</f>
        <v>0.99</v>
      </c>
      <c r="N320" s="178"/>
    </row>
    <row r="321" spans="1:14" x14ac:dyDescent="0.3">
      <c r="A321" s="30" t="s">
        <v>3909</v>
      </c>
      <c r="B321" s="244" t="s">
        <v>3838</v>
      </c>
      <c r="C321" s="9" t="s">
        <v>182</v>
      </c>
      <c r="D321" s="12" t="s">
        <v>208</v>
      </c>
      <c r="E321" s="266">
        <v>0.49</v>
      </c>
      <c r="F321" s="35">
        <f>ROUNDUP(E321*Bulk!$O$1,-1)</f>
        <v>350</v>
      </c>
      <c r="G321" s="35">
        <f>ROUNDUP(E321*Bulk!$O$3,-1)</f>
        <v>320</v>
      </c>
      <c r="H321" s="2">
        <v>1</v>
      </c>
      <c r="I321" s="16">
        <f>F321*H321</f>
        <v>350</v>
      </c>
      <c r="J321" s="16">
        <f>G321*H321</f>
        <v>320</v>
      </c>
      <c r="K321" s="185">
        <v>4</v>
      </c>
      <c r="L321" s="257" t="s">
        <v>3908</v>
      </c>
      <c r="M321" s="178">
        <f>E321*H321</f>
        <v>0.49</v>
      </c>
      <c r="N321" s="178"/>
    </row>
    <row r="322" spans="1:14" x14ac:dyDescent="0.3">
      <c r="A322" s="30" t="s">
        <v>3910</v>
      </c>
      <c r="B322" s="244" t="s">
        <v>3838</v>
      </c>
      <c r="C322" s="9" t="s">
        <v>182</v>
      </c>
      <c r="D322" s="12" t="s">
        <v>208</v>
      </c>
      <c r="E322" s="266">
        <v>0.49</v>
      </c>
      <c r="F322" s="35">
        <f>ROUNDUP(E322*Bulk!$O$1,-1)</f>
        <v>350</v>
      </c>
      <c r="G322" s="35">
        <f>ROUNDUP(E322*Bulk!$O$3,-1)</f>
        <v>320</v>
      </c>
      <c r="H322" s="2">
        <v>1</v>
      </c>
      <c r="I322" s="16">
        <f>F322*H322</f>
        <v>350</v>
      </c>
      <c r="J322" s="16">
        <f>G322*H322</f>
        <v>320</v>
      </c>
      <c r="K322" s="185">
        <v>4</v>
      </c>
      <c r="L322" s="257" t="s">
        <v>3911</v>
      </c>
      <c r="M322" s="178">
        <f>E322*H322</f>
        <v>0.49</v>
      </c>
      <c r="N322" s="178"/>
    </row>
    <row r="323" spans="1:14" x14ac:dyDescent="0.3">
      <c r="A323" s="30" t="s">
        <v>3906</v>
      </c>
      <c r="B323" s="244" t="s">
        <v>3838</v>
      </c>
      <c r="C323" s="9" t="s">
        <v>182</v>
      </c>
      <c r="D323" s="12" t="s">
        <v>208</v>
      </c>
      <c r="E323" s="266">
        <v>0.49</v>
      </c>
      <c r="F323" s="35">
        <f>ROUNDUP(E323*Bulk!$O$1,-1)</f>
        <v>350</v>
      </c>
      <c r="G323" s="35">
        <f>ROUNDUP(E323*Bulk!$O$3,-1)</f>
        <v>320</v>
      </c>
      <c r="H323" s="2">
        <v>1</v>
      </c>
      <c r="I323" s="16">
        <f>F323*H323</f>
        <v>350</v>
      </c>
      <c r="J323" s="16">
        <f>G323*H323</f>
        <v>320</v>
      </c>
      <c r="K323" s="185">
        <v>4</v>
      </c>
      <c r="L323" s="257" t="s">
        <v>3907</v>
      </c>
      <c r="M323" s="178">
        <f>E323*H323</f>
        <v>0.49</v>
      </c>
      <c r="N323" s="178"/>
    </row>
    <row r="324" spans="1:14" x14ac:dyDescent="0.3">
      <c r="A324" s="30" t="s">
        <v>3913</v>
      </c>
      <c r="B324" s="244" t="s">
        <v>3838</v>
      </c>
      <c r="C324" s="9" t="s">
        <v>182</v>
      </c>
      <c r="D324" s="12" t="s">
        <v>208</v>
      </c>
      <c r="E324" s="266">
        <v>0.49</v>
      </c>
      <c r="F324" s="35">
        <f>ROUNDUP(E324*Bulk!$O$1,-1)</f>
        <v>350</v>
      </c>
      <c r="G324" s="35">
        <f>ROUNDUP(E324*Bulk!$O$3,-1)</f>
        <v>320</v>
      </c>
      <c r="H324" s="2">
        <v>1</v>
      </c>
      <c r="I324" s="16">
        <f>F324*H324</f>
        <v>350</v>
      </c>
      <c r="J324" s="16">
        <f>G324*H324</f>
        <v>320</v>
      </c>
      <c r="K324" s="185">
        <v>4</v>
      </c>
      <c r="L324" s="257" t="s">
        <v>3912</v>
      </c>
      <c r="M324" s="178">
        <f>E324*H324</f>
        <v>0.49</v>
      </c>
      <c r="N324" s="178"/>
    </row>
    <row r="325" spans="1:14" x14ac:dyDescent="0.3">
      <c r="A325" s="21" t="s">
        <v>5921</v>
      </c>
      <c r="B325" s="249" t="s">
        <v>4121</v>
      </c>
      <c r="C325" s="9" t="s">
        <v>182</v>
      </c>
      <c r="D325" s="12" t="s">
        <v>208</v>
      </c>
      <c r="E325" s="266">
        <v>0.49</v>
      </c>
      <c r="F325" s="35">
        <f>ROUNDUP(E325*Bulk!$O$1,-1)</f>
        <v>350</v>
      </c>
      <c r="G325" s="35">
        <f>ROUNDUP(E325*Bulk!$O$3,-1)</f>
        <v>320</v>
      </c>
      <c r="H325" s="2">
        <v>1</v>
      </c>
      <c r="I325" s="35">
        <f>F325*H325</f>
        <v>350</v>
      </c>
      <c r="J325" s="35">
        <f>G325*H325</f>
        <v>320</v>
      </c>
      <c r="K325" s="185">
        <v>4</v>
      </c>
      <c r="L325" s="257" t="s">
        <v>5922</v>
      </c>
      <c r="M325" s="178">
        <f>E325*H325</f>
        <v>0.49</v>
      </c>
      <c r="N325" s="178"/>
    </row>
    <row r="326" spans="1:14" x14ac:dyDescent="0.3">
      <c r="A326" s="4" t="s">
        <v>5923</v>
      </c>
      <c r="B326" s="272" t="s">
        <v>5294</v>
      </c>
      <c r="C326" s="9" t="s">
        <v>182</v>
      </c>
      <c r="D326" s="12" t="s">
        <v>208</v>
      </c>
      <c r="E326" s="266">
        <v>0.49</v>
      </c>
      <c r="F326" s="35">
        <f>ROUNDUP(E326*Bulk!$O$1,-1)</f>
        <v>350</v>
      </c>
      <c r="G326" s="35">
        <f>ROUNDUP(E326*Bulk!$O$3,-1)</f>
        <v>320</v>
      </c>
      <c r="H326" s="2">
        <v>1</v>
      </c>
      <c r="I326" s="35">
        <f>F326*H326</f>
        <v>350</v>
      </c>
      <c r="J326" s="35">
        <f>G326*H326</f>
        <v>320</v>
      </c>
      <c r="K326" s="185">
        <v>4</v>
      </c>
      <c r="L326" s="257" t="s">
        <v>5924</v>
      </c>
      <c r="M326" s="178">
        <f>E326*H326</f>
        <v>0.49</v>
      </c>
      <c r="N326" s="178"/>
    </row>
    <row r="327" spans="1:14" x14ac:dyDescent="0.3">
      <c r="A327" s="4" t="s">
        <v>5925</v>
      </c>
      <c r="B327" s="272" t="s">
        <v>5294</v>
      </c>
      <c r="C327" s="9" t="s">
        <v>182</v>
      </c>
      <c r="D327" s="12" t="s">
        <v>208</v>
      </c>
      <c r="E327" s="266">
        <v>0.49</v>
      </c>
      <c r="F327" s="35">
        <f>ROUNDUP(E327*Bulk!$O$1,-1)</f>
        <v>350</v>
      </c>
      <c r="G327" s="35">
        <f>ROUNDUP(E327*Bulk!$O$3,-1)</f>
        <v>320</v>
      </c>
      <c r="H327" s="2">
        <v>1</v>
      </c>
      <c r="I327" s="35">
        <f>F327*H327</f>
        <v>350</v>
      </c>
      <c r="J327" s="35">
        <f>G327*H327</f>
        <v>320</v>
      </c>
      <c r="K327" s="185">
        <v>4</v>
      </c>
      <c r="L327" s="257" t="s">
        <v>5926</v>
      </c>
      <c r="M327" s="178">
        <f>E327*H327</f>
        <v>0.49</v>
      </c>
      <c r="N327" s="178"/>
    </row>
    <row r="328" spans="1:14" x14ac:dyDescent="0.3">
      <c r="A328" s="4" t="s">
        <v>4190</v>
      </c>
      <c r="B328" s="146" t="s">
        <v>1490</v>
      </c>
      <c r="C328" s="9" t="s">
        <v>182</v>
      </c>
      <c r="D328" s="12" t="s">
        <v>208</v>
      </c>
      <c r="E328" s="266">
        <v>0.49</v>
      </c>
      <c r="F328" s="35">
        <f>ROUNDUP(E328*Bulk!$O$1,-1)</f>
        <v>350</v>
      </c>
      <c r="G328" s="35">
        <f>ROUNDUP(E328*Bulk!$O$3,-1)</f>
        <v>320</v>
      </c>
      <c r="H328" s="2">
        <v>1</v>
      </c>
      <c r="I328" s="16">
        <f>F328*H328</f>
        <v>350</v>
      </c>
      <c r="J328" s="16">
        <f>G328*H328</f>
        <v>320</v>
      </c>
      <c r="K328" s="185">
        <v>5</v>
      </c>
      <c r="L328" s="257" t="s">
        <v>4191</v>
      </c>
      <c r="M328" s="178">
        <f>E328*H328</f>
        <v>0.49</v>
      </c>
      <c r="N328" s="178"/>
    </row>
    <row r="329" spans="1:14" x14ac:dyDescent="0.3">
      <c r="A329" s="4" t="s">
        <v>703</v>
      </c>
      <c r="B329" s="149" t="s">
        <v>1493</v>
      </c>
      <c r="C329" s="9" t="s">
        <v>182</v>
      </c>
      <c r="D329" s="12" t="s">
        <v>208</v>
      </c>
      <c r="E329" s="266">
        <v>0.25</v>
      </c>
      <c r="F329" s="35">
        <f>ROUNDUP(E329*Bulk!$O$1,-1)</f>
        <v>180</v>
      </c>
      <c r="G329" s="35">
        <f>ROUNDUP(E329*Bulk!$O$3,-1)</f>
        <v>170</v>
      </c>
      <c r="H329" s="2">
        <v>2</v>
      </c>
      <c r="I329" s="16">
        <f>F329*H329</f>
        <v>360</v>
      </c>
      <c r="J329" s="16">
        <f>G329*H329</f>
        <v>340</v>
      </c>
      <c r="K329" s="185">
        <v>5</v>
      </c>
      <c r="L329" s="257" t="s">
        <v>702</v>
      </c>
      <c r="M329" s="178">
        <f>E329*H329</f>
        <v>0.5</v>
      </c>
      <c r="N329" s="178"/>
    </row>
    <row r="330" spans="1:14" x14ac:dyDescent="0.3">
      <c r="A330" s="30" t="s">
        <v>2396</v>
      </c>
      <c r="B330" s="152" t="s">
        <v>1496</v>
      </c>
      <c r="C330" s="9" t="s">
        <v>182</v>
      </c>
      <c r="D330" s="12" t="s">
        <v>208</v>
      </c>
      <c r="E330" s="266">
        <v>0.49</v>
      </c>
      <c r="F330" s="35">
        <f>ROUNDUP(E330*Bulk!$O$1,-1)</f>
        <v>350</v>
      </c>
      <c r="G330" s="35">
        <f>ROUNDUP(E330*Bulk!$O$3,-1)</f>
        <v>320</v>
      </c>
      <c r="H330" s="2">
        <v>1</v>
      </c>
      <c r="I330" s="16">
        <f>F330*H330</f>
        <v>350</v>
      </c>
      <c r="J330" s="16">
        <f>G330*H330</f>
        <v>320</v>
      </c>
      <c r="K330" s="185">
        <v>5</v>
      </c>
      <c r="L330" s="257" t="s">
        <v>2397</v>
      </c>
      <c r="M330" s="178">
        <f>E330*H330</f>
        <v>0.49</v>
      </c>
      <c r="N330" s="178"/>
    </row>
    <row r="331" spans="1:14" x14ac:dyDescent="0.3">
      <c r="A331" s="30" t="s">
        <v>705</v>
      </c>
      <c r="B331" s="153" t="s">
        <v>1497</v>
      </c>
      <c r="C331" s="9" t="s">
        <v>182</v>
      </c>
      <c r="D331" s="12" t="s">
        <v>208</v>
      </c>
      <c r="E331" s="266">
        <v>0.49</v>
      </c>
      <c r="F331" s="35">
        <f>ROUNDUP(E331*Bulk!$O$1,-1)</f>
        <v>350</v>
      </c>
      <c r="G331" s="35">
        <f>ROUNDUP(E331*Bulk!$O$3,-1)</f>
        <v>320</v>
      </c>
      <c r="H331" s="2">
        <v>3</v>
      </c>
      <c r="I331" s="16">
        <f>F331*H331</f>
        <v>1050</v>
      </c>
      <c r="J331" s="16">
        <f>G331*H331</f>
        <v>960</v>
      </c>
      <c r="K331" s="185">
        <v>5</v>
      </c>
      <c r="L331" s="257" t="s">
        <v>704</v>
      </c>
      <c r="M331" s="178">
        <f>E331*H331</f>
        <v>1.47</v>
      </c>
      <c r="N331" s="178"/>
    </row>
    <row r="332" spans="1:14" x14ac:dyDescent="0.3">
      <c r="A332" s="4" t="s">
        <v>707</v>
      </c>
      <c r="B332" s="155" t="s">
        <v>1500</v>
      </c>
      <c r="C332" s="9" t="s">
        <v>182</v>
      </c>
      <c r="D332" s="12" t="s">
        <v>208</v>
      </c>
      <c r="E332" s="266">
        <v>0.99</v>
      </c>
      <c r="F332" s="35">
        <f>ROUNDUP(E332*Bulk!$O$1,-1)</f>
        <v>700</v>
      </c>
      <c r="G332" s="35">
        <f>ROUNDUP(E332*Bulk!$O$3,-1)</f>
        <v>650</v>
      </c>
      <c r="H332" s="2">
        <v>2</v>
      </c>
      <c r="I332" s="16">
        <f>F332*H332</f>
        <v>1400</v>
      </c>
      <c r="J332" s="16">
        <f>G332*H332</f>
        <v>1300</v>
      </c>
      <c r="K332" s="185">
        <v>5</v>
      </c>
      <c r="L332" s="257" t="s">
        <v>706</v>
      </c>
      <c r="M332" s="178">
        <f>E332*H332</f>
        <v>1.98</v>
      </c>
      <c r="N332" s="178"/>
    </row>
    <row r="333" spans="1:14" x14ac:dyDescent="0.3">
      <c r="A333" s="30" t="s">
        <v>708</v>
      </c>
      <c r="B333" s="155" t="s">
        <v>1500</v>
      </c>
      <c r="C333" s="9" t="s">
        <v>182</v>
      </c>
      <c r="D333" s="12" t="s">
        <v>208</v>
      </c>
      <c r="E333" s="266">
        <v>0.49</v>
      </c>
      <c r="F333" s="35">
        <f>ROUNDUP(E333*Bulk!$O$1,-1)</f>
        <v>350</v>
      </c>
      <c r="G333" s="35">
        <f>ROUNDUP(E333*Bulk!$O$3,-1)</f>
        <v>320</v>
      </c>
      <c r="H333" s="2">
        <v>1</v>
      </c>
      <c r="I333" s="16">
        <f>F333*H333</f>
        <v>350</v>
      </c>
      <c r="J333" s="16">
        <f>G333*H333</f>
        <v>320</v>
      </c>
      <c r="K333" s="185">
        <v>5</v>
      </c>
      <c r="L333" s="257" t="s">
        <v>709</v>
      </c>
      <c r="M333" s="178">
        <f>E333*H333</f>
        <v>0.49</v>
      </c>
      <c r="N333" s="178"/>
    </row>
    <row r="334" spans="1:14" x14ac:dyDescent="0.3">
      <c r="A334" s="4" t="s">
        <v>4725</v>
      </c>
      <c r="B334" s="143" t="s">
        <v>1505</v>
      </c>
      <c r="C334" s="9" t="s">
        <v>182</v>
      </c>
      <c r="D334" s="12" t="s">
        <v>208</v>
      </c>
      <c r="E334" s="266">
        <v>0.49</v>
      </c>
      <c r="F334" s="35">
        <f>ROUNDUP(E334*Bulk!$O$1,-1)</f>
        <v>350</v>
      </c>
      <c r="G334" s="35">
        <f>ROUNDUP(E334*Bulk!$O$3,-1)</f>
        <v>320</v>
      </c>
      <c r="H334" s="2">
        <v>1</v>
      </c>
      <c r="I334" s="16">
        <f>F334*H334</f>
        <v>350</v>
      </c>
      <c r="J334" s="16">
        <f>G334*H334</f>
        <v>320</v>
      </c>
      <c r="K334" s="185">
        <v>5</v>
      </c>
      <c r="L334" s="257" t="s">
        <v>4726</v>
      </c>
      <c r="M334" s="178">
        <f>E334*H334</f>
        <v>0.49</v>
      </c>
      <c r="N334" s="178"/>
    </row>
    <row r="335" spans="1:14" x14ac:dyDescent="0.3">
      <c r="A335" s="4" t="s">
        <v>2882</v>
      </c>
      <c r="B335" s="164" t="s">
        <v>1514</v>
      </c>
      <c r="C335" s="9" t="s">
        <v>182</v>
      </c>
      <c r="D335" s="12" t="s">
        <v>208</v>
      </c>
      <c r="E335" s="266">
        <v>0.49</v>
      </c>
      <c r="F335" s="35">
        <f>ROUNDUP(E335*Bulk!$O$1,-1)</f>
        <v>350</v>
      </c>
      <c r="G335" s="35">
        <f>ROUNDUP(E335*Bulk!$O$3,-1)</f>
        <v>320</v>
      </c>
      <c r="H335" s="2">
        <v>2</v>
      </c>
      <c r="I335" s="16">
        <f>F335*H335</f>
        <v>700</v>
      </c>
      <c r="J335" s="16">
        <f>G335*H335</f>
        <v>640</v>
      </c>
      <c r="K335" s="185">
        <v>5</v>
      </c>
      <c r="L335" s="257" t="s">
        <v>2881</v>
      </c>
      <c r="M335" s="178">
        <f>E335*H335</f>
        <v>0.98</v>
      </c>
      <c r="N335" s="178"/>
    </row>
    <row r="336" spans="1:14" x14ac:dyDescent="0.3">
      <c r="A336" s="30" t="s">
        <v>711</v>
      </c>
      <c r="B336" s="166" t="s">
        <v>1516</v>
      </c>
      <c r="C336" s="9" t="s">
        <v>182</v>
      </c>
      <c r="D336" s="12" t="s">
        <v>208</v>
      </c>
      <c r="E336" s="266">
        <v>0.49</v>
      </c>
      <c r="F336" s="35">
        <f>ROUNDUP(E336*Bulk!$O$1,-1)</f>
        <v>350</v>
      </c>
      <c r="G336" s="35">
        <f>ROUNDUP(E336*Bulk!$O$3,-1)</f>
        <v>320</v>
      </c>
      <c r="H336" s="2">
        <v>3</v>
      </c>
      <c r="I336" s="16">
        <f>F336*H336</f>
        <v>1050</v>
      </c>
      <c r="J336" s="16">
        <f>G336*H336</f>
        <v>960</v>
      </c>
      <c r="K336" s="185">
        <v>5</v>
      </c>
      <c r="L336" s="257" t="s">
        <v>710</v>
      </c>
      <c r="M336" s="178">
        <f>E336*H336</f>
        <v>1.47</v>
      </c>
      <c r="N336" s="178"/>
    </row>
    <row r="337" spans="1:14" x14ac:dyDescent="0.3">
      <c r="A337" s="4" t="s">
        <v>2316</v>
      </c>
      <c r="B337" s="172" t="s">
        <v>1525</v>
      </c>
      <c r="C337" s="9" t="s">
        <v>182</v>
      </c>
      <c r="D337" s="12" t="s">
        <v>208</v>
      </c>
      <c r="E337" s="266">
        <v>0.49</v>
      </c>
      <c r="F337" s="35">
        <f>ROUNDUP(E337*Bulk!$O$1,-1)</f>
        <v>350</v>
      </c>
      <c r="G337" s="35">
        <f>ROUNDUP(E337*Bulk!$O$3,-1)</f>
        <v>320</v>
      </c>
      <c r="H337" s="2">
        <v>2</v>
      </c>
      <c r="I337" s="16">
        <f>F337*H337</f>
        <v>700</v>
      </c>
      <c r="J337" s="16">
        <f>G337*H337</f>
        <v>640</v>
      </c>
      <c r="K337" s="185">
        <v>5</v>
      </c>
      <c r="L337" s="257" t="s">
        <v>2315</v>
      </c>
      <c r="M337" s="178">
        <f>E337*H337</f>
        <v>0.98</v>
      </c>
      <c r="N337" s="178"/>
    </row>
    <row r="338" spans="1:14" x14ac:dyDescent="0.3">
      <c r="A338" s="4" t="s">
        <v>2883</v>
      </c>
      <c r="B338" s="192" t="s">
        <v>2422</v>
      </c>
      <c r="C338" s="9" t="s">
        <v>182</v>
      </c>
      <c r="D338" s="12" t="s">
        <v>208</v>
      </c>
      <c r="E338" s="266">
        <v>0.49</v>
      </c>
      <c r="F338" s="35">
        <f>ROUNDUP(E338*Bulk!$O$1,-1)</f>
        <v>350</v>
      </c>
      <c r="G338" s="35">
        <f>ROUNDUP(E338*Bulk!$O$3,-1)</f>
        <v>320</v>
      </c>
      <c r="H338" s="2">
        <v>3</v>
      </c>
      <c r="I338" s="16">
        <f>F338*H338</f>
        <v>1050</v>
      </c>
      <c r="J338" s="16">
        <f>G338*H338</f>
        <v>960</v>
      </c>
      <c r="K338" s="185">
        <v>5</v>
      </c>
      <c r="L338" s="257" t="s">
        <v>2884</v>
      </c>
      <c r="M338" s="178">
        <f>E338*H338</f>
        <v>1.47</v>
      </c>
      <c r="N338" s="178"/>
    </row>
    <row r="339" spans="1:14" x14ac:dyDescent="0.3">
      <c r="A339" s="4" t="s">
        <v>5927</v>
      </c>
      <c r="B339" s="211" t="s">
        <v>3229</v>
      </c>
      <c r="C339" s="9" t="s">
        <v>182</v>
      </c>
      <c r="D339" s="12" t="s">
        <v>208</v>
      </c>
      <c r="E339" s="266">
        <v>0.49</v>
      </c>
      <c r="F339" s="35">
        <f>ROUNDUP(E339*Bulk!$O$1,-1)</f>
        <v>350</v>
      </c>
      <c r="G339" s="35">
        <f>ROUNDUP(E339*Bulk!$O$3,-1)</f>
        <v>320</v>
      </c>
      <c r="H339" s="2">
        <v>1</v>
      </c>
      <c r="I339" s="35">
        <f>F339*H339</f>
        <v>350</v>
      </c>
      <c r="J339" s="35">
        <f>G339*H339</f>
        <v>320</v>
      </c>
      <c r="K339" s="185">
        <v>5</v>
      </c>
      <c r="L339" s="257" t="s">
        <v>5928</v>
      </c>
      <c r="M339" s="178">
        <f>E339*H339</f>
        <v>0.49</v>
      </c>
      <c r="N339" s="178"/>
    </row>
    <row r="340" spans="1:14" x14ac:dyDescent="0.3">
      <c r="A340" s="4" t="s">
        <v>3411</v>
      </c>
      <c r="B340" s="211" t="s">
        <v>3228</v>
      </c>
      <c r="C340" s="9" t="s">
        <v>182</v>
      </c>
      <c r="D340" s="12" t="s">
        <v>208</v>
      </c>
      <c r="E340" s="266">
        <v>0.49</v>
      </c>
      <c r="F340" s="35">
        <f>ROUNDUP(E340*Bulk!$O$1,-1)</f>
        <v>350</v>
      </c>
      <c r="G340" s="35">
        <f>ROUNDUP(E340*Bulk!$O$3,-1)</f>
        <v>320</v>
      </c>
      <c r="H340" s="2">
        <v>1</v>
      </c>
      <c r="I340" s="16">
        <f>F340*H340</f>
        <v>350</v>
      </c>
      <c r="J340" s="16">
        <f>G340*H340</f>
        <v>320</v>
      </c>
      <c r="K340" s="185">
        <v>5</v>
      </c>
      <c r="L340" s="257" t="s">
        <v>3410</v>
      </c>
      <c r="M340" s="178">
        <f>E340*H340</f>
        <v>0.49</v>
      </c>
      <c r="N340" s="178"/>
    </row>
    <row r="341" spans="1:14" x14ac:dyDescent="0.3">
      <c r="A341" s="30" t="s">
        <v>4727</v>
      </c>
      <c r="B341" s="244" t="s">
        <v>3837</v>
      </c>
      <c r="C341" s="9" t="s">
        <v>182</v>
      </c>
      <c r="D341" s="12" t="s">
        <v>208</v>
      </c>
      <c r="E341" s="266">
        <v>0.49</v>
      </c>
      <c r="F341" s="35">
        <f>ROUNDUP(E341*Bulk!$O$1,-1)</f>
        <v>350</v>
      </c>
      <c r="G341" s="35">
        <f>ROUNDUP(E341*Bulk!$O$3,-1)</f>
        <v>320</v>
      </c>
      <c r="H341" s="2">
        <v>1</v>
      </c>
      <c r="I341" s="16">
        <f>F341*H341</f>
        <v>350</v>
      </c>
      <c r="J341" s="16">
        <f>G341*H341</f>
        <v>320</v>
      </c>
      <c r="K341" s="185">
        <v>5</v>
      </c>
      <c r="L341" s="257" t="s">
        <v>4728</v>
      </c>
      <c r="M341" s="178">
        <f>E341*H341</f>
        <v>0.49</v>
      </c>
      <c r="N341" s="178"/>
    </row>
    <row r="342" spans="1:14" x14ac:dyDescent="0.3">
      <c r="A342" s="30" t="s">
        <v>3918</v>
      </c>
      <c r="B342" s="244" t="s">
        <v>3838</v>
      </c>
      <c r="C342" s="9" t="s">
        <v>182</v>
      </c>
      <c r="D342" s="11" t="s">
        <v>210</v>
      </c>
      <c r="E342" s="266">
        <v>0.99</v>
      </c>
      <c r="F342" s="35">
        <f>ROUNDUP(E342*Bulk!$O$1,-1)</f>
        <v>700</v>
      </c>
      <c r="G342" s="35">
        <f>ROUNDUP(E342*Bulk!$O$3,-1)</f>
        <v>650</v>
      </c>
      <c r="H342" s="2">
        <v>1</v>
      </c>
      <c r="I342" s="16">
        <f>F342*H342</f>
        <v>700</v>
      </c>
      <c r="J342" s="16">
        <f>G342*H342</f>
        <v>650</v>
      </c>
      <c r="K342" s="185">
        <v>5</v>
      </c>
      <c r="L342" s="257" t="s">
        <v>3919</v>
      </c>
      <c r="M342" s="178">
        <f>E342*H342</f>
        <v>0.99</v>
      </c>
      <c r="N342" s="178"/>
    </row>
    <row r="343" spans="1:14" x14ac:dyDescent="0.3">
      <c r="A343" s="30" t="s">
        <v>3917</v>
      </c>
      <c r="B343" s="244" t="s">
        <v>3838</v>
      </c>
      <c r="C343" s="9" t="s">
        <v>182</v>
      </c>
      <c r="D343" s="12" t="s">
        <v>208</v>
      </c>
      <c r="E343" s="266">
        <v>0.49</v>
      </c>
      <c r="F343" s="35">
        <f>ROUNDUP(E343*Bulk!$O$1,-1)</f>
        <v>350</v>
      </c>
      <c r="G343" s="35">
        <f>ROUNDUP(E343*Bulk!$O$3,-1)</f>
        <v>320</v>
      </c>
      <c r="H343" s="2">
        <v>1</v>
      </c>
      <c r="I343" s="16">
        <f>F343*H343</f>
        <v>350</v>
      </c>
      <c r="J343" s="16">
        <f>G343*H343</f>
        <v>320</v>
      </c>
      <c r="K343" s="185">
        <v>5</v>
      </c>
      <c r="L343" s="257" t="s">
        <v>3916</v>
      </c>
      <c r="M343" s="178">
        <f>E343*H343</f>
        <v>0.49</v>
      </c>
      <c r="N343" s="178"/>
    </row>
    <row r="344" spans="1:14" x14ac:dyDescent="0.3">
      <c r="A344" s="30" t="s">
        <v>3914</v>
      </c>
      <c r="B344" s="244" t="s">
        <v>3838</v>
      </c>
      <c r="C344" s="9" t="s">
        <v>182</v>
      </c>
      <c r="D344" s="12" t="s">
        <v>208</v>
      </c>
      <c r="E344" s="266">
        <v>0.49</v>
      </c>
      <c r="F344" s="35">
        <f>ROUNDUP(E344*Bulk!$O$1,-1)</f>
        <v>350</v>
      </c>
      <c r="G344" s="35">
        <f>ROUNDUP(E344*Bulk!$O$3,-1)</f>
        <v>320</v>
      </c>
      <c r="H344" s="2">
        <v>1</v>
      </c>
      <c r="I344" s="16">
        <f>F344*H344</f>
        <v>350</v>
      </c>
      <c r="J344" s="16">
        <f>G344*H344</f>
        <v>320</v>
      </c>
      <c r="K344" s="185">
        <v>5</v>
      </c>
      <c r="L344" s="257" t="s">
        <v>3915</v>
      </c>
      <c r="M344" s="178">
        <f>E344*H344</f>
        <v>0.49</v>
      </c>
      <c r="N344" s="178"/>
    </row>
    <row r="345" spans="1:14" x14ac:dyDescent="0.3">
      <c r="A345" s="30" t="s">
        <v>4730</v>
      </c>
      <c r="B345" s="255" t="s">
        <v>4514</v>
      </c>
      <c r="C345" s="9" t="s">
        <v>182</v>
      </c>
      <c r="D345" s="12" t="s">
        <v>208</v>
      </c>
      <c r="E345" s="266">
        <v>0.49</v>
      </c>
      <c r="F345" s="35">
        <f>ROUNDUP(E345*Bulk!$O$1,-1)</f>
        <v>350</v>
      </c>
      <c r="G345" s="35">
        <f>ROUNDUP(E345*Bulk!$O$3,-1)</f>
        <v>320</v>
      </c>
      <c r="H345" s="2">
        <v>1</v>
      </c>
      <c r="I345" s="16">
        <f>F345*H345</f>
        <v>350</v>
      </c>
      <c r="J345" s="16">
        <f>G345*H345</f>
        <v>320</v>
      </c>
      <c r="K345" s="185">
        <v>5</v>
      </c>
      <c r="L345" s="257" t="s">
        <v>4729</v>
      </c>
      <c r="M345" s="178">
        <f>E345*H345</f>
        <v>0.49</v>
      </c>
      <c r="N345" s="178"/>
    </row>
    <row r="346" spans="1:14" x14ac:dyDescent="0.3">
      <c r="A346" s="4" t="s">
        <v>5929</v>
      </c>
      <c r="B346" s="272" t="s">
        <v>5293</v>
      </c>
      <c r="C346" s="9" t="s">
        <v>182</v>
      </c>
      <c r="D346" s="12" t="s">
        <v>208</v>
      </c>
      <c r="E346" s="266">
        <v>0.49</v>
      </c>
      <c r="F346" s="35">
        <f>ROUNDUP(E346*Bulk!$O$1,-1)</f>
        <v>350</v>
      </c>
      <c r="G346" s="35">
        <f>ROUNDUP(E346*Bulk!$O$3,-1)</f>
        <v>320</v>
      </c>
      <c r="H346" s="2">
        <v>2</v>
      </c>
      <c r="I346" s="35">
        <f>F346*H346</f>
        <v>700</v>
      </c>
      <c r="J346" s="35">
        <f>G346*H346</f>
        <v>640</v>
      </c>
      <c r="K346" s="185">
        <v>5</v>
      </c>
      <c r="L346" s="257" t="s">
        <v>5930</v>
      </c>
      <c r="M346" s="178">
        <f>E346*H346</f>
        <v>0.98</v>
      </c>
      <c r="N346" s="178"/>
    </row>
    <row r="347" spans="1:14" x14ac:dyDescent="0.3">
      <c r="A347" s="4" t="s">
        <v>4385</v>
      </c>
      <c r="B347" s="127" t="s">
        <v>1463</v>
      </c>
      <c r="C347" s="9" t="s">
        <v>182</v>
      </c>
      <c r="D347" s="12" t="s">
        <v>208</v>
      </c>
      <c r="E347" s="266">
        <v>0.49</v>
      </c>
      <c r="F347" s="35">
        <f>ROUNDUP(E347*Bulk!$O$1,-1)</f>
        <v>350</v>
      </c>
      <c r="G347" s="35">
        <f>ROUNDUP(E347*Bulk!$O$3,-1)</f>
        <v>320</v>
      </c>
      <c r="H347" s="2">
        <v>1</v>
      </c>
      <c r="I347" s="16">
        <f>F347*H347</f>
        <v>350</v>
      </c>
      <c r="J347" s="16">
        <f>G347*H347</f>
        <v>320</v>
      </c>
      <c r="K347" s="185">
        <v>6</v>
      </c>
      <c r="L347" s="257" t="s">
        <v>4386</v>
      </c>
      <c r="M347" s="178">
        <f>E347*H347</f>
        <v>0.49</v>
      </c>
      <c r="N347" s="178"/>
    </row>
    <row r="348" spans="1:14" x14ac:dyDescent="0.3">
      <c r="A348" s="4" t="s">
        <v>1735</v>
      </c>
      <c r="B348" s="23" t="s">
        <v>1322</v>
      </c>
      <c r="C348" s="9" t="s">
        <v>182</v>
      </c>
      <c r="D348" s="12" t="s">
        <v>208</v>
      </c>
      <c r="E348" s="266">
        <v>0.75</v>
      </c>
      <c r="F348" s="35">
        <f>ROUNDUP(E348*Bulk!$O$1,-1)</f>
        <v>530</v>
      </c>
      <c r="G348" s="35">
        <f>ROUNDUP(E348*Bulk!$O$3,-1)</f>
        <v>490</v>
      </c>
      <c r="H348" s="2">
        <v>1</v>
      </c>
      <c r="I348" s="16">
        <f>F348*H348</f>
        <v>530</v>
      </c>
      <c r="J348" s="16">
        <f>G348*H348</f>
        <v>490</v>
      </c>
      <c r="K348" s="185">
        <v>6</v>
      </c>
      <c r="L348" s="257" t="s">
        <v>1736</v>
      </c>
      <c r="M348" s="178">
        <f>E348*H348</f>
        <v>0.75</v>
      </c>
      <c r="N348" s="178"/>
    </row>
    <row r="349" spans="1:14" x14ac:dyDescent="0.3">
      <c r="A349" s="4" t="s">
        <v>1751</v>
      </c>
      <c r="B349" s="23" t="s">
        <v>1322</v>
      </c>
      <c r="C349" s="9" t="s">
        <v>182</v>
      </c>
      <c r="D349" s="12" t="s">
        <v>208</v>
      </c>
      <c r="E349" s="266">
        <v>0.49</v>
      </c>
      <c r="F349" s="35">
        <f>ROUNDUP(E349*Bulk!$O$1,-1)</f>
        <v>350</v>
      </c>
      <c r="G349" s="35">
        <f>ROUNDUP(E349*Bulk!$O$3,-1)</f>
        <v>320</v>
      </c>
      <c r="H349" s="2">
        <v>1</v>
      </c>
      <c r="I349" s="16">
        <f>F349*H349</f>
        <v>350</v>
      </c>
      <c r="J349" s="16">
        <f>G349*H349</f>
        <v>320</v>
      </c>
      <c r="K349" s="185">
        <v>6</v>
      </c>
      <c r="L349" s="257" t="s">
        <v>1752</v>
      </c>
      <c r="M349" s="178">
        <f>E349*H349</f>
        <v>0.49</v>
      </c>
      <c r="N349" s="178"/>
    </row>
    <row r="350" spans="1:14" x14ac:dyDescent="0.3">
      <c r="A350" s="4" t="s">
        <v>1928</v>
      </c>
      <c r="B350" s="146" t="s">
        <v>1490</v>
      </c>
      <c r="C350" s="9" t="s">
        <v>182</v>
      </c>
      <c r="D350" s="12" t="s">
        <v>208</v>
      </c>
      <c r="E350" s="266">
        <v>0.49</v>
      </c>
      <c r="F350" s="35">
        <f>ROUNDUP(E350*Bulk!$O$1,-1)</f>
        <v>350</v>
      </c>
      <c r="G350" s="35">
        <f>ROUNDUP(E350*Bulk!$O$3,-1)</f>
        <v>320</v>
      </c>
      <c r="H350" s="2">
        <v>1</v>
      </c>
      <c r="I350" s="16">
        <f>F350*H350</f>
        <v>350</v>
      </c>
      <c r="J350" s="16">
        <f>G350*H350</f>
        <v>320</v>
      </c>
      <c r="K350" s="185">
        <v>6</v>
      </c>
      <c r="L350" s="257" t="s">
        <v>1927</v>
      </c>
      <c r="M350" s="178">
        <f>E350*H350</f>
        <v>0.49</v>
      </c>
      <c r="N350" s="178"/>
    </row>
    <row r="351" spans="1:14" x14ac:dyDescent="0.3">
      <c r="A351" s="4" t="s">
        <v>2886</v>
      </c>
      <c r="B351" s="147" t="s">
        <v>1491</v>
      </c>
      <c r="C351" s="9" t="s">
        <v>182</v>
      </c>
      <c r="D351" s="11" t="s">
        <v>210</v>
      </c>
      <c r="E351" s="266">
        <v>0.99</v>
      </c>
      <c r="F351" s="35">
        <f>ROUNDUP(E351*Bulk!$O$1,-1)</f>
        <v>700</v>
      </c>
      <c r="G351" s="35">
        <f>ROUNDUP(E351*Bulk!$O$3,-1)</f>
        <v>650</v>
      </c>
      <c r="H351" s="2">
        <v>1</v>
      </c>
      <c r="I351" s="16">
        <f>F351*H351</f>
        <v>700</v>
      </c>
      <c r="J351" s="16">
        <f>G351*H351</f>
        <v>650</v>
      </c>
      <c r="K351" s="185">
        <v>6</v>
      </c>
      <c r="L351" s="257" t="s">
        <v>2885</v>
      </c>
      <c r="M351" s="178">
        <f>E351*H351</f>
        <v>0.99</v>
      </c>
      <c r="N351" s="178"/>
    </row>
    <row r="352" spans="1:14" x14ac:dyDescent="0.3">
      <c r="A352" s="4" t="s">
        <v>712</v>
      </c>
      <c r="B352" s="153" t="s">
        <v>1497</v>
      </c>
      <c r="C352" s="9" t="s">
        <v>182</v>
      </c>
      <c r="D352" s="12" t="s">
        <v>208</v>
      </c>
      <c r="E352" s="266">
        <v>0.49</v>
      </c>
      <c r="F352" s="35">
        <f>ROUNDUP(E352*Bulk!$O$1,-1)</f>
        <v>350</v>
      </c>
      <c r="G352" s="35">
        <f>ROUNDUP(E352*Bulk!$O$3,-1)</f>
        <v>320</v>
      </c>
      <c r="H352" s="2">
        <v>2</v>
      </c>
      <c r="I352" s="16">
        <f>F352*H352</f>
        <v>700</v>
      </c>
      <c r="J352" s="16">
        <f>G352*H352</f>
        <v>640</v>
      </c>
      <c r="K352" s="185">
        <v>6</v>
      </c>
      <c r="L352" s="257" t="s">
        <v>713</v>
      </c>
      <c r="M352" s="178">
        <f>E352*H352</f>
        <v>0.98</v>
      </c>
      <c r="N352" s="178"/>
    </row>
    <row r="353" spans="1:14" x14ac:dyDescent="0.3">
      <c r="A353" s="30" t="s">
        <v>1788</v>
      </c>
      <c r="B353" s="23" t="s">
        <v>1337</v>
      </c>
      <c r="C353" s="9" t="s">
        <v>182</v>
      </c>
      <c r="D353" s="12" t="s">
        <v>208</v>
      </c>
      <c r="E353" s="266">
        <v>0.49</v>
      </c>
      <c r="F353" s="35">
        <f>ROUNDUP(E353*Bulk!$O$1,-1)</f>
        <v>350</v>
      </c>
      <c r="G353" s="35">
        <f>ROUNDUP(E353*Bulk!$O$3,-1)</f>
        <v>320</v>
      </c>
      <c r="H353" s="2">
        <v>2</v>
      </c>
      <c r="I353" s="16">
        <f>F353*H353</f>
        <v>700</v>
      </c>
      <c r="J353" s="16">
        <f>G353*H353</f>
        <v>640</v>
      </c>
      <c r="K353" s="185">
        <v>6</v>
      </c>
      <c r="L353" s="257" t="s">
        <v>1789</v>
      </c>
      <c r="M353" s="178">
        <f>E353*H353</f>
        <v>0.98</v>
      </c>
      <c r="N353" s="178"/>
    </row>
    <row r="354" spans="1:14" x14ac:dyDescent="0.3">
      <c r="A354" s="30" t="s">
        <v>715</v>
      </c>
      <c r="B354" s="158" t="s">
        <v>1508</v>
      </c>
      <c r="C354" s="9" t="s">
        <v>182</v>
      </c>
      <c r="D354" s="12" t="s">
        <v>208</v>
      </c>
      <c r="E354" s="266">
        <v>0.49</v>
      </c>
      <c r="F354" s="35">
        <f>ROUNDUP(E354*Bulk!$O$1,-1)</f>
        <v>350</v>
      </c>
      <c r="G354" s="35">
        <f>ROUNDUP(E354*Bulk!$O$3,-1)</f>
        <v>320</v>
      </c>
      <c r="H354" s="2">
        <v>1</v>
      </c>
      <c r="I354" s="16">
        <f>F354*H354</f>
        <v>350</v>
      </c>
      <c r="J354" s="16">
        <f>G354*H354</f>
        <v>320</v>
      </c>
      <c r="K354" s="185">
        <v>6</v>
      </c>
      <c r="L354" s="257" t="s">
        <v>714</v>
      </c>
      <c r="M354" s="178">
        <f>E354*H354</f>
        <v>0.49</v>
      </c>
      <c r="N354" s="178"/>
    </row>
    <row r="355" spans="1:14" x14ac:dyDescent="0.3">
      <c r="A355" s="4" t="s">
        <v>719</v>
      </c>
      <c r="B355" s="162" t="s">
        <v>1512</v>
      </c>
      <c r="C355" s="9" t="s">
        <v>182</v>
      </c>
      <c r="D355" s="12" t="s">
        <v>208</v>
      </c>
      <c r="E355" s="266">
        <v>0.99</v>
      </c>
      <c r="F355" s="35">
        <f>ROUNDUP(E355*Bulk!$O$1,-1)</f>
        <v>700</v>
      </c>
      <c r="G355" s="35">
        <f>ROUNDUP(E355*Bulk!$O$3,-1)</f>
        <v>650</v>
      </c>
      <c r="H355" s="2">
        <v>5</v>
      </c>
      <c r="I355" s="16">
        <f>F355*H355</f>
        <v>3500</v>
      </c>
      <c r="J355" s="16">
        <f>G355*H355</f>
        <v>3250</v>
      </c>
      <c r="K355" s="185">
        <v>6</v>
      </c>
      <c r="L355" s="257" t="s">
        <v>718</v>
      </c>
      <c r="M355" s="178">
        <f>E355*H355</f>
        <v>4.95</v>
      </c>
      <c r="N355" s="178"/>
    </row>
    <row r="356" spans="1:14" x14ac:dyDescent="0.3">
      <c r="A356" s="4" t="s">
        <v>716</v>
      </c>
      <c r="B356" s="162" t="s">
        <v>1512</v>
      </c>
      <c r="C356" s="9" t="s">
        <v>182</v>
      </c>
      <c r="D356" s="12" t="s">
        <v>208</v>
      </c>
      <c r="E356" s="266">
        <v>0.49</v>
      </c>
      <c r="F356" s="35">
        <f>ROUNDUP(E356*Bulk!$O$1,-1)</f>
        <v>350</v>
      </c>
      <c r="G356" s="35">
        <f>ROUNDUP(E356*Bulk!$O$3,-1)</f>
        <v>320</v>
      </c>
      <c r="H356" s="2">
        <v>6</v>
      </c>
      <c r="I356" s="16">
        <f>F356*H356</f>
        <v>2100</v>
      </c>
      <c r="J356" s="16">
        <f>G356*H356</f>
        <v>1920</v>
      </c>
      <c r="K356" s="185">
        <v>6</v>
      </c>
      <c r="L356" s="257" t="s">
        <v>717</v>
      </c>
      <c r="M356" s="178">
        <f>E356*H356</f>
        <v>2.94</v>
      </c>
      <c r="N356" s="178"/>
    </row>
    <row r="357" spans="1:14" x14ac:dyDescent="0.3">
      <c r="A357" s="30" t="s">
        <v>2888</v>
      </c>
      <c r="B357" s="162" t="s">
        <v>1512</v>
      </c>
      <c r="C357" s="9" t="s">
        <v>182</v>
      </c>
      <c r="D357" s="12" t="s">
        <v>208</v>
      </c>
      <c r="E357" s="266">
        <v>0.49</v>
      </c>
      <c r="F357" s="35">
        <f>ROUNDUP(E357*Bulk!$O$1,-1)</f>
        <v>350</v>
      </c>
      <c r="G357" s="35">
        <f>ROUNDUP(E357*Bulk!$O$3,-1)</f>
        <v>320</v>
      </c>
      <c r="H357" s="2">
        <v>1</v>
      </c>
      <c r="I357" s="16">
        <f>F357*H357</f>
        <v>350</v>
      </c>
      <c r="J357" s="16">
        <f>G357*H357</f>
        <v>320</v>
      </c>
      <c r="K357" s="185">
        <v>6</v>
      </c>
      <c r="L357" s="257" t="s">
        <v>2887</v>
      </c>
      <c r="M357" s="178">
        <f>E357*H357</f>
        <v>0.49</v>
      </c>
      <c r="N357" s="178"/>
    </row>
    <row r="358" spans="1:14" x14ac:dyDescent="0.3">
      <c r="A358" s="4" t="s">
        <v>720</v>
      </c>
      <c r="B358" s="167" t="s">
        <v>1518</v>
      </c>
      <c r="C358" s="9" t="s">
        <v>182</v>
      </c>
      <c r="D358" s="12" t="s">
        <v>208</v>
      </c>
      <c r="E358" s="266">
        <v>0.49</v>
      </c>
      <c r="F358" s="35">
        <f>ROUNDUP(E358*Bulk!$O$1,-1)</f>
        <v>350</v>
      </c>
      <c r="G358" s="35">
        <f>ROUNDUP(E358*Bulk!$O$3,-1)</f>
        <v>320</v>
      </c>
      <c r="H358" s="2">
        <v>2</v>
      </c>
      <c r="I358" s="16">
        <f>F358*H358</f>
        <v>700</v>
      </c>
      <c r="J358" s="16">
        <f>G358*H358</f>
        <v>640</v>
      </c>
      <c r="K358" s="185">
        <v>6</v>
      </c>
      <c r="L358" s="257" t="s">
        <v>721</v>
      </c>
      <c r="M358" s="178">
        <f>E358*H358</f>
        <v>0.98</v>
      </c>
      <c r="N358" s="178"/>
    </row>
    <row r="359" spans="1:14" x14ac:dyDescent="0.3">
      <c r="A359" s="4" t="s">
        <v>723</v>
      </c>
      <c r="B359" s="167" t="s">
        <v>1518</v>
      </c>
      <c r="C359" s="9" t="s">
        <v>182</v>
      </c>
      <c r="D359" s="12" t="s">
        <v>208</v>
      </c>
      <c r="E359" s="266">
        <v>0.49</v>
      </c>
      <c r="F359" s="35">
        <f>ROUNDUP(E359*Bulk!$O$1,-1)</f>
        <v>350</v>
      </c>
      <c r="G359" s="35">
        <f>ROUNDUP(E359*Bulk!$O$3,-1)</f>
        <v>320</v>
      </c>
      <c r="H359" s="2">
        <v>2</v>
      </c>
      <c r="I359" s="16">
        <f>F359*H359</f>
        <v>700</v>
      </c>
      <c r="J359" s="16">
        <f>G359*H359</f>
        <v>640</v>
      </c>
      <c r="K359" s="185">
        <v>6</v>
      </c>
      <c r="L359" s="257" t="s">
        <v>722</v>
      </c>
      <c r="M359" s="178">
        <f>E359*H359</f>
        <v>0.98</v>
      </c>
      <c r="N359" s="178"/>
    </row>
    <row r="360" spans="1:14" x14ac:dyDescent="0.3">
      <c r="A360" s="30" t="s">
        <v>724</v>
      </c>
      <c r="B360" s="172" t="s">
        <v>1525</v>
      </c>
      <c r="C360" s="9" t="s">
        <v>182</v>
      </c>
      <c r="D360" s="12" t="s">
        <v>208</v>
      </c>
      <c r="E360" s="266">
        <v>0.49</v>
      </c>
      <c r="F360" s="35">
        <f>ROUNDUP(E360*Bulk!$O$1,-1)</f>
        <v>350</v>
      </c>
      <c r="G360" s="35">
        <f>ROUNDUP(E360*Bulk!$O$3,-1)</f>
        <v>320</v>
      </c>
      <c r="H360" s="2">
        <v>2</v>
      </c>
      <c r="I360" s="16">
        <f>F360*H360</f>
        <v>700</v>
      </c>
      <c r="J360" s="16">
        <f>G360*H360</f>
        <v>640</v>
      </c>
      <c r="K360" s="185">
        <v>6</v>
      </c>
      <c r="L360" s="257" t="s">
        <v>725</v>
      </c>
      <c r="M360" s="178">
        <f>E360*H360</f>
        <v>0.98</v>
      </c>
      <c r="N360" s="178"/>
    </row>
    <row r="361" spans="1:14" x14ac:dyDescent="0.3">
      <c r="A361" s="4" t="s">
        <v>2312</v>
      </c>
      <c r="B361" s="172" t="s">
        <v>1525</v>
      </c>
      <c r="C361" s="9" t="s">
        <v>182</v>
      </c>
      <c r="D361" s="12" t="s">
        <v>208</v>
      </c>
      <c r="E361" s="266">
        <v>0.49</v>
      </c>
      <c r="F361" s="35">
        <f>ROUNDUP(E361*Bulk!$O$1,-1)</f>
        <v>350</v>
      </c>
      <c r="G361" s="35">
        <f>ROUNDUP(E361*Bulk!$O$3,-1)</f>
        <v>320</v>
      </c>
      <c r="H361" s="2">
        <v>2</v>
      </c>
      <c r="I361" s="16">
        <f>F361*H361</f>
        <v>700</v>
      </c>
      <c r="J361" s="16">
        <f>G361*H361</f>
        <v>640</v>
      </c>
      <c r="K361" s="185">
        <v>6</v>
      </c>
      <c r="L361" s="257" t="s">
        <v>2311</v>
      </c>
      <c r="M361" s="178">
        <f>E361*H361</f>
        <v>0.98</v>
      </c>
      <c r="N361" s="178"/>
    </row>
    <row r="362" spans="1:14" x14ac:dyDescent="0.3">
      <c r="A362" s="4" t="s">
        <v>2890</v>
      </c>
      <c r="B362" s="205" t="s">
        <v>2628</v>
      </c>
      <c r="C362" s="9" t="s">
        <v>182</v>
      </c>
      <c r="D362" s="12" t="s">
        <v>208</v>
      </c>
      <c r="E362" s="266">
        <v>0.49</v>
      </c>
      <c r="F362" s="35">
        <f>ROUNDUP(E362*Bulk!$O$1,-1)</f>
        <v>350</v>
      </c>
      <c r="G362" s="35">
        <f>ROUNDUP(E362*Bulk!$O$3,-1)</f>
        <v>320</v>
      </c>
      <c r="H362" s="2">
        <v>1</v>
      </c>
      <c r="I362" s="16">
        <f>F362*H362</f>
        <v>350</v>
      </c>
      <c r="J362" s="16">
        <f>G362*H362</f>
        <v>320</v>
      </c>
      <c r="K362" s="185">
        <v>6</v>
      </c>
      <c r="L362" s="257" t="s">
        <v>2889</v>
      </c>
      <c r="M362" s="178">
        <f>E362*H362</f>
        <v>0.49</v>
      </c>
      <c r="N362" s="178"/>
    </row>
    <row r="363" spans="1:14" x14ac:dyDescent="0.3">
      <c r="A363" s="4" t="s">
        <v>3413</v>
      </c>
      <c r="B363" s="211" t="s">
        <v>3228</v>
      </c>
      <c r="C363" s="9" t="s">
        <v>182</v>
      </c>
      <c r="D363" s="12" t="s">
        <v>208</v>
      </c>
      <c r="E363" s="266">
        <v>0.49</v>
      </c>
      <c r="F363" s="35">
        <f>ROUNDUP(E363*Bulk!$O$1,-1)</f>
        <v>350</v>
      </c>
      <c r="G363" s="35">
        <f>ROUNDUP(E363*Bulk!$O$3,-1)</f>
        <v>320</v>
      </c>
      <c r="H363" s="2">
        <v>2</v>
      </c>
      <c r="I363" s="16">
        <f>F363*H363</f>
        <v>700</v>
      </c>
      <c r="J363" s="16">
        <f>G363*H363</f>
        <v>640</v>
      </c>
      <c r="K363" s="185">
        <v>6</v>
      </c>
      <c r="L363" s="257" t="s">
        <v>3412</v>
      </c>
      <c r="M363" s="178">
        <f>E363*H363</f>
        <v>0.98</v>
      </c>
      <c r="N363" s="178"/>
    </row>
    <row r="364" spans="1:14" x14ac:dyDescent="0.3">
      <c r="A364" s="4" t="s">
        <v>5931</v>
      </c>
      <c r="B364" s="244" t="s">
        <v>3838</v>
      </c>
      <c r="C364" s="9" t="s">
        <v>182</v>
      </c>
      <c r="D364" s="12" t="s">
        <v>208</v>
      </c>
      <c r="E364" s="266">
        <v>1.99</v>
      </c>
      <c r="F364" s="35">
        <f>ROUNDUP(E364*Bulk!$O$1,-1)</f>
        <v>1400</v>
      </c>
      <c r="G364" s="35">
        <f>ROUNDUP(E364*Bulk!$O$3,-1)</f>
        <v>1300</v>
      </c>
      <c r="H364" s="2">
        <v>1</v>
      </c>
      <c r="I364" s="35">
        <f>F364*H364</f>
        <v>1400</v>
      </c>
      <c r="J364" s="35">
        <f>G364*H364</f>
        <v>1300</v>
      </c>
      <c r="K364" s="185">
        <v>6</v>
      </c>
      <c r="L364" s="257" t="s">
        <v>5932</v>
      </c>
      <c r="M364" s="178">
        <f>E364*H364</f>
        <v>1.99</v>
      </c>
      <c r="N364" s="178"/>
    </row>
    <row r="365" spans="1:14" x14ac:dyDescent="0.3">
      <c r="A365" s="4" t="s">
        <v>4672</v>
      </c>
      <c r="B365" s="255" t="s">
        <v>4514</v>
      </c>
      <c r="C365" s="9" t="s">
        <v>182</v>
      </c>
      <c r="D365" s="11" t="s">
        <v>210</v>
      </c>
      <c r="E365" s="266">
        <v>0.99</v>
      </c>
      <c r="F365" s="35">
        <f>ROUNDUP(E365*Bulk!$O$1,-1)</f>
        <v>700</v>
      </c>
      <c r="G365" s="35">
        <f>ROUNDUP(E365*Bulk!$O$3,-1)</f>
        <v>650</v>
      </c>
      <c r="H365" s="2">
        <v>1</v>
      </c>
      <c r="I365" s="16">
        <f>F365*H365</f>
        <v>700</v>
      </c>
      <c r="J365" s="16">
        <f>G365*H365</f>
        <v>650</v>
      </c>
      <c r="K365" s="185">
        <v>6</v>
      </c>
      <c r="L365" s="257" t="s">
        <v>4731</v>
      </c>
      <c r="M365" s="178">
        <f>E365*H365</f>
        <v>0.99</v>
      </c>
      <c r="N365" s="178"/>
    </row>
    <row r="366" spans="1:14" x14ac:dyDescent="0.3">
      <c r="A366" s="4" t="s">
        <v>5431</v>
      </c>
      <c r="B366" s="272" t="s">
        <v>5293</v>
      </c>
      <c r="C366" s="9" t="s">
        <v>182</v>
      </c>
      <c r="D366" s="12" t="s">
        <v>208</v>
      </c>
      <c r="E366" s="266">
        <v>0.99</v>
      </c>
      <c r="F366" s="35">
        <f>ROUNDUP(E366*Bulk!$O$1,-1)</f>
        <v>700</v>
      </c>
      <c r="G366" s="35">
        <f>ROUNDUP(E366*Bulk!$O$3,-1)</f>
        <v>650</v>
      </c>
      <c r="H366" s="2">
        <v>1</v>
      </c>
      <c r="I366" s="35">
        <f>F366*H366</f>
        <v>700</v>
      </c>
      <c r="J366" s="35">
        <f>G366*H366</f>
        <v>650</v>
      </c>
      <c r="K366" s="185">
        <v>6</v>
      </c>
      <c r="L366" s="257" t="s">
        <v>5933</v>
      </c>
      <c r="M366" s="178">
        <f>E366*H366</f>
        <v>0.99</v>
      </c>
      <c r="N366" s="178"/>
    </row>
    <row r="367" spans="1:14" x14ac:dyDescent="0.3">
      <c r="A367" s="4" t="s">
        <v>5934</v>
      </c>
      <c r="B367" s="272" t="s">
        <v>5293</v>
      </c>
      <c r="C367" s="9" t="s">
        <v>182</v>
      </c>
      <c r="D367" s="11" t="s">
        <v>210</v>
      </c>
      <c r="E367" s="266">
        <v>0.99</v>
      </c>
      <c r="F367" s="35">
        <f>ROUNDUP(E367*Bulk!$O$1,-1)</f>
        <v>700</v>
      </c>
      <c r="G367" s="35">
        <f>ROUNDUP(E367*Bulk!$O$3,-1)</f>
        <v>650</v>
      </c>
      <c r="H367" s="2">
        <v>1</v>
      </c>
      <c r="I367" s="35">
        <f>F367*H367</f>
        <v>700</v>
      </c>
      <c r="J367" s="35">
        <f>G367*H367</f>
        <v>650</v>
      </c>
      <c r="K367" s="185">
        <v>6</v>
      </c>
      <c r="L367" s="257" t="s">
        <v>5935</v>
      </c>
      <c r="M367" s="178">
        <f>E367*H367</f>
        <v>0.99</v>
      </c>
      <c r="N367" s="178"/>
    </row>
    <row r="368" spans="1:14" x14ac:dyDescent="0.3">
      <c r="A368" s="4" t="s">
        <v>1788</v>
      </c>
      <c r="B368" s="272" t="s">
        <v>5294</v>
      </c>
      <c r="C368" s="9" t="s">
        <v>182</v>
      </c>
      <c r="D368" s="12" t="s">
        <v>208</v>
      </c>
      <c r="E368" s="266">
        <v>0.49</v>
      </c>
      <c r="F368" s="35">
        <f>ROUNDUP(E368*Bulk!$O$1,-1)</f>
        <v>350</v>
      </c>
      <c r="G368" s="35">
        <f>ROUNDUP(E368*Bulk!$O$3,-1)</f>
        <v>320</v>
      </c>
      <c r="H368" s="2">
        <v>1</v>
      </c>
      <c r="I368" s="35">
        <f>F368*H368</f>
        <v>350</v>
      </c>
      <c r="J368" s="35">
        <f>G368*H368</f>
        <v>320</v>
      </c>
      <c r="K368" s="185">
        <v>6</v>
      </c>
      <c r="L368" s="257" t="s">
        <v>5936</v>
      </c>
      <c r="M368" s="178">
        <f>E368*H368</f>
        <v>0.49</v>
      </c>
      <c r="N368" s="178"/>
    </row>
    <row r="369" spans="1:14" x14ac:dyDescent="0.3">
      <c r="A369" s="4" t="s">
        <v>2309</v>
      </c>
      <c r="B369" s="104" t="s">
        <v>1462</v>
      </c>
      <c r="C369" s="9" t="s">
        <v>182</v>
      </c>
      <c r="D369" s="12" t="s">
        <v>208</v>
      </c>
      <c r="E369" s="266">
        <v>0.49</v>
      </c>
      <c r="F369" s="35">
        <f>ROUNDUP(E369*Bulk!$O$1,-1)</f>
        <v>350</v>
      </c>
      <c r="G369" s="35">
        <f>ROUNDUP(E369*Bulk!$O$3,-1)</f>
        <v>320</v>
      </c>
      <c r="H369" s="2">
        <v>1</v>
      </c>
      <c r="I369" s="16">
        <f>F369*H369</f>
        <v>350</v>
      </c>
      <c r="J369" s="16">
        <f>G369*H369</f>
        <v>320</v>
      </c>
      <c r="K369" s="185">
        <v>7</v>
      </c>
      <c r="L369" s="257" t="s">
        <v>3414</v>
      </c>
      <c r="M369" s="178">
        <f>E369*H369</f>
        <v>0.49</v>
      </c>
      <c r="N369" s="178"/>
    </row>
    <row r="370" spans="1:14" x14ac:dyDescent="0.3">
      <c r="A370" s="4" t="s">
        <v>2892</v>
      </c>
      <c r="B370" s="147" t="s">
        <v>1491</v>
      </c>
      <c r="C370" s="9" t="s">
        <v>182</v>
      </c>
      <c r="D370" s="12" t="s">
        <v>208</v>
      </c>
      <c r="E370" s="266">
        <v>0.49</v>
      </c>
      <c r="F370" s="35">
        <f>ROUNDUP(E370*Bulk!$O$1,-1)</f>
        <v>350</v>
      </c>
      <c r="G370" s="35">
        <f>ROUNDUP(E370*Bulk!$O$3,-1)</f>
        <v>320</v>
      </c>
      <c r="H370" s="2">
        <v>1</v>
      </c>
      <c r="I370" s="16">
        <f>F370*H370</f>
        <v>350</v>
      </c>
      <c r="J370" s="16">
        <f>G370*H370</f>
        <v>320</v>
      </c>
      <c r="K370" s="185">
        <v>7</v>
      </c>
      <c r="L370" s="257" t="s">
        <v>2891</v>
      </c>
      <c r="M370" s="178">
        <f>E370*H370</f>
        <v>0.49</v>
      </c>
      <c r="N370" s="178"/>
    </row>
    <row r="371" spans="1:14" x14ac:dyDescent="0.3">
      <c r="A371" s="4" t="s">
        <v>5937</v>
      </c>
      <c r="B371" s="150" t="s">
        <v>1494</v>
      </c>
      <c r="C371" s="9" t="s">
        <v>182</v>
      </c>
      <c r="D371" s="11" t="s">
        <v>210</v>
      </c>
      <c r="E371" s="266">
        <v>0.99</v>
      </c>
      <c r="F371" s="35">
        <f>ROUNDUP(E371*Bulk!$O$1,-1)</f>
        <v>700</v>
      </c>
      <c r="G371" s="35">
        <f>ROUNDUP(E371*Bulk!$O$3,-1)</f>
        <v>650</v>
      </c>
      <c r="H371" s="2">
        <v>1</v>
      </c>
      <c r="I371" s="35">
        <f>F371*H371</f>
        <v>700</v>
      </c>
      <c r="J371" s="35">
        <f>G371*H371</f>
        <v>650</v>
      </c>
      <c r="K371" s="185">
        <v>7</v>
      </c>
      <c r="L371" s="257" t="s">
        <v>5938</v>
      </c>
      <c r="M371" s="178">
        <f>E371*H371</f>
        <v>0.99</v>
      </c>
      <c r="N371" s="178"/>
    </row>
    <row r="372" spans="1:14" x14ac:dyDescent="0.3">
      <c r="A372" s="30" t="s">
        <v>1679</v>
      </c>
      <c r="B372" s="148" t="s">
        <v>1492</v>
      </c>
      <c r="C372" s="9" t="s">
        <v>182</v>
      </c>
      <c r="D372" s="12" t="s">
        <v>208</v>
      </c>
      <c r="E372" s="266">
        <v>0.49</v>
      </c>
      <c r="F372" s="35">
        <f>ROUNDUP(E372*Bulk!$O$1,-1)</f>
        <v>350</v>
      </c>
      <c r="G372" s="35">
        <f>ROUNDUP(E372*Bulk!$O$3,-1)</f>
        <v>320</v>
      </c>
      <c r="H372" s="2">
        <v>1</v>
      </c>
      <c r="I372" s="16">
        <f>F372*H372</f>
        <v>350</v>
      </c>
      <c r="J372" s="16">
        <f>G372*H372</f>
        <v>320</v>
      </c>
      <c r="K372" s="185">
        <v>7</v>
      </c>
      <c r="L372" s="257" t="s">
        <v>1678</v>
      </c>
      <c r="M372" s="178">
        <f>E372*H372</f>
        <v>0.49</v>
      </c>
      <c r="N372" s="178"/>
    </row>
    <row r="373" spans="1:14" x14ac:dyDescent="0.3">
      <c r="A373" s="30" t="s">
        <v>3921</v>
      </c>
      <c r="B373" s="169" t="s">
        <v>1519</v>
      </c>
      <c r="C373" s="9" t="s">
        <v>182</v>
      </c>
      <c r="D373" s="12" t="s">
        <v>208</v>
      </c>
      <c r="E373" s="266">
        <v>0.49</v>
      </c>
      <c r="F373" s="35">
        <f>ROUNDUP(E373*Bulk!$O$1,-1)</f>
        <v>350</v>
      </c>
      <c r="G373" s="35">
        <f>ROUNDUP(E373*Bulk!$O$3,-1)</f>
        <v>320</v>
      </c>
      <c r="H373" s="2">
        <v>1</v>
      </c>
      <c r="I373" s="16">
        <f>F373*H373</f>
        <v>350</v>
      </c>
      <c r="J373" s="16">
        <f>G373*H373</f>
        <v>320</v>
      </c>
      <c r="K373" s="185">
        <v>7</v>
      </c>
      <c r="L373" s="257" t="s">
        <v>3920</v>
      </c>
      <c r="M373" s="178">
        <f>E373*H373</f>
        <v>0.49</v>
      </c>
      <c r="N373" s="178"/>
    </row>
    <row r="374" spans="1:14" x14ac:dyDescent="0.3">
      <c r="A374" s="30" t="s">
        <v>4387</v>
      </c>
      <c r="B374" s="167" t="s">
        <v>1518</v>
      </c>
      <c r="C374" s="9" t="s">
        <v>182</v>
      </c>
      <c r="D374" s="12" t="s">
        <v>208</v>
      </c>
      <c r="E374" s="266">
        <v>0.49</v>
      </c>
      <c r="F374" s="35">
        <f>ROUNDUP(E374*Bulk!$O$1,-1)</f>
        <v>350</v>
      </c>
      <c r="G374" s="35">
        <f>ROUNDUP(E374*Bulk!$O$3,-1)</f>
        <v>320</v>
      </c>
      <c r="H374" s="2">
        <v>2</v>
      </c>
      <c r="I374" s="16">
        <f>F374*H374</f>
        <v>700</v>
      </c>
      <c r="J374" s="16">
        <f>G374*H374</f>
        <v>640</v>
      </c>
      <c r="K374" s="185">
        <v>7</v>
      </c>
      <c r="L374" s="257" t="s">
        <v>4388</v>
      </c>
      <c r="M374" s="178">
        <f>E374*H374</f>
        <v>0.98</v>
      </c>
      <c r="N374" s="178"/>
    </row>
    <row r="375" spans="1:14" x14ac:dyDescent="0.3">
      <c r="A375" s="4" t="s">
        <v>727</v>
      </c>
      <c r="B375" s="168" t="s">
        <v>1520</v>
      </c>
      <c r="C375" s="9" t="s">
        <v>182</v>
      </c>
      <c r="D375" s="12" t="s">
        <v>208</v>
      </c>
      <c r="E375" s="266">
        <v>0.49</v>
      </c>
      <c r="F375" s="35">
        <f>ROUNDUP(E375*Bulk!$O$1,-1)</f>
        <v>350</v>
      </c>
      <c r="G375" s="35">
        <f>ROUNDUP(E375*Bulk!$O$3,-1)</f>
        <v>320</v>
      </c>
      <c r="H375" s="2">
        <v>2</v>
      </c>
      <c r="I375" s="16">
        <f>F375*H375</f>
        <v>700</v>
      </c>
      <c r="J375" s="16">
        <f>G375*H375</f>
        <v>640</v>
      </c>
      <c r="K375" s="185">
        <v>7</v>
      </c>
      <c r="L375" s="257" t="s">
        <v>726</v>
      </c>
      <c r="M375" s="178">
        <f>E375*H375</f>
        <v>0.98</v>
      </c>
      <c r="N375" s="178"/>
    </row>
    <row r="376" spans="1:14" x14ac:dyDescent="0.3">
      <c r="A376" s="4" t="s">
        <v>419</v>
      </c>
      <c r="B376" s="172" t="s">
        <v>1525</v>
      </c>
      <c r="C376" s="9" t="s">
        <v>182</v>
      </c>
      <c r="D376" s="12" t="s">
        <v>208</v>
      </c>
      <c r="E376" s="266">
        <v>1.99</v>
      </c>
      <c r="F376" s="35">
        <f>ROUNDUP(E376*Bulk!$O$1,-1)</f>
        <v>1400</v>
      </c>
      <c r="G376" s="35">
        <f>ROUNDUP(E376*Bulk!$O$3,-1)</f>
        <v>1300</v>
      </c>
      <c r="H376" s="2">
        <v>2</v>
      </c>
      <c r="I376" s="16">
        <f>F376*H376</f>
        <v>2800</v>
      </c>
      <c r="J376" s="16">
        <f>G376*H376</f>
        <v>2600</v>
      </c>
      <c r="K376" s="185">
        <v>7</v>
      </c>
      <c r="L376" s="257" t="s">
        <v>420</v>
      </c>
      <c r="M376" s="178">
        <f>E376*H376</f>
        <v>3.98</v>
      </c>
      <c r="N376" s="178"/>
    </row>
    <row r="377" spans="1:14" x14ac:dyDescent="0.3">
      <c r="A377" s="4" t="s">
        <v>2313</v>
      </c>
      <c r="B377" s="172" t="s">
        <v>1525</v>
      </c>
      <c r="C377" s="9" t="s">
        <v>182</v>
      </c>
      <c r="D377" s="12" t="s">
        <v>208</v>
      </c>
      <c r="E377" s="266">
        <v>0.49</v>
      </c>
      <c r="F377" s="35">
        <f>ROUNDUP(E377*Bulk!$O$1,-1)</f>
        <v>350</v>
      </c>
      <c r="G377" s="35">
        <f>ROUNDUP(E377*Bulk!$O$3,-1)</f>
        <v>320</v>
      </c>
      <c r="H377" s="2">
        <v>2</v>
      </c>
      <c r="I377" s="16">
        <f>F377*H377</f>
        <v>700</v>
      </c>
      <c r="J377" s="16">
        <f>G377*H377</f>
        <v>640</v>
      </c>
      <c r="K377" s="185">
        <v>7</v>
      </c>
      <c r="L377" s="257" t="s">
        <v>2314</v>
      </c>
      <c r="M377" s="178">
        <f>E377*H377</f>
        <v>0.98</v>
      </c>
      <c r="N377" s="178"/>
    </row>
    <row r="378" spans="1:14" x14ac:dyDescent="0.3">
      <c r="A378" s="4" t="s">
        <v>2309</v>
      </c>
      <c r="B378" s="172" t="s">
        <v>1525</v>
      </c>
      <c r="C378" s="9" t="s">
        <v>182</v>
      </c>
      <c r="D378" s="12" t="s">
        <v>208</v>
      </c>
      <c r="E378" s="266">
        <v>0.49</v>
      </c>
      <c r="F378" s="35">
        <f>ROUNDUP(E378*Bulk!$O$1,-1)</f>
        <v>350</v>
      </c>
      <c r="G378" s="35">
        <f>ROUNDUP(E378*Bulk!$O$3,-1)</f>
        <v>320</v>
      </c>
      <c r="H378" s="2">
        <v>2</v>
      </c>
      <c r="I378" s="16">
        <f>F378*H378</f>
        <v>700</v>
      </c>
      <c r="J378" s="16">
        <f>G378*H378</f>
        <v>640</v>
      </c>
      <c r="K378" s="185">
        <v>7</v>
      </c>
      <c r="L378" s="257" t="s">
        <v>2310</v>
      </c>
      <c r="M378" s="178">
        <f>E378*H378</f>
        <v>0.98</v>
      </c>
      <c r="N378" s="178"/>
    </row>
    <row r="379" spans="1:14" x14ac:dyDescent="0.3">
      <c r="A379" s="4" t="s">
        <v>2302</v>
      </c>
      <c r="B379" s="172" t="s">
        <v>1525</v>
      </c>
      <c r="C379" s="9" t="s">
        <v>182</v>
      </c>
      <c r="D379" s="12" t="s">
        <v>208</v>
      </c>
      <c r="E379" s="266">
        <v>0.49</v>
      </c>
      <c r="F379" s="35">
        <f>ROUNDUP(E379*Bulk!$O$1,-1)</f>
        <v>350</v>
      </c>
      <c r="G379" s="35">
        <f>ROUNDUP(E379*Bulk!$O$3,-1)</f>
        <v>320</v>
      </c>
      <c r="H379" s="2">
        <v>2</v>
      </c>
      <c r="I379" s="16">
        <f>F379*H379</f>
        <v>700</v>
      </c>
      <c r="J379" s="16">
        <f>G379*H379</f>
        <v>640</v>
      </c>
      <c r="K379" s="185">
        <v>7</v>
      </c>
      <c r="L379" s="257" t="s">
        <v>2301</v>
      </c>
      <c r="M379" s="178">
        <f>E379*H379</f>
        <v>0.98</v>
      </c>
      <c r="N379" s="178"/>
    </row>
    <row r="380" spans="1:14" x14ac:dyDescent="0.3">
      <c r="A380" s="4" t="s">
        <v>2306</v>
      </c>
      <c r="B380" s="172" t="s">
        <v>1525</v>
      </c>
      <c r="C380" s="9" t="s">
        <v>182</v>
      </c>
      <c r="D380" s="12" t="s">
        <v>208</v>
      </c>
      <c r="E380" s="266">
        <v>0.49</v>
      </c>
      <c r="F380" s="35">
        <f>ROUNDUP(E380*Bulk!$O$1,-1)</f>
        <v>350</v>
      </c>
      <c r="G380" s="35">
        <f>ROUNDUP(E380*Bulk!$O$3,-1)</f>
        <v>320</v>
      </c>
      <c r="H380" s="2">
        <v>2</v>
      </c>
      <c r="I380" s="16">
        <f>F380*H380</f>
        <v>700</v>
      </c>
      <c r="J380" s="16">
        <f>G380*H380</f>
        <v>640</v>
      </c>
      <c r="K380" s="185">
        <v>7</v>
      </c>
      <c r="L380" s="257" t="s">
        <v>2305</v>
      </c>
      <c r="M380" s="178">
        <f>E380*H380</f>
        <v>0.98</v>
      </c>
      <c r="N380" s="178"/>
    </row>
    <row r="381" spans="1:14" x14ac:dyDescent="0.3">
      <c r="A381" s="4" t="s">
        <v>2264</v>
      </c>
      <c r="B381" s="157" t="s">
        <v>2132</v>
      </c>
      <c r="C381" s="9" t="s">
        <v>182</v>
      </c>
      <c r="D381" s="12" t="s">
        <v>208</v>
      </c>
      <c r="E381" s="266">
        <v>0.49</v>
      </c>
      <c r="F381" s="35">
        <f>ROUNDUP(E381*Bulk!$O$1,-1)</f>
        <v>350</v>
      </c>
      <c r="G381" s="35">
        <f>ROUNDUP(E381*Bulk!$O$3,-1)</f>
        <v>320</v>
      </c>
      <c r="H381" s="2">
        <v>1</v>
      </c>
      <c r="I381" s="16">
        <f>F381*H381</f>
        <v>350</v>
      </c>
      <c r="J381" s="16">
        <f>G381*H381</f>
        <v>320</v>
      </c>
      <c r="K381" s="185">
        <v>7</v>
      </c>
      <c r="L381" s="257" t="s">
        <v>2263</v>
      </c>
      <c r="M381" s="178">
        <f>E381*H381</f>
        <v>0.49</v>
      </c>
      <c r="N381" s="178"/>
    </row>
    <row r="382" spans="1:14" x14ac:dyDescent="0.3">
      <c r="A382" s="4" t="s">
        <v>2261</v>
      </c>
      <c r="B382" s="157" t="s">
        <v>2132</v>
      </c>
      <c r="C382" s="9" t="s">
        <v>182</v>
      </c>
      <c r="D382" s="12" t="s">
        <v>208</v>
      </c>
      <c r="E382" s="266">
        <v>0.49</v>
      </c>
      <c r="F382" s="35">
        <f>ROUNDUP(E382*Bulk!$O$1,-1)</f>
        <v>350</v>
      </c>
      <c r="G382" s="35">
        <f>ROUNDUP(E382*Bulk!$O$3,-1)</f>
        <v>320</v>
      </c>
      <c r="H382" s="2">
        <v>3</v>
      </c>
      <c r="I382" s="16">
        <f>F382*H382</f>
        <v>1050</v>
      </c>
      <c r="J382" s="16">
        <f>G382*H382</f>
        <v>960</v>
      </c>
      <c r="K382" s="185">
        <v>7</v>
      </c>
      <c r="L382" s="257" t="s">
        <v>2262</v>
      </c>
      <c r="M382" s="178">
        <f>E382*H382</f>
        <v>1.47</v>
      </c>
      <c r="N382" s="178"/>
    </row>
    <row r="383" spans="1:14" x14ac:dyDescent="0.3">
      <c r="A383" s="4" t="s">
        <v>4389</v>
      </c>
      <c r="B383" s="157" t="s">
        <v>2133</v>
      </c>
      <c r="C383" s="9" t="s">
        <v>182</v>
      </c>
      <c r="D383" s="12" t="s">
        <v>208</v>
      </c>
      <c r="E383" s="266">
        <v>0.49</v>
      </c>
      <c r="F383" s="35">
        <f>ROUNDUP(E383*Bulk!$O$1,-1)</f>
        <v>350</v>
      </c>
      <c r="G383" s="35">
        <f>ROUNDUP(E383*Bulk!$O$3,-1)</f>
        <v>320</v>
      </c>
      <c r="H383" s="2">
        <v>1</v>
      </c>
      <c r="I383" s="16">
        <f>F383*H383</f>
        <v>350</v>
      </c>
      <c r="J383" s="16">
        <f>G383*H383</f>
        <v>320</v>
      </c>
      <c r="K383" s="185">
        <v>7</v>
      </c>
      <c r="L383" s="257" t="s">
        <v>4390</v>
      </c>
      <c r="M383" s="178">
        <f>E383*H383</f>
        <v>0.49</v>
      </c>
      <c r="N383" s="178"/>
    </row>
    <row r="384" spans="1:14" x14ac:dyDescent="0.3">
      <c r="A384" s="4" t="s">
        <v>3415</v>
      </c>
      <c r="B384" s="211" t="s">
        <v>3228</v>
      </c>
      <c r="C384" s="9" t="s">
        <v>182</v>
      </c>
      <c r="D384" s="12" t="s">
        <v>208</v>
      </c>
      <c r="E384" s="266">
        <v>0.49</v>
      </c>
      <c r="F384" s="35">
        <f>ROUNDUP(E384*Bulk!$O$1,-1)</f>
        <v>350</v>
      </c>
      <c r="G384" s="35">
        <f>ROUNDUP(E384*Bulk!$O$3,-1)</f>
        <v>320</v>
      </c>
      <c r="H384" s="2">
        <v>1</v>
      </c>
      <c r="I384" s="16">
        <f>F384*H384</f>
        <v>350</v>
      </c>
      <c r="J384" s="16">
        <f>G384*H384</f>
        <v>320</v>
      </c>
      <c r="K384" s="185">
        <v>7</v>
      </c>
      <c r="L384" s="257" t="s">
        <v>3416</v>
      </c>
      <c r="M384" s="178">
        <f>E384*H384</f>
        <v>0.49</v>
      </c>
      <c r="N384" s="178"/>
    </row>
    <row r="385" spans="1:14" x14ac:dyDescent="0.3">
      <c r="A385" s="30" t="s">
        <v>3922</v>
      </c>
      <c r="B385" s="244" t="s">
        <v>3838</v>
      </c>
      <c r="C385" s="9" t="s">
        <v>182</v>
      </c>
      <c r="D385" s="12" t="s">
        <v>208</v>
      </c>
      <c r="E385" s="266">
        <v>1.49</v>
      </c>
      <c r="F385" s="35">
        <f>ROUNDUP(E385*Bulk!$O$1,-1)</f>
        <v>1050</v>
      </c>
      <c r="G385" s="35">
        <f>ROUNDUP(E385*Bulk!$O$3,-1)</f>
        <v>970</v>
      </c>
      <c r="H385" s="2">
        <v>1</v>
      </c>
      <c r="I385" s="16">
        <f>F385*H385</f>
        <v>1050</v>
      </c>
      <c r="J385" s="16">
        <f>G385*H385</f>
        <v>970</v>
      </c>
      <c r="K385" s="185">
        <v>7</v>
      </c>
      <c r="L385" s="257" t="s">
        <v>3923</v>
      </c>
      <c r="M385" s="178">
        <f>E385*H385</f>
        <v>1.49</v>
      </c>
      <c r="N385" s="178"/>
    </row>
    <row r="386" spans="1:14" x14ac:dyDescent="0.3">
      <c r="A386" s="4" t="s">
        <v>5939</v>
      </c>
      <c r="B386" s="132" t="s">
        <v>1472</v>
      </c>
      <c r="C386" s="9" t="s">
        <v>182</v>
      </c>
      <c r="D386" s="12" t="s">
        <v>208</v>
      </c>
      <c r="E386" s="266">
        <v>0.99</v>
      </c>
      <c r="F386" s="35">
        <f>ROUNDUP(E386*Bulk!$O$1,-1)</f>
        <v>700</v>
      </c>
      <c r="G386" s="35">
        <f>ROUNDUP(E386*Bulk!$O$3,-1)</f>
        <v>650</v>
      </c>
      <c r="H386" s="2">
        <v>2</v>
      </c>
      <c r="I386" s="35">
        <f>F386*H386</f>
        <v>1400</v>
      </c>
      <c r="J386" s="35">
        <f>G386*H386</f>
        <v>1300</v>
      </c>
      <c r="K386" s="185">
        <v>8</v>
      </c>
      <c r="L386" s="257" t="s">
        <v>5940</v>
      </c>
      <c r="M386" s="178">
        <f>E386*H386</f>
        <v>1.98</v>
      </c>
      <c r="N386" s="178"/>
    </row>
    <row r="387" spans="1:14" x14ac:dyDescent="0.3">
      <c r="A387" s="4" t="s">
        <v>2308</v>
      </c>
      <c r="B387" s="172" t="s">
        <v>1525</v>
      </c>
      <c r="C387" s="9" t="s">
        <v>182</v>
      </c>
      <c r="D387" s="12" t="s">
        <v>208</v>
      </c>
      <c r="E387" s="266">
        <v>0.49</v>
      </c>
      <c r="F387" s="35">
        <f>ROUNDUP(E387*Bulk!$O$1,-1)</f>
        <v>350</v>
      </c>
      <c r="G387" s="35">
        <f>ROUNDUP(E387*Bulk!$O$3,-1)</f>
        <v>320</v>
      </c>
      <c r="H387" s="2">
        <v>2</v>
      </c>
      <c r="I387" s="16">
        <f>F387*H387</f>
        <v>700</v>
      </c>
      <c r="J387" s="16">
        <f>G387*H387</f>
        <v>640</v>
      </c>
      <c r="K387" s="185">
        <v>8</v>
      </c>
      <c r="L387" s="257" t="s">
        <v>2307</v>
      </c>
      <c r="M387" s="178">
        <f>E387*H387</f>
        <v>0.98</v>
      </c>
      <c r="N387" s="178"/>
    </row>
    <row r="388" spans="1:14" x14ac:dyDescent="0.3">
      <c r="A388" s="4" t="s">
        <v>4733</v>
      </c>
      <c r="B388" s="255" t="s">
        <v>4515</v>
      </c>
      <c r="C388" s="9" t="s">
        <v>182</v>
      </c>
      <c r="D388" s="12" t="s">
        <v>208</v>
      </c>
      <c r="E388" s="266">
        <v>0.49</v>
      </c>
      <c r="F388" s="35">
        <f>ROUNDUP(E388*Bulk!$O$1,-1)</f>
        <v>350</v>
      </c>
      <c r="G388" s="35">
        <f>ROUNDUP(E388*Bulk!$O$3,-1)</f>
        <v>320</v>
      </c>
      <c r="H388" s="2">
        <v>2</v>
      </c>
      <c r="I388" s="16">
        <f>F388*H388</f>
        <v>700</v>
      </c>
      <c r="J388" s="16">
        <f>G388*H388</f>
        <v>640</v>
      </c>
      <c r="K388" s="185">
        <v>8</v>
      </c>
      <c r="L388" s="257" t="s">
        <v>4732</v>
      </c>
      <c r="M388" s="178">
        <f>E388*H388</f>
        <v>0.98</v>
      </c>
      <c r="N388" s="178"/>
    </row>
    <row r="389" spans="1:14" x14ac:dyDescent="0.3">
      <c r="A389" s="4" t="s">
        <v>1761</v>
      </c>
      <c r="B389" s="23" t="s">
        <v>1322</v>
      </c>
      <c r="C389" s="9" t="s">
        <v>182</v>
      </c>
      <c r="D389" s="12" t="s">
        <v>208</v>
      </c>
      <c r="E389" s="266">
        <v>0.49</v>
      </c>
      <c r="F389" s="35">
        <f>ROUNDUP(E389*Bulk!$O$1,-1)</f>
        <v>350</v>
      </c>
      <c r="G389" s="35">
        <f>ROUNDUP(E389*Bulk!$O$3,-1)</f>
        <v>320</v>
      </c>
      <c r="H389" s="2">
        <v>1</v>
      </c>
      <c r="I389" s="16">
        <f>F389*H389</f>
        <v>350</v>
      </c>
      <c r="J389" s="16">
        <f>G389*H389</f>
        <v>320</v>
      </c>
      <c r="K389" s="185">
        <v>9</v>
      </c>
      <c r="L389" s="257" t="s">
        <v>1762</v>
      </c>
      <c r="M389" s="178">
        <f>E389*H389</f>
        <v>0.49</v>
      </c>
      <c r="N389" s="178"/>
    </row>
    <row r="390" spans="1:14" x14ac:dyDescent="0.3">
      <c r="A390" s="4" t="s">
        <v>728</v>
      </c>
      <c r="B390" s="168" t="s">
        <v>1520</v>
      </c>
      <c r="C390" s="9" t="s">
        <v>182</v>
      </c>
      <c r="D390" s="12" t="s">
        <v>208</v>
      </c>
      <c r="E390" s="266">
        <v>0.49</v>
      </c>
      <c r="F390" s="35">
        <f>ROUNDUP(E390*Bulk!$O$1,-1)</f>
        <v>350</v>
      </c>
      <c r="G390" s="35">
        <f>ROUNDUP(E390*Bulk!$O$3,-1)</f>
        <v>320</v>
      </c>
      <c r="H390" s="2">
        <v>1</v>
      </c>
      <c r="I390" s="16">
        <f>F390*H390</f>
        <v>350</v>
      </c>
      <c r="J390" s="16">
        <f>G390*H390</f>
        <v>320</v>
      </c>
      <c r="K390" s="185">
        <v>9</v>
      </c>
      <c r="L390" s="257" t="s">
        <v>729</v>
      </c>
      <c r="M390" s="178">
        <f>E390*H390</f>
        <v>0.49</v>
      </c>
      <c r="N390" s="178"/>
    </row>
    <row r="391" spans="1:14" x14ac:dyDescent="0.3">
      <c r="A391" s="4" t="s">
        <v>1739</v>
      </c>
      <c r="B391" s="23" t="s">
        <v>1322</v>
      </c>
      <c r="C391" s="9" t="s">
        <v>182</v>
      </c>
      <c r="D391" s="12" t="s">
        <v>208</v>
      </c>
      <c r="E391" s="266">
        <v>0.99</v>
      </c>
      <c r="F391" s="35">
        <f>ROUNDUP(E391*Bulk!$O$1,-1)</f>
        <v>700</v>
      </c>
      <c r="G391" s="35">
        <f>ROUNDUP(E391*Bulk!$O$3,-1)</f>
        <v>650</v>
      </c>
      <c r="H391" s="2">
        <v>1</v>
      </c>
      <c r="I391" s="16">
        <f>F391*H391</f>
        <v>700</v>
      </c>
      <c r="J391" s="16">
        <f>G391*H391</f>
        <v>650</v>
      </c>
      <c r="K391" s="185">
        <v>10</v>
      </c>
      <c r="L391" s="257" t="s">
        <v>1740</v>
      </c>
      <c r="M391" s="178">
        <f>E391*H391</f>
        <v>0.99</v>
      </c>
      <c r="N391" s="178"/>
    </row>
    <row r="392" spans="1:14" x14ac:dyDescent="0.3">
      <c r="A392" s="4" t="s">
        <v>1939</v>
      </c>
      <c r="B392" s="146" t="s">
        <v>1490</v>
      </c>
      <c r="C392" s="9" t="s">
        <v>182</v>
      </c>
      <c r="D392" s="12" t="s">
        <v>208</v>
      </c>
      <c r="E392" s="266">
        <v>1.99</v>
      </c>
      <c r="F392" s="35">
        <f>ROUNDUP(E392*Bulk!$O$1,-1)</f>
        <v>1400</v>
      </c>
      <c r="G392" s="35">
        <f>ROUNDUP(E392*Bulk!$O$3,-1)</f>
        <v>1300</v>
      </c>
      <c r="H392" s="2">
        <v>1</v>
      </c>
      <c r="I392" s="16">
        <f>F392*H392</f>
        <v>1400</v>
      </c>
      <c r="J392" s="16">
        <f>G392*H392</f>
        <v>1300</v>
      </c>
      <c r="K392" s="185">
        <v>10</v>
      </c>
      <c r="L392" s="257" t="s">
        <v>1929</v>
      </c>
      <c r="M392" s="178">
        <f>E392*H392</f>
        <v>1.99</v>
      </c>
      <c r="N392" s="178"/>
    </row>
    <row r="393" spans="1:14" x14ac:dyDescent="0.3">
      <c r="A393" s="4" t="s">
        <v>1939</v>
      </c>
      <c r="B393" s="272" t="s">
        <v>5294</v>
      </c>
      <c r="C393" s="9" t="s">
        <v>182</v>
      </c>
      <c r="D393" s="12" t="s">
        <v>208</v>
      </c>
      <c r="E393" s="266">
        <v>0.75</v>
      </c>
      <c r="F393" s="35">
        <f>ROUNDUP(E393*Bulk!$O$1,-1)</f>
        <v>530</v>
      </c>
      <c r="G393" s="35">
        <f>ROUNDUP(E393*Bulk!$O$3,-1)</f>
        <v>490</v>
      </c>
      <c r="H393" s="2">
        <v>1</v>
      </c>
      <c r="I393" s="35">
        <f>F393*H393</f>
        <v>530</v>
      </c>
      <c r="J393" s="35">
        <f>G393*H393</f>
        <v>490</v>
      </c>
      <c r="K393" s="185">
        <v>10</v>
      </c>
      <c r="L393" s="257" t="s">
        <v>5941</v>
      </c>
      <c r="M393" s="178">
        <f>E393*H393</f>
        <v>0.75</v>
      </c>
      <c r="N393" s="178"/>
    </row>
    <row r="394" spans="1:14" x14ac:dyDescent="0.3">
      <c r="A394" s="21" t="s">
        <v>2266</v>
      </c>
      <c r="B394" s="157" t="s">
        <v>2132</v>
      </c>
      <c r="C394" s="9" t="s">
        <v>182</v>
      </c>
      <c r="D394" s="12" t="s">
        <v>208</v>
      </c>
      <c r="E394" s="266">
        <v>0.49</v>
      </c>
      <c r="F394" s="35">
        <f>ROUNDUP(E394*Bulk!$O$1,-1)</f>
        <v>350</v>
      </c>
      <c r="G394" s="35">
        <f>ROUNDUP(E394*Bulk!$O$3,-1)</f>
        <v>320</v>
      </c>
      <c r="H394" s="2">
        <v>1</v>
      </c>
      <c r="I394" s="16">
        <f>F394*H394</f>
        <v>350</v>
      </c>
      <c r="J394" s="16">
        <f>G394*H394</f>
        <v>320</v>
      </c>
      <c r="K394" s="185">
        <v>12</v>
      </c>
      <c r="L394" s="257" t="s">
        <v>2267</v>
      </c>
      <c r="M394" s="178">
        <f>E394*H394</f>
        <v>0.49</v>
      </c>
      <c r="N394" s="178"/>
    </row>
    <row r="395" spans="1:14" x14ac:dyDescent="0.3">
      <c r="A395" s="4" t="s">
        <v>2266</v>
      </c>
      <c r="B395" s="157" t="s">
        <v>2132</v>
      </c>
      <c r="C395" s="9" t="s">
        <v>182</v>
      </c>
      <c r="D395" s="12" t="s">
        <v>208</v>
      </c>
      <c r="E395" s="266">
        <v>0.49</v>
      </c>
      <c r="F395" s="35">
        <f>ROUNDUP(E395*Bulk!$O$1,-1)</f>
        <v>350</v>
      </c>
      <c r="G395" s="35">
        <f>ROUNDUP(E395*Bulk!$O$3,-1)</f>
        <v>320</v>
      </c>
      <c r="H395" s="2">
        <v>3</v>
      </c>
      <c r="I395" s="16">
        <f>F395*H395</f>
        <v>1050</v>
      </c>
      <c r="J395" s="16">
        <f>G395*H395</f>
        <v>960</v>
      </c>
      <c r="K395" s="185">
        <v>12</v>
      </c>
      <c r="L395" s="257" t="s">
        <v>2265</v>
      </c>
      <c r="M395" s="178">
        <f>E395*H395</f>
        <v>1.47</v>
      </c>
      <c r="N395" s="178"/>
    </row>
    <row r="396" spans="1:14" x14ac:dyDescent="0.3">
      <c r="A396" s="4" t="s">
        <v>1528</v>
      </c>
      <c r="B396" s="136" t="s">
        <v>1476</v>
      </c>
      <c r="C396" s="9" t="s">
        <v>182</v>
      </c>
      <c r="D396" s="12" t="s">
        <v>208</v>
      </c>
      <c r="E396" s="266">
        <v>0.59</v>
      </c>
      <c r="F396" s="35">
        <f>ROUNDUP(E396*Bulk!$O$1,-1)</f>
        <v>420</v>
      </c>
      <c r="G396" s="35">
        <f>ROUNDUP(E396*Bulk!$O$3,-1)</f>
        <v>390</v>
      </c>
      <c r="H396" s="2">
        <v>1</v>
      </c>
      <c r="I396" s="16">
        <f>F396*H396</f>
        <v>420</v>
      </c>
      <c r="J396" s="16">
        <f>G396*H396</f>
        <v>390</v>
      </c>
      <c r="K396" s="188" t="s">
        <v>2394</v>
      </c>
      <c r="L396" s="257" t="s">
        <v>1532</v>
      </c>
      <c r="M396" s="178">
        <f>E396*H396</f>
        <v>0.59</v>
      </c>
      <c r="N396" s="178"/>
    </row>
    <row r="397" spans="1:14" x14ac:dyDescent="0.3">
      <c r="A397" s="4" t="s">
        <v>731</v>
      </c>
      <c r="B397" s="150" t="s">
        <v>1494</v>
      </c>
      <c r="C397" s="9" t="s">
        <v>182</v>
      </c>
      <c r="D397" s="12" t="s">
        <v>208</v>
      </c>
      <c r="E397" s="266">
        <v>0.49</v>
      </c>
      <c r="F397" s="35">
        <f>ROUNDUP(E397*Bulk!$O$1,-1)</f>
        <v>350</v>
      </c>
      <c r="G397" s="35">
        <f>ROUNDUP(E397*Bulk!$O$3,-1)</f>
        <v>320</v>
      </c>
      <c r="H397" s="2">
        <v>5</v>
      </c>
      <c r="I397" s="16">
        <f>F397*H397</f>
        <v>1750</v>
      </c>
      <c r="J397" s="16">
        <f>G397*H397</f>
        <v>1600</v>
      </c>
      <c r="K397" s="188" t="s">
        <v>2394</v>
      </c>
      <c r="L397" s="257" t="s">
        <v>730</v>
      </c>
      <c r="M397" s="178">
        <f>E397*H397</f>
        <v>2.4500000000000002</v>
      </c>
      <c r="N397" s="178"/>
    </row>
    <row r="398" spans="1:14" x14ac:dyDescent="0.3">
      <c r="A398" s="30" t="s">
        <v>732</v>
      </c>
      <c r="B398" s="157" t="s">
        <v>1503</v>
      </c>
      <c r="C398" s="9" t="s">
        <v>182</v>
      </c>
      <c r="D398" s="12" t="s">
        <v>208</v>
      </c>
      <c r="E398" s="266">
        <v>0.75</v>
      </c>
      <c r="F398" s="35">
        <f>ROUNDUP(E398*Bulk!$O$1,-1)</f>
        <v>530</v>
      </c>
      <c r="G398" s="35">
        <f>ROUNDUP(E398*Bulk!$O$3,-1)</f>
        <v>490</v>
      </c>
      <c r="H398" s="2">
        <v>1</v>
      </c>
      <c r="I398" s="16">
        <f>F398*H398</f>
        <v>530</v>
      </c>
      <c r="J398" s="16">
        <f>G398*H398</f>
        <v>490</v>
      </c>
      <c r="K398" s="188" t="s">
        <v>2394</v>
      </c>
      <c r="L398" s="257" t="s">
        <v>733</v>
      </c>
      <c r="M398" s="178">
        <f>E398*H398</f>
        <v>0.75</v>
      </c>
      <c r="N398" s="178"/>
    </row>
    <row r="399" spans="1:14" x14ac:dyDescent="0.3">
      <c r="A399" s="30" t="s">
        <v>2894</v>
      </c>
      <c r="B399" s="164" t="s">
        <v>1514</v>
      </c>
      <c r="C399" s="9" t="s">
        <v>182</v>
      </c>
      <c r="D399" s="12" t="s">
        <v>208</v>
      </c>
      <c r="E399" s="266">
        <v>0.49</v>
      </c>
      <c r="F399" s="35">
        <f>ROUNDUP(E399*Bulk!$O$1,-1)</f>
        <v>350</v>
      </c>
      <c r="G399" s="35">
        <f>ROUNDUP(E399*Bulk!$O$3,-1)</f>
        <v>320</v>
      </c>
      <c r="H399" s="2">
        <v>1</v>
      </c>
      <c r="I399" s="16">
        <f>F399*H399</f>
        <v>350</v>
      </c>
      <c r="J399" s="16">
        <f>G399*H399</f>
        <v>320</v>
      </c>
      <c r="K399" s="188" t="s">
        <v>2394</v>
      </c>
      <c r="L399" s="257" t="s">
        <v>2893</v>
      </c>
      <c r="M399" s="178">
        <f>E399*H399</f>
        <v>0.49</v>
      </c>
      <c r="N399" s="178"/>
    </row>
    <row r="400" spans="1:14" x14ac:dyDescent="0.3">
      <c r="A400" s="30" t="s">
        <v>3925</v>
      </c>
      <c r="B400" s="193" t="s">
        <v>2423</v>
      </c>
      <c r="C400" s="9" t="s">
        <v>182</v>
      </c>
      <c r="D400" s="12" t="s">
        <v>208</v>
      </c>
      <c r="E400" s="266">
        <v>0.49</v>
      </c>
      <c r="F400" s="35">
        <f>ROUNDUP(E400*Bulk!$O$1,-1)</f>
        <v>350</v>
      </c>
      <c r="G400" s="35">
        <f>ROUNDUP(E400*Bulk!$O$3,-1)</f>
        <v>320</v>
      </c>
      <c r="H400" s="2">
        <v>1</v>
      </c>
      <c r="I400" s="16">
        <f>F400*H400</f>
        <v>350</v>
      </c>
      <c r="J400" s="16">
        <f>G400*H400</f>
        <v>320</v>
      </c>
      <c r="K400" s="188" t="s">
        <v>2394</v>
      </c>
      <c r="L400" s="257" t="s">
        <v>3924</v>
      </c>
      <c r="M400" s="178">
        <f>E400*H400</f>
        <v>0.49</v>
      </c>
      <c r="N400" s="178"/>
    </row>
    <row r="401" spans="1:14" x14ac:dyDescent="0.3">
      <c r="A401" s="4" t="s">
        <v>3417</v>
      </c>
      <c r="B401" s="193" t="s">
        <v>2423</v>
      </c>
      <c r="C401" s="9" t="s">
        <v>182</v>
      </c>
      <c r="D401" s="12" t="s">
        <v>208</v>
      </c>
      <c r="E401" s="266">
        <v>0.49</v>
      </c>
      <c r="F401" s="35">
        <f>ROUNDUP(E401*Bulk!$O$1,-1)</f>
        <v>350</v>
      </c>
      <c r="G401" s="35">
        <f>ROUNDUP(E401*Bulk!$O$3,-1)</f>
        <v>320</v>
      </c>
      <c r="H401" s="2">
        <v>2</v>
      </c>
      <c r="I401" s="16">
        <f>F401*H401</f>
        <v>700</v>
      </c>
      <c r="J401" s="16">
        <f>G401*H401</f>
        <v>640</v>
      </c>
      <c r="K401" s="188" t="s">
        <v>2394</v>
      </c>
      <c r="L401" s="257" t="s">
        <v>3418</v>
      </c>
      <c r="M401" s="178">
        <f>E401*H401</f>
        <v>0.98</v>
      </c>
      <c r="N401" s="178"/>
    </row>
    <row r="402" spans="1:14" x14ac:dyDescent="0.3">
      <c r="A402" s="38" t="s">
        <v>2896</v>
      </c>
      <c r="B402" s="23" t="s">
        <v>2421</v>
      </c>
      <c r="C402" s="9" t="s">
        <v>182</v>
      </c>
      <c r="D402" s="12" t="s">
        <v>208</v>
      </c>
      <c r="E402" s="266">
        <v>0.75</v>
      </c>
      <c r="F402" s="35">
        <f>ROUNDUP(E402*Bulk!$O$1,-1)</f>
        <v>530</v>
      </c>
      <c r="G402" s="35">
        <f>ROUNDUP(E402*Bulk!$O$3,-1)</f>
        <v>490</v>
      </c>
      <c r="H402" s="2">
        <v>1</v>
      </c>
      <c r="I402" s="16">
        <f>F402*H402</f>
        <v>530</v>
      </c>
      <c r="J402" s="16">
        <f>G402*H402</f>
        <v>490</v>
      </c>
      <c r="K402" s="188" t="s">
        <v>2394</v>
      </c>
      <c r="L402" s="257" t="s">
        <v>2895</v>
      </c>
      <c r="M402" s="178">
        <f>E402*H402</f>
        <v>0.75</v>
      </c>
      <c r="N402" s="178"/>
    </row>
    <row r="403" spans="1:14" x14ac:dyDescent="0.3">
      <c r="A403" s="30" t="s">
        <v>3929</v>
      </c>
      <c r="B403" s="244" t="s">
        <v>3838</v>
      </c>
      <c r="C403" s="9" t="s">
        <v>182</v>
      </c>
      <c r="D403" s="12" t="s">
        <v>208</v>
      </c>
      <c r="E403" s="266">
        <v>0.49</v>
      </c>
      <c r="F403" s="35">
        <f>ROUNDUP(E403*Bulk!$O$1,-1)</f>
        <v>350</v>
      </c>
      <c r="G403" s="35">
        <f>ROUNDUP(E403*Bulk!$O$3,-1)</f>
        <v>320</v>
      </c>
      <c r="H403" s="2">
        <v>1</v>
      </c>
      <c r="I403" s="16">
        <f>F403*H403</f>
        <v>350</v>
      </c>
      <c r="J403" s="16">
        <f>G403*H403</f>
        <v>320</v>
      </c>
      <c r="K403" s="188" t="s">
        <v>2394</v>
      </c>
      <c r="L403" s="257" t="s">
        <v>3928</v>
      </c>
      <c r="M403" s="178">
        <f>E403*H403</f>
        <v>0.49</v>
      </c>
      <c r="N403" s="178"/>
    </row>
    <row r="404" spans="1:14" x14ac:dyDescent="0.3">
      <c r="A404" s="30" t="s">
        <v>4735</v>
      </c>
      <c r="B404" s="255" t="s">
        <v>4514</v>
      </c>
      <c r="C404" s="9" t="s">
        <v>182</v>
      </c>
      <c r="D404" s="12" t="s">
        <v>208</v>
      </c>
      <c r="E404" s="266">
        <v>1.25</v>
      </c>
      <c r="F404" s="35">
        <f>ROUNDUP(E404*Bulk!$O$1,-1)</f>
        <v>880</v>
      </c>
      <c r="G404" s="35">
        <f>ROUNDUP(E404*Bulk!$O$3,-1)</f>
        <v>820</v>
      </c>
      <c r="H404" s="2">
        <v>1</v>
      </c>
      <c r="I404" s="16">
        <f>F404*H404</f>
        <v>880</v>
      </c>
      <c r="J404" s="16">
        <f>G404*H404</f>
        <v>820</v>
      </c>
      <c r="K404" s="188" t="s">
        <v>2394</v>
      </c>
      <c r="L404" s="257" t="s">
        <v>4734</v>
      </c>
      <c r="M404" s="178">
        <f>E404*H404</f>
        <v>1.25</v>
      </c>
      <c r="N404" s="178"/>
    </row>
    <row r="405" spans="1:14" x14ac:dyDescent="0.3">
      <c r="A405" s="30" t="s">
        <v>4736</v>
      </c>
      <c r="B405" s="255" t="s">
        <v>4515</v>
      </c>
      <c r="C405" s="9" t="s">
        <v>182</v>
      </c>
      <c r="D405" s="12" t="s">
        <v>208</v>
      </c>
      <c r="E405" s="266">
        <v>0.75</v>
      </c>
      <c r="F405" s="35">
        <f>ROUNDUP(E405*Bulk!$O$1,-1)</f>
        <v>530</v>
      </c>
      <c r="G405" s="35">
        <f>ROUNDUP(E405*Bulk!$O$3,-1)</f>
        <v>490</v>
      </c>
      <c r="H405" s="2">
        <v>1</v>
      </c>
      <c r="I405" s="16">
        <f>F405*H405</f>
        <v>530</v>
      </c>
      <c r="J405" s="16">
        <f>G405*H405</f>
        <v>490</v>
      </c>
      <c r="K405" s="188" t="s">
        <v>2394</v>
      </c>
      <c r="L405" s="257" t="s">
        <v>4738</v>
      </c>
      <c r="M405" s="178">
        <f>E405*H405</f>
        <v>0.75</v>
      </c>
      <c r="N405" s="178"/>
    </row>
    <row r="406" spans="1:14" x14ac:dyDescent="0.3">
      <c r="A406" s="4" t="s">
        <v>5942</v>
      </c>
      <c r="B406" s="272" t="s">
        <v>5294</v>
      </c>
      <c r="C406" s="9" t="s">
        <v>182</v>
      </c>
      <c r="D406" s="12" t="s">
        <v>208</v>
      </c>
      <c r="E406" s="266">
        <v>0.49</v>
      </c>
      <c r="F406" s="35">
        <f>ROUNDUP(E406*Bulk!$O$1,-1)</f>
        <v>350</v>
      </c>
      <c r="G406" s="35">
        <f>ROUNDUP(E406*Bulk!$O$3,-1)</f>
        <v>320</v>
      </c>
      <c r="H406" s="2">
        <v>1</v>
      </c>
      <c r="I406" s="35">
        <f>F406*H406</f>
        <v>350</v>
      </c>
      <c r="J406" s="35">
        <f>G406*H406</f>
        <v>320</v>
      </c>
      <c r="K406" s="188" t="s">
        <v>2394</v>
      </c>
      <c r="L406" s="257" t="s">
        <v>5943</v>
      </c>
      <c r="M406" s="178">
        <f>E406*H406</f>
        <v>0.49</v>
      </c>
      <c r="N406" s="178"/>
    </row>
    <row r="407" spans="1:14" x14ac:dyDescent="0.3">
      <c r="A407" s="4" t="s">
        <v>735</v>
      </c>
      <c r="B407" s="147" t="s">
        <v>1491</v>
      </c>
      <c r="C407" s="9" t="s">
        <v>182</v>
      </c>
      <c r="D407" s="12" t="s">
        <v>208</v>
      </c>
      <c r="E407" s="266">
        <v>0.49</v>
      </c>
      <c r="F407" s="35">
        <f>ROUNDUP(E407*Bulk!$O$1,-1)</f>
        <v>350</v>
      </c>
      <c r="G407" s="35">
        <f>ROUNDUP(E407*Bulk!$O$3,-1)</f>
        <v>320</v>
      </c>
      <c r="H407" s="2">
        <v>1</v>
      </c>
      <c r="I407" s="16">
        <f>F407*H407</f>
        <v>350</v>
      </c>
      <c r="J407" s="16">
        <f>G407*H407</f>
        <v>320</v>
      </c>
      <c r="K407" s="188" t="s">
        <v>2395</v>
      </c>
      <c r="L407" s="257" t="s">
        <v>734</v>
      </c>
      <c r="M407" s="178">
        <f>E407*H407</f>
        <v>0.49</v>
      </c>
      <c r="N407" s="178"/>
    </row>
    <row r="408" spans="1:14" x14ac:dyDescent="0.3">
      <c r="A408" s="4" t="s">
        <v>2298</v>
      </c>
      <c r="B408" s="143" t="s">
        <v>1505</v>
      </c>
      <c r="C408" s="9" t="s">
        <v>182</v>
      </c>
      <c r="D408" s="12" t="s">
        <v>208</v>
      </c>
      <c r="E408" s="266">
        <v>0.49</v>
      </c>
      <c r="F408" s="35">
        <f>ROUNDUP(E408*Bulk!$O$1,-1)</f>
        <v>350</v>
      </c>
      <c r="G408" s="35">
        <f>ROUNDUP(E408*Bulk!$O$3,-1)</f>
        <v>320</v>
      </c>
      <c r="H408" s="2">
        <v>4</v>
      </c>
      <c r="I408" s="16">
        <f>F408*H408</f>
        <v>1400</v>
      </c>
      <c r="J408" s="16">
        <f>G408*H408</f>
        <v>1280</v>
      </c>
      <c r="K408" s="188" t="s">
        <v>2395</v>
      </c>
      <c r="L408" s="257" t="s">
        <v>2297</v>
      </c>
      <c r="M408" s="178">
        <f>E408*H408</f>
        <v>1.96</v>
      </c>
      <c r="N408" s="178"/>
    </row>
    <row r="409" spans="1:14" x14ac:dyDescent="0.3">
      <c r="A409" s="30" t="s">
        <v>735</v>
      </c>
      <c r="B409" s="244" t="s">
        <v>3838</v>
      </c>
      <c r="C409" s="9" t="s">
        <v>182</v>
      </c>
      <c r="D409" s="12" t="s">
        <v>208</v>
      </c>
      <c r="E409" s="266">
        <v>0.49</v>
      </c>
      <c r="F409" s="35">
        <f>ROUNDUP(E409*Bulk!$O$1,-1)</f>
        <v>350</v>
      </c>
      <c r="G409" s="35">
        <f>ROUNDUP(E409*Bulk!$O$3,-1)</f>
        <v>320</v>
      </c>
      <c r="H409" s="2">
        <v>1</v>
      </c>
      <c r="I409" s="16">
        <f>F409*H409</f>
        <v>350</v>
      </c>
      <c r="J409" s="16">
        <f>G409*H409</f>
        <v>320</v>
      </c>
      <c r="K409" s="188" t="s">
        <v>2395</v>
      </c>
      <c r="L409" s="257" t="s">
        <v>3930</v>
      </c>
      <c r="M409" s="178">
        <f>E409*H409</f>
        <v>0.49</v>
      </c>
      <c r="N409" s="178"/>
    </row>
    <row r="410" spans="1:14" x14ac:dyDescent="0.3">
      <c r="A410" s="4" t="s">
        <v>741</v>
      </c>
      <c r="B410" s="155" t="s">
        <v>1500</v>
      </c>
      <c r="C410" s="23" t="s">
        <v>183</v>
      </c>
      <c r="D410" s="12" t="s">
        <v>208</v>
      </c>
      <c r="E410" s="266">
        <v>0.49</v>
      </c>
      <c r="F410" s="35">
        <f>ROUNDUP(E410*Bulk!$O$1,-1)</f>
        <v>350</v>
      </c>
      <c r="G410" s="35">
        <f>ROUNDUP(E410*Bulk!$O$3,-1)</f>
        <v>320</v>
      </c>
      <c r="H410" s="2">
        <v>1</v>
      </c>
      <c r="I410" s="16">
        <f>F410*H410</f>
        <v>350</v>
      </c>
      <c r="J410" s="16">
        <f>G410*H410</f>
        <v>320</v>
      </c>
      <c r="K410" s="185">
        <v>1</v>
      </c>
      <c r="L410" s="257" t="s">
        <v>740</v>
      </c>
      <c r="M410" s="178">
        <f>E410*H410</f>
        <v>0.49</v>
      </c>
      <c r="N410" s="178"/>
    </row>
    <row r="411" spans="1:14" x14ac:dyDescent="0.3">
      <c r="A411" s="4" t="s">
        <v>742</v>
      </c>
      <c r="B411" s="143" t="s">
        <v>1505</v>
      </c>
      <c r="C411" s="23" t="s">
        <v>183</v>
      </c>
      <c r="D411" s="12" t="s">
        <v>208</v>
      </c>
      <c r="E411" s="266">
        <v>0.49</v>
      </c>
      <c r="F411" s="35">
        <f>ROUNDUP(E411*Bulk!$O$1,-1)</f>
        <v>350</v>
      </c>
      <c r="G411" s="35">
        <f>ROUNDUP(E411*Bulk!$O$3,-1)</f>
        <v>320</v>
      </c>
      <c r="H411" s="2">
        <v>2</v>
      </c>
      <c r="I411" s="16">
        <f>F411*H411</f>
        <v>700</v>
      </c>
      <c r="J411" s="16">
        <f>G411*H411</f>
        <v>640</v>
      </c>
      <c r="K411" s="185">
        <v>1</v>
      </c>
      <c r="L411" s="257" t="s">
        <v>743</v>
      </c>
      <c r="M411" s="178">
        <f>E411*H411</f>
        <v>0.98</v>
      </c>
      <c r="N411" s="178"/>
    </row>
    <row r="412" spans="1:14" x14ac:dyDescent="0.3">
      <c r="A412" s="4" t="s">
        <v>6615</v>
      </c>
      <c r="B412" s="143" t="s">
        <v>1505</v>
      </c>
      <c r="C412" s="23" t="s">
        <v>183</v>
      </c>
      <c r="D412" s="12" t="s">
        <v>208</v>
      </c>
      <c r="E412" s="266">
        <v>0.99</v>
      </c>
      <c r="F412" s="35">
        <f>ROUNDUP(E412*Bulk!$O$1,-1)</f>
        <v>700</v>
      </c>
      <c r="G412" s="35">
        <f>ROUNDUP(E412*Bulk!$O$3,-1)</f>
        <v>650</v>
      </c>
      <c r="H412" s="2">
        <v>1</v>
      </c>
      <c r="I412" s="16">
        <f>F412*H412</f>
        <v>700</v>
      </c>
      <c r="J412" s="16">
        <f>G412*H412</f>
        <v>650</v>
      </c>
      <c r="K412" s="185">
        <v>1</v>
      </c>
      <c r="L412" s="257" t="s">
        <v>6616</v>
      </c>
      <c r="M412" s="178">
        <f>E412*H412</f>
        <v>0.99</v>
      </c>
      <c r="N412" s="178"/>
    </row>
    <row r="413" spans="1:14" x14ac:dyDescent="0.3">
      <c r="A413" s="4" t="s">
        <v>745</v>
      </c>
      <c r="B413" s="159" t="s">
        <v>1509</v>
      </c>
      <c r="C413" s="23" t="s">
        <v>183</v>
      </c>
      <c r="D413" s="12" t="s">
        <v>208</v>
      </c>
      <c r="E413" s="266">
        <v>0.49</v>
      </c>
      <c r="F413" s="35">
        <f>ROUNDUP(E413*Bulk!$O$1,-1)</f>
        <v>350</v>
      </c>
      <c r="G413" s="35">
        <f>ROUNDUP(E413*Bulk!$O$3,-1)</f>
        <v>320</v>
      </c>
      <c r="H413" s="2">
        <v>1</v>
      </c>
      <c r="I413" s="16">
        <f>F413*H413</f>
        <v>350</v>
      </c>
      <c r="J413" s="16">
        <f>G413*H413</f>
        <v>320</v>
      </c>
      <c r="K413" s="185">
        <v>1</v>
      </c>
      <c r="L413" s="257" t="s">
        <v>744</v>
      </c>
      <c r="M413" s="178">
        <f>E413*H413</f>
        <v>0.49</v>
      </c>
      <c r="N413" s="178"/>
    </row>
    <row r="414" spans="1:14" x14ac:dyDescent="0.3">
      <c r="A414" s="4" t="s">
        <v>739</v>
      </c>
      <c r="B414" s="169" t="s">
        <v>1519</v>
      </c>
      <c r="C414" s="23" t="s">
        <v>183</v>
      </c>
      <c r="D414" s="12" t="s">
        <v>208</v>
      </c>
      <c r="E414" s="266">
        <v>0.49</v>
      </c>
      <c r="F414" s="35">
        <f>ROUNDUP(E414*Bulk!$O$1,-1)</f>
        <v>350</v>
      </c>
      <c r="G414" s="35">
        <f>ROUNDUP(E414*Bulk!$O$3,-1)</f>
        <v>320</v>
      </c>
      <c r="H414" s="2">
        <v>7</v>
      </c>
      <c r="I414" s="16">
        <f>F414*H414</f>
        <v>2450</v>
      </c>
      <c r="J414" s="16">
        <f>G414*H414</f>
        <v>2240</v>
      </c>
      <c r="K414" s="185">
        <v>1</v>
      </c>
      <c r="L414" s="257" t="s">
        <v>738</v>
      </c>
      <c r="M414" s="178">
        <f>E414*H414</f>
        <v>3.4299999999999997</v>
      </c>
      <c r="N414" s="178"/>
    </row>
    <row r="415" spans="1:14" x14ac:dyDescent="0.3">
      <c r="A415" s="4" t="s">
        <v>6617</v>
      </c>
      <c r="B415" s="284" t="s">
        <v>6291</v>
      </c>
      <c r="C415" s="23" t="s">
        <v>183</v>
      </c>
      <c r="D415" s="12" t="s">
        <v>208</v>
      </c>
      <c r="E415" s="266">
        <v>0.49</v>
      </c>
      <c r="F415" s="35">
        <f>ROUNDUP(E415*Bulk!$O$1,-1)</f>
        <v>350</v>
      </c>
      <c r="G415" s="35">
        <f>ROUNDUP(E415*Bulk!$O$3,-1)</f>
        <v>320</v>
      </c>
      <c r="H415" s="2">
        <v>1</v>
      </c>
      <c r="I415" s="16">
        <f>F415*H415</f>
        <v>350</v>
      </c>
      <c r="J415" s="16">
        <f>G415*H415</f>
        <v>320</v>
      </c>
      <c r="K415" s="185">
        <v>1</v>
      </c>
      <c r="L415" s="257" t="s">
        <v>6618</v>
      </c>
      <c r="M415" s="178">
        <f>E415*H415</f>
        <v>0.49</v>
      </c>
      <c r="N415" s="178"/>
    </row>
    <row r="416" spans="1:14" x14ac:dyDescent="0.3">
      <c r="A416" s="4" t="s">
        <v>3420</v>
      </c>
      <c r="B416" s="211" t="s">
        <v>3228</v>
      </c>
      <c r="C416" s="23" t="s">
        <v>183</v>
      </c>
      <c r="D416" s="12" t="s">
        <v>208</v>
      </c>
      <c r="E416" s="266">
        <v>0.49</v>
      </c>
      <c r="F416" s="35">
        <f>ROUNDUP(E416*Bulk!$O$1,-1)</f>
        <v>350</v>
      </c>
      <c r="G416" s="35">
        <f>ROUNDUP(E416*Bulk!$O$3,-1)</f>
        <v>320</v>
      </c>
      <c r="H416" s="2">
        <v>1</v>
      </c>
      <c r="I416" s="16">
        <f>F416*H416</f>
        <v>350</v>
      </c>
      <c r="J416" s="16">
        <f>G416*H416</f>
        <v>320</v>
      </c>
      <c r="K416" s="185">
        <v>1</v>
      </c>
      <c r="L416" s="257" t="s">
        <v>3419</v>
      </c>
      <c r="M416" s="178">
        <f>E416*H416</f>
        <v>0.49</v>
      </c>
      <c r="N416" s="178"/>
    </row>
    <row r="417" spans="1:14" x14ac:dyDescent="0.3">
      <c r="A417" s="4" t="s">
        <v>1931</v>
      </c>
      <c r="B417" s="146" t="s">
        <v>1490</v>
      </c>
      <c r="C417" s="23" t="s">
        <v>183</v>
      </c>
      <c r="D417" s="12" t="s">
        <v>208</v>
      </c>
      <c r="E417" s="266">
        <v>0.49</v>
      </c>
      <c r="F417" s="35">
        <f>ROUNDUP(E417*Bulk!$O$1,-1)</f>
        <v>350</v>
      </c>
      <c r="G417" s="35">
        <f>ROUNDUP(E417*Bulk!$O$3,-1)</f>
        <v>320</v>
      </c>
      <c r="H417" s="2">
        <v>2</v>
      </c>
      <c r="I417" s="16">
        <f>F417*H417</f>
        <v>700</v>
      </c>
      <c r="J417" s="16">
        <f>G417*H417</f>
        <v>640</v>
      </c>
      <c r="K417" s="185">
        <v>2</v>
      </c>
      <c r="L417" s="257" t="s">
        <v>1930</v>
      </c>
      <c r="M417" s="178">
        <f>E417*H417</f>
        <v>0.98</v>
      </c>
      <c r="N417" s="178"/>
    </row>
    <row r="418" spans="1:14" x14ac:dyDescent="0.3">
      <c r="A418" s="30" t="s">
        <v>3931</v>
      </c>
      <c r="B418" s="150" t="s">
        <v>1494</v>
      </c>
      <c r="C418" s="23" t="s">
        <v>183</v>
      </c>
      <c r="D418" s="12" t="s">
        <v>208</v>
      </c>
      <c r="E418" s="266">
        <v>0.49</v>
      </c>
      <c r="F418" s="35">
        <f>ROUNDUP(E418*Bulk!$O$1,-1)</f>
        <v>350</v>
      </c>
      <c r="G418" s="35">
        <f>ROUNDUP(E418*Bulk!$O$3,-1)</f>
        <v>320</v>
      </c>
      <c r="H418" s="2">
        <v>2</v>
      </c>
      <c r="I418" s="16">
        <f>F418*H418</f>
        <v>700</v>
      </c>
      <c r="J418" s="16">
        <f>G418*H418</f>
        <v>640</v>
      </c>
      <c r="K418" s="185">
        <v>2</v>
      </c>
      <c r="L418" s="257" t="s">
        <v>3932</v>
      </c>
      <c r="M418" s="178">
        <f>E418*H418</f>
        <v>0.98</v>
      </c>
      <c r="N418" s="178"/>
    </row>
    <row r="419" spans="1:14" x14ac:dyDescent="0.3">
      <c r="A419" s="4" t="s">
        <v>5946</v>
      </c>
      <c r="B419" s="150" t="s">
        <v>1494</v>
      </c>
      <c r="C419" s="23" t="s">
        <v>183</v>
      </c>
      <c r="D419" s="12" t="s">
        <v>208</v>
      </c>
      <c r="E419" s="266">
        <v>0.49</v>
      </c>
      <c r="F419" s="35">
        <f>ROUNDUP(E419*Bulk!$O$1,-1)</f>
        <v>350</v>
      </c>
      <c r="G419" s="35">
        <f>ROUNDUP(E419*Bulk!$O$3,-1)</f>
        <v>320</v>
      </c>
      <c r="H419" s="2">
        <v>1</v>
      </c>
      <c r="I419" s="35">
        <f>F419*H419</f>
        <v>350</v>
      </c>
      <c r="J419" s="35">
        <f>G419*H419</f>
        <v>320</v>
      </c>
      <c r="K419" s="185">
        <v>2</v>
      </c>
      <c r="L419" s="257" t="s">
        <v>5947</v>
      </c>
      <c r="M419" s="178">
        <f>E419*H419</f>
        <v>0.49</v>
      </c>
      <c r="N419" s="178"/>
    </row>
    <row r="420" spans="1:14" x14ac:dyDescent="0.3">
      <c r="A420" s="4" t="s">
        <v>5944</v>
      </c>
      <c r="B420" s="149" t="s">
        <v>1498</v>
      </c>
      <c r="C420" s="23" t="s">
        <v>183</v>
      </c>
      <c r="D420" s="12" t="s">
        <v>208</v>
      </c>
      <c r="E420" s="266">
        <v>0.99</v>
      </c>
      <c r="F420" s="35">
        <f>ROUNDUP(E420*Bulk!$O$1,-1)</f>
        <v>700</v>
      </c>
      <c r="G420" s="35">
        <f>ROUNDUP(E420*Bulk!$O$3,-1)</f>
        <v>650</v>
      </c>
      <c r="H420" s="2">
        <v>1</v>
      </c>
      <c r="I420" s="35">
        <f>F420*H420</f>
        <v>700</v>
      </c>
      <c r="J420" s="35">
        <f>G420*H420</f>
        <v>650</v>
      </c>
      <c r="K420" s="185">
        <v>2</v>
      </c>
      <c r="L420" s="257" t="s">
        <v>5945</v>
      </c>
      <c r="M420" s="178">
        <f>E420*H420</f>
        <v>0.99</v>
      </c>
      <c r="N420" s="178"/>
    </row>
    <row r="421" spans="1:14" x14ac:dyDescent="0.3">
      <c r="A421" s="4" t="s">
        <v>746</v>
      </c>
      <c r="B421" s="155" t="s">
        <v>1500</v>
      </c>
      <c r="C421" s="23" t="s">
        <v>183</v>
      </c>
      <c r="D421" s="12" t="s">
        <v>208</v>
      </c>
      <c r="E421" s="266">
        <v>0.49</v>
      </c>
      <c r="F421" s="35">
        <f>ROUNDUP(E421*Bulk!$O$1,-1)</f>
        <v>350</v>
      </c>
      <c r="G421" s="35">
        <f>ROUNDUP(E421*Bulk!$O$3,-1)</f>
        <v>320</v>
      </c>
      <c r="H421" s="2">
        <v>1</v>
      </c>
      <c r="I421" s="16">
        <f>F421*H421</f>
        <v>350</v>
      </c>
      <c r="J421" s="16">
        <f>G421*H421</f>
        <v>320</v>
      </c>
      <c r="K421" s="185">
        <v>2</v>
      </c>
      <c r="L421" s="257" t="s">
        <v>747</v>
      </c>
      <c r="M421" s="178">
        <f>E421*H421</f>
        <v>0.49</v>
      </c>
      <c r="N421" s="178"/>
    </row>
    <row r="422" spans="1:14" x14ac:dyDescent="0.3">
      <c r="A422" s="4" t="s">
        <v>749</v>
      </c>
      <c r="B422" s="156" t="s">
        <v>1502</v>
      </c>
      <c r="C422" s="23" t="s">
        <v>183</v>
      </c>
      <c r="D422" s="12" t="s">
        <v>208</v>
      </c>
      <c r="E422" s="266">
        <v>0.59</v>
      </c>
      <c r="F422" s="35">
        <f>ROUNDUP(E422*Bulk!$O$1,-1)</f>
        <v>420</v>
      </c>
      <c r="G422" s="35">
        <f>ROUNDUP(E422*Bulk!$O$3,-1)</f>
        <v>390</v>
      </c>
      <c r="H422" s="2">
        <v>1</v>
      </c>
      <c r="I422" s="16">
        <f>F422*H422</f>
        <v>420</v>
      </c>
      <c r="J422" s="16">
        <f>G422*H422</f>
        <v>390</v>
      </c>
      <c r="K422" s="185">
        <v>2</v>
      </c>
      <c r="L422" s="257" t="s">
        <v>748</v>
      </c>
      <c r="M422" s="178">
        <f>E422*H422</f>
        <v>0.59</v>
      </c>
      <c r="N422" s="178"/>
    </row>
    <row r="423" spans="1:14" x14ac:dyDescent="0.3">
      <c r="A423" s="4" t="s">
        <v>1997</v>
      </c>
      <c r="B423" s="158" t="s">
        <v>1508</v>
      </c>
      <c r="C423" s="23" t="s">
        <v>183</v>
      </c>
      <c r="D423" s="12" t="s">
        <v>208</v>
      </c>
      <c r="E423" s="266">
        <v>0.75</v>
      </c>
      <c r="F423" s="35">
        <f>ROUNDUP(E423*Bulk!$O$1,-1)</f>
        <v>530</v>
      </c>
      <c r="G423" s="35">
        <f>ROUNDUP(E423*Bulk!$O$3,-1)</f>
        <v>490</v>
      </c>
      <c r="H423" s="2">
        <v>1</v>
      </c>
      <c r="I423" s="16">
        <f>F423*H423</f>
        <v>530</v>
      </c>
      <c r="J423" s="16">
        <f>G423*H423</f>
        <v>490</v>
      </c>
      <c r="K423" s="185">
        <v>2</v>
      </c>
      <c r="L423" s="257" t="s">
        <v>1996</v>
      </c>
      <c r="M423" s="178">
        <f>E423*H423</f>
        <v>0.75</v>
      </c>
      <c r="N423" s="178"/>
    </row>
    <row r="424" spans="1:14" x14ac:dyDescent="0.3">
      <c r="A424" s="4" t="s">
        <v>4193</v>
      </c>
      <c r="B424" s="158" t="s">
        <v>1508</v>
      </c>
      <c r="C424" s="23" t="s">
        <v>183</v>
      </c>
      <c r="D424" s="12" t="s">
        <v>208</v>
      </c>
      <c r="E424" s="266">
        <v>0.59</v>
      </c>
      <c r="F424" s="35">
        <f>ROUNDUP(E424*Bulk!$O$1,-1)</f>
        <v>420</v>
      </c>
      <c r="G424" s="35">
        <f>ROUNDUP(E424*Bulk!$O$3,-1)</f>
        <v>390</v>
      </c>
      <c r="H424" s="2">
        <v>1</v>
      </c>
      <c r="I424" s="16">
        <f>F424*H424</f>
        <v>420</v>
      </c>
      <c r="J424" s="16">
        <f>G424*H424</f>
        <v>390</v>
      </c>
      <c r="K424" s="185">
        <v>2</v>
      </c>
      <c r="L424" s="257" t="s">
        <v>4194</v>
      </c>
      <c r="M424" s="178">
        <f>E424*H424</f>
        <v>0.59</v>
      </c>
      <c r="N424" s="178"/>
    </row>
    <row r="425" spans="1:14" x14ac:dyDescent="0.3">
      <c r="A425" s="4" t="s">
        <v>2900</v>
      </c>
      <c r="B425" s="162" t="s">
        <v>1512</v>
      </c>
      <c r="C425" s="23" t="s">
        <v>183</v>
      </c>
      <c r="D425" s="12" t="s">
        <v>208</v>
      </c>
      <c r="E425" s="266">
        <v>0.49</v>
      </c>
      <c r="F425" s="35">
        <f>ROUNDUP(E425*Bulk!$O$1,-1)</f>
        <v>350</v>
      </c>
      <c r="G425" s="35">
        <f>ROUNDUP(E425*Bulk!$O$3,-1)</f>
        <v>320</v>
      </c>
      <c r="H425" s="2">
        <v>1</v>
      </c>
      <c r="I425" s="16">
        <f>F425*H425</f>
        <v>350</v>
      </c>
      <c r="J425" s="16">
        <f>G425*H425</f>
        <v>320</v>
      </c>
      <c r="K425" s="185">
        <v>2</v>
      </c>
      <c r="L425" s="257" t="s">
        <v>2899</v>
      </c>
      <c r="M425" s="178">
        <f>E425*H425</f>
        <v>0.49</v>
      </c>
      <c r="N425" s="178"/>
    </row>
    <row r="426" spans="1:14" x14ac:dyDescent="0.3">
      <c r="A426" s="4" t="s">
        <v>2902</v>
      </c>
      <c r="B426" s="163" t="s">
        <v>1513</v>
      </c>
      <c r="C426" s="23" t="s">
        <v>183</v>
      </c>
      <c r="D426" s="12" t="s">
        <v>208</v>
      </c>
      <c r="E426" s="266">
        <v>0.49</v>
      </c>
      <c r="F426" s="35">
        <f>ROUNDUP(E426*Bulk!$O$1,-1)</f>
        <v>350</v>
      </c>
      <c r="G426" s="35">
        <f>ROUNDUP(E426*Bulk!$O$3,-1)</f>
        <v>320</v>
      </c>
      <c r="H426" s="2">
        <v>1</v>
      </c>
      <c r="I426" s="16">
        <f>F426*H426</f>
        <v>350</v>
      </c>
      <c r="J426" s="16">
        <f>G426*H426</f>
        <v>320</v>
      </c>
      <c r="K426" s="185">
        <v>2</v>
      </c>
      <c r="L426" s="257" t="s">
        <v>2901</v>
      </c>
      <c r="M426" s="178">
        <f>E426*H426</f>
        <v>0.49</v>
      </c>
      <c r="N426" s="178"/>
    </row>
    <row r="427" spans="1:14" x14ac:dyDescent="0.3">
      <c r="A427" s="30" t="s">
        <v>751</v>
      </c>
      <c r="B427" s="164" t="s">
        <v>1514</v>
      </c>
      <c r="C427" s="23" t="s">
        <v>183</v>
      </c>
      <c r="D427" s="12" t="s">
        <v>208</v>
      </c>
      <c r="E427" s="266">
        <v>0.49</v>
      </c>
      <c r="F427" s="35">
        <f>ROUNDUP(E427*Bulk!$O$1,-1)</f>
        <v>350</v>
      </c>
      <c r="G427" s="35">
        <f>ROUNDUP(E427*Bulk!$O$3,-1)</f>
        <v>320</v>
      </c>
      <c r="H427" s="2">
        <v>1</v>
      </c>
      <c r="I427" s="16">
        <f>F427*H427</f>
        <v>350</v>
      </c>
      <c r="J427" s="16">
        <f>G427*H427</f>
        <v>320</v>
      </c>
      <c r="K427" s="185">
        <v>2</v>
      </c>
      <c r="L427" s="257" t="s">
        <v>750</v>
      </c>
      <c r="M427" s="178">
        <f>E427*H427</f>
        <v>0.49</v>
      </c>
      <c r="N427" s="178"/>
    </row>
    <row r="428" spans="1:14" x14ac:dyDescent="0.3">
      <c r="A428" s="30" t="s">
        <v>4391</v>
      </c>
      <c r="B428" s="170" t="s">
        <v>1523</v>
      </c>
      <c r="C428" s="23" t="s">
        <v>183</v>
      </c>
      <c r="D428" s="12" t="s">
        <v>208</v>
      </c>
      <c r="E428" s="266">
        <v>0.75</v>
      </c>
      <c r="F428" s="35">
        <f>ROUNDUP(E428*Bulk!$O$1,-1)</f>
        <v>530</v>
      </c>
      <c r="G428" s="35">
        <f>ROUNDUP(E428*Bulk!$O$3,-1)</f>
        <v>490</v>
      </c>
      <c r="H428" s="2">
        <v>2</v>
      </c>
      <c r="I428" s="16">
        <f>F428*H428</f>
        <v>1060</v>
      </c>
      <c r="J428" s="16">
        <f>G428*H428</f>
        <v>980</v>
      </c>
      <c r="K428" s="185">
        <v>2</v>
      </c>
      <c r="L428" s="257" t="s">
        <v>4392</v>
      </c>
      <c r="M428" s="178">
        <f>E428*H428</f>
        <v>1.5</v>
      </c>
      <c r="N428" s="178"/>
    </row>
    <row r="429" spans="1:14" x14ac:dyDescent="0.3">
      <c r="A429" s="30" t="s">
        <v>752</v>
      </c>
      <c r="B429" s="170" t="s">
        <v>1523</v>
      </c>
      <c r="C429" s="23" t="s">
        <v>183</v>
      </c>
      <c r="D429" s="12" t="s">
        <v>208</v>
      </c>
      <c r="E429" s="266">
        <v>0.49</v>
      </c>
      <c r="F429" s="35">
        <f>ROUNDUP(E429*Bulk!$O$1,-1)</f>
        <v>350</v>
      </c>
      <c r="G429" s="35">
        <f>ROUNDUP(E429*Bulk!$O$3,-1)</f>
        <v>320</v>
      </c>
      <c r="H429" s="2">
        <v>2</v>
      </c>
      <c r="I429" s="16">
        <f>F429*H429</f>
        <v>700</v>
      </c>
      <c r="J429" s="16">
        <f>G429*H429</f>
        <v>640</v>
      </c>
      <c r="K429" s="185">
        <v>2</v>
      </c>
      <c r="L429" s="257" t="s">
        <v>753</v>
      </c>
      <c r="M429" s="178">
        <f>E429*H429</f>
        <v>0.98</v>
      </c>
      <c r="N429" s="178"/>
    </row>
    <row r="430" spans="1:14" x14ac:dyDescent="0.3">
      <c r="A430" s="38" t="s">
        <v>752</v>
      </c>
      <c r="B430" s="170" t="s">
        <v>1523</v>
      </c>
      <c r="C430" s="23" t="s">
        <v>183</v>
      </c>
      <c r="D430" s="12" t="s">
        <v>208</v>
      </c>
      <c r="E430" s="266">
        <v>0.49</v>
      </c>
      <c r="F430" s="35">
        <f>ROUNDUP(E430*Bulk!$O$1,-1)</f>
        <v>350</v>
      </c>
      <c r="G430" s="35">
        <f>ROUNDUP(E430*Bulk!$O$3,-1)</f>
        <v>320</v>
      </c>
      <c r="H430" s="2">
        <v>1</v>
      </c>
      <c r="I430" s="16">
        <f>F430*H430</f>
        <v>350</v>
      </c>
      <c r="J430" s="16">
        <f>G430*H430</f>
        <v>320</v>
      </c>
      <c r="K430" s="185">
        <v>2</v>
      </c>
      <c r="L430" s="257" t="s">
        <v>4393</v>
      </c>
      <c r="M430" s="178">
        <f>E430*H430</f>
        <v>0.49</v>
      </c>
      <c r="N430" s="178"/>
    </row>
    <row r="431" spans="1:14" x14ac:dyDescent="0.3">
      <c r="A431" s="21" t="s">
        <v>2164</v>
      </c>
      <c r="B431" s="157" t="s">
        <v>2132</v>
      </c>
      <c r="C431" s="23" t="s">
        <v>183</v>
      </c>
      <c r="D431" s="12" t="s">
        <v>208</v>
      </c>
      <c r="E431" s="266">
        <v>0.49</v>
      </c>
      <c r="F431" s="35">
        <f>ROUNDUP(E431*Bulk!$O$1,-1)</f>
        <v>350</v>
      </c>
      <c r="G431" s="35">
        <f>ROUNDUP(E431*Bulk!$O$3,-1)</f>
        <v>320</v>
      </c>
      <c r="H431" s="2">
        <v>1</v>
      </c>
      <c r="I431" s="16">
        <f>F431*H431</f>
        <v>350</v>
      </c>
      <c r="J431" s="16">
        <f>G431*H431</f>
        <v>320</v>
      </c>
      <c r="K431" s="185">
        <v>2</v>
      </c>
      <c r="L431" s="257" t="s">
        <v>2175</v>
      </c>
      <c r="M431" s="178">
        <f>E431*H431</f>
        <v>0.49</v>
      </c>
      <c r="N431" s="178"/>
    </row>
    <row r="432" spans="1:14" x14ac:dyDescent="0.3">
      <c r="A432" s="4" t="s">
        <v>2164</v>
      </c>
      <c r="B432" s="157" t="s">
        <v>2132</v>
      </c>
      <c r="C432" s="23" t="s">
        <v>183</v>
      </c>
      <c r="D432" s="12" t="s">
        <v>208</v>
      </c>
      <c r="E432" s="266">
        <v>0.49</v>
      </c>
      <c r="F432" s="35">
        <f>ROUNDUP(E432*Bulk!$O$1,-1)</f>
        <v>350</v>
      </c>
      <c r="G432" s="35">
        <f>ROUNDUP(E432*Bulk!$O$3,-1)</f>
        <v>320</v>
      </c>
      <c r="H432" s="2">
        <v>1</v>
      </c>
      <c r="I432" s="16">
        <f>F432*H432</f>
        <v>350</v>
      </c>
      <c r="J432" s="16">
        <f>G432*H432</f>
        <v>320</v>
      </c>
      <c r="K432" s="185">
        <v>2</v>
      </c>
      <c r="L432" s="257" t="s">
        <v>2165</v>
      </c>
      <c r="M432" s="178">
        <f>E432*H432</f>
        <v>0.49</v>
      </c>
      <c r="N432" s="178"/>
    </row>
    <row r="433" spans="1:14" x14ac:dyDescent="0.3">
      <c r="A433" s="4" t="s">
        <v>4395</v>
      </c>
      <c r="B433" s="192" t="s">
        <v>2422</v>
      </c>
      <c r="C433" s="23" t="s">
        <v>183</v>
      </c>
      <c r="D433" s="251" t="s">
        <v>4302</v>
      </c>
      <c r="E433" s="266">
        <v>1.99</v>
      </c>
      <c r="F433" s="35">
        <f>ROUNDUP(E433*Bulk!$O$1,-1)</f>
        <v>1400</v>
      </c>
      <c r="G433" s="35">
        <f>ROUNDUP(E433*Bulk!$O$3,-1)</f>
        <v>1300</v>
      </c>
      <c r="H433" s="2">
        <v>1</v>
      </c>
      <c r="I433" s="16">
        <f>F433*H433</f>
        <v>1400</v>
      </c>
      <c r="J433" s="16">
        <f>G433*H433</f>
        <v>1300</v>
      </c>
      <c r="K433" s="185">
        <v>2</v>
      </c>
      <c r="L433" s="257" t="s">
        <v>4394</v>
      </c>
      <c r="M433" s="178">
        <f>E433*H433</f>
        <v>1.99</v>
      </c>
      <c r="N433" s="178"/>
    </row>
    <row r="434" spans="1:14" x14ac:dyDescent="0.3">
      <c r="A434" s="4" t="s">
        <v>5948</v>
      </c>
      <c r="B434" s="192" t="s">
        <v>2422</v>
      </c>
      <c r="C434" s="23" t="s">
        <v>183</v>
      </c>
      <c r="D434" s="251" t="s">
        <v>4302</v>
      </c>
      <c r="E434" s="266">
        <v>0.49</v>
      </c>
      <c r="F434" s="35">
        <f>ROUNDUP(E434*Bulk!$O$1,-1)</f>
        <v>350</v>
      </c>
      <c r="G434" s="35">
        <f>ROUNDUP(E434*Bulk!$O$3,-1)</f>
        <v>320</v>
      </c>
      <c r="H434" s="2">
        <v>1</v>
      </c>
      <c r="I434" s="35">
        <f>F434*H434</f>
        <v>350</v>
      </c>
      <c r="J434" s="35">
        <f>G434*H434</f>
        <v>320</v>
      </c>
      <c r="K434" s="185">
        <v>2</v>
      </c>
      <c r="L434" s="257" t="s">
        <v>5949</v>
      </c>
      <c r="M434" s="178">
        <f>E434*H434</f>
        <v>0.49</v>
      </c>
      <c r="N434" s="178"/>
    </row>
    <row r="435" spans="1:14" x14ac:dyDescent="0.3">
      <c r="A435" s="4" t="s">
        <v>6619</v>
      </c>
      <c r="B435" s="284" t="s">
        <v>6291</v>
      </c>
      <c r="C435" s="23" t="s">
        <v>183</v>
      </c>
      <c r="D435" s="12" t="s">
        <v>208</v>
      </c>
      <c r="E435" s="266">
        <v>0.75</v>
      </c>
      <c r="F435" s="35">
        <f>ROUNDUP(E435*Bulk!$O$1,-1)</f>
        <v>530</v>
      </c>
      <c r="G435" s="35">
        <f>ROUNDUP(E435*Bulk!$O$3,-1)</f>
        <v>490</v>
      </c>
      <c r="H435" s="2">
        <v>2</v>
      </c>
      <c r="I435" s="16">
        <f>F435*H435</f>
        <v>1060</v>
      </c>
      <c r="J435" s="16">
        <f>G435*H435</f>
        <v>980</v>
      </c>
      <c r="K435" s="185">
        <v>2</v>
      </c>
      <c r="L435" s="257" t="s">
        <v>6620</v>
      </c>
      <c r="M435" s="178">
        <f>E435*H435</f>
        <v>1.5</v>
      </c>
      <c r="N435" s="178"/>
    </row>
    <row r="436" spans="1:14" x14ac:dyDescent="0.3">
      <c r="A436" s="30" t="s">
        <v>1997</v>
      </c>
      <c r="B436" s="244" t="s">
        <v>3838</v>
      </c>
      <c r="C436" s="23" t="s">
        <v>183</v>
      </c>
      <c r="D436" s="12" t="s">
        <v>208</v>
      </c>
      <c r="E436" s="266">
        <v>0.49</v>
      </c>
      <c r="F436" s="35">
        <f>ROUNDUP(E436*Bulk!$O$1,-1)</f>
        <v>350</v>
      </c>
      <c r="G436" s="35">
        <f>ROUNDUP(E436*Bulk!$O$3,-1)</f>
        <v>320</v>
      </c>
      <c r="H436" s="2">
        <v>1</v>
      </c>
      <c r="I436" s="16">
        <f>F436*H436</f>
        <v>350</v>
      </c>
      <c r="J436" s="16">
        <f>G436*H436</f>
        <v>320</v>
      </c>
      <c r="K436" s="185">
        <v>2</v>
      </c>
      <c r="L436" s="257" t="s">
        <v>3933</v>
      </c>
      <c r="M436" s="178">
        <f>E436*H436</f>
        <v>0.49</v>
      </c>
      <c r="N436" s="178"/>
    </row>
    <row r="437" spans="1:14" x14ac:dyDescent="0.3">
      <c r="A437" s="38" t="s">
        <v>4195</v>
      </c>
      <c r="B437" s="249" t="s">
        <v>4120</v>
      </c>
      <c r="C437" s="23" t="s">
        <v>183</v>
      </c>
      <c r="D437" s="12" t="s">
        <v>208</v>
      </c>
      <c r="E437" s="266">
        <v>0.49</v>
      </c>
      <c r="F437" s="35">
        <f>ROUNDUP(E437*Bulk!$O$1,-1)</f>
        <v>350</v>
      </c>
      <c r="G437" s="35">
        <f>ROUNDUP(E437*Bulk!$O$3,-1)</f>
        <v>320</v>
      </c>
      <c r="H437" s="2">
        <v>1</v>
      </c>
      <c r="I437" s="16">
        <f>F437*H437</f>
        <v>350</v>
      </c>
      <c r="J437" s="16">
        <f>G437*H437</f>
        <v>320</v>
      </c>
      <c r="K437" s="185">
        <v>2</v>
      </c>
      <c r="L437" s="257" t="s">
        <v>4196</v>
      </c>
      <c r="M437" s="178">
        <f>E437*H437</f>
        <v>0.49</v>
      </c>
      <c r="N437" s="178"/>
    </row>
    <row r="438" spans="1:14" x14ac:dyDescent="0.3">
      <c r="A438" s="21" t="s">
        <v>5950</v>
      </c>
      <c r="B438" s="249" t="s">
        <v>4120</v>
      </c>
      <c r="C438" s="23" t="s">
        <v>183</v>
      </c>
      <c r="D438" s="12" t="s">
        <v>208</v>
      </c>
      <c r="E438" s="266">
        <v>0.49</v>
      </c>
      <c r="F438" s="35">
        <f>ROUNDUP(E438*Bulk!$O$1,-1)</f>
        <v>350</v>
      </c>
      <c r="G438" s="35">
        <f>ROUNDUP(E438*Bulk!$O$3,-1)</f>
        <v>320</v>
      </c>
      <c r="H438" s="2">
        <v>1</v>
      </c>
      <c r="I438" s="35">
        <f>F438*H438</f>
        <v>350</v>
      </c>
      <c r="J438" s="35">
        <f>G438*H438</f>
        <v>320</v>
      </c>
      <c r="K438" s="185">
        <v>2</v>
      </c>
      <c r="L438" s="257" t="s">
        <v>5951</v>
      </c>
      <c r="M438" s="178">
        <f>E438*H438</f>
        <v>0.49</v>
      </c>
      <c r="N438" s="178"/>
    </row>
    <row r="439" spans="1:14" x14ac:dyDescent="0.3">
      <c r="A439" s="30" t="s">
        <v>4739</v>
      </c>
      <c r="B439" s="255" t="s">
        <v>4514</v>
      </c>
      <c r="C439" s="23" t="s">
        <v>183</v>
      </c>
      <c r="D439" s="12" t="s">
        <v>208</v>
      </c>
      <c r="E439" s="266">
        <v>0.49</v>
      </c>
      <c r="F439" s="35">
        <f>ROUNDUP(E439*Bulk!$O$1,-1)</f>
        <v>350</v>
      </c>
      <c r="G439" s="35">
        <f>ROUNDUP(E439*Bulk!$O$3,-1)</f>
        <v>320</v>
      </c>
      <c r="H439" s="2">
        <v>2</v>
      </c>
      <c r="I439" s="16">
        <f>F439*H439</f>
        <v>700</v>
      </c>
      <c r="J439" s="16">
        <f>G439*H439</f>
        <v>640</v>
      </c>
      <c r="K439" s="185">
        <v>2</v>
      </c>
      <c r="L439" s="257" t="s">
        <v>4740</v>
      </c>
      <c r="M439" s="178">
        <f>E439*H439</f>
        <v>0.98</v>
      </c>
      <c r="N439" s="178"/>
    </row>
    <row r="440" spans="1:14" x14ac:dyDescent="0.3">
      <c r="A440" s="4" t="s">
        <v>5953</v>
      </c>
      <c r="B440" s="272" t="s">
        <v>5293</v>
      </c>
      <c r="C440" s="23" t="s">
        <v>183</v>
      </c>
      <c r="D440" s="12" t="s">
        <v>208</v>
      </c>
      <c r="E440" s="266">
        <v>1.49</v>
      </c>
      <c r="F440" s="35">
        <f>ROUNDUP(E440*Bulk!$O$1,-1)</f>
        <v>1050</v>
      </c>
      <c r="G440" s="35">
        <f>ROUNDUP(E440*Bulk!$O$3,-1)</f>
        <v>970</v>
      </c>
      <c r="H440" s="2">
        <v>1</v>
      </c>
      <c r="I440" s="35">
        <f>F440*H440</f>
        <v>1050</v>
      </c>
      <c r="J440" s="35">
        <f>G440*H440</f>
        <v>970</v>
      </c>
      <c r="K440" s="185">
        <v>2</v>
      </c>
      <c r="L440" s="257" t="s">
        <v>5952</v>
      </c>
      <c r="M440" s="178">
        <f>E440*H440</f>
        <v>1.49</v>
      </c>
      <c r="N440" s="178"/>
    </row>
    <row r="441" spans="1:14" x14ac:dyDescent="0.3">
      <c r="A441" s="22" t="s">
        <v>4742</v>
      </c>
      <c r="B441" s="127" t="s">
        <v>1463</v>
      </c>
      <c r="C441" s="23" t="s">
        <v>183</v>
      </c>
      <c r="D441" s="12" t="s">
        <v>208</v>
      </c>
      <c r="E441" s="266">
        <v>0.49</v>
      </c>
      <c r="F441" s="35">
        <f>ROUNDUP(E441*Bulk!$O$1,-1)</f>
        <v>350</v>
      </c>
      <c r="G441" s="35">
        <f>ROUNDUP(E441*Bulk!$O$3,-1)</f>
        <v>320</v>
      </c>
      <c r="H441" s="2">
        <v>1</v>
      </c>
      <c r="I441" s="16">
        <f>F441*H441</f>
        <v>350</v>
      </c>
      <c r="J441" s="16">
        <f>G441*H441</f>
        <v>320</v>
      </c>
      <c r="K441" s="185">
        <v>3</v>
      </c>
      <c r="L441" s="257" t="s">
        <v>4741</v>
      </c>
      <c r="M441" s="178">
        <f>E441*H441</f>
        <v>0.49</v>
      </c>
      <c r="N441" s="178"/>
    </row>
    <row r="442" spans="1:14" x14ac:dyDescent="0.3">
      <c r="A442" s="22" t="s">
        <v>3422</v>
      </c>
      <c r="B442" s="133" t="s">
        <v>1470</v>
      </c>
      <c r="C442" s="23" t="s">
        <v>183</v>
      </c>
      <c r="D442" s="12" t="s">
        <v>208</v>
      </c>
      <c r="E442" s="266">
        <v>0.99</v>
      </c>
      <c r="F442" s="35">
        <f>ROUNDUP(E442*Bulk!$O$1,-1)</f>
        <v>700</v>
      </c>
      <c r="G442" s="35">
        <f>ROUNDUP(E442*Bulk!$O$3,-1)</f>
        <v>650</v>
      </c>
      <c r="H442" s="2">
        <v>1</v>
      </c>
      <c r="I442" s="16">
        <f>F442*H442</f>
        <v>700</v>
      </c>
      <c r="J442" s="16">
        <f>G442*H442</f>
        <v>650</v>
      </c>
      <c r="K442" s="185">
        <v>3</v>
      </c>
      <c r="L442" s="257" t="s">
        <v>3421</v>
      </c>
      <c r="M442" s="178">
        <f>E442*H442</f>
        <v>0.99</v>
      </c>
      <c r="N442" s="178"/>
    </row>
    <row r="443" spans="1:14" x14ac:dyDescent="0.3">
      <c r="A443" s="4" t="s">
        <v>5954</v>
      </c>
      <c r="B443" s="71" t="s">
        <v>1480</v>
      </c>
      <c r="C443" s="23" t="s">
        <v>183</v>
      </c>
      <c r="D443" s="12" t="s">
        <v>208</v>
      </c>
      <c r="E443" s="266">
        <v>1.99</v>
      </c>
      <c r="F443" s="35">
        <f>ROUNDUP(E443*Bulk!$O$1,-1)</f>
        <v>1400</v>
      </c>
      <c r="G443" s="35">
        <f>ROUNDUP(E443*Bulk!$O$3,-1)</f>
        <v>1300</v>
      </c>
      <c r="H443" s="2">
        <v>1</v>
      </c>
      <c r="I443" s="35">
        <f>F443*H443</f>
        <v>1400</v>
      </c>
      <c r="J443" s="35">
        <f>G443*H443</f>
        <v>1300</v>
      </c>
      <c r="K443" s="185">
        <v>3</v>
      </c>
      <c r="L443" s="257" t="s">
        <v>5955</v>
      </c>
      <c r="M443" s="178">
        <f>E443*H443</f>
        <v>1.99</v>
      </c>
      <c r="N443" s="178"/>
    </row>
    <row r="444" spans="1:14" x14ac:dyDescent="0.3">
      <c r="A444" s="22" t="s">
        <v>755</v>
      </c>
      <c r="B444" s="93" t="s">
        <v>1482</v>
      </c>
      <c r="C444" s="23" t="s">
        <v>183</v>
      </c>
      <c r="D444" s="12" t="s">
        <v>208</v>
      </c>
      <c r="E444" s="266">
        <v>0.49</v>
      </c>
      <c r="F444" s="35">
        <f>ROUNDUP(E444*Bulk!$O$1,-1)</f>
        <v>350</v>
      </c>
      <c r="G444" s="35">
        <f>ROUNDUP(E444*Bulk!$O$3,-1)</f>
        <v>320</v>
      </c>
      <c r="H444" s="2">
        <v>2</v>
      </c>
      <c r="I444" s="16">
        <f>F444*H444</f>
        <v>700</v>
      </c>
      <c r="J444" s="16">
        <f>G444*H444</f>
        <v>640</v>
      </c>
      <c r="K444" s="185">
        <v>3</v>
      </c>
      <c r="L444" s="257" t="s">
        <v>754</v>
      </c>
      <c r="M444" s="178">
        <f>E444*H444</f>
        <v>0.98</v>
      </c>
      <c r="N444" s="178"/>
    </row>
    <row r="445" spans="1:14" x14ac:dyDescent="0.3">
      <c r="A445" s="4" t="s">
        <v>2906</v>
      </c>
      <c r="B445" s="147" t="s">
        <v>1491</v>
      </c>
      <c r="C445" s="23" t="s">
        <v>183</v>
      </c>
      <c r="D445" s="12" t="s">
        <v>208</v>
      </c>
      <c r="E445" s="266">
        <v>0.49</v>
      </c>
      <c r="F445" s="35">
        <f>ROUNDUP(E445*Bulk!$O$1,-1)</f>
        <v>350</v>
      </c>
      <c r="G445" s="35">
        <f>ROUNDUP(E445*Bulk!$O$3,-1)</f>
        <v>320</v>
      </c>
      <c r="H445" s="2">
        <v>1</v>
      </c>
      <c r="I445" s="16">
        <f>F445*H445</f>
        <v>350</v>
      </c>
      <c r="J445" s="16">
        <f>G445*H445</f>
        <v>320</v>
      </c>
      <c r="K445" s="185">
        <v>3</v>
      </c>
      <c r="L445" s="257" t="s">
        <v>2905</v>
      </c>
      <c r="M445" s="178">
        <f>E445*H445</f>
        <v>0.49</v>
      </c>
      <c r="N445" s="178"/>
    </row>
    <row r="446" spans="1:14" x14ac:dyDescent="0.3">
      <c r="A446" s="30" t="s">
        <v>3934</v>
      </c>
      <c r="B446" s="150" t="s">
        <v>1494</v>
      </c>
      <c r="C446" s="23" t="s">
        <v>183</v>
      </c>
      <c r="D446" s="12" t="s">
        <v>208</v>
      </c>
      <c r="E446" s="266">
        <v>0.49</v>
      </c>
      <c r="F446" s="35">
        <f>ROUNDUP(E446*Bulk!$O$1,-1)</f>
        <v>350</v>
      </c>
      <c r="G446" s="35">
        <f>ROUNDUP(E446*Bulk!$O$3,-1)</f>
        <v>320</v>
      </c>
      <c r="H446" s="2">
        <v>1</v>
      </c>
      <c r="I446" s="16">
        <f>F446*H446</f>
        <v>350</v>
      </c>
      <c r="J446" s="16">
        <f>G446*H446</f>
        <v>320</v>
      </c>
      <c r="K446" s="185">
        <v>3</v>
      </c>
      <c r="L446" s="257" t="s">
        <v>3935</v>
      </c>
      <c r="M446" s="178">
        <f>E446*H446</f>
        <v>0.49</v>
      </c>
      <c r="N446" s="178"/>
    </row>
    <row r="447" spans="1:14" x14ac:dyDescent="0.3">
      <c r="A447" s="30" t="s">
        <v>757</v>
      </c>
      <c r="B447" s="150" t="s">
        <v>1494</v>
      </c>
      <c r="C447" s="23" t="s">
        <v>183</v>
      </c>
      <c r="D447" s="12" t="s">
        <v>208</v>
      </c>
      <c r="E447" s="266">
        <v>0.49</v>
      </c>
      <c r="F447" s="35">
        <f>ROUNDUP(E447*Bulk!$O$1,-1)</f>
        <v>350</v>
      </c>
      <c r="G447" s="35">
        <f>ROUNDUP(E447*Bulk!$O$3,-1)</f>
        <v>320</v>
      </c>
      <c r="H447" s="2">
        <v>3</v>
      </c>
      <c r="I447" s="16">
        <f>F447*H447</f>
        <v>1050</v>
      </c>
      <c r="J447" s="16">
        <f>G447*H447</f>
        <v>960</v>
      </c>
      <c r="K447" s="185">
        <v>3</v>
      </c>
      <c r="L447" s="257" t="s">
        <v>756</v>
      </c>
      <c r="M447" s="178">
        <f>E447*H447</f>
        <v>1.47</v>
      </c>
      <c r="N447" s="178"/>
    </row>
    <row r="448" spans="1:14" x14ac:dyDescent="0.3">
      <c r="A448" s="30" t="s">
        <v>5141</v>
      </c>
      <c r="B448" s="151" t="s">
        <v>1495</v>
      </c>
      <c r="C448" s="23" t="s">
        <v>183</v>
      </c>
      <c r="D448" s="12" t="s">
        <v>208</v>
      </c>
      <c r="E448" s="266">
        <v>1.99</v>
      </c>
      <c r="F448" s="35">
        <f>ROUNDUP(E448*Bulk!$O$1,-1)</f>
        <v>1400</v>
      </c>
      <c r="G448" s="35">
        <f>ROUNDUP(E448*Bulk!$O$3,-1)</f>
        <v>1300</v>
      </c>
      <c r="H448" s="2">
        <v>1</v>
      </c>
      <c r="I448" s="16">
        <f>F448*H448</f>
        <v>1400</v>
      </c>
      <c r="J448" s="16">
        <f>G448*H448</f>
        <v>1300</v>
      </c>
      <c r="K448" s="185">
        <v>3</v>
      </c>
      <c r="L448" s="257" t="s">
        <v>5140</v>
      </c>
      <c r="M448" s="178">
        <f>E448*H448</f>
        <v>1.99</v>
      </c>
      <c r="N448" s="178"/>
    </row>
    <row r="449" spans="1:14" x14ac:dyDescent="0.3">
      <c r="A449" s="30" t="s">
        <v>2908</v>
      </c>
      <c r="B449" s="151" t="s">
        <v>1495</v>
      </c>
      <c r="C449" s="23" t="s">
        <v>183</v>
      </c>
      <c r="D449" s="12" t="s">
        <v>208</v>
      </c>
      <c r="E449" s="266">
        <v>0.49</v>
      </c>
      <c r="F449" s="35">
        <f>ROUNDUP(E449*Bulk!$O$1,-1)</f>
        <v>350</v>
      </c>
      <c r="G449" s="35">
        <f>ROUNDUP(E449*Bulk!$O$3,-1)</f>
        <v>320</v>
      </c>
      <c r="H449" s="2">
        <v>1</v>
      </c>
      <c r="I449" s="16">
        <f>F449*H449</f>
        <v>350</v>
      </c>
      <c r="J449" s="16">
        <f>G449*H449</f>
        <v>320</v>
      </c>
      <c r="K449" s="185">
        <v>3</v>
      </c>
      <c r="L449" s="257" t="s">
        <v>2907</v>
      </c>
      <c r="M449" s="178">
        <f>E449*H449</f>
        <v>0.49</v>
      </c>
      <c r="N449" s="178"/>
    </row>
    <row r="450" spans="1:14" x14ac:dyDescent="0.3">
      <c r="A450" s="30" t="s">
        <v>758</v>
      </c>
      <c r="B450" s="155" t="s">
        <v>1500</v>
      </c>
      <c r="C450" s="23" t="s">
        <v>183</v>
      </c>
      <c r="D450" s="12" t="s">
        <v>208</v>
      </c>
      <c r="E450" s="266">
        <v>0.49</v>
      </c>
      <c r="F450" s="35">
        <f>ROUNDUP(E450*Bulk!$O$1,-1)</f>
        <v>350</v>
      </c>
      <c r="G450" s="35">
        <f>ROUNDUP(E450*Bulk!$O$3,-1)</f>
        <v>320</v>
      </c>
      <c r="H450" s="2">
        <v>1</v>
      </c>
      <c r="I450" s="16">
        <f>F450*H450</f>
        <v>350</v>
      </c>
      <c r="J450" s="16">
        <f>G450*H450</f>
        <v>320</v>
      </c>
      <c r="K450" s="185">
        <v>3</v>
      </c>
      <c r="L450" s="257" t="s">
        <v>759</v>
      </c>
      <c r="M450" s="178">
        <f>E450*H450</f>
        <v>0.49</v>
      </c>
      <c r="N450" s="178"/>
    </row>
    <row r="451" spans="1:14" x14ac:dyDescent="0.3">
      <c r="A451" s="4" t="s">
        <v>761</v>
      </c>
      <c r="B451" s="156" t="s">
        <v>1502</v>
      </c>
      <c r="C451" s="23" t="s">
        <v>183</v>
      </c>
      <c r="D451" s="12" t="s">
        <v>208</v>
      </c>
      <c r="E451" s="266">
        <v>0.49</v>
      </c>
      <c r="F451" s="35">
        <f>ROUNDUP(E451*Bulk!$O$1,-1)</f>
        <v>350</v>
      </c>
      <c r="G451" s="35">
        <f>ROUNDUP(E451*Bulk!$O$3,-1)</f>
        <v>320</v>
      </c>
      <c r="H451" s="2">
        <v>3</v>
      </c>
      <c r="I451" s="16">
        <f>F451*H451</f>
        <v>1050</v>
      </c>
      <c r="J451" s="16">
        <f>G451*H451</f>
        <v>960</v>
      </c>
      <c r="K451" s="185">
        <v>3</v>
      </c>
      <c r="L451" s="257" t="s">
        <v>760</v>
      </c>
      <c r="M451" s="178">
        <f>E451*H451</f>
        <v>1.47</v>
      </c>
      <c r="N451" s="178"/>
    </row>
    <row r="452" spans="1:14" x14ac:dyDescent="0.3">
      <c r="A452" s="22" t="s">
        <v>762</v>
      </c>
      <c r="B452" s="143" t="s">
        <v>1505</v>
      </c>
      <c r="C452" s="23" t="s">
        <v>183</v>
      </c>
      <c r="D452" s="12" t="s">
        <v>208</v>
      </c>
      <c r="E452" s="266">
        <v>0.49</v>
      </c>
      <c r="F452" s="35">
        <f>ROUNDUP(E452*Bulk!$O$1,-1)</f>
        <v>350</v>
      </c>
      <c r="G452" s="35">
        <f>ROUNDUP(E452*Bulk!$O$3,-1)</f>
        <v>320</v>
      </c>
      <c r="H452" s="2">
        <v>2</v>
      </c>
      <c r="I452" s="16">
        <f>F452*H452</f>
        <v>700</v>
      </c>
      <c r="J452" s="16">
        <f>G452*H452</f>
        <v>640</v>
      </c>
      <c r="K452" s="185">
        <v>3</v>
      </c>
      <c r="L452" s="257" t="s">
        <v>763</v>
      </c>
      <c r="M452" s="178">
        <f>E452*H452</f>
        <v>0.98</v>
      </c>
      <c r="N452" s="178"/>
    </row>
    <row r="453" spans="1:14" x14ac:dyDescent="0.3">
      <c r="A453" s="30" t="s">
        <v>765</v>
      </c>
      <c r="B453" s="158" t="s">
        <v>1508</v>
      </c>
      <c r="C453" s="23" t="s">
        <v>183</v>
      </c>
      <c r="D453" s="12" t="s">
        <v>208</v>
      </c>
      <c r="E453" s="266">
        <v>0.49</v>
      </c>
      <c r="F453" s="35">
        <f>ROUNDUP(E453*Bulk!$O$1,-1)</f>
        <v>350</v>
      </c>
      <c r="G453" s="35">
        <f>ROUNDUP(E453*Bulk!$O$3,-1)</f>
        <v>320</v>
      </c>
      <c r="H453" s="2">
        <v>1</v>
      </c>
      <c r="I453" s="16">
        <f>F453*H453</f>
        <v>350</v>
      </c>
      <c r="J453" s="16">
        <f>G453*H453</f>
        <v>320</v>
      </c>
      <c r="K453" s="185">
        <v>3</v>
      </c>
      <c r="L453" s="257" t="s">
        <v>764</v>
      </c>
      <c r="M453" s="178">
        <f>E453*H453</f>
        <v>0.49</v>
      </c>
      <c r="N453" s="178"/>
    </row>
    <row r="454" spans="1:14" x14ac:dyDescent="0.3">
      <c r="A454" s="4" t="s">
        <v>5956</v>
      </c>
      <c r="B454" s="162" t="s">
        <v>1512</v>
      </c>
      <c r="C454" s="23" t="s">
        <v>183</v>
      </c>
      <c r="D454" s="12" t="s">
        <v>208</v>
      </c>
      <c r="E454" s="266">
        <v>0.49</v>
      </c>
      <c r="F454" s="35">
        <f>ROUNDUP(E454*Bulk!$O$1,-1)</f>
        <v>350</v>
      </c>
      <c r="G454" s="35">
        <f>ROUNDUP(E454*Bulk!$O$3,-1)</f>
        <v>320</v>
      </c>
      <c r="H454" s="2">
        <v>1</v>
      </c>
      <c r="I454" s="35">
        <f>F454*H454</f>
        <v>350</v>
      </c>
      <c r="J454" s="35">
        <f>G454*H454</f>
        <v>320</v>
      </c>
      <c r="K454" s="185">
        <v>3</v>
      </c>
      <c r="L454" s="257" t="s">
        <v>5957</v>
      </c>
      <c r="M454" s="178">
        <f>E454*H454</f>
        <v>0.49</v>
      </c>
      <c r="N454" s="178"/>
    </row>
    <row r="455" spans="1:14" x14ac:dyDescent="0.3">
      <c r="A455" s="4" t="s">
        <v>766</v>
      </c>
      <c r="B455" s="163" t="s">
        <v>1513</v>
      </c>
      <c r="C455" s="23" t="s">
        <v>183</v>
      </c>
      <c r="D455" s="12" t="s">
        <v>208</v>
      </c>
      <c r="E455" s="266">
        <v>0.49</v>
      </c>
      <c r="F455" s="35">
        <f>ROUNDUP(E455*Bulk!$O$1,-1)</f>
        <v>350</v>
      </c>
      <c r="G455" s="35">
        <f>ROUNDUP(E455*Bulk!$O$3,-1)</f>
        <v>320</v>
      </c>
      <c r="H455" s="2">
        <v>2</v>
      </c>
      <c r="I455" s="16">
        <f>F455*H455</f>
        <v>700</v>
      </c>
      <c r="J455" s="16">
        <f>G455*H455</f>
        <v>640</v>
      </c>
      <c r="K455" s="185">
        <v>3</v>
      </c>
      <c r="L455" s="257" t="s">
        <v>767</v>
      </c>
      <c r="M455" s="178">
        <f>E455*H455</f>
        <v>0.98</v>
      </c>
      <c r="N455" s="178"/>
    </row>
    <row r="456" spans="1:14" x14ac:dyDescent="0.3">
      <c r="A456" s="4" t="s">
        <v>2912</v>
      </c>
      <c r="B456" s="164" t="s">
        <v>1514</v>
      </c>
      <c r="C456" s="23" t="s">
        <v>183</v>
      </c>
      <c r="D456" s="12" t="s">
        <v>208</v>
      </c>
      <c r="E456" s="266">
        <v>0.49</v>
      </c>
      <c r="F456" s="35">
        <f>ROUNDUP(E456*Bulk!$O$1,-1)</f>
        <v>350</v>
      </c>
      <c r="G456" s="35">
        <f>ROUNDUP(E456*Bulk!$O$3,-1)</f>
        <v>320</v>
      </c>
      <c r="H456" s="2">
        <v>1</v>
      </c>
      <c r="I456" s="16">
        <f>F456*H456</f>
        <v>350</v>
      </c>
      <c r="J456" s="16">
        <f>G456*H456</f>
        <v>320</v>
      </c>
      <c r="K456" s="185">
        <v>3</v>
      </c>
      <c r="L456" s="257" t="s">
        <v>2911</v>
      </c>
      <c r="M456" s="178">
        <f>E456*H456</f>
        <v>0.49</v>
      </c>
      <c r="N456" s="178"/>
    </row>
    <row r="457" spans="1:14" x14ac:dyDescent="0.3">
      <c r="A457" s="4" t="s">
        <v>2910</v>
      </c>
      <c r="B457" s="164" t="s">
        <v>1514</v>
      </c>
      <c r="C457" s="23" t="s">
        <v>183</v>
      </c>
      <c r="D457" s="12" t="s">
        <v>208</v>
      </c>
      <c r="E457" s="266">
        <v>0.49</v>
      </c>
      <c r="F457" s="35">
        <f>ROUNDUP(E457*Bulk!$O$1,-1)</f>
        <v>350</v>
      </c>
      <c r="G457" s="35">
        <f>ROUNDUP(E457*Bulk!$O$3,-1)</f>
        <v>320</v>
      </c>
      <c r="H457" s="2">
        <v>1</v>
      </c>
      <c r="I457" s="16">
        <f>F457*H457</f>
        <v>350</v>
      </c>
      <c r="J457" s="16">
        <f>G457*H457</f>
        <v>320</v>
      </c>
      <c r="K457" s="185">
        <v>3</v>
      </c>
      <c r="L457" s="257" t="s">
        <v>2909</v>
      </c>
      <c r="M457" s="178">
        <f>E457*H457</f>
        <v>0.49</v>
      </c>
      <c r="N457" s="178"/>
    </row>
    <row r="458" spans="1:14" x14ac:dyDescent="0.3">
      <c r="A458" s="30" t="s">
        <v>3937</v>
      </c>
      <c r="B458" s="165" t="s">
        <v>1515</v>
      </c>
      <c r="C458" s="23" t="s">
        <v>183</v>
      </c>
      <c r="D458" s="12" t="s">
        <v>208</v>
      </c>
      <c r="E458" s="266">
        <v>0.49</v>
      </c>
      <c r="F458" s="35">
        <f>ROUNDUP(E458*Bulk!$O$1,-1)</f>
        <v>350</v>
      </c>
      <c r="G458" s="35">
        <f>ROUNDUP(E458*Bulk!$O$3,-1)</f>
        <v>320</v>
      </c>
      <c r="H458" s="2">
        <v>1</v>
      </c>
      <c r="I458" s="16">
        <f>F458*H458</f>
        <v>350</v>
      </c>
      <c r="J458" s="16">
        <f>G458*H458</f>
        <v>320</v>
      </c>
      <c r="K458" s="185">
        <v>3</v>
      </c>
      <c r="L458" s="257" t="s">
        <v>3936</v>
      </c>
      <c r="M458" s="178">
        <f>E458*H458</f>
        <v>0.49</v>
      </c>
      <c r="N458" s="178"/>
    </row>
    <row r="459" spans="1:14" x14ac:dyDescent="0.3">
      <c r="A459" s="38" t="s">
        <v>769</v>
      </c>
      <c r="B459" s="166" t="s">
        <v>1516</v>
      </c>
      <c r="C459" s="23" t="s">
        <v>183</v>
      </c>
      <c r="D459" s="12" t="s">
        <v>208</v>
      </c>
      <c r="E459" s="266">
        <v>0.75</v>
      </c>
      <c r="F459" s="35">
        <f>ROUNDUP(E459*Bulk!$O$1,-1)</f>
        <v>530</v>
      </c>
      <c r="G459" s="35">
        <f>ROUNDUP(E459*Bulk!$O$3,-1)</f>
        <v>490</v>
      </c>
      <c r="H459" s="2">
        <v>2</v>
      </c>
      <c r="I459" s="16">
        <f>F459*H459</f>
        <v>1060</v>
      </c>
      <c r="J459" s="16">
        <f>G459*H459</f>
        <v>980</v>
      </c>
      <c r="K459" s="185">
        <v>3</v>
      </c>
      <c r="L459" s="257" t="s">
        <v>770</v>
      </c>
      <c r="M459" s="178">
        <f>E459*H459</f>
        <v>1.5</v>
      </c>
      <c r="N459" s="178"/>
    </row>
    <row r="460" spans="1:14" x14ac:dyDescent="0.3">
      <c r="A460" s="30" t="s">
        <v>769</v>
      </c>
      <c r="B460" s="166" t="s">
        <v>1516</v>
      </c>
      <c r="C460" s="23" t="s">
        <v>183</v>
      </c>
      <c r="D460" s="12" t="s">
        <v>208</v>
      </c>
      <c r="E460" s="266">
        <v>0.49</v>
      </c>
      <c r="F460" s="35">
        <f>ROUNDUP(E460*Bulk!$O$1,-1)</f>
        <v>350</v>
      </c>
      <c r="G460" s="35">
        <f>ROUNDUP(E460*Bulk!$O$3,-1)</f>
        <v>320</v>
      </c>
      <c r="H460" s="2">
        <v>5</v>
      </c>
      <c r="I460" s="16">
        <f>F460*H460</f>
        <v>1750</v>
      </c>
      <c r="J460" s="16">
        <f>G460*H460</f>
        <v>1600</v>
      </c>
      <c r="K460" s="185">
        <v>3</v>
      </c>
      <c r="L460" s="257" t="s">
        <v>768</v>
      </c>
      <c r="M460" s="178">
        <f>E460*H460</f>
        <v>2.4500000000000002</v>
      </c>
      <c r="N460" s="178"/>
    </row>
    <row r="461" spans="1:14" x14ac:dyDescent="0.3">
      <c r="A461" s="21" t="s">
        <v>775</v>
      </c>
      <c r="B461" s="169" t="s">
        <v>1519</v>
      </c>
      <c r="C461" s="23" t="s">
        <v>183</v>
      </c>
      <c r="D461" s="12" t="s">
        <v>208</v>
      </c>
      <c r="E461" s="266">
        <v>2.4900000000000002</v>
      </c>
      <c r="F461" s="35">
        <f>ROUNDUP(E461*Bulk!$O$1,-1)</f>
        <v>1750</v>
      </c>
      <c r="G461" s="35">
        <f>ROUNDUP(E461*Bulk!$O$3,-1)</f>
        <v>1620</v>
      </c>
      <c r="H461" s="2">
        <v>1</v>
      </c>
      <c r="I461" s="16">
        <f>F461*H461</f>
        <v>1750</v>
      </c>
      <c r="J461" s="16">
        <f>G461*H461</f>
        <v>1620</v>
      </c>
      <c r="K461" s="185">
        <v>3</v>
      </c>
      <c r="L461" s="257" t="s">
        <v>776</v>
      </c>
      <c r="M461" s="178">
        <f>E461*H461</f>
        <v>2.4900000000000002</v>
      </c>
      <c r="N461" s="178"/>
    </row>
    <row r="462" spans="1:14" x14ac:dyDescent="0.3">
      <c r="A462" s="30" t="s">
        <v>775</v>
      </c>
      <c r="B462" s="169" t="s">
        <v>1519</v>
      </c>
      <c r="C462" s="23" t="s">
        <v>183</v>
      </c>
      <c r="D462" s="12" t="s">
        <v>208</v>
      </c>
      <c r="E462" s="266">
        <v>0.99</v>
      </c>
      <c r="F462" s="35">
        <f>ROUNDUP(E462*Bulk!$O$1,-1)</f>
        <v>700</v>
      </c>
      <c r="G462" s="35">
        <f>ROUNDUP(E462*Bulk!$O$3,-1)</f>
        <v>650</v>
      </c>
      <c r="H462" s="2">
        <v>1</v>
      </c>
      <c r="I462" s="16">
        <f>F462*H462</f>
        <v>700</v>
      </c>
      <c r="J462" s="16">
        <f>G462*H462</f>
        <v>650</v>
      </c>
      <c r="K462" s="185">
        <v>3</v>
      </c>
      <c r="L462" s="257" t="s">
        <v>774</v>
      </c>
      <c r="M462" s="178">
        <f>E462*H462</f>
        <v>0.99</v>
      </c>
      <c r="N462" s="178"/>
    </row>
    <row r="463" spans="1:14" x14ac:dyDescent="0.3">
      <c r="A463" s="4" t="s">
        <v>2914</v>
      </c>
      <c r="B463" s="169" t="s">
        <v>1519</v>
      </c>
      <c r="C463" s="23" t="s">
        <v>183</v>
      </c>
      <c r="D463" s="12" t="s">
        <v>208</v>
      </c>
      <c r="E463" s="266">
        <v>0.49</v>
      </c>
      <c r="F463" s="35">
        <f>ROUNDUP(E463*Bulk!$O$1,-1)</f>
        <v>350</v>
      </c>
      <c r="G463" s="35">
        <f>ROUNDUP(E463*Bulk!$O$3,-1)</f>
        <v>320</v>
      </c>
      <c r="H463" s="2">
        <v>1</v>
      </c>
      <c r="I463" s="16">
        <f>F463*H463</f>
        <v>350</v>
      </c>
      <c r="J463" s="16">
        <f>G463*H463</f>
        <v>320</v>
      </c>
      <c r="K463" s="185">
        <v>3</v>
      </c>
      <c r="L463" s="257" t="s">
        <v>2913</v>
      </c>
      <c r="M463" s="178">
        <f>E463*H463</f>
        <v>0.49</v>
      </c>
      <c r="N463" s="178"/>
    </row>
    <row r="464" spans="1:14" x14ac:dyDescent="0.3">
      <c r="A464" s="30" t="s">
        <v>772</v>
      </c>
      <c r="B464" s="169" t="s">
        <v>1519</v>
      </c>
      <c r="C464" s="23" t="s">
        <v>183</v>
      </c>
      <c r="D464" s="12" t="s">
        <v>208</v>
      </c>
      <c r="E464" s="266">
        <v>0.49</v>
      </c>
      <c r="F464" s="35">
        <f>ROUNDUP(E464*Bulk!$O$1,-1)</f>
        <v>350</v>
      </c>
      <c r="G464" s="35">
        <f>ROUNDUP(E464*Bulk!$O$3,-1)</f>
        <v>320</v>
      </c>
      <c r="H464" s="2">
        <v>4</v>
      </c>
      <c r="I464" s="16">
        <f>F464*H464</f>
        <v>1400</v>
      </c>
      <c r="J464" s="16">
        <f>G464*H464</f>
        <v>1280</v>
      </c>
      <c r="K464" s="185">
        <v>3</v>
      </c>
      <c r="L464" s="257" t="s">
        <v>771</v>
      </c>
      <c r="M464" s="178">
        <f>E464*H464</f>
        <v>1.96</v>
      </c>
      <c r="N464" s="178"/>
    </row>
    <row r="465" spans="1:14" x14ac:dyDescent="0.3">
      <c r="A465" s="21" t="s">
        <v>772</v>
      </c>
      <c r="B465" s="169" t="s">
        <v>1519</v>
      </c>
      <c r="C465" s="23" t="s">
        <v>183</v>
      </c>
      <c r="D465" s="12" t="s">
        <v>208</v>
      </c>
      <c r="E465" s="266">
        <v>0.49</v>
      </c>
      <c r="F465" s="35">
        <f>ROUNDUP(E465*Bulk!$O$1,-1)</f>
        <v>350</v>
      </c>
      <c r="G465" s="35">
        <f>ROUNDUP(E465*Bulk!$O$3,-1)</f>
        <v>320</v>
      </c>
      <c r="H465" s="2">
        <v>1</v>
      </c>
      <c r="I465" s="16">
        <f>F465*H465</f>
        <v>350</v>
      </c>
      <c r="J465" s="16">
        <f>G465*H465</f>
        <v>320</v>
      </c>
      <c r="K465" s="185">
        <v>3</v>
      </c>
      <c r="L465" s="257" t="s">
        <v>773</v>
      </c>
      <c r="M465" s="178">
        <f>E465*H465</f>
        <v>0.49</v>
      </c>
      <c r="N465" s="178"/>
    </row>
    <row r="466" spans="1:14" x14ac:dyDescent="0.3">
      <c r="A466" s="4" t="s">
        <v>5451</v>
      </c>
      <c r="B466" s="169" t="s">
        <v>1519</v>
      </c>
      <c r="C466" s="23" t="s">
        <v>183</v>
      </c>
      <c r="D466" s="12" t="s">
        <v>208</v>
      </c>
      <c r="E466" s="266">
        <v>0.99</v>
      </c>
      <c r="F466" s="35">
        <f>ROUNDUP(E466*Bulk!$O$1,-1)</f>
        <v>700</v>
      </c>
      <c r="G466" s="35">
        <f>ROUNDUP(E466*Bulk!$O$3,-1)</f>
        <v>650</v>
      </c>
      <c r="H466" s="2">
        <v>1</v>
      </c>
      <c r="I466" s="35">
        <f>F466*H466</f>
        <v>700</v>
      </c>
      <c r="J466" s="35">
        <f>G466*H466</f>
        <v>650</v>
      </c>
      <c r="K466" s="185">
        <v>3</v>
      </c>
      <c r="L466" s="257" t="s">
        <v>5958</v>
      </c>
      <c r="M466" s="178">
        <f>E466*H466</f>
        <v>0.99</v>
      </c>
      <c r="N466" s="178"/>
    </row>
    <row r="467" spans="1:14" x14ac:dyDescent="0.3">
      <c r="A467" s="21" t="s">
        <v>777</v>
      </c>
      <c r="B467" s="170" t="s">
        <v>1523</v>
      </c>
      <c r="C467" s="23" t="s">
        <v>183</v>
      </c>
      <c r="D467" s="12" t="s">
        <v>208</v>
      </c>
      <c r="E467" s="266">
        <v>1.99</v>
      </c>
      <c r="F467" s="35">
        <f>ROUNDUP(E467*Bulk!$O$1,-1)</f>
        <v>1400</v>
      </c>
      <c r="G467" s="35">
        <f>ROUNDUP(E467*Bulk!$O$3,-1)</f>
        <v>1300</v>
      </c>
      <c r="H467" s="2">
        <v>1</v>
      </c>
      <c r="I467" s="16">
        <f>F467*H467</f>
        <v>1400</v>
      </c>
      <c r="J467" s="16">
        <f>G467*H467</f>
        <v>1300</v>
      </c>
      <c r="K467" s="185">
        <v>3</v>
      </c>
      <c r="L467" s="257" t="s">
        <v>778</v>
      </c>
      <c r="M467" s="178">
        <f>E467*H467</f>
        <v>1.99</v>
      </c>
      <c r="N467" s="178"/>
    </row>
    <row r="468" spans="1:14" x14ac:dyDescent="0.3">
      <c r="A468" s="4" t="s">
        <v>777</v>
      </c>
      <c r="B468" s="170" t="s">
        <v>1523</v>
      </c>
      <c r="C468" s="23" t="s">
        <v>183</v>
      </c>
      <c r="D468" s="12" t="s">
        <v>208</v>
      </c>
      <c r="E468" s="266">
        <v>1.49</v>
      </c>
      <c r="F468" s="35">
        <f>ROUNDUP(E468*Bulk!$O$1,-1)</f>
        <v>1050</v>
      </c>
      <c r="G468" s="35">
        <f>ROUNDUP(E468*Bulk!$O$3,-1)</f>
        <v>970</v>
      </c>
      <c r="H468" s="2">
        <v>3</v>
      </c>
      <c r="I468" s="16">
        <f>F468*H468</f>
        <v>3150</v>
      </c>
      <c r="J468" s="16">
        <f>G468*H468</f>
        <v>2910</v>
      </c>
      <c r="K468" s="185">
        <v>3</v>
      </c>
      <c r="L468" s="257" t="s">
        <v>4743</v>
      </c>
      <c r="M468" s="178">
        <f>E468*H468</f>
        <v>4.47</v>
      </c>
      <c r="N468" s="178"/>
    </row>
    <row r="469" spans="1:14" x14ac:dyDescent="0.3">
      <c r="A469" s="30" t="s">
        <v>2916</v>
      </c>
      <c r="B469" s="170" t="s">
        <v>1523</v>
      </c>
      <c r="C469" s="23" t="s">
        <v>183</v>
      </c>
      <c r="D469" s="12" t="s">
        <v>208</v>
      </c>
      <c r="E469" s="266">
        <v>1.25</v>
      </c>
      <c r="F469" s="35">
        <f>ROUNDUP(E469*Bulk!$O$1,-1)</f>
        <v>880</v>
      </c>
      <c r="G469" s="35">
        <f>ROUNDUP(E469*Bulk!$O$3,-1)</f>
        <v>820</v>
      </c>
      <c r="H469" s="2">
        <v>2</v>
      </c>
      <c r="I469" s="16">
        <f>F469*H469</f>
        <v>1760</v>
      </c>
      <c r="J469" s="16">
        <f>G469*H469</f>
        <v>1640</v>
      </c>
      <c r="K469" s="185">
        <v>3</v>
      </c>
      <c r="L469" s="257" t="s">
        <v>2915</v>
      </c>
      <c r="M469" s="178">
        <f>E469*H469</f>
        <v>2.5</v>
      </c>
      <c r="N469" s="178"/>
    </row>
    <row r="470" spans="1:14" x14ac:dyDescent="0.3">
      <c r="A470" s="30" t="s">
        <v>780</v>
      </c>
      <c r="B470" s="170" t="s">
        <v>1523</v>
      </c>
      <c r="C470" s="23" t="s">
        <v>183</v>
      </c>
      <c r="D470" s="12" t="s">
        <v>208</v>
      </c>
      <c r="E470" s="266">
        <v>0.49</v>
      </c>
      <c r="F470" s="35">
        <f>ROUNDUP(E470*Bulk!$O$1,-1)</f>
        <v>350</v>
      </c>
      <c r="G470" s="35">
        <f>ROUNDUP(E470*Bulk!$O$3,-1)</f>
        <v>320</v>
      </c>
      <c r="H470" s="2">
        <v>3</v>
      </c>
      <c r="I470" s="16">
        <f>F470*H470</f>
        <v>1050</v>
      </c>
      <c r="J470" s="16">
        <f>G470*H470</f>
        <v>960</v>
      </c>
      <c r="K470" s="185">
        <v>3</v>
      </c>
      <c r="L470" s="257" t="s">
        <v>779</v>
      </c>
      <c r="M470" s="178">
        <f>E470*H470</f>
        <v>1.47</v>
      </c>
      <c r="N470" s="178"/>
    </row>
    <row r="471" spans="1:14" x14ac:dyDescent="0.3">
      <c r="A471" s="30" t="s">
        <v>2245</v>
      </c>
      <c r="B471" s="170" t="s">
        <v>1523</v>
      </c>
      <c r="C471" s="23" t="s">
        <v>183</v>
      </c>
      <c r="D471" s="12" t="s">
        <v>208</v>
      </c>
      <c r="E471" s="266">
        <v>0.49</v>
      </c>
      <c r="F471" s="35">
        <f>ROUNDUP(E471*Bulk!$O$1,-1)</f>
        <v>350</v>
      </c>
      <c r="G471" s="35">
        <f>ROUNDUP(E471*Bulk!$O$3,-1)</f>
        <v>320</v>
      </c>
      <c r="H471" s="2">
        <v>2</v>
      </c>
      <c r="I471" s="16">
        <f>F471*H471</f>
        <v>700</v>
      </c>
      <c r="J471" s="16">
        <f>G471*H471</f>
        <v>640</v>
      </c>
      <c r="K471" s="185">
        <v>3</v>
      </c>
      <c r="L471" s="257" t="s">
        <v>2246</v>
      </c>
      <c r="M471" s="178">
        <f>E471*H471</f>
        <v>0.98</v>
      </c>
      <c r="N471" s="178"/>
    </row>
    <row r="472" spans="1:14" x14ac:dyDescent="0.3">
      <c r="A472" s="30" t="s">
        <v>781</v>
      </c>
      <c r="B472" s="172" t="s">
        <v>1525</v>
      </c>
      <c r="C472" s="23" t="s">
        <v>183</v>
      </c>
      <c r="D472" s="12" t="s">
        <v>208</v>
      </c>
      <c r="E472" s="266">
        <v>0.49</v>
      </c>
      <c r="F472" s="35">
        <f>ROUNDUP(E472*Bulk!$O$1,-1)</f>
        <v>350</v>
      </c>
      <c r="G472" s="35">
        <f>ROUNDUP(E472*Bulk!$O$3,-1)</f>
        <v>320</v>
      </c>
      <c r="H472" s="2">
        <v>1</v>
      </c>
      <c r="I472" s="16">
        <f>F472*H472</f>
        <v>350</v>
      </c>
      <c r="J472" s="16">
        <f>G472*H472</f>
        <v>320</v>
      </c>
      <c r="K472" s="185">
        <v>3</v>
      </c>
      <c r="L472" s="257" t="s">
        <v>782</v>
      </c>
      <c r="M472" s="178">
        <f>E472*H472</f>
        <v>0.49</v>
      </c>
      <c r="N472" s="178"/>
    </row>
    <row r="473" spans="1:14" x14ac:dyDescent="0.3">
      <c r="A473" s="22" t="s">
        <v>6621</v>
      </c>
      <c r="B473" s="192" t="s">
        <v>2422</v>
      </c>
      <c r="C473" s="23" t="s">
        <v>183</v>
      </c>
      <c r="D473" s="12" t="s">
        <v>208</v>
      </c>
      <c r="E473" s="266">
        <v>0.99</v>
      </c>
      <c r="F473" s="35">
        <f>ROUNDUP(E473*Bulk!$O$1,-1)</f>
        <v>700</v>
      </c>
      <c r="G473" s="35">
        <f>ROUNDUP(E473*Bulk!$O$3,-1)</f>
        <v>650</v>
      </c>
      <c r="H473" s="2">
        <v>1</v>
      </c>
      <c r="I473" s="35">
        <f>F473*H473</f>
        <v>700</v>
      </c>
      <c r="J473" s="35">
        <f>G473*H473</f>
        <v>650</v>
      </c>
      <c r="K473" s="185">
        <v>3</v>
      </c>
      <c r="L473" s="257" t="s">
        <v>6622</v>
      </c>
      <c r="M473" s="178">
        <f>E473*H473</f>
        <v>0.99</v>
      </c>
      <c r="N473" s="178"/>
    </row>
    <row r="474" spans="1:14" x14ac:dyDescent="0.3">
      <c r="A474" s="30" t="s">
        <v>4745</v>
      </c>
      <c r="B474" s="193" t="s">
        <v>2423</v>
      </c>
      <c r="C474" s="23" t="s">
        <v>183</v>
      </c>
      <c r="D474" s="12" t="s">
        <v>208</v>
      </c>
      <c r="E474" s="266">
        <v>0.49</v>
      </c>
      <c r="F474" s="35">
        <f>ROUNDUP(E474*Bulk!$O$1,-1)</f>
        <v>350</v>
      </c>
      <c r="G474" s="35">
        <f>ROUNDUP(E474*Bulk!$O$3,-1)</f>
        <v>320</v>
      </c>
      <c r="H474" s="2">
        <v>1</v>
      </c>
      <c r="I474" s="16">
        <f>F474*H474</f>
        <v>350</v>
      </c>
      <c r="J474" s="16">
        <f>G474*H474</f>
        <v>320</v>
      </c>
      <c r="K474" s="185">
        <v>3</v>
      </c>
      <c r="L474" s="257" t="s">
        <v>4744</v>
      </c>
      <c r="M474" s="178">
        <f>E474*H474</f>
        <v>0.49</v>
      </c>
      <c r="N474" s="178"/>
    </row>
    <row r="475" spans="1:14" x14ac:dyDescent="0.3">
      <c r="A475" s="30" t="s">
        <v>5959</v>
      </c>
      <c r="B475" s="193" t="s">
        <v>2423</v>
      </c>
      <c r="C475" s="23" t="s">
        <v>183</v>
      </c>
      <c r="D475" s="12" t="s">
        <v>208</v>
      </c>
      <c r="E475" s="266">
        <v>0.49</v>
      </c>
      <c r="F475" s="35">
        <f>ROUNDUP(E475*Bulk!$O$1,-1)</f>
        <v>350</v>
      </c>
      <c r="G475" s="35">
        <f>ROUNDUP(E475*Bulk!$O$3,-1)</f>
        <v>320</v>
      </c>
      <c r="H475" s="2">
        <v>1</v>
      </c>
      <c r="I475" s="16">
        <f>F475*H475</f>
        <v>350</v>
      </c>
      <c r="J475" s="16">
        <f>G475*H475</f>
        <v>320</v>
      </c>
      <c r="K475" s="185">
        <v>3</v>
      </c>
      <c r="L475" s="257" t="s">
        <v>4744</v>
      </c>
      <c r="M475" s="178">
        <f>E475*H475</f>
        <v>0.49</v>
      </c>
      <c r="N475" s="178"/>
    </row>
    <row r="476" spans="1:14" x14ac:dyDescent="0.3">
      <c r="A476" s="4" t="s">
        <v>5960</v>
      </c>
      <c r="B476" s="205" t="s">
        <v>2628</v>
      </c>
      <c r="C476" s="23" t="s">
        <v>183</v>
      </c>
      <c r="D476" s="12" t="s">
        <v>208</v>
      </c>
      <c r="E476" s="266">
        <v>0.49</v>
      </c>
      <c r="F476" s="35">
        <f>ROUNDUP(E476*Bulk!$O$1,-1)</f>
        <v>350</v>
      </c>
      <c r="G476" s="35">
        <f>ROUNDUP(E476*Bulk!$O$3,-1)</f>
        <v>320</v>
      </c>
      <c r="H476" s="2">
        <v>1</v>
      </c>
      <c r="I476" s="35">
        <f>F476*H476</f>
        <v>350</v>
      </c>
      <c r="J476" s="35">
        <f>G476*H476</f>
        <v>320</v>
      </c>
      <c r="K476" s="185">
        <v>3</v>
      </c>
      <c r="L476" s="257" t="s">
        <v>5961</v>
      </c>
      <c r="M476" s="178">
        <f>E476*H476</f>
        <v>0.49</v>
      </c>
      <c r="N476" s="178"/>
    </row>
    <row r="477" spans="1:14" x14ac:dyDescent="0.3">
      <c r="A477" s="30" t="s">
        <v>4749</v>
      </c>
      <c r="B477" s="244" t="s">
        <v>3837</v>
      </c>
      <c r="C477" s="23" t="s">
        <v>183</v>
      </c>
      <c r="D477" s="12" t="s">
        <v>208</v>
      </c>
      <c r="E477" s="266">
        <v>0.49</v>
      </c>
      <c r="F477" s="35">
        <f>ROUNDUP(E477*Bulk!$O$1,-1)</f>
        <v>350</v>
      </c>
      <c r="G477" s="35">
        <f>ROUNDUP(E477*Bulk!$O$3,-1)</f>
        <v>320</v>
      </c>
      <c r="H477" s="2">
        <v>1</v>
      </c>
      <c r="I477" s="16">
        <f>F477*H477</f>
        <v>350</v>
      </c>
      <c r="J477" s="16">
        <f>G477*H477</f>
        <v>320</v>
      </c>
      <c r="K477" s="185">
        <v>3</v>
      </c>
      <c r="L477" s="257" t="s">
        <v>4747</v>
      </c>
      <c r="M477" s="178">
        <f>E477*H477</f>
        <v>0.49</v>
      </c>
      <c r="N477" s="178"/>
    </row>
    <row r="478" spans="1:14" x14ac:dyDescent="0.3">
      <c r="A478" s="30" t="s">
        <v>3938</v>
      </c>
      <c r="B478" s="244" t="s">
        <v>3837</v>
      </c>
      <c r="C478" s="23" t="s">
        <v>183</v>
      </c>
      <c r="D478" s="12" t="s">
        <v>208</v>
      </c>
      <c r="E478" s="266">
        <v>0.49</v>
      </c>
      <c r="F478" s="35">
        <f>ROUNDUP(E478*Bulk!$O$1,-1)</f>
        <v>350</v>
      </c>
      <c r="G478" s="35">
        <f>ROUNDUP(E478*Bulk!$O$3,-1)</f>
        <v>320</v>
      </c>
      <c r="H478" s="2">
        <v>1</v>
      </c>
      <c r="I478" s="16">
        <f>F478*H478</f>
        <v>350</v>
      </c>
      <c r="J478" s="16">
        <f>G478*H478</f>
        <v>320</v>
      </c>
      <c r="K478" s="185">
        <v>3</v>
      </c>
      <c r="L478" s="257" t="s">
        <v>3939</v>
      </c>
      <c r="M478" s="178">
        <f>E478*H478</f>
        <v>0.49</v>
      </c>
      <c r="N478" s="178"/>
    </row>
    <row r="479" spans="1:14" x14ac:dyDescent="0.3">
      <c r="A479" s="4" t="s">
        <v>5963</v>
      </c>
      <c r="B479" s="244" t="s">
        <v>3837</v>
      </c>
      <c r="C479" s="23" t="s">
        <v>183</v>
      </c>
      <c r="D479" s="12" t="s">
        <v>208</v>
      </c>
      <c r="E479" s="266">
        <v>0.49</v>
      </c>
      <c r="F479" s="35">
        <f>ROUNDUP(E479*Bulk!$O$1,-1)</f>
        <v>350</v>
      </c>
      <c r="G479" s="35">
        <f>ROUNDUP(E479*Bulk!$O$3,-1)</f>
        <v>320</v>
      </c>
      <c r="H479" s="2">
        <v>2</v>
      </c>
      <c r="I479" s="35">
        <f>F479*H479</f>
        <v>700</v>
      </c>
      <c r="J479" s="35">
        <f>G479*H479</f>
        <v>640</v>
      </c>
      <c r="K479" s="185">
        <v>3</v>
      </c>
      <c r="L479" s="257" t="s">
        <v>5962</v>
      </c>
      <c r="M479" s="178">
        <f>E479*H479</f>
        <v>0.98</v>
      </c>
      <c r="N479" s="178"/>
    </row>
    <row r="480" spans="1:14" x14ac:dyDescent="0.3">
      <c r="A480" s="30" t="s">
        <v>3942</v>
      </c>
      <c r="B480" s="244" t="s">
        <v>3838</v>
      </c>
      <c r="C480" s="23" t="s">
        <v>183</v>
      </c>
      <c r="D480" s="12" t="s">
        <v>208</v>
      </c>
      <c r="E480" s="266">
        <v>0.49</v>
      </c>
      <c r="F480" s="35">
        <f>ROUNDUP(E480*Bulk!$O$1,-1)</f>
        <v>350</v>
      </c>
      <c r="G480" s="35">
        <f>ROUNDUP(E480*Bulk!$O$3,-1)</f>
        <v>320</v>
      </c>
      <c r="H480" s="2">
        <v>1</v>
      </c>
      <c r="I480" s="16">
        <f>F480*H480</f>
        <v>350</v>
      </c>
      <c r="J480" s="16">
        <f>G480*H480</f>
        <v>320</v>
      </c>
      <c r="K480" s="185">
        <v>3</v>
      </c>
      <c r="L480" s="257" t="s">
        <v>3943</v>
      </c>
      <c r="M480" s="178">
        <f>E480*H480</f>
        <v>0.49</v>
      </c>
      <c r="N480" s="178"/>
    </row>
    <row r="481" spans="1:14" x14ac:dyDescent="0.3">
      <c r="A481" s="4" t="s">
        <v>5964</v>
      </c>
      <c r="B481" s="244" t="s">
        <v>3838</v>
      </c>
      <c r="C481" s="23" t="s">
        <v>183</v>
      </c>
      <c r="D481" s="12" t="s">
        <v>208</v>
      </c>
      <c r="E481" s="266">
        <v>1.99</v>
      </c>
      <c r="F481" s="35">
        <f>ROUNDUP(E481*Bulk!$O$1,-1)</f>
        <v>1400</v>
      </c>
      <c r="G481" s="35">
        <f>ROUNDUP(E481*Bulk!$O$3,-1)</f>
        <v>1300</v>
      </c>
      <c r="H481" s="2">
        <v>1</v>
      </c>
      <c r="I481" s="35">
        <f>F481*H481</f>
        <v>1400</v>
      </c>
      <c r="J481" s="35">
        <f>G481*H481</f>
        <v>1300</v>
      </c>
      <c r="K481" s="185">
        <v>3</v>
      </c>
      <c r="L481" s="257" t="s">
        <v>5965</v>
      </c>
      <c r="M481" s="178">
        <f>E481*H481</f>
        <v>1.99</v>
      </c>
      <c r="N481" s="178"/>
    </row>
    <row r="482" spans="1:14" x14ac:dyDescent="0.3">
      <c r="A482" s="4" t="s">
        <v>4267</v>
      </c>
      <c r="B482" s="244" t="s">
        <v>3838</v>
      </c>
      <c r="C482" s="23" t="s">
        <v>183</v>
      </c>
      <c r="D482" s="12" t="s">
        <v>208</v>
      </c>
      <c r="E482" s="266">
        <v>1.99</v>
      </c>
      <c r="F482" s="35">
        <f>ROUNDUP(E482*Bulk!$O$1,-1)</f>
        <v>1400</v>
      </c>
      <c r="G482" s="35">
        <f>ROUNDUP(E482*Bulk!$O$3,-1)</f>
        <v>1300</v>
      </c>
      <c r="H482" s="2">
        <v>1</v>
      </c>
      <c r="I482" s="35">
        <f>F482*H482</f>
        <v>1400</v>
      </c>
      <c r="J482" s="35">
        <f>G482*H482</f>
        <v>1300</v>
      </c>
      <c r="K482" s="185">
        <v>3</v>
      </c>
      <c r="L482" s="257" t="s">
        <v>5966</v>
      </c>
      <c r="M482" s="178">
        <f>E482*H482</f>
        <v>1.99</v>
      </c>
      <c r="N482" s="178"/>
    </row>
    <row r="483" spans="1:14" x14ac:dyDescent="0.3">
      <c r="A483" s="4" t="s">
        <v>5967</v>
      </c>
      <c r="B483" s="244" t="s">
        <v>3838</v>
      </c>
      <c r="C483" s="23" t="s">
        <v>183</v>
      </c>
      <c r="D483" s="12" t="s">
        <v>208</v>
      </c>
      <c r="E483" s="266">
        <v>1.49</v>
      </c>
      <c r="F483" s="35">
        <f>ROUNDUP(E483*Bulk!$O$1,-1)</f>
        <v>1050</v>
      </c>
      <c r="G483" s="35">
        <f>ROUNDUP(E483*Bulk!$O$3,-1)</f>
        <v>970</v>
      </c>
      <c r="H483" s="2">
        <v>1</v>
      </c>
      <c r="I483" s="35">
        <f>F483*H483</f>
        <v>1050</v>
      </c>
      <c r="J483" s="35">
        <f>G483*H483</f>
        <v>970</v>
      </c>
      <c r="K483" s="185">
        <v>3</v>
      </c>
      <c r="L483" s="257" t="s">
        <v>5968</v>
      </c>
      <c r="M483" s="178">
        <f>E483*H483</f>
        <v>1.49</v>
      </c>
      <c r="N483" s="178"/>
    </row>
    <row r="484" spans="1:14" x14ac:dyDescent="0.3">
      <c r="A484" s="4" t="s">
        <v>5954</v>
      </c>
      <c r="B484" s="244" t="s">
        <v>3838</v>
      </c>
      <c r="C484" s="23" t="s">
        <v>183</v>
      </c>
      <c r="D484" s="12" t="s">
        <v>208</v>
      </c>
      <c r="E484" s="266">
        <v>0.99</v>
      </c>
      <c r="F484" s="35">
        <f>ROUNDUP(E484*Bulk!$O$1,-1)</f>
        <v>700</v>
      </c>
      <c r="G484" s="35">
        <f>ROUNDUP(E484*Bulk!$O$3,-1)</f>
        <v>650</v>
      </c>
      <c r="H484" s="2">
        <v>1</v>
      </c>
      <c r="I484" s="35">
        <f>F484*H484</f>
        <v>700</v>
      </c>
      <c r="J484" s="35">
        <f>G484*H484</f>
        <v>650</v>
      </c>
      <c r="K484" s="185">
        <v>3</v>
      </c>
      <c r="L484" s="257" t="s">
        <v>5969</v>
      </c>
      <c r="M484" s="178">
        <f>E484*H484</f>
        <v>0.99</v>
      </c>
      <c r="N484" s="178"/>
    </row>
    <row r="485" spans="1:14" x14ac:dyDescent="0.3">
      <c r="A485" s="30" t="s">
        <v>4200</v>
      </c>
      <c r="B485" s="249" t="s">
        <v>4120</v>
      </c>
      <c r="C485" s="23" t="s">
        <v>183</v>
      </c>
      <c r="D485" s="12" t="s">
        <v>208</v>
      </c>
      <c r="E485" s="266">
        <v>1.99</v>
      </c>
      <c r="F485" s="35">
        <f>ROUNDUP(E485*Bulk!$O$1,-1)</f>
        <v>1400</v>
      </c>
      <c r="G485" s="35">
        <f>ROUNDUP(E485*Bulk!$O$3,-1)</f>
        <v>1300</v>
      </c>
      <c r="H485" s="2">
        <v>1</v>
      </c>
      <c r="I485" s="16">
        <f>F485*H485</f>
        <v>1400</v>
      </c>
      <c r="J485" s="16">
        <f>G485*H485</f>
        <v>1300</v>
      </c>
      <c r="K485" s="185">
        <v>3</v>
      </c>
      <c r="L485" s="257" t="s">
        <v>4199</v>
      </c>
      <c r="M485" s="178">
        <f>E485*H485</f>
        <v>1.99</v>
      </c>
      <c r="N485" s="178"/>
    </row>
    <row r="486" spans="1:14" x14ac:dyDescent="0.3">
      <c r="A486" s="30" t="s">
        <v>4197</v>
      </c>
      <c r="B486" s="249" t="s">
        <v>4120</v>
      </c>
      <c r="C486" s="23" t="s">
        <v>183</v>
      </c>
      <c r="D486" s="12" t="s">
        <v>208</v>
      </c>
      <c r="E486" s="266">
        <v>0.49</v>
      </c>
      <c r="F486" s="35">
        <f>ROUNDUP(E486*Bulk!$O$1,-1)</f>
        <v>350</v>
      </c>
      <c r="G486" s="35">
        <f>ROUNDUP(E486*Bulk!$O$3,-1)</f>
        <v>320</v>
      </c>
      <c r="H486" s="2">
        <v>1</v>
      </c>
      <c r="I486" s="16">
        <f>F486*H486</f>
        <v>350</v>
      </c>
      <c r="J486" s="16">
        <f>G486*H486</f>
        <v>320</v>
      </c>
      <c r="K486" s="185">
        <v>3</v>
      </c>
      <c r="L486" s="257" t="s">
        <v>4198</v>
      </c>
      <c r="M486" s="178">
        <f>E486*H486</f>
        <v>0.49</v>
      </c>
      <c r="N486" s="178"/>
    </row>
    <row r="487" spans="1:14" x14ac:dyDescent="0.3">
      <c r="A487" s="4" t="s">
        <v>5970</v>
      </c>
      <c r="B487" s="249" t="s">
        <v>4120</v>
      </c>
      <c r="C487" s="23" t="s">
        <v>183</v>
      </c>
      <c r="D487" s="12" t="s">
        <v>208</v>
      </c>
      <c r="E487" s="266">
        <v>0.49</v>
      </c>
      <c r="F487" s="35">
        <f>ROUNDUP(E487*Bulk!$O$1,-1)</f>
        <v>350</v>
      </c>
      <c r="G487" s="35">
        <f>ROUNDUP(E487*Bulk!$O$3,-1)</f>
        <v>320</v>
      </c>
      <c r="H487" s="2">
        <v>1</v>
      </c>
      <c r="I487" s="35">
        <f>F487*H487</f>
        <v>350</v>
      </c>
      <c r="J487" s="35">
        <f>G487*H487</f>
        <v>320</v>
      </c>
      <c r="K487" s="185">
        <v>3</v>
      </c>
      <c r="L487" s="257" t="s">
        <v>5971</v>
      </c>
      <c r="M487" s="178">
        <f>E487*H487</f>
        <v>0.49</v>
      </c>
      <c r="N487" s="178"/>
    </row>
    <row r="488" spans="1:14" x14ac:dyDescent="0.3">
      <c r="A488" s="21" t="s">
        <v>5972</v>
      </c>
      <c r="B488" s="249" t="s">
        <v>4120</v>
      </c>
      <c r="C488" s="23" t="s">
        <v>183</v>
      </c>
      <c r="D488" s="12" t="s">
        <v>208</v>
      </c>
      <c r="E488" s="266">
        <v>1.49</v>
      </c>
      <c r="F488" s="35">
        <f>ROUNDUP(E488*Bulk!$O$1,-1)</f>
        <v>1050</v>
      </c>
      <c r="G488" s="35">
        <f>ROUNDUP(E488*Bulk!$O$3,-1)</f>
        <v>970</v>
      </c>
      <c r="H488" s="2">
        <v>1</v>
      </c>
      <c r="I488" s="35">
        <f>F488*H488</f>
        <v>1050</v>
      </c>
      <c r="J488" s="35">
        <f>G488*H488</f>
        <v>970</v>
      </c>
      <c r="K488" s="185">
        <v>3</v>
      </c>
      <c r="L488" s="257" t="s">
        <v>5973</v>
      </c>
      <c r="M488" s="178">
        <f>E488*H488</f>
        <v>1.49</v>
      </c>
      <c r="N488" s="178"/>
    </row>
    <row r="489" spans="1:14" x14ac:dyDescent="0.3">
      <c r="A489" s="30" t="s">
        <v>4750</v>
      </c>
      <c r="B489" s="255" t="s">
        <v>4514</v>
      </c>
      <c r="C489" s="23" t="s">
        <v>183</v>
      </c>
      <c r="D489" s="12" t="s">
        <v>208</v>
      </c>
      <c r="E489" s="266">
        <v>0.49</v>
      </c>
      <c r="F489" s="35">
        <f>ROUNDUP(E489*Bulk!$O$1,-1)</f>
        <v>350</v>
      </c>
      <c r="G489" s="35">
        <f>ROUNDUP(E489*Bulk!$O$3,-1)</f>
        <v>320</v>
      </c>
      <c r="H489" s="2">
        <v>1</v>
      </c>
      <c r="I489" s="16">
        <f>F489*H489</f>
        <v>350</v>
      </c>
      <c r="J489" s="16">
        <f>G489*H489</f>
        <v>320</v>
      </c>
      <c r="K489" s="185">
        <v>3</v>
      </c>
      <c r="L489" s="257" t="s">
        <v>4751</v>
      </c>
      <c r="M489" s="178">
        <f>E489*H489</f>
        <v>0.49</v>
      </c>
      <c r="N489" s="178"/>
    </row>
    <row r="490" spans="1:14" x14ac:dyDescent="0.3">
      <c r="A490" s="30" t="s">
        <v>4752</v>
      </c>
      <c r="B490" s="255" t="s">
        <v>4514</v>
      </c>
      <c r="C490" s="23" t="s">
        <v>183</v>
      </c>
      <c r="D490" s="12" t="s">
        <v>208</v>
      </c>
      <c r="E490" s="266">
        <v>0.49</v>
      </c>
      <c r="F490" s="35">
        <f>ROUNDUP(E490*Bulk!$O$1,-1)</f>
        <v>350</v>
      </c>
      <c r="G490" s="35">
        <f>ROUNDUP(E490*Bulk!$O$3,-1)</f>
        <v>320</v>
      </c>
      <c r="H490" s="2">
        <v>2</v>
      </c>
      <c r="I490" s="16">
        <f>F490*H490</f>
        <v>700</v>
      </c>
      <c r="J490" s="16">
        <f>G490*H490</f>
        <v>640</v>
      </c>
      <c r="K490" s="185">
        <v>3</v>
      </c>
      <c r="L490" s="257" t="s">
        <v>4753</v>
      </c>
      <c r="M490" s="178">
        <f>E490*H490</f>
        <v>0.98</v>
      </c>
      <c r="N490" s="178"/>
    </row>
    <row r="491" spans="1:14" x14ac:dyDescent="0.3">
      <c r="A491" s="21" t="s">
        <v>5974</v>
      </c>
      <c r="B491" s="255" t="s">
        <v>4514</v>
      </c>
      <c r="C491" s="23" t="s">
        <v>183</v>
      </c>
      <c r="D491" s="12" t="s">
        <v>208</v>
      </c>
      <c r="E491" s="266">
        <v>0.99</v>
      </c>
      <c r="F491" s="35">
        <f>ROUNDUP(E491*Bulk!$O$1,-1)</f>
        <v>700</v>
      </c>
      <c r="G491" s="35">
        <f>ROUNDUP(E491*Bulk!$O$3,-1)</f>
        <v>650</v>
      </c>
      <c r="H491" s="2">
        <v>1</v>
      </c>
      <c r="I491" s="35">
        <f>F491*H491</f>
        <v>700</v>
      </c>
      <c r="J491" s="35">
        <f>G491*H491</f>
        <v>650</v>
      </c>
      <c r="K491" s="185">
        <v>3</v>
      </c>
      <c r="L491" s="257" t="s">
        <v>5975</v>
      </c>
      <c r="M491" s="178">
        <f>E491*H491</f>
        <v>0.99</v>
      </c>
      <c r="N491" s="178"/>
    </row>
    <row r="492" spans="1:14" x14ac:dyDescent="0.3">
      <c r="A492" s="4" t="s">
        <v>5976</v>
      </c>
      <c r="B492" s="272" t="s">
        <v>5293</v>
      </c>
      <c r="C492" s="23" t="s">
        <v>183</v>
      </c>
      <c r="D492" s="12" t="s">
        <v>208</v>
      </c>
      <c r="E492" s="266">
        <v>0.49</v>
      </c>
      <c r="F492" s="35">
        <f>ROUNDUP(E492*Bulk!$O$1,-1)</f>
        <v>350</v>
      </c>
      <c r="G492" s="35">
        <f>ROUNDUP(E492*Bulk!$O$3,-1)</f>
        <v>320</v>
      </c>
      <c r="H492" s="2">
        <v>1</v>
      </c>
      <c r="I492" s="35">
        <f>F492*H492</f>
        <v>350</v>
      </c>
      <c r="J492" s="35">
        <f>G492*H492</f>
        <v>320</v>
      </c>
      <c r="K492" s="185">
        <v>3</v>
      </c>
      <c r="L492" s="257" t="s">
        <v>5977</v>
      </c>
      <c r="M492" s="178">
        <f>E492*H492</f>
        <v>0.49</v>
      </c>
      <c r="N492" s="178"/>
    </row>
    <row r="493" spans="1:14" x14ac:dyDescent="0.3">
      <c r="A493" s="4" t="s">
        <v>5978</v>
      </c>
      <c r="B493" s="272" t="s">
        <v>5294</v>
      </c>
      <c r="C493" s="23" t="s">
        <v>183</v>
      </c>
      <c r="D493" s="12" t="s">
        <v>208</v>
      </c>
      <c r="E493" s="266">
        <v>0.49</v>
      </c>
      <c r="F493" s="35">
        <f>ROUNDUP(E493*Bulk!$O$1,-1)</f>
        <v>350</v>
      </c>
      <c r="G493" s="35">
        <f>ROUNDUP(E493*Bulk!$O$3,-1)</f>
        <v>320</v>
      </c>
      <c r="H493" s="2">
        <v>1</v>
      </c>
      <c r="I493" s="35">
        <f>F493*H493</f>
        <v>350</v>
      </c>
      <c r="J493" s="35">
        <f>G493*H493</f>
        <v>320</v>
      </c>
      <c r="K493" s="185">
        <v>3</v>
      </c>
      <c r="L493" s="257" t="s">
        <v>5979</v>
      </c>
      <c r="M493" s="178">
        <f>E493*H493</f>
        <v>0.49</v>
      </c>
      <c r="N493" s="178"/>
    </row>
    <row r="494" spans="1:14" x14ac:dyDescent="0.3">
      <c r="A494" s="4" t="s">
        <v>6053</v>
      </c>
      <c r="B494" s="272" t="s">
        <v>5294</v>
      </c>
      <c r="C494" s="23" t="s">
        <v>183</v>
      </c>
      <c r="D494" s="12" t="s">
        <v>208</v>
      </c>
      <c r="E494" s="266">
        <v>0.49</v>
      </c>
      <c r="F494" s="35">
        <f>ROUNDUP(E494*Bulk!$O$1,-1)</f>
        <v>350</v>
      </c>
      <c r="G494" s="35">
        <f>ROUNDUP(E494*Bulk!$O$3,-1)</f>
        <v>320</v>
      </c>
      <c r="H494" s="2">
        <v>1</v>
      </c>
      <c r="I494" s="35">
        <f>F494*H494</f>
        <v>350</v>
      </c>
      <c r="J494" s="35">
        <f>G494*H494</f>
        <v>320</v>
      </c>
      <c r="K494" s="185">
        <v>3</v>
      </c>
      <c r="L494" s="257" t="s">
        <v>5980</v>
      </c>
      <c r="M494" s="178">
        <f>E494*H494</f>
        <v>0.49</v>
      </c>
      <c r="N494" s="178"/>
    </row>
    <row r="495" spans="1:14" x14ac:dyDescent="0.3">
      <c r="A495" s="4" t="s">
        <v>3795</v>
      </c>
      <c r="B495" s="272" t="s">
        <v>5294</v>
      </c>
      <c r="C495" s="23" t="s">
        <v>183</v>
      </c>
      <c r="D495" s="11" t="s">
        <v>210</v>
      </c>
      <c r="E495" s="266">
        <v>0.99</v>
      </c>
      <c r="F495" s="35">
        <f>ROUNDUP(E495*Bulk!$O$1,-1)</f>
        <v>700</v>
      </c>
      <c r="G495" s="35">
        <f>ROUNDUP(E495*Bulk!$O$3,-1)</f>
        <v>650</v>
      </c>
      <c r="H495" s="2">
        <v>1</v>
      </c>
      <c r="I495" s="35">
        <f>F495*H495</f>
        <v>700</v>
      </c>
      <c r="J495" s="35">
        <f>G495*H495</f>
        <v>650</v>
      </c>
      <c r="K495" s="185">
        <v>3</v>
      </c>
      <c r="L495" s="257" t="s">
        <v>5981</v>
      </c>
      <c r="M495" s="178">
        <f>E495*H495</f>
        <v>0.99</v>
      </c>
      <c r="N495" s="178"/>
    </row>
    <row r="496" spans="1:14" x14ac:dyDescent="0.3">
      <c r="A496" s="4" t="s">
        <v>4201</v>
      </c>
      <c r="B496" s="71" t="s">
        <v>1467</v>
      </c>
      <c r="C496" s="23" t="s">
        <v>183</v>
      </c>
      <c r="D496" s="12" t="s">
        <v>208</v>
      </c>
      <c r="E496" s="266">
        <v>0.99</v>
      </c>
      <c r="F496" s="35">
        <f>ROUNDUP(E496*Bulk!$O$1,-1)</f>
        <v>700</v>
      </c>
      <c r="G496" s="35">
        <f>ROUNDUP(E496*Bulk!$O$3,-1)</f>
        <v>650</v>
      </c>
      <c r="H496" s="2">
        <v>1</v>
      </c>
      <c r="I496" s="16">
        <f>F496*H496</f>
        <v>700</v>
      </c>
      <c r="J496" s="16">
        <f>G496*H496</f>
        <v>650</v>
      </c>
      <c r="K496" s="185">
        <v>4</v>
      </c>
      <c r="L496" s="257" t="s">
        <v>4202</v>
      </c>
      <c r="M496" s="178">
        <f>E496*H496</f>
        <v>0.99</v>
      </c>
      <c r="N496" s="178"/>
    </row>
    <row r="497" spans="1:14" x14ac:dyDescent="0.3">
      <c r="A497" s="4" t="s">
        <v>3423</v>
      </c>
      <c r="B497" s="132" t="s">
        <v>1469</v>
      </c>
      <c r="C497" s="23" t="s">
        <v>183</v>
      </c>
      <c r="D497" s="12" t="s">
        <v>208</v>
      </c>
      <c r="E497" s="266">
        <v>0.99</v>
      </c>
      <c r="F497" s="35">
        <f>ROUNDUP(E497*Bulk!$O$1,-1)</f>
        <v>700</v>
      </c>
      <c r="G497" s="35">
        <f>ROUNDUP(E497*Bulk!$O$3,-1)</f>
        <v>650</v>
      </c>
      <c r="H497" s="2">
        <v>1</v>
      </c>
      <c r="I497" s="16">
        <f>F497*H497</f>
        <v>700</v>
      </c>
      <c r="J497" s="16">
        <f>G497*H497</f>
        <v>650</v>
      </c>
      <c r="K497" s="185">
        <v>4</v>
      </c>
      <c r="L497" s="257" t="s">
        <v>3424</v>
      </c>
      <c r="M497" s="178">
        <f>E497*H497</f>
        <v>0.99</v>
      </c>
      <c r="N497" s="178"/>
    </row>
    <row r="498" spans="1:14" x14ac:dyDescent="0.3">
      <c r="A498" s="30" t="s">
        <v>4755</v>
      </c>
      <c r="B498" s="71" t="s">
        <v>1480</v>
      </c>
      <c r="C498" s="23" t="s">
        <v>183</v>
      </c>
      <c r="D498" s="12" t="s">
        <v>208</v>
      </c>
      <c r="E498" s="266">
        <v>0.49</v>
      </c>
      <c r="F498" s="35">
        <f>ROUNDUP(E498*Bulk!$O$1,-1)</f>
        <v>350</v>
      </c>
      <c r="G498" s="35">
        <f>ROUNDUP(E498*Bulk!$O$3,-1)</f>
        <v>320</v>
      </c>
      <c r="H498" s="2">
        <v>2</v>
      </c>
      <c r="I498" s="16">
        <f>F498*H498</f>
        <v>700</v>
      </c>
      <c r="J498" s="16">
        <f>G498*H498</f>
        <v>640</v>
      </c>
      <c r="K498" s="185">
        <v>4</v>
      </c>
      <c r="L498" s="257" t="s">
        <v>4754</v>
      </c>
      <c r="M498" s="178">
        <f>E498*H498</f>
        <v>0.98</v>
      </c>
      <c r="N498" s="178"/>
    </row>
    <row r="499" spans="1:14" x14ac:dyDescent="0.3">
      <c r="A499" s="30" t="s">
        <v>3945</v>
      </c>
      <c r="B499" s="144" t="s">
        <v>1487</v>
      </c>
      <c r="C499" s="23" t="s">
        <v>183</v>
      </c>
      <c r="D499" s="12" t="s">
        <v>208</v>
      </c>
      <c r="E499" s="266">
        <v>0.49</v>
      </c>
      <c r="F499" s="35">
        <f>ROUNDUP(E499*Bulk!$O$1,-1)</f>
        <v>350</v>
      </c>
      <c r="G499" s="35">
        <f>ROUNDUP(E499*Bulk!$O$3,-1)</f>
        <v>320</v>
      </c>
      <c r="H499" s="2">
        <v>1</v>
      </c>
      <c r="I499" s="16">
        <f>F499*H499</f>
        <v>350</v>
      </c>
      <c r="J499" s="16">
        <f>G499*H499</f>
        <v>320</v>
      </c>
      <c r="K499" s="185">
        <v>4</v>
      </c>
      <c r="L499" s="257" t="s">
        <v>3944</v>
      </c>
      <c r="M499" s="178">
        <f>E499*H499</f>
        <v>0.49</v>
      </c>
      <c r="N499" s="178"/>
    </row>
    <row r="500" spans="1:14" x14ac:dyDescent="0.3">
      <c r="A500" s="4" t="s">
        <v>5362</v>
      </c>
      <c r="B500" s="150" t="s">
        <v>1494</v>
      </c>
      <c r="C500" s="23" t="s">
        <v>183</v>
      </c>
      <c r="D500" s="12" t="s">
        <v>208</v>
      </c>
      <c r="E500" s="266">
        <v>0.99</v>
      </c>
      <c r="F500" s="35">
        <f>ROUNDUP(E500*Bulk!$O$1,-1)</f>
        <v>700</v>
      </c>
      <c r="G500" s="35">
        <f>ROUNDUP(E500*Bulk!$O$3,-1)</f>
        <v>650</v>
      </c>
      <c r="H500" s="2">
        <v>1</v>
      </c>
      <c r="I500" s="35">
        <f>F500*H500</f>
        <v>700</v>
      </c>
      <c r="J500" s="35">
        <f>G500*H500</f>
        <v>650</v>
      </c>
      <c r="K500" s="185">
        <v>4</v>
      </c>
      <c r="L500" s="257" t="s">
        <v>5982</v>
      </c>
      <c r="M500" s="178">
        <f>E500*H500</f>
        <v>0.99</v>
      </c>
      <c r="N500" s="178"/>
    </row>
    <row r="501" spans="1:14" x14ac:dyDescent="0.3">
      <c r="A501" s="4" t="s">
        <v>5984</v>
      </c>
      <c r="B501" s="150" t="s">
        <v>1494</v>
      </c>
      <c r="C501" s="23" t="s">
        <v>183</v>
      </c>
      <c r="D501" s="12" t="s">
        <v>208</v>
      </c>
      <c r="E501" s="266">
        <v>0.99</v>
      </c>
      <c r="F501" s="35">
        <f>ROUNDUP(E501*Bulk!$O$1,-1)</f>
        <v>700</v>
      </c>
      <c r="G501" s="35">
        <f>ROUNDUP(E501*Bulk!$O$3,-1)</f>
        <v>650</v>
      </c>
      <c r="H501" s="2">
        <v>1</v>
      </c>
      <c r="I501" s="35">
        <f>F501*H501</f>
        <v>700</v>
      </c>
      <c r="J501" s="35">
        <f>G501*H501</f>
        <v>650</v>
      </c>
      <c r="K501" s="185">
        <v>4</v>
      </c>
      <c r="L501" s="257" t="s">
        <v>5983</v>
      </c>
      <c r="M501" s="178">
        <f>E501*H501</f>
        <v>0.99</v>
      </c>
      <c r="N501" s="178"/>
    </row>
    <row r="502" spans="1:14" x14ac:dyDescent="0.3">
      <c r="A502" s="4" t="s">
        <v>2738</v>
      </c>
      <c r="B502" s="151" t="s">
        <v>1495</v>
      </c>
      <c r="C502" s="23" t="s">
        <v>183</v>
      </c>
      <c r="D502" s="12" t="s">
        <v>208</v>
      </c>
      <c r="E502" s="266">
        <v>1.99</v>
      </c>
      <c r="F502" s="35">
        <f>ROUNDUP(E502*Bulk!$O$1,-1)</f>
        <v>1400</v>
      </c>
      <c r="G502" s="35">
        <f>ROUNDUP(E502*Bulk!$O$3,-1)</f>
        <v>1300</v>
      </c>
      <c r="H502" s="2">
        <v>1</v>
      </c>
      <c r="I502" s="35">
        <f>F502*H502</f>
        <v>1400</v>
      </c>
      <c r="J502" s="35">
        <f>G502*H502</f>
        <v>1300</v>
      </c>
      <c r="K502" s="185">
        <v>4</v>
      </c>
      <c r="L502" s="257" t="s">
        <v>2737</v>
      </c>
      <c r="M502" s="178">
        <f>E502*H502</f>
        <v>1.99</v>
      </c>
      <c r="N502" s="178"/>
    </row>
    <row r="503" spans="1:14" x14ac:dyDescent="0.3">
      <c r="A503" s="4" t="s">
        <v>785</v>
      </c>
      <c r="B503" s="153" t="s">
        <v>1497</v>
      </c>
      <c r="C503" s="23" t="s">
        <v>183</v>
      </c>
      <c r="D503" s="12" t="s">
        <v>208</v>
      </c>
      <c r="E503" s="266">
        <v>0.99</v>
      </c>
      <c r="F503" s="35">
        <f>ROUNDUP(E503*Bulk!$O$1,-1)</f>
        <v>700</v>
      </c>
      <c r="G503" s="35">
        <f>ROUNDUP(E503*Bulk!$O$3,-1)</f>
        <v>650</v>
      </c>
      <c r="H503" s="2">
        <v>2</v>
      </c>
      <c r="I503" s="16">
        <f>F503*H503</f>
        <v>1400</v>
      </c>
      <c r="J503" s="16">
        <f>G503*H503</f>
        <v>1300</v>
      </c>
      <c r="K503" s="185">
        <v>4</v>
      </c>
      <c r="L503" s="257" t="s">
        <v>786</v>
      </c>
      <c r="M503" s="178">
        <f>E503*H503</f>
        <v>1.98</v>
      </c>
      <c r="N503" s="178"/>
    </row>
    <row r="504" spans="1:14" x14ac:dyDescent="0.3">
      <c r="A504" s="4" t="s">
        <v>784</v>
      </c>
      <c r="B504" s="153" t="s">
        <v>1497</v>
      </c>
      <c r="C504" s="23" t="s">
        <v>183</v>
      </c>
      <c r="D504" s="12" t="s">
        <v>208</v>
      </c>
      <c r="E504" s="266">
        <v>0.49</v>
      </c>
      <c r="F504" s="35">
        <f>ROUNDUP(E504*Bulk!$O$1,-1)</f>
        <v>350</v>
      </c>
      <c r="G504" s="35">
        <f>ROUNDUP(E504*Bulk!$O$3,-1)</f>
        <v>320</v>
      </c>
      <c r="H504" s="2">
        <v>3</v>
      </c>
      <c r="I504" s="16">
        <f>F504*H504</f>
        <v>1050</v>
      </c>
      <c r="J504" s="16">
        <f>G504*H504</f>
        <v>960</v>
      </c>
      <c r="K504" s="185">
        <v>4</v>
      </c>
      <c r="L504" s="257" t="s">
        <v>783</v>
      </c>
      <c r="M504" s="178">
        <f>E504*H504</f>
        <v>1.47</v>
      </c>
      <c r="N504" s="178"/>
    </row>
    <row r="505" spans="1:14" x14ac:dyDescent="0.3">
      <c r="A505" s="4" t="s">
        <v>788</v>
      </c>
      <c r="B505" s="155" t="s">
        <v>1500</v>
      </c>
      <c r="C505" s="23" t="s">
        <v>183</v>
      </c>
      <c r="D505" s="12" t="s">
        <v>208</v>
      </c>
      <c r="E505" s="266">
        <v>0.49</v>
      </c>
      <c r="F505" s="35">
        <f>ROUNDUP(E505*Bulk!$O$1,-1)</f>
        <v>350</v>
      </c>
      <c r="G505" s="35">
        <f>ROUNDUP(E505*Bulk!$O$3,-1)</f>
        <v>320</v>
      </c>
      <c r="H505" s="2">
        <v>2</v>
      </c>
      <c r="I505" s="16">
        <f>F505*H505</f>
        <v>700</v>
      </c>
      <c r="J505" s="16">
        <f>G505*H505</f>
        <v>640</v>
      </c>
      <c r="K505" s="185">
        <v>4</v>
      </c>
      <c r="L505" s="257" t="s">
        <v>787</v>
      </c>
      <c r="M505" s="178">
        <f>E505*H505</f>
        <v>0.98</v>
      </c>
      <c r="N505" s="178"/>
    </row>
    <row r="506" spans="1:14" x14ac:dyDescent="0.3">
      <c r="A506" s="30" t="s">
        <v>789</v>
      </c>
      <c r="B506" s="156" t="s">
        <v>1502</v>
      </c>
      <c r="C506" s="23" t="s">
        <v>183</v>
      </c>
      <c r="D506" s="12" t="s">
        <v>208</v>
      </c>
      <c r="E506" s="266">
        <v>0.49</v>
      </c>
      <c r="F506" s="35">
        <f>ROUNDUP(E506*Bulk!$O$1,-1)</f>
        <v>350</v>
      </c>
      <c r="G506" s="35">
        <f>ROUNDUP(E506*Bulk!$O$3,-1)</f>
        <v>320</v>
      </c>
      <c r="H506" s="2">
        <v>3</v>
      </c>
      <c r="I506" s="16">
        <f>F506*H506</f>
        <v>1050</v>
      </c>
      <c r="J506" s="16">
        <f>G506*H506</f>
        <v>960</v>
      </c>
      <c r="K506" s="185">
        <v>4</v>
      </c>
      <c r="L506" s="257" t="s">
        <v>790</v>
      </c>
      <c r="M506" s="178">
        <f>E506*H506</f>
        <v>1.47</v>
      </c>
      <c r="N506" s="178"/>
    </row>
    <row r="507" spans="1:14" x14ac:dyDescent="0.3">
      <c r="A507" s="30" t="s">
        <v>2918</v>
      </c>
      <c r="B507" s="164" t="s">
        <v>1514</v>
      </c>
      <c r="C507" s="23" t="s">
        <v>183</v>
      </c>
      <c r="D507" s="12" t="s">
        <v>208</v>
      </c>
      <c r="E507" s="266">
        <v>0.49</v>
      </c>
      <c r="F507" s="35">
        <f>ROUNDUP(E507*Bulk!$O$1,-1)</f>
        <v>350</v>
      </c>
      <c r="G507" s="35">
        <f>ROUNDUP(E507*Bulk!$O$3,-1)</f>
        <v>320</v>
      </c>
      <c r="H507" s="2">
        <v>3</v>
      </c>
      <c r="I507" s="16">
        <f>F507*H507</f>
        <v>1050</v>
      </c>
      <c r="J507" s="16">
        <f>G507*H507</f>
        <v>960</v>
      </c>
      <c r="K507" s="185">
        <v>4</v>
      </c>
      <c r="L507" s="257" t="s">
        <v>2917</v>
      </c>
      <c r="M507" s="178">
        <f>E507*H507</f>
        <v>1.47</v>
      </c>
      <c r="N507" s="178"/>
    </row>
    <row r="508" spans="1:14" x14ac:dyDescent="0.3">
      <c r="A508" s="4" t="s">
        <v>5985</v>
      </c>
      <c r="B508" s="164" t="s">
        <v>1514</v>
      </c>
      <c r="C508" s="23" t="s">
        <v>183</v>
      </c>
      <c r="D508" s="12" t="s">
        <v>208</v>
      </c>
      <c r="E508" s="266">
        <v>0.59</v>
      </c>
      <c r="F508" s="35">
        <f>ROUNDUP(E508*Bulk!$O$1,-1)</f>
        <v>420</v>
      </c>
      <c r="G508" s="35">
        <f>ROUNDUP(E508*Bulk!$O$3,-1)</f>
        <v>390</v>
      </c>
      <c r="H508" s="2">
        <v>1</v>
      </c>
      <c r="I508" s="35">
        <f>F508*H508</f>
        <v>420</v>
      </c>
      <c r="J508" s="35">
        <f>G508*H508</f>
        <v>390</v>
      </c>
      <c r="K508" s="185">
        <v>4</v>
      </c>
      <c r="L508" s="257" t="s">
        <v>5986</v>
      </c>
      <c r="M508" s="178">
        <f>E508*H508</f>
        <v>0.59</v>
      </c>
      <c r="N508" s="178"/>
    </row>
    <row r="509" spans="1:14" x14ac:dyDescent="0.3">
      <c r="A509" s="4" t="s">
        <v>793</v>
      </c>
      <c r="B509" s="165" t="s">
        <v>1515</v>
      </c>
      <c r="C509" s="23" t="s">
        <v>183</v>
      </c>
      <c r="D509" s="12" t="s">
        <v>208</v>
      </c>
      <c r="E509" s="266">
        <v>0.49</v>
      </c>
      <c r="F509" s="35">
        <f>ROUNDUP(E509*Bulk!$O$1,-1)</f>
        <v>350</v>
      </c>
      <c r="G509" s="35">
        <f>ROUNDUP(E509*Bulk!$O$3,-1)</f>
        <v>320</v>
      </c>
      <c r="H509" s="2">
        <v>2</v>
      </c>
      <c r="I509" s="16">
        <f>F509*H509</f>
        <v>700</v>
      </c>
      <c r="J509" s="16">
        <f>G509*H509</f>
        <v>640</v>
      </c>
      <c r="K509" s="185">
        <v>4</v>
      </c>
      <c r="L509" s="257" t="s">
        <v>794</v>
      </c>
      <c r="M509" s="178">
        <f>E509*H509</f>
        <v>0.98</v>
      </c>
      <c r="N509" s="178"/>
    </row>
    <row r="510" spans="1:14" x14ac:dyDescent="0.3">
      <c r="A510" s="30" t="s">
        <v>798</v>
      </c>
      <c r="B510" s="23" t="s">
        <v>1354</v>
      </c>
      <c r="C510" s="23" t="s">
        <v>183</v>
      </c>
      <c r="D510" s="12" t="s">
        <v>208</v>
      </c>
      <c r="E510" s="266">
        <v>0.49</v>
      </c>
      <c r="F510" s="35">
        <f>ROUNDUP(E510*Bulk!$O$1,-1)</f>
        <v>350</v>
      </c>
      <c r="G510" s="35">
        <f>ROUNDUP(E510*Bulk!$O$3,-1)</f>
        <v>320</v>
      </c>
      <c r="H510" s="2">
        <v>1</v>
      </c>
      <c r="I510" s="16">
        <f>F510*H510</f>
        <v>350</v>
      </c>
      <c r="J510" s="16">
        <f>G510*H510</f>
        <v>320</v>
      </c>
      <c r="K510" s="185">
        <v>4</v>
      </c>
      <c r="L510" s="257" t="s">
        <v>797</v>
      </c>
      <c r="M510" s="178">
        <f>E510*H510</f>
        <v>0.49</v>
      </c>
      <c r="N510" s="178"/>
    </row>
    <row r="511" spans="1:14" x14ac:dyDescent="0.3">
      <c r="A511" s="4" t="s">
        <v>6624</v>
      </c>
      <c r="B511" s="166" t="s">
        <v>1516</v>
      </c>
      <c r="C511" s="23" t="s">
        <v>183</v>
      </c>
      <c r="D511" s="12" t="s">
        <v>208</v>
      </c>
      <c r="E511" s="266">
        <v>0.99</v>
      </c>
      <c r="F511" s="35">
        <f>ROUNDUP(E511*Bulk!$O$1,-1)</f>
        <v>700</v>
      </c>
      <c r="G511" s="35">
        <f>ROUNDUP(E511*Bulk!$O$3,-1)</f>
        <v>650</v>
      </c>
      <c r="H511" s="2">
        <v>2</v>
      </c>
      <c r="I511" s="35">
        <f>F511*H511</f>
        <v>1400</v>
      </c>
      <c r="J511" s="35">
        <f>G511*H511</f>
        <v>1300</v>
      </c>
      <c r="K511" s="185">
        <v>4</v>
      </c>
      <c r="L511" s="257" t="s">
        <v>6623</v>
      </c>
      <c r="M511" s="178">
        <f>E511*H511</f>
        <v>1.98</v>
      </c>
      <c r="N511" s="178"/>
    </row>
    <row r="512" spans="1:14" x14ac:dyDescent="0.3">
      <c r="A512" s="4" t="s">
        <v>799</v>
      </c>
      <c r="B512" s="169" t="s">
        <v>1519</v>
      </c>
      <c r="C512" s="23" t="s">
        <v>183</v>
      </c>
      <c r="D512" s="12" t="s">
        <v>208</v>
      </c>
      <c r="E512" s="266">
        <v>0.49</v>
      </c>
      <c r="F512" s="35">
        <f>ROUNDUP(E512*Bulk!$O$1,-1)</f>
        <v>350</v>
      </c>
      <c r="G512" s="35">
        <f>ROUNDUP(E512*Bulk!$O$3,-1)</f>
        <v>320</v>
      </c>
      <c r="H512" s="2">
        <v>1</v>
      </c>
      <c r="I512" s="16">
        <f>F512*H512</f>
        <v>350</v>
      </c>
      <c r="J512" s="16">
        <f>G512*H512</f>
        <v>320</v>
      </c>
      <c r="K512" s="185">
        <v>4</v>
      </c>
      <c r="L512" s="257" t="s">
        <v>800</v>
      </c>
      <c r="M512" s="178">
        <f>E512*H512</f>
        <v>0.49</v>
      </c>
      <c r="N512" s="178"/>
    </row>
    <row r="513" spans="1:15" x14ac:dyDescent="0.3">
      <c r="A513" s="30" t="s">
        <v>3946</v>
      </c>
      <c r="B513" s="167" t="s">
        <v>1518</v>
      </c>
      <c r="C513" s="23" t="s">
        <v>183</v>
      </c>
      <c r="D513" s="12" t="s">
        <v>208</v>
      </c>
      <c r="E513" s="266">
        <v>0.49</v>
      </c>
      <c r="F513" s="35">
        <f>ROUNDUP(E513*Bulk!$O$1,-1)</f>
        <v>350</v>
      </c>
      <c r="G513" s="35">
        <f>ROUNDUP(E513*Bulk!$O$3,-1)</f>
        <v>320</v>
      </c>
      <c r="H513" s="2">
        <v>2</v>
      </c>
      <c r="I513" s="16">
        <f>F513*H513</f>
        <v>700</v>
      </c>
      <c r="J513" s="16">
        <f>G513*H513</f>
        <v>640</v>
      </c>
      <c r="K513" s="185">
        <v>4</v>
      </c>
      <c r="L513" s="257" t="s">
        <v>3947</v>
      </c>
      <c r="M513" s="178">
        <f>E513*H513</f>
        <v>0.98</v>
      </c>
      <c r="N513" s="178"/>
    </row>
    <row r="514" spans="1:15" x14ac:dyDescent="0.3">
      <c r="A514" s="30" t="s">
        <v>793</v>
      </c>
      <c r="B514" s="167" t="s">
        <v>1518</v>
      </c>
      <c r="C514" s="23" t="s">
        <v>183</v>
      </c>
      <c r="D514" s="12" t="s">
        <v>208</v>
      </c>
      <c r="E514" s="266">
        <v>0.49</v>
      </c>
      <c r="F514" s="35">
        <f>ROUNDUP(E514*Bulk!$O$1,-1)</f>
        <v>350</v>
      </c>
      <c r="G514" s="35">
        <f>ROUNDUP(E514*Bulk!$O$3,-1)</f>
        <v>320</v>
      </c>
      <c r="H514" s="2">
        <v>2</v>
      </c>
      <c r="I514" s="16">
        <f>F514*H514</f>
        <v>700</v>
      </c>
      <c r="J514" s="16">
        <f>G514*H514</f>
        <v>640</v>
      </c>
      <c r="K514" s="185">
        <v>4</v>
      </c>
      <c r="L514" s="257" t="s">
        <v>4398</v>
      </c>
      <c r="M514" s="178">
        <f>E514*H514</f>
        <v>0.98</v>
      </c>
      <c r="N514" s="178"/>
    </row>
    <row r="515" spans="1:15" x14ac:dyDescent="0.3">
      <c r="A515" s="4" t="s">
        <v>5987</v>
      </c>
      <c r="B515" s="167" t="s">
        <v>1518</v>
      </c>
      <c r="C515" s="23" t="s">
        <v>183</v>
      </c>
      <c r="D515" s="12" t="s">
        <v>208</v>
      </c>
      <c r="E515" s="266">
        <v>0.49</v>
      </c>
      <c r="F515" s="35">
        <f>ROUNDUP(E515*Bulk!$O$1,-1)</f>
        <v>350</v>
      </c>
      <c r="G515" s="35">
        <f>ROUNDUP(E515*Bulk!$O$3,-1)</f>
        <v>320</v>
      </c>
      <c r="H515" s="2">
        <v>1</v>
      </c>
      <c r="I515" s="35">
        <f>F515*H515</f>
        <v>350</v>
      </c>
      <c r="J515" s="35">
        <f>G515*H515</f>
        <v>320</v>
      </c>
      <c r="K515" s="185">
        <v>4</v>
      </c>
      <c r="L515" s="257" t="s">
        <v>5988</v>
      </c>
      <c r="M515" s="178">
        <f>E515*H515</f>
        <v>0.49</v>
      </c>
      <c r="N515" s="178"/>
    </row>
    <row r="516" spans="1:15" x14ac:dyDescent="0.3">
      <c r="A516" s="4" t="s">
        <v>5989</v>
      </c>
      <c r="B516" s="167" t="s">
        <v>1518</v>
      </c>
      <c r="C516" s="23" t="s">
        <v>183</v>
      </c>
      <c r="D516" s="12" t="s">
        <v>208</v>
      </c>
      <c r="E516" s="266">
        <v>0.99</v>
      </c>
      <c r="F516" s="35">
        <f>ROUNDUP(E516*Bulk!$O$1,-1)</f>
        <v>700</v>
      </c>
      <c r="G516" s="35">
        <f>ROUNDUP(E516*Bulk!$O$3,-1)</f>
        <v>650</v>
      </c>
      <c r="H516" s="2">
        <v>1</v>
      </c>
      <c r="I516" s="35">
        <f>F516*H516</f>
        <v>700</v>
      </c>
      <c r="J516" s="35">
        <f>G516*H516</f>
        <v>650</v>
      </c>
      <c r="K516" s="185">
        <v>4</v>
      </c>
      <c r="L516" s="257" t="s">
        <v>5990</v>
      </c>
      <c r="M516" s="178">
        <f>E516*H516</f>
        <v>0.99</v>
      </c>
      <c r="N516" s="178"/>
    </row>
    <row r="517" spans="1:15" x14ac:dyDescent="0.3">
      <c r="A517" s="30" t="s">
        <v>2920</v>
      </c>
      <c r="B517" s="168" t="s">
        <v>1520</v>
      </c>
      <c r="C517" s="23" t="s">
        <v>183</v>
      </c>
      <c r="D517" s="12" t="s">
        <v>208</v>
      </c>
      <c r="E517" s="266">
        <v>0.49</v>
      </c>
      <c r="F517" s="35">
        <f>ROUNDUP(E517*Bulk!$O$1,-1)</f>
        <v>350</v>
      </c>
      <c r="G517" s="35">
        <f>ROUNDUP(E517*Bulk!$O$3,-1)</f>
        <v>320</v>
      </c>
      <c r="H517" s="2">
        <v>1</v>
      </c>
      <c r="I517" s="16">
        <f>F517*H517</f>
        <v>350</v>
      </c>
      <c r="J517" s="16">
        <f>G517*H517</f>
        <v>320</v>
      </c>
      <c r="K517" s="185">
        <v>4</v>
      </c>
      <c r="L517" s="257" t="s">
        <v>2919</v>
      </c>
      <c r="M517" s="178">
        <f>E517*H517</f>
        <v>0.49</v>
      </c>
      <c r="N517" s="178"/>
    </row>
    <row r="518" spans="1:15" x14ac:dyDescent="0.3">
      <c r="A518" s="30" t="s">
        <v>802</v>
      </c>
      <c r="B518" s="168" t="s">
        <v>1520</v>
      </c>
      <c r="C518" s="23" t="s">
        <v>183</v>
      </c>
      <c r="D518" s="12" t="s">
        <v>208</v>
      </c>
      <c r="E518" s="266">
        <v>0.49</v>
      </c>
      <c r="F518" s="35">
        <f>ROUNDUP(E518*Bulk!$O$1,-1)</f>
        <v>350</v>
      </c>
      <c r="G518" s="35">
        <f>ROUNDUP(E518*Bulk!$O$3,-1)</f>
        <v>320</v>
      </c>
      <c r="H518" s="2">
        <v>2</v>
      </c>
      <c r="I518" s="16">
        <f>F518*H518</f>
        <v>700</v>
      </c>
      <c r="J518" s="16">
        <f>G518*H518</f>
        <v>640</v>
      </c>
      <c r="K518" s="185">
        <v>4</v>
      </c>
      <c r="L518" s="257" t="s">
        <v>801</v>
      </c>
      <c r="M518" s="178">
        <f>E518*H518</f>
        <v>0.98</v>
      </c>
      <c r="N518" s="178"/>
    </row>
    <row r="519" spans="1:15" x14ac:dyDescent="0.3">
      <c r="A519" s="38" t="s">
        <v>1818</v>
      </c>
      <c r="B519" s="170" t="s">
        <v>1523</v>
      </c>
      <c r="C519" s="23" t="s">
        <v>183</v>
      </c>
      <c r="D519" s="12" t="s">
        <v>208</v>
      </c>
      <c r="E519" s="266">
        <v>1.99</v>
      </c>
      <c r="F519" s="35">
        <f>ROUNDUP(E519*Bulk!$O$1,-1)</f>
        <v>1400</v>
      </c>
      <c r="G519" s="35">
        <f>ROUNDUP(E519*Bulk!$O$3,-1)</f>
        <v>1300</v>
      </c>
      <c r="H519" s="2">
        <v>1</v>
      </c>
      <c r="I519" s="16">
        <f>F519*H519</f>
        <v>1400</v>
      </c>
      <c r="J519" s="16">
        <f>G519*H519</f>
        <v>1300</v>
      </c>
      <c r="K519" s="185">
        <v>4</v>
      </c>
      <c r="L519" s="257" t="s">
        <v>1819</v>
      </c>
      <c r="M519" s="178">
        <f>E519*H519</f>
        <v>1.99</v>
      </c>
      <c r="N519" s="178"/>
    </row>
    <row r="520" spans="1:15" x14ac:dyDescent="0.3">
      <c r="A520" s="30" t="s">
        <v>1818</v>
      </c>
      <c r="B520" s="170" t="s">
        <v>1523</v>
      </c>
      <c r="C520" s="23" t="s">
        <v>183</v>
      </c>
      <c r="D520" s="12" t="s">
        <v>208</v>
      </c>
      <c r="E520" s="266">
        <v>1.99</v>
      </c>
      <c r="F520" s="35">
        <f>ROUNDUP(E520*Bulk!$O$1,-1)</f>
        <v>1400</v>
      </c>
      <c r="G520" s="35">
        <f>ROUNDUP(E520*Bulk!$O$3,-1)</f>
        <v>1300</v>
      </c>
      <c r="H520" s="2">
        <v>3</v>
      </c>
      <c r="I520" s="16">
        <f>F520*H520</f>
        <v>4200</v>
      </c>
      <c r="J520" s="16">
        <f>G520*H520</f>
        <v>3900</v>
      </c>
      <c r="K520" s="185">
        <v>4</v>
      </c>
      <c r="L520" s="257" t="s">
        <v>2921</v>
      </c>
      <c r="M520" s="178">
        <f>E520*H520</f>
        <v>5.97</v>
      </c>
      <c r="N520" s="178"/>
    </row>
    <row r="521" spans="1:15" x14ac:dyDescent="0.3">
      <c r="A521" s="4" t="s">
        <v>803</v>
      </c>
      <c r="B521" s="172" t="s">
        <v>1525</v>
      </c>
      <c r="C521" s="23" t="s">
        <v>183</v>
      </c>
      <c r="D521" s="12" t="s">
        <v>208</v>
      </c>
      <c r="E521" s="266">
        <v>0.49</v>
      </c>
      <c r="F521" s="35">
        <f>ROUNDUP(E521*Bulk!$O$1,-1)</f>
        <v>350</v>
      </c>
      <c r="G521" s="35">
        <f>ROUNDUP(E521*Bulk!$O$3,-1)</f>
        <v>320</v>
      </c>
      <c r="H521" s="2">
        <v>2</v>
      </c>
      <c r="I521" s="16">
        <f>F521*H521</f>
        <v>700</v>
      </c>
      <c r="J521" s="16">
        <f>G521*H521</f>
        <v>640</v>
      </c>
      <c r="K521" s="185">
        <v>4</v>
      </c>
      <c r="L521" s="257" t="s">
        <v>804</v>
      </c>
      <c r="M521" s="178">
        <f>E521*H521</f>
        <v>0.98</v>
      </c>
      <c r="N521" s="178"/>
    </row>
    <row r="522" spans="1:15" x14ac:dyDescent="0.3">
      <c r="A522" s="38" t="s">
        <v>3949</v>
      </c>
      <c r="B522" s="157" t="s">
        <v>2132</v>
      </c>
      <c r="C522" s="23" t="s">
        <v>183</v>
      </c>
      <c r="D522" s="12" t="s">
        <v>208</v>
      </c>
      <c r="E522" s="266">
        <v>0.99</v>
      </c>
      <c r="F522" s="35">
        <f>ROUNDUP(E522*Bulk!$O$1,-1)</f>
        <v>700</v>
      </c>
      <c r="G522" s="35">
        <f>ROUNDUP(E522*Bulk!$O$3,-1)</f>
        <v>650</v>
      </c>
      <c r="H522" s="2">
        <v>1</v>
      </c>
      <c r="I522" s="16">
        <f>F522*H522</f>
        <v>700</v>
      </c>
      <c r="J522" s="16">
        <f>G522*H522</f>
        <v>650</v>
      </c>
      <c r="K522" s="185">
        <v>4</v>
      </c>
      <c r="L522" s="257" t="s">
        <v>3948</v>
      </c>
      <c r="M522" s="178">
        <f>E522*H522</f>
        <v>0.99</v>
      </c>
      <c r="N522" s="178"/>
    </row>
    <row r="523" spans="1:15" x14ac:dyDescent="0.3">
      <c r="A523" s="4" t="s">
        <v>2269</v>
      </c>
      <c r="B523" s="157" t="s">
        <v>2132</v>
      </c>
      <c r="C523" s="23" t="s">
        <v>183</v>
      </c>
      <c r="D523" s="12" t="s">
        <v>208</v>
      </c>
      <c r="E523" s="266">
        <v>0.49</v>
      </c>
      <c r="F523" s="35">
        <f>ROUNDUP(E523*Bulk!$O$1,-1)</f>
        <v>350</v>
      </c>
      <c r="G523" s="35">
        <f>ROUNDUP(E523*Bulk!$O$3,-1)</f>
        <v>320</v>
      </c>
      <c r="H523" s="2">
        <v>2</v>
      </c>
      <c r="I523" s="16">
        <f>F523*H523</f>
        <v>700</v>
      </c>
      <c r="J523" s="16">
        <f>G523*H523</f>
        <v>640</v>
      </c>
      <c r="K523" s="185">
        <v>4</v>
      </c>
      <c r="L523" s="257" t="s">
        <v>2268</v>
      </c>
      <c r="M523" s="178">
        <f>E523*H523</f>
        <v>0.98</v>
      </c>
      <c r="N523" s="178"/>
      <c r="O523" s="63"/>
    </row>
    <row r="524" spans="1:15" x14ac:dyDescent="0.3">
      <c r="A524" s="21" t="s">
        <v>2923</v>
      </c>
      <c r="B524" s="193" t="s">
        <v>2423</v>
      </c>
      <c r="C524" s="23" t="s">
        <v>183</v>
      </c>
      <c r="D524" s="12" t="s">
        <v>208</v>
      </c>
      <c r="E524" s="266">
        <v>1.49</v>
      </c>
      <c r="F524" s="35">
        <f>ROUNDUP(E524*Bulk!$O$1,-1)</f>
        <v>1050</v>
      </c>
      <c r="G524" s="35">
        <f>ROUNDUP(E524*Bulk!$O$3,-1)</f>
        <v>970</v>
      </c>
      <c r="H524" s="2">
        <v>1</v>
      </c>
      <c r="I524" s="16">
        <f>F524*H524</f>
        <v>1050</v>
      </c>
      <c r="J524" s="16">
        <f>G524*H524</f>
        <v>970</v>
      </c>
      <c r="K524" s="185">
        <v>4</v>
      </c>
      <c r="L524" s="257" t="s">
        <v>2922</v>
      </c>
      <c r="M524" s="178">
        <f>E524*H524</f>
        <v>1.49</v>
      </c>
      <c r="N524" s="178"/>
      <c r="O524" s="63"/>
    </row>
    <row r="525" spans="1:15" x14ac:dyDescent="0.3">
      <c r="A525" s="30" t="s">
        <v>4756</v>
      </c>
      <c r="B525" s="193" t="s">
        <v>2423</v>
      </c>
      <c r="C525" s="23" t="s">
        <v>183</v>
      </c>
      <c r="D525" s="12" t="s">
        <v>208</v>
      </c>
      <c r="E525" s="266">
        <v>0.49</v>
      </c>
      <c r="F525" s="35">
        <f>ROUNDUP(E525*Bulk!$O$1,-1)</f>
        <v>350</v>
      </c>
      <c r="G525" s="35">
        <f>ROUNDUP(E525*Bulk!$O$3,-1)</f>
        <v>320</v>
      </c>
      <c r="H525" s="2">
        <v>1</v>
      </c>
      <c r="I525" s="16">
        <f>F525*H525</f>
        <v>350</v>
      </c>
      <c r="J525" s="16">
        <f>G525*H525</f>
        <v>320</v>
      </c>
      <c r="K525" s="185">
        <v>4</v>
      </c>
      <c r="L525" s="257" t="s">
        <v>3342</v>
      </c>
      <c r="M525" s="178">
        <f>E525*H525</f>
        <v>0.49</v>
      </c>
      <c r="N525" s="178"/>
      <c r="O525" s="63"/>
    </row>
    <row r="526" spans="1:15" x14ac:dyDescent="0.3">
      <c r="A526" s="30" t="s">
        <v>3950</v>
      </c>
      <c r="B526" s="193" t="s">
        <v>2423</v>
      </c>
      <c r="C526" s="23" t="s">
        <v>183</v>
      </c>
      <c r="D526" s="12" t="s">
        <v>208</v>
      </c>
      <c r="E526" s="266">
        <v>0.49</v>
      </c>
      <c r="F526" s="35">
        <f>ROUNDUP(E526*Bulk!$O$1,-1)</f>
        <v>350</v>
      </c>
      <c r="G526" s="35">
        <f>ROUNDUP(E526*Bulk!$O$3,-1)</f>
        <v>320</v>
      </c>
      <c r="H526" s="2">
        <v>1</v>
      </c>
      <c r="I526" s="16">
        <f>F526*H526</f>
        <v>350</v>
      </c>
      <c r="J526" s="16">
        <f>G526*H526</f>
        <v>320</v>
      </c>
      <c r="K526" s="185">
        <v>4</v>
      </c>
      <c r="L526" s="257" t="s">
        <v>3951</v>
      </c>
      <c r="M526" s="178">
        <f>E526*H526</f>
        <v>0.49</v>
      </c>
      <c r="N526" s="178"/>
    </row>
    <row r="527" spans="1:15" x14ac:dyDescent="0.3">
      <c r="A527" s="4" t="s">
        <v>3426</v>
      </c>
      <c r="B527" s="205" t="s">
        <v>2628</v>
      </c>
      <c r="C527" s="23" t="s">
        <v>183</v>
      </c>
      <c r="D527" s="12" t="s">
        <v>208</v>
      </c>
      <c r="E527" s="266">
        <v>0.49</v>
      </c>
      <c r="F527" s="35">
        <f>ROUNDUP(E527*Bulk!$O$1,-1)</f>
        <v>350</v>
      </c>
      <c r="G527" s="35">
        <f>ROUNDUP(E527*Bulk!$O$3,-1)</f>
        <v>320</v>
      </c>
      <c r="H527" s="2">
        <v>1</v>
      </c>
      <c r="I527" s="16">
        <f>F527*H527</f>
        <v>350</v>
      </c>
      <c r="J527" s="16">
        <f>G527*H527</f>
        <v>320</v>
      </c>
      <c r="K527" s="185">
        <v>4</v>
      </c>
      <c r="L527" s="257" t="s">
        <v>3425</v>
      </c>
      <c r="M527" s="178">
        <f>E527*H527</f>
        <v>0.49</v>
      </c>
      <c r="N527" s="178"/>
    </row>
    <row r="528" spans="1:15" x14ac:dyDescent="0.3">
      <c r="A528" s="4" t="s">
        <v>6625</v>
      </c>
      <c r="B528" s="284" t="s">
        <v>6291</v>
      </c>
      <c r="C528" s="23" t="s">
        <v>183</v>
      </c>
      <c r="D528" s="12" t="s">
        <v>208</v>
      </c>
      <c r="E528" s="266">
        <v>0.49</v>
      </c>
      <c r="F528" s="35">
        <f>ROUNDUP(E528*Bulk!$O$1,-1)</f>
        <v>350</v>
      </c>
      <c r="G528" s="35">
        <f>ROUNDUP(E528*Bulk!$O$3,-1)</f>
        <v>320</v>
      </c>
      <c r="H528" s="2">
        <v>1</v>
      </c>
      <c r="I528" s="35">
        <f>F528*H528</f>
        <v>350</v>
      </c>
      <c r="J528" s="35">
        <f>G528*H528</f>
        <v>320</v>
      </c>
      <c r="K528" s="185">
        <v>4</v>
      </c>
      <c r="L528" s="257" t="s">
        <v>6626</v>
      </c>
      <c r="M528" s="178">
        <f>E528*H528</f>
        <v>0.49</v>
      </c>
      <c r="N528" s="178"/>
    </row>
    <row r="529" spans="1:14" x14ac:dyDescent="0.3">
      <c r="A529" s="4" t="s">
        <v>6627</v>
      </c>
      <c r="B529" s="284" t="s">
        <v>6291</v>
      </c>
      <c r="C529" s="23" t="s">
        <v>183</v>
      </c>
      <c r="D529" s="12" t="s">
        <v>208</v>
      </c>
      <c r="E529" s="266">
        <v>0.49</v>
      </c>
      <c r="F529" s="35">
        <f>ROUNDUP(E529*Bulk!$O$1,-1)</f>
        <v>350</v>
      </c>
      <c r="G529" s="35">
        <f>ROUNDUP(E529*Bulk!$O$3,-1)</f>
        <v>320</v>
      </c>
      <c r="H529" s="2">
        <v>2</v>
      </c>
      <c r="I529" s="35">
        <f>F529*H529</f>
        <v>700</v>
      </c>
      <c r="J529" s="35">
        <f>G529*H529</f>
        <v>640</v>
      </c>
      <c r="K529" s="185">
        <v>4</v>
      </c>
      <c r="L529" s="257" t="s">
        <v>6628</v>
      </c>
      <c r="M529" s="178">
        <f>E529*H529</f>
        <v>0.98</v>
      </c>
      <c r="N529" s="178"/>
    </row>
    <row r="530" spans="1:14" x14ac:dyDescent="0.3">
      <c r="A530" s="4" t="s">
        <v>6629</v>
      </c>
      <c r="B530" s="284" t="s">
        <v>6291</v>
      </c>
      <c r="C530" s="23" t="s">
        <v>183</v>
      </c>
      <c r="D530" s="12" t="s">
        <v>208</v>
      </c>
      <c r="E530" s="266">
        <v>0.49</v>
      </c>
      <c r="F530" s="35">
        <f>ROUNDUP(E530*Bulk!$O$1,-1)</f>
        <v>350</v>
      </c>
      <c r="G530" s="35">
        <f>ROUNDUP(E530*Bulk!$O$3,-1)</f>
        <v>320</v>
      </c>
      <c r="H530" s="2">
        <v>1</v>
      </c>
      <c r="I530" s="35">
        <f>F530*H530</f>
        <v>350</v>
      </c>
      <c r="J530" s="35">
        <f>G530*H530</f>
        <v>320</v>
      </c>
      <c r="K530" s="185">
        <v>4</v>
      </c>
      <c r="L530" s="257" t="s">
        <v>6630</v>
      </c>
      <c r="M530" s="178">
        <f>E530*H530</f>
        <v>0.49</v>
      </c>
      <c r="N530" s="178"/>
    </row>
    <row r="531" spans="1:14" x14ac:dyDescent="0.3">
      <c r="A531" s="4" t="s">
        <v>6631</v>
      </c>
      <c r="B531" s="284" t="s">
        <v>6291</v>
      </c>
      <c r="C531" s="23" t="s">
        <v>183</v>
      </c>
      <c r="D531" s="11" t="s">
        <v>210</v>
      </c>
      <c r="E531" s="266">
        <v>1.99</v>
      </c>
      <c r="F531" s="35">
        <f>ROUNDUP(E531*Bulk!$O$1,-1)</f>
        <v>1400</v>
      </c>
      <c r="G531" s="35">
        <f>ROUNDUP(E531*Bulk!$O$3,-1)</f>
        <v>1300</v>
      </c>
      <c r="H531" s="2">
        <v>1</v>
      </c>
      <c r="I531" s="35">
        <f>F531*H531</f>
        <v>1400</v>
      </c>
      <c r="J531" s="35">
        <f>G531*H531</f>
        <v>1300</v>
      </c>
      <c r="K531" s="185">
        <v>4</v>
      </c>
      <c r="L531" s="257" t="s">
        <v>6632</v>
      </c>
      <c r="M531" s="178">
        <f>E531*H531</f>
        <v>1.99</v>
      </c>
      <c r="N531" s="178"/>
    </row>
    <row r="532" spans="1:14" x14ac:dyDescent="0.3">
      <c r="A532" s="21" t="s">
        <v>3427</v>
      </c>
      <c r="B532" s="211" t="s">
        <v>3228</v>
      </c>
      <c r="C532" s="23" t="s">
        <v>183</v>
      </c>
      <c r="D532" s="12" t="s">
        <v>208</v>
      </c>
      <c r="E532" s="266">
        <v>0.49</v>
      </c>
      <c r="F532" s="35">
        <f>ROUNDUP(E532*Bulk!$O$1,-1)</f>
        <v>350</v>
      </c>
      <c r="G532" s="35">
        <f>ROUNDUP(E532*Bulk!$O$3,-1)</f>
        <v>320</v>
      </c>
      <c r="H532" s="2">
        <v>1</v>
      </c>
      <c r="I532" s="16">
        <f>F532*H532</f>
        <v>350</v>
      </c>
      <c r="J532" s="16">
        <f>G532*H532</f>
        <v>320</v>
      </c>
      <c r="K532" s="185">
        <v>4</v>
      </c>
      <c r="L532" s="257" t="s">
        <v>3428</v>
      </c>
      <c r="M532" s="178">
        <f>E532*H532</f>
        <v>0.49</v>
      </c>
      <c r="N532" s="178"/>
    </row>
    <row r="533" spans="1:14" x14ac:dyDescent="0.3">
      <c r="A533" s="4" t="s">
        <v>3427</v>
      </c>
      <c r="B533" s="211" t="s">
        <v>3228</v>
      </c>
      <c r="C533" s="23" t="s">
        <v>183</v>
      </c>
      <c r="D533" s="12" t="s">
        <v>208</v>
      </c>
      <c r="E533" s="266">
        <v>0.49</v>
      </c>
      <c r="F533" s="35">
        <f>ROUNDUP(E533*Bulk!$O$1,-1)</f>
        <v>350</v>
      </c>
      <c r="G533" s="35">
        <f>ROUNDUP(E533*Bulk!$O$3,-1)</f>
        <v>320</v>
      </c>
      <c r="H533" s="2">
        <v>2</v>
      </c>
      <c r="I533" s="16">
        <f>F533*H533</f>
        <v>700</v>
      </c>
      <c r="J533" s="16">
        <f>G533*H533</f>
        <v>640</v>
      </c>
      <c r="K533" s="185">
        <v>4</v>
      </c>
      <c r="L533" s="257" t="s">
        <v>3429</v>
      </c>
      <c r="M533" s="178">
        <f>E533*H533</f>
        <v>0.98</v>
      </c>
      <c r="N533" s="178"/>
    </row>
    <row r="534" spans="1:14" x14ac:dyDescent="0.3">
      <c r="A534" s="30" t="s">
        <v>3954</v>
      </c>
      <c r="B534" s="244" t="s">
        <v>3838</v>
      </c>
      <c r="C534" s="23" t="s">
        <v>183</v>
      </c>
      <c r="D534" s="12" t="s">
        <v>208</v>
      </c>
      <c r="E534" s="266">
        <v>1.49</v>
      </c>
      <c r="F534" s="35">
        <f>ROUNDUP(E534*Bulk!$O$1,-1)</f>
        <v>1050</v>
      </c>
      <c r="G534" s="35">
        <f>ROUNDUP(E534*Bulk!$O$3,-1)</f>
        <v>970</v>
      </c>
      <c r="H534" s="2">
        <v>1</v>
      </c>
      <c r="I534" s="16">
        <f>F534*H534</f>
        <v>1050</v>
      </c>
      <c r="J534" s="16">
        <f>G534*H534</f>
        <v>970</v>
      </c>
      <c r="K534" s="185">
        <v>4</v>
      </c>
      <c r="L534" s="257" t="s">
        <v>3955</v>
      </c>
      <c r="M534" s="178">
        <f>E534*H534</f>
        <v>1.49</v>
      </c>
      <c r="N534" s="178"/>
    </row>
    <row r="535" spans="1:14" x14ac:dyDescent="0.3">
      <c r="A535" s="30" t="s">
        <v>3953</v>
      </c>
      <c r="B535" s="244" t="s">
        <v>3838</v>
      </c>
      <c r="C535" s="23" t="s">
        <v>183</v>
      </c>
      <c r="D535" s="12" t="s">
        <v>208</v>
      </c>
      <c r="E535" s="266">
        <v>0.49</v>
      </c>
      <c r="F535" s="35">
        <f>ROUNDUP(E535*Bulk!$O$1,-1)</f>
        <v>350</v>
      </c>
      <c r="G535" s="35">
        <f>ROUNDUP(E535*Bulk!$O$3,-1)</f>
        <v>320</v>
      </c>
      <c r="H535" s="2">
        <v>1</v>
      </c>
      <c r="I535" s="16">
        <f>F535*H535</f>
        <v>350</v>
      </c>
      <c r="J535" s="16">
        <f>G535*H535</f>
        <v>320</v>
      </c>
      <c r="K535" s="185">
        <v>4</v>
      </c>
      <c r="L535" s="257" t="s">
        <v>3952</v>
      </c>
      <c r="M535" s="178">
        <f>E535*H535</f>
        <v>0.49</v>
      </c>
      <c r="N535" s="178"/>
    </row>
    <row r="536" spans="1:14" x14ac:dyDescent="0.3">
      <c r="A536" s="30" t="s">
        <v>4204</v>
      </c>
      <c r="B536" s="249" t="s">
        <v>4120</v>
      </c>
      <c r="C536" s="23" t="s">
        <v>183</v>
      </c>
      <c r="D536" s="12" t="s">
        <v>208</v>
      </c>
      <c r="E536" s="266">
        <v>0.49</v>
      </c>
      <c r="F536" s="35">
        <f>ROUNDUP(E536*Bulk!$O$1,-1)</f>
        <v>350</v>
      </c>
      <c r="G536" s="35">
        <f>ROUNDUP(E536*Bulk!$O$3,-1)</f>
        <v>320</v>
      </c>
      <c r="H536" s="2">
        <v>2</v>
      </c>
      <c r="I536" s="16">
        <f>F536*H536</f>
        <v>700</v>
      </c>
      <c r="J536" s="16">
        <f>G536*H536</f>
        <v>640</v>
      </c>
      <c r="K536" s="185">
        <v>4</v>
      </c>
      <c r="L536" s="257" t="s">
        <v>4203</v>
      </c>
      <c r="M536" s="178">
        <f>E536*H536</f>
        <v>0.98</v>
      </c>
      <c r="N536" s="178"/>
    </row>
    <row r="537" spans="1:14" x14ac:dyDescent="0.3">
      <c r="A537" s="38" t="s">
        <v>4759</v>
      </c>
      <c r="B537" s="255" t="s">
        <v>4514</v>
      </c>
      <c r="C537" s="23" t="s">
        <v>183</v>
      </c>
      <c r="D537" s="12" t="s">
        <v>208</v>
      </c>
      <c r="E537" s="266">
        <v>0.99</v>
      </c>
      <c r="F537" s="35">
        <f>ROUNDUP(E537*Bulk!$O$1,-1)</f>
        <v>700</v>
      </c>
      <c r="G537" s="35">
        <f>ROUNDUP(E537*Bulk!$O$3,-1)</f>
        <v>650</v>
      </c>
      <c r="H537" s="2">
        <v>1</v>
      </c>
      <c r="I537" s="16">
        <f>F537*H537</f>
        <v>700</v>
      </c>
      <c r="J537" s="16">
        <f>G537*H537</f>
        <v>650</v>
      </c>
      <c r="K537" s="185">
        <v>4</v>
      </c>
      <c r="L537" s="257" t="s">
        <v>4758</v>
      </c>
      <c r="M537" s="178">
        <f>E537*H537</f>
        <v>0.99</v>
      </c>
      <c r="N537" s="178"/>
    </row>
    <row r="538" spans="1:14" x14ac:dyDescent="0.3">
      <c r="A538" s="30" t="s">
        <v>4759</v>
      </c>
      <c r="B538" s="255" t="s">
        <v>4514</v>
      </c>
      <c r="C538" s="23" t="s">
        <v>183</v>
      </c>
      <c r="D538" s="12" t="s">
        <v>208</v>
      </c>
      <c r="E538" s="266">
        <v>0.49</v>
      </c>
      <c r="F538" s="35">
        <f>ROUNDUP(E538*Bulk!$O$1,-1)</f>
        <v>350</v>
      </c>
      <c r="G538" s="35">
        <f>ROUNDUP(E538*Bulk!$O$3,-1)</f>
        <v>320</v>
      </c>
      <c r="H538" s="2">
        <v>1</v>
      </c>
      <c r="I538" s="16">
        <f>F538*H538</f>
        <v>350</v>
      </c>
      <c r="J538" s="16">
        <f>G538*H538</f>
        <v>320</v>
      </c>
      <c r="K538" s="185">
        <v>4</v>
      </c>
      <c r="L538" s="257" t="s">
        <v>4757</v>
      </c>
      <c r="M538" s="178">
        <f>E538*H538</f>
        <v>0.49</v>
      </c>
      <c r="N538" s="178"/>
    </row>
    <row r="539" spans="1:14" x14ac:dyDescent="0.3">
      <c r="A539" s="4" t="s">
        <v>5991</v>
      </c>
      <c r="B539" s="272" t="s">
        <v>5294</v>
      </c>
      <c r="C539" s="23" t="s">
        <v>183</v>
      </c>
      <c r="D539" s="12" t="s">
        <v>208</v>
      </c>
      <c r="E539" s="266">
        <v>0.49</v>
      </c>
      <c r="F539" s="35">
        <f>ROUNDUP(E539*Bulk!$O$1,-1)</f>
        <v>350</v>
      </c>
      <c r="G539" s="35">
        <f>ROUNDUP(E539*Bulk!$O$3,-1)</f>
        <v>320</v>
      </c>
      <c r="H539" s="2">
        <v>1</v>
      </c>
      <c r="I539" s="35">
        <f>F539*H539</f>
        <v>350</v>
      </c>
      <c r="J539" s="35">
        <f>G539*H539</f>
        <v>320</v>
      </c>
      <c r="K539" s="185">
        <v>4</v>
      </c>
      <c r="L539" s="257" t="s">
        <v>5992</v>
      </c>
      <c r="M539" s="178">
        <f>E539*H539</f>
        <v>0.49</v>
      </c>
      <c r="N539" s="178"/>
    </row>
    <row r="540" spans="1:14" x14ac:dyDescent="0.3">
      <c r="A540" s="21" t="s">
        <v>5991</v>
      </c>
      <c r="B540" s="272" t="s">
        <v>5294</v>
      </c>
      <c r="C540" s="23" t="s">
        <v>183</v>
      </c>
      <c r="D540" s="12" t="s">
        <v>208</v>
      </c>
      <c r="E540" s="266">
        <v>0.49</v>
      </c>
      <c r="F540" s="35">
        <f>ROUNDUP(E540*Bulk!$O$1,-1)</f>
        <v>350</v>
      </c>
      <c r="G540" s="35">
        <f>ROUNDUP(E540*Bulk!$O$3,-1)</f>
        <v>320</v>
      </c>
      <c r="H540" s="2">
        <v>1</v>
      </c>
      <c r="I540" s="35">
        <f>F540*H540</f>
        <v>350</v>
      </c>
      <c r="J540" s="35">
        <f>G540*H540</f>
        <v>320</v>
      </c>
      <c r="K540" s="185">
        <v>4</v>
      </c>
      <c r="L540" s="257" t="s">
        <v>5993</v>
      </c>
      <c r="M540" s="178">
        <f>E540*H540</f>
        <v>0.49</v>
      </c>
      <c r="N540" s="178"/>
    </row>
    <row r="541" spans="1:14" x14ac:dyDescent="0.3">
      <c r="A541" s="4" t="s">
        <v>4760</v>
      </c>
      <c r="B541" s="128" t="s">
        <v>1464</v>
      </c>
      <c r="C541" s="23" t="s">
        <v>183</v>
      </c>
      <c r="D541" s="12" t="s">
        <v>208</v>
      </c>
      <c r="E541" s="266">
        <v>0.59</v>
      </c>
      <c r="F541" s="35">
        <f>ROUNDUP(E541*Bulk!$O$1,-1)</f>
        <v>420</v>
      </c>
      <c r="G541" s="35">
        <f>ROUNDUP(E541*Bulk!$O$3,-1)</f>
        <v>390</v>
      </c>
      <c r="H541" s="2">
        <v>1</v>
      </c>
      <c r="I541" s="16">
        <f>F541*H541</f>
        <v>420</v>
      </c>
      <c r="J541" s="16">
        <f>G541*H541</f>
        <v>390</v>
      </c>
      <c r="K541" s="185">
        <v>5</v>
      </c>
      <c r="L541" s="257" t="s">
        <v>4761</v>
      </c>
      <c r="M541" s="178">
        <f>E541*H541</f>
        <v>0.59</v>
      </c>
      <c r="N541" s="178"/>
    </row>
    <row r="542" spans="1:14" x14ac:dyDescent="0.3">
      <c r="A542" s="4" t="s">
        <v>4763</v>
      </c>
      <c r="B542" s="71" t="s">
        <v>1467</v>
      </c>
      <c r="C542" s="23" t="s">
        <v>183</v>
      </c>
      <c r="D542" s="12" t="s">
        <v>208</v>
      </c>
      <c r="E542" s="266">
        <v>1.99</v>
      </c>
      <c r="F542" s="35">
        <f>ROUNDUP(E542*Bulk!$O$1,-1)</f>
        <v>1400</v>
      </c>
      <c r="G542" s="35">
        <f>ROUNDUP(E542*Bulk!$O$3,-1)</f>
        <v>1300</v>
      </c>
      <c r="H542" s="2">
        <v>1</v>
      </c>
      <c r="I542" s="16">
        <f>F542*H542</f>
        <v>1400</v>
      </c>
      <c r="J542" s="16">
        <f>G542*H542</f>
        <v>1300</v>
      </c>
      <c r="K542" s="185">
        <v>5</v>
      </c>
      <c r="L542" s="257" t="s">
        <v>4762</v>
      </c>
      <c r="M542" s="178">
        <f>E542*H542</f>
        <v>1.99</v>
      </c>
      <c r="N542" s="178"/>
    </row>
    <row r="543" spans="1:14" x14ac:dyDescent="0.3">
      <c r="A543" s="4" t="s">
        <v>5142</v>
      </c>
      <c r="B543" s="71" t="s">
        <v>1467</v>
      </c>
      <c r="C543" s="23" t="s">
        <v>183</v>
      </c>
      <c r="D543" s="11" t="s">
        <v>210</v>
      </c>
      <c r="E543" s="266">
        <v>1.49</v>
      </c>
      <c r="F543" s="35">
        <f>ROUNDUP(E543*Bulk!$O$1,-1)</f>
        <v>1050</v>
      </c>
      <c r="G543" s="35">
        <f>ROUNDUP(E543*Bulk!$O$3,-1)</f>
        <v>970</v>
      </c>
      <c r="H543" s="2">
        <v>1</v>
      </c>
      <c r="I543" s="16">
        <f>F543*H543</f>
        <v>1050</v>
      </c>
      <c r="J543" s="16">
        <f>G543*H543</f>
        <v>970</v>
      </c>
      <c r="K543" s="185">
        <v>5</v>
      </c>
      <c r="L543" s="257" t="s">
        <v>5143</v>
      </c>
      <c r="M543" s="178">
        <f>E543*H543</f>
        <v>1.49</v>
      </c>
      <c r="N543" s="178"/>
    </row>
    <row r="544" spans="1:14" x14ac:dyDescent="0.3">
      <c r="A544" s="4" t="s">
        <v>1918</v>
      </c>
      <c r="B544" s="146" t="s">
        <v>1490</v>
      </c>
      <c r="C544" s="23" t="s">
        <v>183</v>
      </c>
      <c r="D544" s="12" t="s">
        <v>208</v>
      </c>
      <c r="E544" s="266">
        <v>1.49</v>
      </c>
      <c r="F544" s="35">
        <f>ROUNDUP(E544*Bulk!$O$1,-1)</f>
        <v>1050</v>
      </c>
      <c r="G544" s="35">
        <f>ROUNDUP(E544*Bulk!$O$3,-1)</f>
        <v>970</v>
      </c>
      <c r="H544" s="2">
        <v>1</v>
      </c>
      <c r="I544" s="16">
        <f>F544*H544</f>
        <v>1050</v>
      </c>
      <c r="J544" s="16">
        <f>G544*H544</f>
        <v>970</v>
      </c>
      <c r="K544" s="185">
        <v>5</v>
      </c>
      <c r="L544" s="257" t="s">
        <v>1932</v>
      </c>
      <c r="M544" s="178">
        <f>E544*H544</f>
        <v>1.49</v>
      </c>
      <c r="N544" s="178"/>
    </row>
    <row r="545" spans="1:14" x14ac:dyDescent="0.3">
      <c r="A545" s="4" t="s">
        <v>5995</v>
      </c>
      <c r="B545" s="150" t="s">
        <v>1494</v>
      </c>
      <c r="C545" s="23" t="s">
        <v>183</v>
      </c>
      <c r="D545" s="11" t="s">
        <v>210</v>
      </c>
      <c r="E545" s="266">
        <v>1.49</v>
      </c>
      <c r="F545" s="35">
        <f>ROUNDUP(E545*Bulk!$O$1,-1)</f>
        <v>1050</v>
      </c>
      <c r="G545" s="35">
        <f>ROUNDUP(E545*Bulk!$O$3,-1)</f>
        <v>970</v>
      </c>
      <c r="H545" s="2">
        <v>1</v>
      </c>
      <c r="I545" s="35">
        <f>F545*H545</f>
        <v>1050</v>
      </c>
      <c r="J545" s="35">
        <f>G545*H545</f>
        <v>970</v>
      </c>
      <c r="K545" s="185">
        <v>5</v>
      </c>
      <c r="L545" s="257" t="s">
        <v>5994</v>
      </c>
      <c r="M545" s="178">
        <f>E545*H545</f>
        <v>1.49</v>
      </c>
      <c r="N545" s="178"/>
    </row>
    <row r="546" spans="1:14" x14ac:dyDescent="0.3">
      <c r="A546" s="4" t="s">
        <v>4765</v>
      </c>
      <c r="B546" s="155" t="s">
        <v>1500</v>
      </c>
      <c r="C546" s="23" t="s">
        <v>183</v>
      </c>
      <c r="D546" s="11" t="s">
        <v>210</v>
      </c>
      <c r="E546" s="266">
        <v>0.99</v>
      </c>
      <c r="F546" s="35">
        <f>ROUNDUP(E546*Bulk!$O$1,-1)</f>
        <v>700</v>
      </c>
      <c r="G546" s="35">
        <f>ROUNDUP(E546*Bulk!$O$3,-1)</f>
        <v>650</v>
      </c>
      <c r="H546" s="2">
        <v>1</v>
      </c>
      <c r="I546" s="16">
        <f>F546*H546</f>
        <v>700</v>
      </c>
      <c r="J546" s="16">
        <f>G546*H546</f>
        <v>650</v>
      </c>
      <c r="K546" s="185">
        <v>5</v>
      </c>
      <c r="L546" s="257" t="s">
        <v>4764</v>
      </c>
      <c r="M546" s="178">
        <f>E546*H546</f>
        <v>0.99</v>
      </c>
      <c r="N546" s="178"/>
    </row>
    <row r="547" spans="1:14" x14ac:dyDescent="0.3">
      <c r="A547" s="4" t="s">
        <v>805</v>
      </c>
      <c r="B547" s="155" t="s">
        <v>1500</v>
      </c>
      <c r="C547" s="23" t="s">
        <v>183</v>
      </c>
      <c r="D547" s="12" t="s">
        <v>208</v>
      </c>
      <c r="E547" s="266">
        <v>0.99</v>
      </c>
      <c r="F547" s="35">
        <f>ROUNDUP(E547*Bulk!$O$1,-1)</f>
        <v>700</v>
      </c>
      <c r="G547" s="35">
        <f>ROUNDUP(E547*Bulk!$O$3,-1)</f>
        <v>650</v>
      </c>
      <c r="H547" s="2">
        <v>2</v>
      </c>
      <c r="I547" s="16">
        <f>F547*H547</f>
        <v>1400</v>
      </c>
      <c r="J547" s="16">
        <f>G547*H547</f>
        <v>1300</v>
      </c>
      <c r="K547" s="185">
        <v>5</v>
      </c>
      <c r="L547" s="257" t="s">
        <v>806</v>
      </c>
      <c r="M547" s="178">
        <f>E547*H547</f>
        <v>1.98</v>
      </c>
      <c r="N547" s="178"/>
    </row>
    <row r="548" spans="1:14" x14ac:dyDescent="0.3">
      <c r="A548" s="4" t="s">
        <v>808</v>
      </c>
      <c r="B548" s="155" t="s">
        <v>1500</v>
      </c>
      <c r="C548" s="23" t="s">
        <v>183</v>
      </c>
      <c r="D548" s="12" t="s">
        <v>208</v>
      </c>
      <c r="E548" s="266">
        <v>0.49</v>
      </c>
      <c r="F548" s="35">
        <f>ROUNDUP(E548*Bulk!$O$1,-1)</f>
        <v>350</v>
      </c>
      <c r="G548" s="35">
        <f>ROUNDUP(E548*Bulk!$O$3,-1)</f>
        <v>320</v>
      </c>
      <c r="H548" s="2">
        <v>1</v>
      </c>
      <c r="I548" s="16">
        <f>F548*H548</f>
        <v>350</v>
      </c>
      <c r="J548" s="16">
        <f>G548*H548</f>
        <v>320</v>
      </c>
      <c r="K548" s="185">
        <v>5</v>
      </c>
      <c r="L548" s="257" t="s">
        <v>807</v>
      </c>
      <c r="M548" s="178">
        <f>E548*H548</f>
        <v>0.49</v>
      </c>
      <c r="N548" s="178"/>
    </row>
    <row r="549" spans="1:14" x14ac:dyDescent="0.3">
      <c r="A549" s="4" t="s">
        <v>3431</v>
      </c>
      <c r="B549" s="143" t="s">
        <v>1505</v>
      </c>
      <c r="C549" s="23" t="s">
        <v>183</v>
      </c>
      <c r="D549" s="12" t="s">
        <v>208</v>
      </c>
      <c r="E549" s="266">
        <v>0.49</v>
      </c>
      <c r="F549" s="35">
        <f>ROUNDUP(E549*Bulk!$O$1,-1)</f>
        <v>350</v>
      </c>
      <c r="G549" s="35">
        <f>ROUNDUP(E549*Bulk!$O$3,-1)</f>
        <v>320</v>
      </c>
      <c r="H549" s="2">
        <v>3</v>
      </c>
      <c r="I549" s="16">
        <f>F549*H549</f>
        <v>1050</v>
      </c>
      <c r="J549" s="16">
        <f>G549*H549</f>
        <v>960</v>
      </c>
      <c r="K549" s="185">
        <v>5</v>
      </c>
      <c r="L549" s="257" t="s">
        <v>3430</v>
      </c>
      <c r="M549" s="178">
        <f>E549*H549</f>
        <v>1.47</v>
      </c>
      <c r="N549" s="178"/>
    </row>
    <row r="550" spans="1:14" x14ac:dyDescent="0.3">
      <c r="A550" s="4" t="s">
        <v>809</v>
      </c>
      <c r="B550" s="158" t="s">
        <v>1508</v>
      </c>
      <c r="C550" s="23" t="s">
        <v>183</v>
      </c>
      <c r="D550" s="12" t="s">
        <v>208</v>
      </c>
      <c r="E550" s="266">
        <v>0.49</v>
      </c>
      <c r="F550" s="35">
        <f>ROUNDUP(E550*Bulk!$O$1,-1)</f>
        <v>350</v>
      </c>
      <c r="G550" s="35">
        <f>ROUNDUP(E550*Bulk!$O$3,-1)</f>
        <v>320</v>
      </c>
      <c r="H550" s="2">
        <v>1</v>
      </c>
      <c r="I550" s="16">
        <f>F550*H550</f>
        <v>350</v>
      </c>
      <c r="J550" s="16">
        <f>G550*H550</f>
        <v>320</v>
      </c>
      <c r="K550" s="185">
        <v>5</v>
      </c>
      <c r="L550" s="257" t="s">
        <v>810</v>
      </c>
      <c r="M550" s="178">
        <f>E550*H550</f>
        <v>0.49</v>
      </c>
      <c r="N550" s="178"/>
    </row>
    <row r="551" spans="1:14" x14ac:dyDescent="0.3">
      <c r="A551" s="4" t="s">
        <v>1918</v>
      </c>
      <c r="B551" s="23" t="s">
        <v>1347</v>
      </c>
      <c r="C551" s="23" t="s">
        <v>183</v>
      </c>
      <c r="D551" s="12" t="s">
        <v>208</v>
      </c>
      <c r="E551" s="266">
        <v>1.49</v>
      </c>
      <c r="F551" s="35">
        <f>ROUNDUP(E551*Bulk!$O$1,-1)</f>
        <v>1050</v>
      </c>
      <c r="G551" s="35">
        <f>ROUNDUP(E551*Bulk!$O$3,-1)</f>
        <v>970</v>
      </c>
      <c r="H551" s="2">
        <v>1</v>
      </c>
      <c r="I551" s="16">
        <f>F551*H551</f>
        <v>1050</v>
      </c>
      <c r="J551" s="16">
        <f>G551*H551</f>
        <v>970</v>
      </c>
      <c r="K551" s="185">
        <v>5</v>
      </c>
      <c r="L551" s="257" t="s">
        <v>2924</v>
      </c>
      <c r="M551" s="178">
        <f>E551*H551</f>
        <v>1.49</v>
      </c>
      <c r="N551" s="178"/>
    </row>
    <row r="552" spans="1:14" x14ac:dyDescent="0.3">
      <c r="A552" s="4" t="s">
        <v>2926</v>
      </c>
      <c r="B552" s="164" t="s">
        <v>1514</v>
      </c>
      <c r="C552" s="23" t="s">
        <v>183</v>
      </c>
      <c r="D552" s="12" t="s">
        <v>208</v>
      </c>
      <c r="E552" s="266">
        <v>0.49</v>
      </c>
      <c r="F552" s="35">
        <f>ROUNDUP(E552*Bulk!$O$1,-1)</f>
        <v>350</v>
      </c>
      <c r="G552" s="35">
        <f>ROUNDUP(E552*Bulk!$O$3,-1)</f>
        <v>320</v>
      </c>
      <c r="H552" s="2">
        <v>2</v>
      </c>
      <c r="I552" s="16">
        <f>F552*H552</f>
        <v>700</v>
      </c>
      <c r="J552" s="16">
        <f>G552*H552</f>
        <v>640</v>
      </c>
      <c r="K552" s="185">
        <v>5</v>
      </c>
      <c r="L552" s="257" t="s">
        <v>2925</v>
      </c>
      <c r="M552" s="178">
        <f>E552*H552</f>
        <v>0.98</v>
      </c>
      <c r="N552" s="178"/>
    </row>
    <row r="553" spans="1:14" x14ac:dyDescent="0.3">
      <c r="A553" s="4" t="s">
        <v>812</v>
      </c>
      <c r="B553" s="164" t="s">
        <v>1514</v>
      </c>
      <c r="C553" s="23" t="s">
        <v>183</v>
      </c>
      <c r="D553" s="12" t="s">
        <v>208</v>
      </c>
      <c r="E553" s="266">
        <v>0.49</v>
      </c>
      <c r="F553" s="35">
        <f>ROUNDUP(E553*Bulk!$O$1,-1)</f>
        <v>350</v>
      </c>
      <c r="G553" s="35">
        <f>ROUNDUP(E553*Bulk!$O$3,-1)</f>
        <v>320</v>
      </c>
      <c r="H553" s="2">
        <v>1</v>
      </c>
      <c r="I553" s="16">
        <f>F553*H553</f>
        <v>350</v>
      </c>
      <c r="J553" s="16">
        <f>G553*H553</f>
        <v>320</v>
      </c>
      <c r="K553" s="185">
        <v>5</v>
      </c>
      <c r="L553" s="257" t="s">
        <v>811</v>
      </c>
      <c r="M553" s="178">
        <f>E553*H553</f>
        <v>0.49</v>
      </c>
      <c r="N553" s="178"/>
    </row>
    <row r="554" spans="1:14" x14ac:dyDescent="0.3">
      <c r="A554" s="4" t="s">
        <v>4760</v>
      </c>
      <c r="B554" s="167" t="s">
        <v>1518</v>
      </c>
      <c r="C554" s="23" t="s">
        <v>183</v>
      </c>
      <c r="D554" s="12" t="s">
        <v>208</v>
      </c>
      <c r="E554" s="266">
        <v>0.49</v>
      </c>
      <c r="F554" s="35">
        <f>ROUNDUP(E554*Bulk!$O$1,-1)</f>
        <v>350</v>
      </c>
      <c r="G554" s="35">
        <f>ROUNDUP(E554*Bulk!$O$3,-1)</f>
        <v>320</v>
      </c>
      <c r="H554" s="2">
        <v>1</v>
      </c>
      <c r="I554" s="16">
        <f>F554*H554</f>
        <v>350</v>
      </c>
      <c r="J554" s="16">
        <f>G554*H554</f>
        <v>320</v>
      </c>
      <c r="K554" s="185">
        <v>5</v>
      </c>
      <c r="L554" s="257" t="s">
        <v>5996</v>
      </c>
      <c r="M554" s="178">
        <f>E554*H554</f>
        <v>0.49</v>
      </c>
      <c r="N554" s="178"/>
    </row>
    <row r="555" spans="1:14" x14ac:dyDescent="0.3">
      <c r="A555" s="30" t="s">
        <v>813</v>
      </c>
      <c r="B555" s="170" t="s">
        <v>1523</v>
      </c>
      <c r="C555" s="23" t="s">
        <v>183</v>
      </c>
      <c r="D555" s="12" t="s">
        <v>208</v>
      </c>
      <c r="E555" s="266">
        <v>0.49</v>
      </c>
      <c r="F555" s="35">
        <f>ROUNDUP(E555*Bulk!$O$1,-1)</f>
        <v>350</v>
      </c>
      <c r="G555" s="35">
        <f>ROUNDUP(E555*Bulk!$O$3,-1)</f>
        <v>320</v>
      </c>
      <c r="H555" s="2">
        <v>4</v>
      </c>
      <c r="I555" s="16">
        <f>F555*H555</f>
        <v>1400</v>
      </c>
      <c r="J555" s="16">
        <f>G555*H555</f>
        <v>1280</v>
      </c>
      <c r="K555" s="185">
        <v>5</v>
      </c>
      <c r="L555" s="257" t="s">
        <v>814</v>
      </c>
      <c r="M555" s="178">
        <f>E555*H555</f>
        <v>1.96</v>
      </c>
      <c r="N555" s="178"/>
    </row>
    <row r="556" spans="1:14" x14ac:dyDescent="0.3">
      <c r="A556" s="30" t="s">
        <v>816</v>
      </c>
      <c r="B556" s="170" t="s">
        <v>1523</v>
      </c>
      <c r="C556" s="23" t="s">
        <v>183</v>
      </c>
      <c r="D556" s="12" t="s">
        <v>208</v>
      </c>
      <c r="E556" s="266">
        <v>0.49</v>
      </c>
      <c r="F556" s="35">
        <f>ROUNDUP(E556*Bulk!$O$1,-1)</f>
        <v>350</v>
      </c>
      <c r="G556" s="35">
        <f>ROUNDUP(E556*Bulk!$O$3,-1)</f>
        <v>320</v>
      </c>
      <c r="H556" s="2">
        <v>2</v>
      </c>
      <c r="I556" s="16">
        <f>F556*H556</f>
        <v>700</v>
      </c>
      <c r="J556" s="16">
        <f>G556*H556</f>
        <v>640</v>
      </c>
      <c r="K556" s="185">
        <v>5</v>
      </c>
      <c r="L556" s="257" t="s">
        <v>815</v>
      </c>
      <c r="M556" s="178">
        <f>E556*H556</f>
        <v>0.98</v>
      </c>
      <c r="N556" s="178"/>
    </row>
    <row r="557" spans="1:14" x14ac:dyDescent="0.3">
      <c r="A557" s="30" t="s">
        <v>817</v>
      </c>
      <c r="B557" s="172" t="s">
        <v>1525</v>
      </c>
      <c r="C557" s="23" t="s">
        <v>183</v>
      </c>
      <c r="D557" s="12" t="s">
        <v>208</v>
      </c>
      <c r="E557" s="266">
        <v>0.49</v>
      </c>
      <c r="F557" s="35">
        <f>ROUNDUP(E557*Bulk!$O$1,-1)</f>
        <v>350</v>
      </c>
      <c r="G557" s="35">
        <f>ROUNDUP(E557*Bulk!$O$3,-1)</f>
        <v>320</v>
      </c>
      <c r="H557" s="2">
        <v>2</v>
      </c>
      <c r="I557" s="16">
        <f>F557*H557</f>
        <v>700</v>
      </c>
      <c r="J557" s="16">
        <f>G557*H557</f>
        <v>640</v>
      </c>
      <c r="K557" s="185">
        <v>5</v>
      </c>
      <c r="L557" s="257" t="s">
        <v>818</v>
      </c>
      <c r="M557" s="178">
        <f>E557*H557</f>
        <v>0.98</v>
      </c>
      <c r="N557" s="178"/>
    </row>
    <row r="558" spans="1:14" x14ac:dyDescent="0.3">
      <c r="A558" s="4" t="s">
        <v>2270</v>
      </c>
      <c r="B558" s="157" t="s">
        <v>2132</v>
      </c>
      <c r="C558" s="23" t="s">
        <v>183</v>
      </c>
      <c r="D558" s="12" t="s">
        <v>208</v>
      </c>
      <c r="E558" s="266">
        <v>0.49</v>
      </c>
      <c r="F558" s="35">
        <f>ROUNDUP(E558*Bulk!$O$1,-1)</f>
        <v>350</v>
      </c>
      <c r="G558" s="35">
        <f>ROUNDUP(E558*Bulk!$O$3,-1)</f>
        <v>320</v>
      </c>
      <c r="H558" s="2">
        <v>2</v>
      </c>
      <c r="I558" s="16">
        <f>F558*H558</f>
        <v>700</v>
      </c>
      <c r="J558" s="16">
        <f>G558*H558</f>
        <v>640</v>
      </c>
      <c r="K558" s="185">
        <v>5</v>
      </c>
      <c r="L558" s="257" t="s">
        <v>2271</v>
      </c>
      <c r="M558" s="178">
        <f>E558*H558</f>
        <v>0.98</v>
      </c>
      <c r="N558" s="178"/>
    </row>
    <row r="559" spans="1:14" x14ac:dyDescent="0.3">
      <c r="A559" s="4" t="s">
        <v>3435</v>
      </c>
      <c r="B559" s="205" t="s">
        <v>2628</v>
      </c>
      <c r="C559" s="23" t="s">
        <v>183</v>
      </c>
      <c r="D559" s="12" t="s">
        <v>208</v>
      </c>
      <c r="E559" s="266">
        <v>1.49</v>
      </c>
      <c r="F559" s="35">
        <f>ROUNDUP(E559*Bulk!$O$1,-1)</f>
        <v>1050</v>
      </c>
      <c r="G559" s="35">
        <f>ROUNDUP(E559*Bulk!$O$3,-1)</f>
        <v>970</v>
      </c>
      <c r="H559" s="2">
        <v>3</v>
      </c>
      <c r="I559" s="16">
        <f>F559*H559</f>
        <v>3150</v>
      </c>
      <c r="J559" s="16">
        <f>G559*H559</f>
        <v>2910</v>
      </c>
      <c r="K559" s="185">
        <v>5</v>
      </c>
      <c r="L559" s="257" t="s">
        <v>3434</v>
      </c>
      <c r="M559" s="178">
        <f>E559*H559</f>
        <v>4.47</v>
      </c>
      <c r="N559" s="178"/>
    </row>
    <row r="560" spans="1:14" x14ac:dyDescent="0.3">
      <c r="A560" s="4" t="s">
        <v>3432</v>
      </c>
      <c r="B560" s="205" t="s">
        <v>2628</v>
      </c>
      <c r="C560" s="23" t="s">
        <v>183</v>
      </c>
      <c r="D560" s="12" t="s">
        <v>208</v>
      </c>
      <c r="E560" s="266">
        <v>0.49</v>
      </c>
      <c r="F560" s="35">
        <f>ROUNDUP(E560*Bulk!$O$1,-1)</f>
        <v>350</v>
      </c>
      <c r="G560" s="35">
        <f>ROUNDUP(E560*Bulk!$O$3,-1)</f>
        <v>320</v>
      </c>
      <c r="H560" s="2">
        <v>1</v>
      </c>
      <c r="I560" s="16">
        <f>F560*H560</f>
        <v>350</v>
      </c>
      <c r="J560" s="16">
        <f>G560*H560</f>
        <v>320</v>
      </c>
      <c r="K560" s="185">
        <v>5</v>
      </c>
      <c r="L560" s="257" t="s">
        <v>3433</v>
      </c>
      <c r="M560" s="178">
        <f>E560*H560</f>
        <v>0.49</v>
      </c>
      <c r="N560" s="178"/>
    </row>
    <row r="561" spans="1:14" x14ac:dyDescent="0.3">
      <c r="A561" s="4" t="s">
        <v>6633</v>
      </c>
      <c r="B561" s="284" t="s">
        <v>6291</v>
      </c>
      <c r="C561" s="23" t="s">
        <v>183</v>
      </c>
      <c r="D561" s="12" t="s">
        <v>208</v>
      </c>
      <c r="E561" s="266">
        <v>0.49</v>
      </c>
      <c r="F561" s="35">
        <f>ROUNDUP(E561*Bulk!$O$1,-1)</f>
        <v>350</v>
      </c>
      <c r="G561" s="35">
        <f>ROUNDUP(E561*Bulk!$O$3,-1)</f>
        <v>320</v>
      </c>
      <c r="H561" s="2">
        <v>1</v>
      </c>
      <c r="I561" s="35">
        <f>F561*H561</f>
        <v>350</v>
      </c>
      <c r="J561" s="35">
        <f>G561*H561</f>
        <v>320</v>
      </c>
      <c r="K561" s="185">
        <v>5</v>
      </c>
      <c r="L561" s="257" t="s">
        <v>6634</v>
      </c>
      <c r="M561" s="178">
        <f>E561*H561</f>
        <v>0.49</v>
      </c>
      <c r="N561" s="178"/>
    </row>
    <row r="562" spans="1:14" x14ac:dyDescent="0.3">
      <c r="A562" s="4" t="s">
        <v>3437</v>
      </c>
      <c r="B562" s="211" t="s">
        <v>3229</v>
      </c>
      <c r="C562" s="23" t="s">
        <v>183</v>
      </c>
      <c r="D562" s="12" t="s">
        <v>208</v>
      </c>
      <c r="E562" s="266">
        <v>0.75</v>
      </c>
      <c r="F562" s="35">
        <f>ROUNDUP(E562*Bulk!$O$1,-1)</f>
        <v>530</v>
      </c>
      <c r="G562" s="35">
        <f>ROUNDUP(E562*Bulk!$O$3,-1)</f>
        <v>490</v>
      </c>
      <c r="H562" s="2">
        <v>1</v>
      </c>
      <c r="I562" s="16">
        <f>F562*H562</f>
        <v>530</v>
      </c>
      <c r="J562" s="16">
        <f>G562*H562</f>
        <v>490</v>
      </c>
      <c r="K562" s="185">
        <v>5</v>
      </c>
      <c r="L562" s="257" t="s">
        <v>3436</v>
      </c>
      <c r="M562" s="178">
        <f>E562*H562</f>
        <v>0.75</v>
      </c>
      <c r="N562" s="178"/>
    </row>
    <row r="563" spans="1:14" x14ac:dyDescent="0.3">
      <c r="A563" s="30" t="s">
        <v>3957</v>
      </c>
      <c r="B563" s="244" t="s">
        <v>3838</v>
      </c>
      <c r="C563" s="23" t="s">
        <v>183</v>
      </c>
      <c r="D563" s="12" t="s">
        <v>208</v>
      </c>
      <c r="E563" s="266">
        <v>0.75</v>
      </c>
      <c r="F563" s="35">
        <f>ROUNDUP(E563*Bulk!$O$1,-1)</f>
        <v>530</v>
      </c>
      <c r="G563" s="35">
        <f>ROUNDUP(E563*Bulk!$O$3,-1)</f>
        <v>490</v>
      </c>
      <c r="H563" s="2">
        <v>1</v>
      </c>
      <c r="I563" s="16">
        <f>F563*H563</f>
        <v>530</v>
      </c>
      <c r="J563" s="16">
        <f>G563*H563</f>
        <v>490</v>
      </c>
      <c r="K563" s="185">
        <v>5</v>
      </c>
      <c r="L563" s="257" t="s">
        <v>3956</v>
      </c>
      <c r="M563" s="178">
        <f>E563*H563</f>
        <v>0.75</v>
      </c>
      <c r="N563" s="178"/>
    </row>
    <row r="564" spans="1:14" x14ac:dyDescent="0.3">
      <c r="A564" s="30" t="s">
        <v>3958</v>
      </c>
      <c r="B564" s="244" t="s">
        <v>3838</v>
      </c>
      <c r="C564" s="23" t="s">
        <v>183</v>
      </c>
      <c r="D564" s="12" t="s">
        <v>208</v>
      </c>
      <c r="E564" s="266">
        <v>0.75</v>
      </c>
      <c r="F564" s="35">
        <f>ROUNDUP(E564*Bulk!$O$1,-1)</f>
        <v>530</v>
      </c>
      <c r="G564" s="35">
        <f>ROUNDUP(E564*Bulk!$O$3,-1)</f>
        <v>490</v>
      </c>
      <c r="H564" s="2">
        <v>1</v>
      </c>
      <c r="I564" s="16">
        <f>F564*H564</f>
        <v>530</v>
      </c>
      <c r="J564" s="16">
        <f>G564*H564</f>
        <v>490</v>
      </c>
      <c r="K564" s="185">
        <v>5</v>
      </c>
      <c r="L564" s="257" t="s">
        <v>3959</v>
      </c>
      <c r="M564" s="178">
        <f>E564*H564</f>
        <v>0.75</v>
      </c>
      <c r="N564" s="178"/>
    </row>
    <row r="565" spans="1:14" x14ac:dyDescent="0.3">
      <c r="A565" s="30" t="s">
        <v>1918</v>
      </c>
      <c r="B565" s="244" t="s">
        <v>3838</v>
      </c>
      <c r="C565" s="23" t="s">
        <v>183</v>
      </c>
      <c r="D565" s="12" t="s">
        <v>208</v>
      </c>
      <c r="E565" s="266">
        <v>0.49</v>
      </c>
      <c r="F565" s="35">
        <f>ROUNDUP(E565*Bulk!$O$1,-1)</f>
        <v>350</v>
      </c>
      <c r="G565" s="35">
        <f>ROUNDUP(E565*Bulk!$O$3,-1)</f>
        <v>320</v>
      </c>
      <c r="H565" s="2">
        <v>1</v>
      </c>
      <c r="I565" s="16">
        <f>F565*H565</f>
        <v>350</v>
      </c>
      <c r="J565" s="16">
        <f>G565*H565</f>
        <v>320</v>
      </c>
      <c r="K565" s="185">
        <v>5</v>
      </c>
      <c r="L565" s="257" t="s">
        <v>3960</v>
      </c>
      <c r="M565" s="178">
        <f>E565*H565</f>
        <v>0.49</v>
      </c>
      <c r="N565" s="178"/>
    </row>
    <row r="566" spans="1:14" x14ac:dyDescent="0.3">
      <c r="A566" s="30" t="s">
        <v>805</v>
      </c>
      <c r="B566" s="244" t="s">
        <v>3838</v>
      </c>
      <c r="C566" s="23" t="s">
        <v>183</v>
      </c>
      <c r="D566" s="12" t="s">
        <v>208</v>
      </c>
      <c r="E566" s="266">
        <v>0.49</v>
      </c>
      <c r="F566" s="35">
        <f>ROUNDUP(E566*Bulk!$O$1,-1)</f>
        <v>350</v>
      </c>
      <c r="G566" s="35">
        <f>ROUNDUP(E566*Bulk!$O$3,-1)</f>
        <v>320</v>
      </c>
      <c r="H566" s="2">
        <v>1</v>
      </c>
      <c r="I566" s="16">
        <f>F566*H566</f>
        <v>350</v>
      </c>
      <c r="J566" s="16">
        <f>G566*H566</f>
        <v>320</v>
      </c>
      <c r="K566" s="185">
        <v>5</v>
      </c>
      <c r="L566" s="257" t="s">
        <v>3961</v>
      </c>
      <c r="M566" s="178">
        <f>E566*H566</f>
        <v>0.49</v>
      </c>
      <c r="N566" s="178"/>
    </row>
    <row r="567" spans="1:14" x14ac:dyDescent="0.3">
      <c r="A567" s="4" t="s">
        <v>5998</v>
      </c>
      <c r="B567" s="244" t="s">
        <v>3838</v>
      </c>
      <c r="C567" s="23" t="s">
        <v>183</v>
      </c>
      <c r="D567" s="11" t="s">
        <v>210</v>
      </c>
      <c r="E567" s="266">
        <v>1.49</v>
      </c>
      <c r="F567" s="35">
        <f>ROUNDUP(E567*Bulk!$O$1,-1)</f>
        <v>1050</v>
      </c>
      <c r="G567" s="35">
        <f>ROUNDUP(E567*Bulk!$O$3,-1)</f>
        <v>970</v>
      </c>
      <c r="H567" s="2">
        <v>1</v>
      </c>
      <c r="I567" s="35">
        <f>F567*H567</f>
        <v>1050</v>
      </c>
      <c r="J567" s="35">
        <f>G567*H567</f>
        <v>970</v>
      </c>
      <c r="K567" s="185">
        <v>5</v>
      </c>
      <c r="L567" s="257" t="s">
        <v>5997</v>
      </c>
      <c r="M567" s="178">
        <f>E567*H567</f>
        <v>1.49</v>
      </c>
      <c r="N567" s="178"/>
    </row>
    <row r="568" spans="1:14" x14ac:dyDescent="0.3">
      <c r="A568" s="38" t="s">
        <v>4766</v>
      </c>
      <c r="B568" s="255" t="s">
        <v>4514</v>
      </c>
      <c r="C568" s="23" t="s">
        <v>183</v>
      </c>
      <c r="D568" s="12" t="s">
        <v>208</v>
      </c>
      <c r="E568" s="266">
        <v>0.99</v>
      </c>
      <c r="F568" s="35">
        <f>ROUNDUP(E568*Bulk!$O$1,-1)</f>
        <v>700</v>
      </c>
      <c r="G568" s="35">
        <f>ROUNDUP(E568*Bulk!$O$3,-1)</f>
        <v>650</v>
      </c>
      <c r="H568" s="2">
        <v>2</v>
      </c>
      <c r="I568" s="16">
        <f>F568*H568</f>
        <v>1400</v>
      </c>
      <c r="J568" s="16">
        <f>G568*H568</f>
        <v>1300</v>
      </c>
      <c r="K568" s="185">
        <v>5</v>
      </c>
      <c r="L568" s="257" t="s">
        <v>4767</v>
      </c>
      <c r="M568" s="178">
        <f>E568*H568</f>
        <v>1.98</v>
      </c>
      <c r="N568" s="178"/>
    </row>
    <row r="569" spans="1:14" x14ac:dyDescent="0.3">
      <c r="A569" s="30" t="s">
        <v>4766</v>
      </c>
      <c r="B569" s="255" t="s">
        <v>4514</v>
      </c>
      <c r="C569" s="23" t="s">
        <v>183</v>
      </c>
      <c r="D569" s="12" t="s">
        <v>208</v>
      </c>
      <c r="E569" s="266">
        <v>0.49</v>
      </c>
      <c r="F569" s="35">
        <f>ROUNDUP(E569*Bulk!$O$1,-1)</f>
        <v>350</v>
      </c>
      <c r="G569" s="35">
        <f>ROUNDUP(E569*Bulk!$O$3,-1)</f>
        <v>320</v>
      </c>
      <c r="H569" s="2">
        <v>1</v>
      </c>
      <c r="I569" s="16">
        <f>F569*H569</f>
        <v>350</v>
      </c>
      <c r="J569" s="16">
        <f>G569*H569</f>
        <v>320</v>
      </c>
      <c r="K569" s="185">
        <v>5</v>
      </c>
      <c r="L569" s="257" t="s">
        <v>4768</v>
      </c>
      <c r="M569" s="178">
        <f>E569*H569</f>
        <v>0.49</v>
      </c>
      <c r="N569" s="178"/>
    </row>
    <row r="570" spans="1:14" x14ac:dyDescent="0.3">
      <c r="A570" s="4" t="s">
        <v>6002</v>
      </c>
      <c r="B570" s="272" t="s">
        <v>5293</v>
      </c>
      <c r="C570" s="23" t="s">
        <v>183</v>
      </c>
      <c r="D570" s="12" t="s">
        <v>208</v>
      </c>
      <c r="E570" s="266">
        <v>0.75</v>
      </c>
      <c r="F570" s="35">
        <f>ROUNDUP(E570*Bulk!$O$1,-1)</f>
        <v>530</v>
      </c>
      <c r="G570" s="35">
        <f>ROUNDUP(E570*Bulk!$O$3,-1)</f>
        <v>490</v>
      </c>
      <c r="H570" s="2">
        <v>1</v>
      </c>
      <c r="I570" s="35">
        <f>F570*H570</f>
        <v>530</v>
      </c>
      <c r="J570" s="35">
        <f>G570*H570</f>
        <v>490</v>
      </c>
      <c r="K570" s="185">
        <v>5</v>
      </c>
      <c r="L570" s="257" t="s">
        <v>6001</v>
      </c>
      <c r="M570" s="178">
        <f>E570*H570</f>
        <v>0.75</v>
      </c>
      <c r="N570" s="178"/>
    </row>
    <row r="571" spans="1:14" x14ac:dyDescent="0.3">
      <c r="A571" s="4" t="s">
        <v>5999</v>
      </c>
      <c r="B571" s="272" t="s">
        <v>5294</v>
      </c>
      <c r="C571" s="23" t="s">
        <v>183</v>
      </c>
      <c r="D571" s="12" t="s">
        <v>208</v>
      </c>
      <c r="E571" s="266">
        <v>0.49</v>
      </c>
      <c r="F571" s="35">
        <f>ROUNDUP(E571*Bulk!$O$1,-1)</f>
        <v>350</v>
      </c>
      <c r="G571" s="35">
        <f>ROUNDUP(E571*Bulk!$O$3,-1)</f>
        <v>320</v>
      </c>
      <c r="H571" s="2">
        <v>1</v>
      </c>
      <c r="I571" s="35">
        <f>F571*H571</f>
        <v>350</v>
      </c>
      <c r="J571" s="35">
        <f>G571*H571</f>
        <v>320</v>
      </c>
      <c r="K571" s="185">
        <v>5</v>
      </c>
      <c r="L571" s="257" t="s">
        <v>6000</v>
      </c>
      <c r="M571" s="178">
        <f>E571*H571</f>
        <v>0.49</v>
      </c>
      <c r="N571" s="178"/>
    </row>
    <row r="572" spans="1:14" x14ac:dyDescent="0.3">
      <c r="A572" s="4" t="s">
        <v>6007</v>
      </c>
      <c r="B572" s="272" t="s">
        <v>5294</v>
      </c>
      <c r="C572" s="23" t="s">
        <v>183</v>
      </c>
      <c r="D572" s="12" t="s">
        <v>208</v>
      </c>
      <c r="E572" s="266">
        <v>0.49</v>
      </c>
      <c r="F572" s="35">
        <f>ROUNDUP(E572*Bulk!$O$1,-1)</f>
        <v>350</v>
      </c>
      <c r="G572" s="35">
        <f>ROUNDUP(E572*Bulk!$O$3,-1)</f>
        <v>320</v>
      </c>
      <c r="H572" s="2">
        <v>1</v>
      </c>
      <c r="I572" s="35">
        <f>F572*H572</f>
        <v>350</v>
      </c>
      <c r="J572" s="35">
        <f>G572*H572</f>
        <v>320</v>
      </c>
      <c r="K572" s="185">
        <v>5</v>
      </c>
      <c r="L572" s="257" t="s">
        <v>6008</v>
      </c>
      <c r="M572" s="178">
        <f>E572*H572</f>
        <v>0.49</v>
      </c>
      <c r="N572" s="178"/>
    </row>
    <row r="573" spans="1:14" x14ac:dyDescent="0.3">
      <c r="A573" s="4" t="s">
        <v>5145</v>
      </c>
      <c r="B573" s="128" t="s">
        <v>1464</v>
      </c>
      <c r="C573" s="23" t="s">
        <v>183</v>
      </c>
      <c r="D573" s="12" t="s">
        <v>208</v>
      </c>
      <c r="E573" s="266">
        <v>0.49</v>
      </c>
      <c r="F573" s="35">
        <f>ROUNDUP(E573*Bulk!$O$1,-1)</f>
        <v>350</v>
      </c>
      <c r="G573" s="35">
        <f>ROUNDUP(E573*Bulk!$O$3,-1)</f>
        <v>320</v>
      </c>
      <c r="H573" s="2">
        <v>1</v>
      </c>
      <c r="I573" s="16">
        <f>F573*H573</f>
        <v>350</v>
      </c>
      <c r="J573" s="16">
        <f>G573*H573</f>
        <v>320</v>
      </c>
      <c r="K573" s="185">
        <v>6</v>
      </c>
      <c r="L573" s="257" t="s">
        <v>5144</v>
      </c>
      <c r="M573" s="178">
        <f>E573*H573</f>
        <v>0.49</v>
      </c>
      <c r="N573" s="178"/>
    </row>
    <row r="574" spans="1:14" x14ac:dyDescent="0.3">
      <c r="A574" s="4" t="s">
        <v>5147</v>
      </c>
      <c r="B574" s="142" t="s">
        <v>1485</v>
      </c>
      <c r="C574" s="23" t="s">
        <v>183</v>
      </c>
      <c r="D574" s="11" t="s">
        <v>210</v>
      </c>
      <c r="E574" s="266">
        <v>1.49</v>
      </c>
      <c r="F574" s="35">
        <f>ROUNDUP(E574*Bulk!$O$1,-1)</f>
        <v>1050</v>
      </c>
      <c r="G574" s="35">
        <f>ROUNDUP(E574*Bulk!$O$3,-1)</f>
        <v>970</v>
      </c>
      <c r="H574" s="2">
        <v>1</v>
      </c>
      <c r="I574" s="16">
        <f>F574*H574</f>
        <v>1050</v>
      </c>
      <c r="J574" s="16">
        <f>G574*H574</f>
        <v>970</v>
      </c>
      <c r="K574" s="185">
        <v>6</v>
      </c>
      <c r="L574" s="257" t="s">
        <v>5146</v>
      </c>
      <c r="M574" s="178">
        <f>E574*H574</f>
        <v>1.49</v>
      </c>
      <c r="N574" s="178"/>
    </row>
    <row r="575" spans="1:14" x14ac:dyDescent="0.3">
      <c r="A575" s="4" t="s">
        <v>1999</v>
      </c>
      <c r="B575" s="152" t="s">
        <v>1496</v>
      </c>
      <c r="C575" s="23" t="s">
        <v>183</v>
      </c>
      <c r="D575" s="12" t="s">
        <v>208</v>
      </c>
      <c r="E575" s="266">
        <v>0.49</v>
      </c>
      <c r="F575" s="35">
        <f>ROUNDUP(E575*Bulk!$O$1,-1)</f>
        <v>350</v>
      </c>
      <c r="G575" s="35">
        <f>ROUNDUP(E575*Bulk!$O$3,-1)</f>
        <v>320</v>
      </c>
      <c r="H575" s="2">
        <v>1</v>
      </c>
      <c r="I575" s="16">
        <f>F575*H575</f>
        <v>350</v>
      </c>
      <c r="J575" s="16">
        <f>G575*H575</f>
        <v>320</v>
      </c>
      <c r="K575" s="185">
        <v>6</v>
      </c>
      <c r="L575" s="257" t="s">
        <v>1998</v>
      </c>
      <c r="M575" s="178">
        <f>E575*H575</f>
        <v>0.49</v>
      </c>
      <c r="N575" s="178"/>
    </row>
    <row r="576" spans="1:14" x14ac:dyDescent="0.3">
      <c r="A576" s="30" t="s">
        <v>4205</v>
      </c>
      <c r="B576" s="153" t="s">
        <v>1497</v>
      </c>
      <c r="C576" s="23" t="s">
        <v>183</v>
      </c>
      <c r="D576" s="11" t="s">
        <v>210</v>
      </c>
      <c r="E576" s="266">
        <v>1.49</v>
      </c>
      <c r="F576" s="35">
        <f>ROUNDUP(E576*Bulk!$O$1,-1)</f>
        <v>1050</v>
      </c>
      <c r="G576" s="35">
        <f>ROUNDUP(E576*Bulk!$O$3,-1)</f>
        <v>970</v>
      </c>
      <c r="H576" s="2">
        <v>1</v>
      </c>
      <c r="I576" s="16">
        <f>F576*H576</f>
        <v>1050</v>
      </c>
      <c r="J576" s="16">
        <f>G576*H576</f>
        <v>970</v>
      </c>
      <c r="K576" s="185">
        <v>6</v>
      </c>
      <c r="L576" s="257" t="s">
        <v>4206</v>
      </c>
      <c r="M576" s="178">
        <f>E576*H576</f>
        <v>1.49</v>
      </c>
      <c r="N576" s="178"/>
    </row>
    <row r="577" spans="1:14" x14ac:dyDescent="0.3">
      <c r="A577" s="30" t="s">
        <v>820</v>
      </c>
      <c r="B577" s="153" t="s">
        <v>1497</v>
      </c>
      <c r="C577" s="23" t="s">
        <v>183</v>
      </c>
      <c r="D577" s="12" t="s">
        <v>208</v>
      </c>
      <c r="E577" s="266">
        <v>0.49</v>
      </c>
      <c r="F577" s="35">
        <f>ROUNDUP(E577*Bulk!$O$1,-1)</f>
        <v>350</v>
      </c>
      <c r="G577" s="35">
        <f>ROUNDUP(E577*Bulk!$O$3,-1)</f>
        <v>320</v>
      </c>
      <c r="H577" s="2">
        <v>1</v>
      </c>
      <c r="I577" s="16">
        <f>F577*H577</f>
        <v>350</v>
      </c>
      <c r="J577" s="16">
        <f>G577*H577</f>
        <v>320</v>
      </c>
      <c r="K577" s="185">
        <v>6</v>
      </c>
      <c r="L577" s="257" t="s">
        <v>819</v>
      </c>
      <c r="M577" s="178">
        <f>E577*H577</f>
        <v>0.49</v>
      </c>
      <c r="N577" s="178"/>
    </row>
    <row r="578" spans="1:14" x14ac:dyDescent="0.3">
      <c r="A578" s="4" t="s">
        <v>2020</v>
      </c>
      <c r="B578" s="23" t="s">
        <v>1339</v>
      </c>
      <c r="C578" s="23" t="s">
        <v>183</v>
      </c>
      <c r="D578" s="12" t="s">
        <v>208</v>
      </c>
      <c r="E578" s="266">
        <v>0.99</v>
      </c>
      <c r="F578" s="35">
        <f>ROUNDUP(E578*Bulk!$O$1,-1)</f>
        <v>700</v>
      </c>
      <c r="G578" s="35">
        <f>ROUNDUP(E578*Bulk!$O$3,-1)</f>
        <v>650</v>
      </c>
      <c r="H578" s="2">
        <v>2</v>
      </c>
      <c r="I578" s="16">
        <f>F578*H578</f>
        <v>1400</v>
      </c>
      <c r="J578" s="16">
        <f>G578*H578</f>
        <v>1300</v>
      </c>
      <c r="K578" s="185">
        <v>6</v>
      </c>
      <c r="L578" s="257" t="s">
        <v>2019</v>
      </c>
      <c r="M578" s="178">
        <f>E578*H578</f>
        <v>1.98</v>
      </c>
      <c r="N578" s="178"/>
    </row>
    <row r="579" spans="1:14" x14ac:dyDescent="0.3">
      <c r="A579" s="30" t="s">
        <v>3963</v>
      </c>
      <c r="B579" s="23" t="s">
        <v>1339</v>
      </c>
      <c r="C579" s="23" t="s">
        <v>183</v>
      </c>
      <c r="D579" s="12" t="s">
        <v>208</v>
      </c>
      <c r="E579" s="266">
        <v>0.49</v>
      </c>
      <c r="F579" s="35">
        <f>ROUNDUP(E579*Bulk!$O$1,-1)</f>
        <v>350</v>
      </c>
      <c r="G579" s="35">
        <f>ROUNDUP(E579*Bulk!$O$3,-1)</f>
        <v>320</v>
      </c>
      <c r="H579" s="2">
        <v>2</v>
      </c>
      <c r="I579" s="16">
        <f>F579*H579</f>
        <v>700</v>
      </c>
      <c r="J579" s="16">
        <f>G579*H579</f>
        <v>640</v>
      </c>
      <c r="K579" s="185">
        <v>6</v>
      </c>
      <c r="L579" s="257" t="s">
        <v>3962</v>
      </c>
      <c r="M579" s="178">
        <f>E579*H579</f>
        <v>0.98</v>
      </c>
      <c r="N579" s="178"/>
    </row>
    <row r="580" spans="1:14" x14ac:dyDescent="0.3">
      <c r="A580" s="30" t="s">
        <v>822</v>
      </c>
      <c r="B580" s="158" t="s">
        <v>1508</v>
      </c>
      <c r="C580" s="23" t="s">
        <v>183</v>
      </c>
      <c r="D580" s="12" t="s">
        <v>208</v>
      </c>
      <c r="E580" s="266">
        <v>0.75</v>
      </c>
      <c r="F580" s="35">
        <f>ROUNDUP(E580*Bulk!$O$1,-1)</f>
        <v>530</v>
      </c>
      <c r="G580" s="35">
        <f>ROUNDUP(E580*Bulk!$O$3,-1)</f>
        <v>490</v>
      </c>
      <c r="H580" s="2">
        <v>1</v>
      </c>
      <c r="I580" s="16">
        <f>F580*H580</f>
        <v>530</v>
      </c>
      <c r="J580" s="16">
        <f>G580*H580</f>
        <v>490</v>
      </c>
      <c r="K580" s="185">
        <v>6</v>
      </c>
      <c r="L580" s="257" t="s">
        <v>821</v>
      </c>
      <c r="M580" s="178">
        <f>E580*H580</f>
        <v>0.75</v>
      </c>
      <c r="N580" s="178"/>
    </row>
    <row r="581" spans="1:14" x14ac:dyDescent="0.3">
      <c r="A581" s="30" t="s">
        <v>824</v>
      </c>
      <c r="B581" s="167" t="s">
        <v>1518</v>
      </c>
      <c r="C581" s="23" t="s">
        <v>183</v>
      </c>
      <c r="D581" s="12" t="s">
        <v>208</v>
      </c>
      <c r="E581" s="266">
        <v>0.99</v>
      </c>
      <c r="F581" s="35">
        <f>ROUNDUP(E581*Bulk!$O$1,-1)</f>
        <v>700</v>
      </c>
      <c r="G581" s="35">
        <f>ROUNDUP(E581*Bulk!$O$3,-1)</f>
        <v>650</v>
      </c>
      <c r="H581" s="2">
        <v>3</v>
      </c>
      <c r="I581" s="16">
        <f>F581*H581</f>
        <v>2100</v>
      </c>
      <c r="J581" s="16">
        <f>G581*H581</f>
        <v>1950</v>
      </c>
      <c r="K581" s="185">
        <v>6</v>
      </c>
      <c r="L581" s="257" t="s">
        <v>823</v>
      </c>
      <c r="M581" s="178">
        <f>E581*H581</f>
        <v>2.9699999999999998</v>
      </c>
      <c r="N581" s="178"/>
    </row>
    <row r="582" spans="1:14" x14ac:dyDescent="0.3">
      <c r="A582" s="30" t="s">
        <v>4399</v>
      </c>
      <c r="B582" s="167" t="s">
        <v>1518</v>
      </c>
      <c r="C582" s="23" t="s">
        <v>183</v>
      </c>
      <c r="D582" s="12" t="s">
        <v>208</v>
      </c>
      <c r="E582" s="266">
        <v>0.49</v>
      </c>
      <c r="F582" s="35">
        <f>ROUNDUP(E582*Bulk!$O$1,-1)</f>
        <v>350</v>
      </c>
      <c r="G582" s="35">
        <f>ROUNDUP(E582*Bulk!$O$3,-1)</f>
        <v>320</v>
      </c>
      <c r="H582" s="2">
        <v>1</v>
      </c>
      <c r="I582" s="16">
        <f>F582*H582</f>
        <v>350</v>
      </c>
      <c r="J582" s="16">
        <f>G582*H582</f>
        <v>320</v>
      </c>
      <c r="K582" s="185">
        <v>6</v>
      </c>
      <c r="L582" s="257" t="s">
        <v>4400</v>
      </c>
      <c r="M582" s="178">
        <f>E582*H582</f>
        <v>0.49</v>
      </c>
      <c r="N582" s="178"/>
    </row>
    <row r="583" spans="1:14" x14ac:dyDescent="0.3">
      <c r="A583" s="30" t="s">
        <v>825</v>
      </c>
      <c r="B583" s="168" t="s">
        <v>1520</v>
      </c>
      <c r="C583" s="23" t="s">
        <v>183</v>
      </c>
      <c r="D583" s="12" t="s">
        <v>208</v>
      </c>
      <c r="E583" s="266">
        <v>0.49</v>
      </c>
      <c r="F583" s="35">
        <f>ROUNDUP(E583*Bulk!$O$1,-1)</f>
        <v>350</v>
      </c>
      <c r="G583" s="35">
        <f>ROUNDUP(E583*Bulk!$O$3,-1)</f>
        <v>320</v>
      </c>
      <c r="H583" s="2">
        <v>1</v>
      </c>
      <c r="I583" s="16">
        <f>F583*H583</f>
        <v>350</v>
      </c>
      <c r="J583" s="16">
        <f>G583*H583</f>
        <v>320</v>
      </c>
      <c r="K583" s="185">
        <v>6</v>
      </c>
      <c r="L583" s="257" t="s">
        <v>826</v>
      </c>
      <c r="M583" s="178">
        <f>E583*H583</f>
        <v>0.49</v>
      </c>
      <c r="N583" s="178"/>
    </row>
    <row r="584" spans="1:14" x14ac:dyDescent="0.3">
      <c r="A584" s="4" t="s">
        <v>6006</v>
      </c>
      <c r="B584" s="171" t="s">
        <v>1524</v>
      </c>
      <c r="C584" s="23" t="s">
        <v>183</v>
      </c>
      <c r="D584" s="12" t="s">
        <v>208</v>
      </c>
      <c r="E584" s="266">
        <v>0.49</v>
      </c>
      <c r="F584" s="35">
        <f>ROUNDUP(E584*Bulk!$O$1,-1)</f>
        <v>350</v>
      </c>
      <c r="G584" s="35">
        <f>ROUNDUP(E584*Bulk!$O$3,-1)</f>
        <v>320</v>
      </c>
      <c r="H584" s="2">
        <v>1</v>
      </c>
      <c r="I584" s="35">
        <f>F584*H584</f>
        <v>350</v>
      </c>
      <c r="J584" s="35">
        <f>G584*H584</f>
        <v>320</v>
      </c>
      <c r="K584" s="185">
        <v>6</v>
      </c>
      <c r="L584" s="257" t="s">
        <v>6005</v>
      </c>
      <c r="M584" s="178">
        <f>E584*H584</f>
        <v>0.49</v>
      </c>
      <c r="N584" s="178"/>
    </row>
    <row r="585" spans="1:14" x14ac:dyDescent="0.3">
      <c r="A585" s="4" t="s">
        <v>1539</v>
      </c>
      <c r="B585" s="172" t="s">
        <v>1525</v>
      </c>
      <c r="C585" s="23" t="s">
        <v>183</v>
      </c>
      <c r="D585" s="12" t="s">
        <v>208</v>
      </c>
      <c r="E585" s="266">
        <v>0.49</v>
      </c>
      <c r="F585" s="35">
        <f>ROUNDUP(E585*Bulk!$O$1,-1)</f>
        <v>350</v>
      </c>
      <c r="G585" s="35">
        <f>ROUNDUP(E585*Bulk!$O$3,-1)</f>
        <v>320</v>
      </c>
      <c r="H585" s="2">
        <v>1</v>
      </c>
      <c r="I585" s="16">
        <f>F585*H585</f>
        <v>350</v>
      </c>
      <c r="J585" s="16">
        <f>G585*H585</f>
        <v>320</v>
      </c>
      <c r="K585" s="185">
        <v>6</v>
      </c>
      <c r="L585" s="257" t="s">
        <v>1540</v>
      </c>
      <c r="M585" s="178">
        <f>E585*H585</f>
        <v>0.49</v>
      </c>
      <c r="N585" s="178"/>
    </row>
    <row r="586" spans="1:14" x14ac:dyDescent="0.3">
      <c r="A586" s="4" t="s">
        <v>824</v>
      </c>
      <c r="B586" s="192" t="s">
        <v>2422</v>
      </c>
      <c r="C586" s="23" t="s">
        <v>183</v>
      </c>
      <c r="D586" s="251" t="s">
        <v>4302</v>
      </c>
      <c r="E586" s="266">
        <v>1.49</v>
      </c>
      <c r="F586" s="35">
        <f>ROUNDUP(E586*Bulk!$O$1,-1)</f>
        <v>1050</v>
      </c>
      <c r="G586" s="35">
        <f>ROUNDUP(E586*Bulk!$O$3,-1)</f>
        <v>970</v>
      </c>
      <c r="H586" s="2">
        <v>1</v>
      </c>
      <c r="I586" s="16">
        <f>F586*H586</f>
        <v>1050</v>
      </c>
      <c r="J586" s="16">
        <f>G586*H586</f>
        <v>970</v>
      </c>
      <c r="K586" s="185">
        <v>6</v>
      </c>
      <c r="L586" s="257" t="s">
        <v>4769</v>
      </c>
      <c r="M586" s="178">
        <f>E586*H586</f>
        <v>1.49</v>
      </c>
      <c r="N586" s="178"/>
    </row>
    <row r="587" spans="1:14" x14ac:dyDescent="0.3">
      <c r="A587" s="4" t="s">
        <v>4401</v>
      </c>
      <c r="B587" s="192" t="s">
        <v>2422</v>
      </c>
      <c r="C587" s="23" t="s">
        <v>183</v>
      </c>
      <c r="D587" s="251" t="s">
        <v>4302</v>
      </c>
      <c r="E587" s="266">
        <v>0.49</v>
      </c>
      <c r="F587" s="35">
        <f>ROUNDUP(E587*Bulk!$O$1,-1)</f>
        <v>350</v>
      </c>
      <c r="G587" s="35">
        <f>ROUNDUP(E587*Bulk!$O$3,-1)</f>
        <v>320</v>
      </c>
      <c r="H587" s="2">
        <v>1</v>
      </c>
      <c r="I587" s="16">
        <f>F587*H587</f>
        <v>350</v>
      </c>
      <c r="J587" s="16">
        <f>G587*H587</f>
        <v>320</v>
      </c>
      <c r="K587" s="185">
        <v>6</v>
      </c>
      <c r="L587" s="257" t="s">
        <v>4402</v>
      </c>
      <c r="M587" s="178">
        <f>E587*H587</f>
        <v>0.49</v>
      </c>
      <c r="N587" s="178"/>
    </row>
    <row r="588" spans="1:14" x14ac:dyDescent="0.3">
      <c r="A588" s="30" t="s">
        <v>3964</v>
      </c>
      <c r="B588" s="244" t="s">
        <v>3838</v>
      </c>
      <c r="C588" s="23" t="s">
        <v>183</v>
      </c>
      <c r="D588" s="12" t="s">
        <v>208</v>
      </c>
      <c r="E588" s="266">
        <v>0.49</v>
      </c>
      <c r="F588" s="35">
        <f>ROUNDUP(E588*Bulk!$O$1,-1)</f>
        <v>350</v>
      </c>
      <c r="G588" s="35">
        <f>ROUNDUP(E588*Bulk!$O$3,-1)</f>
        <v>320</v>
      </c>
      <c r="H588" s="2">
        <v>1</v>
      </c>
      <c r="I588" s="16">
        <f>F588*H588</f>
        <v>350</v>
      </c>
      <c r="J588" s="16">
        <f>G588*H588</f>
        <v>320</v>
      </c>
      <c r="K588" s="185">
        <v>6</v>
      </c>
      <c r="L588" s="257" t="s">
        <v>3965</v>
      </c>
      <c r="M588" s="178">
        <f>E588*H588</f>
        <v>0.49</v>
      </c>
      <c r="N588" s="178"/>
    </row>
    <row r="589" spans="1:14" x14ac:dyDescent="0.3">
      <c r="A589" s="30" t="s">
        <v>3967</v>
      </c>
      <c r="B589" s="244" t="s">
        <v>3838</v>
      </c>
      <c r="C589" s="23" t="s">
        <v>183</v>
      </c>
      <c r="D589" s="12" t="s">
        <v>208</v>
      </c>
      <c r="E589" s="266">
        <v>0.49</v>
      </c>
      <c r="F589" s="35">
        <f>ROUNDUP(E589*Bulk!$O$1,-1)</f>
        <v>350</v>
      </c>
      <c r="G589" s="35">
        <f>ROUNDUP(E589*Bulk!$O$3,-1)</f>
        <v>320</v>
      </c>
      <c r="H589" s="2">
        <v>1</v>
      </c>
      <c r="I589" s="16">
        <f>F589*H589</f>
        <v>350</v>
      </c>
      <c r="J589" s="16">
        <f>G589*H589</f>
        <v>320</v>
      </c>
      <c r="K589" s="185">
        <v>6</v>
      </c>
      <c r="L589" s="257" t="s">
        <v>3966</v>
      </c>
      <c r="M589" s="178">
        <f>E589*H589</f>
        <v>0.49</v>
      </c>
      <c r="N589" s="178"/>
    </row>
    <row r="590" spans="1:14" x14ac:dyDescent="0.3">
      <c r="A590" s="4" t="s">
        <v>6003</v>
      </c>
      <c r="B590" s="249" t="s">
        <v>4121</v>
      </c>
      <c r="C590" s="23" t="s">
        <v>183</v>
      </c>
      <c r="D590" s="12" t="s">
        <v>208</v>
      </c>
      <c r="E590" s="266">
        <v>0.75</v>
      </c>
      <c r="F590" s="35">
        <f>ROUNDUP(E590*Bulk!$O$1,-1)</f>
        <v>530</v>
      </c>
      <c r="G590" s="35">
        <f>ROUNDUP(E590*Bulk!$O$3,-1)</f>
        <v>490</v>
      </c>
      <c r="H590" s="2">
        <v>2</v>
      </c>
      <c r="I590" s="35">
        <f>F590*H590</f>
        <v>1060</v>
      </c>
      <c r="J590" s="35">
        <f>G590*H590</f>
        <v>980</v>
      </c>
      <c r="K590" s="185">
        <v>6</v>
      </c>
      <c r="L590" s="257" t="s">
        <v>6004</v>
      </c>
      <c r="M590" s="178">
        <f>E590*H590</f>
        <v>1.5</v>
      </c>
      <c r="N590" s="178"/>
    </row>
    <row r="591" spans="1:14" x14ac:dyDescent="0.3">
      <c r="A591" s="30" t="s">
        <v>828</v>
      </c>
      <c r="B591" s="164" t="s">
        <v>1514</v>
      </c>
      <c r="C591" s="23" t="s">
        <v>183</v>
      </c>
      <c r="D591" s="12" t="s">
        <v>208</v>
      </c>
      <c r="E591" s="266">
        <v>0.49</v>
      </c>
      <c r="F591" s="35">
        <f>ROUNDUP(E591*Bulk!$O$1,-1)</f>
        <v>350</v>
      </c>
      <c r="G591" s="35">
        <f>ROUNDUP(E591*Bulk!$O$3,-1)</f>
        <v>320</v>
      </c>
      <c r="H591" s="2">
        <v>3</v>
      </c>
      <c r="I591" s="16">
        <f>F591*H591</f>
        <v>1050</v>
      </c>
      <c r="J591" s="16">
        <f>G591*H591</f>
        <v>960</v>
      </c>
      <c r="K591" s="185">
        <v>7</v>
      </c>
      <c r="L591" s="257" t="s">
        <v>827</v>
      </c>
      <c r="M591" s="178">
        <f>E591*H591</f>
        <v>1.47</v>
      </c>
      <c r="N591" s="178"/>
    </row>
    <row r="592" spans="1:14" x14ac:dyDescent="0.3">
      <c r="A592" s="4" t="s">
        <v>6009</v>
      </c>
      <c r="B592" s="169" t="s">
        <v>1519</v>
      </c>
      <c r="C592" s="23" t="s">
        <v>183</v>
      </c>
      <c r="D592" s="12" t="s">
        <v>208</v>
      </c>
      <c r="E592" s="266">
        <v>1.49</v>
      </c>
      <c r="F592" s="35">
        <f>ROUNDUP(E592*Bulk!$O$1,-1)</f>
        <v>1050</v>
      </c>
      <c r="G592" s="35">
        <f>ROUNDUP(E592*Bulk!$O$3,-1)</f>
        <v>970</v>
      </c>
      <c r="H592" s="2">
        <v>1</v>
      </c>
      <c r="I592" s="35">
        <f>F592*H592</f>
        <v>1050</v>
      </c>
      <c r="J592" s="35">
        <f>G592*H592</f>
        <v>970</v>
      </c>
      <c r="K592" s="185">
        <v>7</v>
      </c>
      <c r="L592" s="257" t="s">
        <v>6010</v>
      </c>
      <c r="M592" s="178">
        <f>E592*H592</f>
        <v>1.49</v>
      </c>
      <c r="N592" s="178"/>
    </row>
    <row r="593" spans="1:14" x14ac:dyDescent="0.3">
      <c r="A593" s="30" t="s">
        <v>4403</v>
      </c>
      <c r="B593" s="167" t="s">
        <v>1518</v>
      </c>
      <c r="C593" s="23" t="s">
        <v>183</v>
      </c>
      <c r="D593" s="12" t="s">
        <v>208</v>
      </c>
      <c r="E593" s="266">
        <v>0.99</v>
      </c>
      <c r="F593" s="35">
        <f>ROUNDUP(E593*Bulk!$O$1,-1)</f>
        <v>700</v>
      </c>
      <c r="G593" s="35">
        <f>ROUNDUP(E593*Bulk!$O$3,-1)</f>
        <v>650</v>
      </c>
      <c r="H593" s="2">
        <v>1</v>
      </c>
      <c r="I593" s="16">
        <f>F593*H593</f>
        <v>700</v>
      </c>
      <c r="J593" s="16">
        <f>G593*H593</f>
        <v>650</v>
      </c>
      <c r="K593" s="185">
        <v>7</v>
      </c>
      <c r="L593" s="257" t="s">
        <v>4404</v>
      </c>
      <c r="M593" s="178">
        <f>E593*H593</f>
        <v>0.99</v>
      </c>
      <c r="N593" s="178"/>
    </row>
    <row r="594" spans="1:14" x14ac:dyDescent="0.3">
      <c r="A594" s="30" t="s">
        <v>4405</v>
      </c>
      <c r="B594" s="192" t="s">
        <v>2422</v>
      </c>
      <c r="C594" s="23" t="s">
        <v>183</v>
      </c>
      <c r="D594" s="251" t="s">
        <v>4302</v>
      </c>
      <c r="E594" s="266">
        <v>1.99</v>
      </c>
      <c r="F594" s="35">
        <f>ROUNDUP(E594*Bulk!$O$1,-1)</f>
        <v>1400</v>
      </c>
      <c r="G594" s="35">
        <f>ROUNDUP(E594*Bulk!$O$3,-1)</f>
        <v>1300</v>
      </c>
      <c r="H594" s="2">
        <v>2</v>
      </c>
      <c r="I594" s="16">
        <f>F594*H594</f>
        <v>2800</v>
      </c>
      <c r="J594" s="16">
        <f>G594*H594</f>
        <v>2600</v>
      </c>
      <c r="K594" s="185">
        <v>7</v>
      </c>
      <c r="L594" s="257" t="s">
        <v>4406</v>
      </c>
      <c r="M594" s="178">
        <f>E594*H594</f>
        <v>3.98</v>
      </c>
      <c r="N594" s="178"/>
    </row>
    <row r="595" spans="1:14" x14ac:dyDescent="0.3">
      <c r="A595" s="4" t="s">
        <v>6635</v>
      </c>
      <c r="B595" s="284" t="s">
        <v>6291</v>
      </c>
      <c r="C595" s="23" t="s">
        <v>183</v>
      </c>
      <c r="D595" s="12" t="s">
        <v>208</v>
      </c>
      <c r="E595" s="266">
        <v>0.49</v>
      </c>
      <c r="F595" s="35">
        <f>ROUNDUP(E595*Bulk!$O$1,-1)</f>
        <v>350</v>
      </c>
      <c r="G595" s="35">
        <f>ROUNDUP(E595*Bulk!$O$3,-1)</f>
        <v>320</v>
      </c>
      <c r="H595" s="2">
        <v>2</v>
      </c>
      <c r="I595" s="35">
        <f>F595*H595</f>
        <v>700</v>
      </c>
      <c r="J595" s="35">
        <f>G595*H595</f>
        <v>640</v>
      </c>
      <c r="K595" s="185">
        <v>7</v>
      </c>
      <c r="L595" s="257" t="s">
        <v>6636</v>
      </c>
      <c r="M595" s="178">
        <f>E595*H595</f>
        <v>0.98</v>
      </c>
      <c r="N595" s="178"/>
    </row>
    <row r="596" spans="1:14" x14ac:dyDescent="0.3">
      <c r="A596" s="30" t="s">
        <v>3969</v>
      </c>
      <c r="B596" s="244" t="s">
        <v>3838</v>
      </c>
      <c r="C596" s="23" t="s">
        <v>183</v>
      </c>
      <c r="D596" s="12" t="s">
        <v>208</v>
      </c>
      <c r="E596" s="266">
        <v>0.49</v>
      </c>
      <c r="F596" s="35">
        <f>ROUNDUP(E596*Bulk!$O$1,-1)</f>
        <v>350</v>
      </c>
      <c r="G596" s="35">
        <f>ROUNDUP(E596*Bulk!$O$3,-1)</f>
        <v>320</v>
      </c>
      <c r="H596" s="2">
        <v>1</v>
      </c>
      <c r="I596" s="16">
        <f>F596*H596</f>
        <v>350</v>
      </c>
      <c r="J596" s="16">
        <f>G596*H596</f>
        <v>320</v>
      </c>
      <c r="K596" s="185">
        <v>7</v>
      </c>
      <c r="L596" s="257" t="s">
        <v>3968</v>
      </c>
      <c r="M596" s="178">
        <f>E596*H596</f>
        <v>0.49</v>
      </c>
      <c r="N596" s="178"/>
    </row>
    <row r="597" spans="1:14" x14ac:dyDescent="0.3">
      <c r="A597" s="30" t="s">
        <v>3970</v>
      </c>
      <c r="B597" s="244" t="s">
        <v>3838</v>
      </c>
      <c r="C597" s="23" t="s">
        <v>183</v>
      </c>
      <c r="D597" s="12" t="s">
        <v>208</v>
      </c>
      <c r="E597" s="266">
        <v>0.49</v>
      </c>
      <c r="F597" s="35">
        <f>ROUNDUP(E597*Bulk!$O$1,-1)</f>
        <v>350</v>
      </c>
      <c r="G597" s="35">
        <f>ROUNDUP(E597*Bulk!$O$3,-1)</f>
        <v>320</v>
      </c>
      <c r="H597" s="2">
        <v>1</v>
      </c>
      <c r="I597" s="16">
        <f>F597*H597</f>
        <v>350</v>
      </c>
      <c r="J597" s="16">
        <f>G597*H597</f>
        <v>320</v>
      </c>
      <c r="K597" s="185">
        <v>7</v>
      </c>
      <c r="L597" s="257" t="s">
        <v>3971</v>
      </c>
      <c r="M597" s="178">
        <f>E597*H597</f>
        <v>0.49</v>
      </c>
      <c r="N597" s="178"/>
    </row>
    <row r="598" spans="1:14" x14ac:dyDescent="0.3">
      <c r="A598" s="30" t="s">
        <v>3973</v>
      </c>
      <c r="B598" s="244" t="s">
        <v>3838</v>
      </c>
      <c r="C598" s="23" t="s">
        <v>183</v>
      </c>
      <c r="D598" s="12" t="s">
        <v>208</v>
      </c>
      <c r="E598" s="266">
        <v>0.49</v>
      </c>
      <c r="F598" s="35">
        <f>ROUNDUP(E598*Bulk!$O$1,-1)</f>
        <v>350</v>
      </c>
      <c r="G598" s="35">
        <f>ROUNDUP(E598*Bulk!$O$3,-1)</f>
        <v>320</v>
      </c>
      <c r="H598" s="2">
        <v>1</v>
      </c>
      <c r="I598" s="16">
        <f>F598*H598</f>
        <v>350</v>
      </c>
      <c r="J598" s="16">
        <f>G598*H598</f>
        <v>320</v>
      </c>
      <c r="K598" s="185">
        <v>7</v>
      </c>
      <c r="L598" s="257" t="s">
        <v>3972</v>
      </c>
      <c r="M598" s="178">
        <f>E598*H598</f>
        <v>0.49</v>
      </c>
      <c r="N598" s="178"/>
    </row>
    <row r="599" spans="1:14" x14ac:dyDescent="0.3">
      <c r="A599" s="4" t="s">
        <v>6011</v>
      </c>
      <c r="B599" s="101" t="s">
        <v>6269</v>
      </c>
      <c r="C599" s="23" t="s">
        <v>183</v>
      </c>
      <c r="D599" s="11" t="s">
        <v>210</v>
      </c>
      <c r="E599" s="266">
        <v>0.49</v>
      </c>
      <c r="F599" s="35">
        <f>ROUNDUP(E599*Bulk!$O$1,-1)</f>
        <v>350</v>
      </c>
      <c r="G599" s="35">
        <f>ROUNDUP(E599*Bulk!$O$3,-1)</f>
        <v>320</v>
      </c>
      <c r="H599" s="2">
        <v>1</v>
      </c>
      <c r="I599" s="35">
        <f>F599*H599</f>
        <v>350</v>
      </c>
      <c r="J599" s="35">
        <f>G599*H599</f>
        <v>320</v>
      </c>
      <c r="K599" s="185">
        <v>7</v>
      </c>
      <c r="L599" s="257" t="s">
        <v>6012</v>
      </c>
      <c r="M599" s="178">
        <f>E599*H599</f>
        <v>0.49</v>
      </c>
      <c r="N599" s="178"/>
    </row>
    <row r="600" spans="1:14" x14ac:dyDescent="0.3">
      <c r="A600" s="30" t="s">
        <v>2928</v>
      </c>
      <c r="B600" s="23" t="s">
        <v>1347</v>
      </c>
      <c r="C600" s="23" t="s">
        <v>183</v>
      </c>
      <c r="D600" s="12" t="s">
        <v>208</v>
      </c>
      <c r="E600" s="266">
        <v>0.49</v>
      </c>
      <c r="F600" s="35">
        <f>ROUNDUP(E600*Bulk!$O$1,-1)</f>
        <v>350</v>
      </c>
      <c r="G600" s="35">
        <f>ROUNDUP(E600*Bulk!$O$3,-1)</f>
        <v>320</v>
      </c>
      <c r="H600" s="2">
        <v>1</v>
      </c>
      <c r="I600" s="16">
        <f>F600*H600</f>
        <v>350</v>
      </c>
      <c r="J600" s="16">
        <f>G600*H600</f>
        <v>320</v>
      </c>
      <c r="K600" s="185">
        <v>8</v>
      </c>
      <c r="L600" s="257" t="s">
        <v>2927</v>
      </c>
      <c r="M600" s="178">
        <f>E600*H600</f>
        <v>0.49</v>
      </c>
      <c r="N600" s="178"/>
    </row>
    <row r="601" spans="1:14" x14ac:dyDescent="0.3">
      <c r="A601" s="30" t="s">
        <v>3977</v>
      </c>
      <c r="B601" s="244" t="s">
        <v>3838</v>
      </c>
      <c r="C601" s="23" t="s">
        <v>183</v>
      </c>
      <c r="D601" s="11" t="s">
        <v>210</v>
      </c>
      <c r="E601" s="266">
        <v>1.49</v>
      </c>
      <c r="F601" s="35">
        <f>ROUNDUP(E601*Bulk!$O$1,-1)</f>
        <v>1050</v>
      </c>
      <c r="G601" s="35">
        <f>ROUNDUP(E601*Bulk!$O$3,-1)</f>
        <v>970</v>
      </c>
      <c r="H601" s="2">
        <v>1</v>
      </c>
      <c r="I601" s="16">
        <f>F601*H601</f>
        <v>1050</v>
      </c>
      <c r="J601" s="16">
        <f>G601*H601</f>
        <v>970</v>
      </c>
      <c r="K601" s="185">
        <v>8</v>
      </c>
      <c r="L601" s="257" t="s">
        <v>3976</v>
      </c>
      <c r="M601" s="178">
        <f>E601*H601</f>
        <v>1.49</v>
      </c>
      <c r="N601" s="178"/>
    </row>
    <row r="602" spans="1:14" x14ac:dyDescent="0.3">
      <c r="A602" s="30" t="s">
        <v>3974</v>
      </c>
      <c r="B602" s="244" t="s">
        <v>3838</v>
      </c>
      <c r="C602" s="23" t="s">
        <v>183</v>
      </c>
      <c r="D602" s="12" t="s">
        <v>208</v>
      </c>
      <c r="E602" s="266">
        <v>0.49</v>
      </c>
      <c r="F602" s="35">
        <f>ROUNDUP(E602*Bulk!$O$1,-1)</f>
        <v>350</v>
      </c>
      <c r="G602" s="35">
        <f>ROUNDUP(E602*Bulk!$O$3,-1)</f>
        <v>320</v>
      </c>
      <c r="H602" s="2">
        <v>1</v>
      </c>
      <c r="I602" s="16">
        <f>F602*H602</f>
        <v>350</v>
      </c>
      <c r="J602" s="16">
        <f>G602*H602</f>
        <v>320</v>
      </c>
      <c r="K602" s="185">
        <v>8</v>
      </c>
      <c r="L602" s="257" t="s">
        <v>3975</v>
      </c>
      <c r="M602" s="178">
        <f>E602*H602</f>
        <v>0.49</v>
      </c>
      <c r="N602" s="178"/>
    </row>
    <row r="603" spans="1:14" x14ac:dyDescent="0.3">
      <c r="A603" s="30" t="s">
        <v>3978</v>
      </c>
      <c r="B603" s="116" t="s">
        <v>1471</v>
      </c>
      <c r="C603" s="23" t="s">
        <v>183</v>
      </c>
      <c r="D603" s="12" t="s">
        <v>208</v>
      </c>
      <c r="E603" s="266">
        <v>1.49</v>
      </c>
      <c r="F603" s="35">
        <f>ROUNDUP(E603*Bulk!$O$1,-1)</f>
        <v>1050</v>
      </c>
      <c r="G603" s="35">
        <f>ROUNDUP(E603*Bulk!$O$3,-1)</f>
        <v>970</v>
      </c>
      <c r="H603" s="2">
        <v>1</v>
      </c>
      <c r="I603" s="16">
        <f>F603*H603</f>
        <v>1050</v>
      </c>
      <c r="J603" s="16">
        <f>G603*H603</f>
        <v>970</v>
      </c>
      <c r="K603" s="185">
        <v>9</v>
      </c>
      <c r="L603" s="257" t="s">
        <v>3979</v>
      </c>
      <c r="M603" s="178">
        <f>E603*H603</f>
        <v>1.49</v>
      </c>
      <c r="N603" s="178"/>
    </row>
    <row r="604" spans="1:14" x14ac:dyDescent="0.3">
      <c r="A604" s="30" t="s">
        <v>423</v>
      </c>
      <c r="B604" s="172" t="s">
        <v>1525</v>
      </c>
      <c r="C604" s="23" t="s">
        <v>183</v>
      </c>
      <c r="D604" s="11" t="s">
        <v>210</v>
      </c>
      <c r="E604" s="266">
        <v>0.99</v>
      </c>
      <c r="F604" s="35">
        <f>ROUNDUP(E604*Bulk!$O$1,-1)</f>
        <v>700</v>
      </c>
      <c r="G604" s="35">
        <f>ROUNDUP(E604*Bulk!$O$3,-1)</f>
        <v>650</v>
      </c>
      <c r="H604" s="2">
        <v>1</v>
      </c>
      <c r="I604" s="16">
        <f>F604*H604</f>
        <v>700</v>
      </c>
      <c r="J604" s="16">
        <f>G604*H604</f>
        <v>650</v>
      </c>
      <c r="K604" s="185">
        <v>9</v>
      </c>
      <c r="L604" s="257" t="s">
        <v>424</v>
      </c>
      <c r="M604" s="178">
        <f>E604*H604</f>
        <v>0.99</v>
      </c>
      <c r="N604" s="178"/>
    </row>
    <row r="605" spans="1:14" x14ac:dyDescent="0.3">
      <c r="A605" s="4" t="s">
        <v>6013</v>
      </c>
      <c r="B605" s="272" t="s">
        <v>5293</v>
      </c>
      <c r="C605" s="23" t="s">
        <v>183</v>
      </c>
      <c r="D605" s="12" t="s">
        <v>208</v>
      </c>
      <c r="E605" s="266">
        <v>0.49</v>
      </c>
      <c r="F605" s="35">
        <f>ROUNDUP(E605*Bulk!$O$1,-1)</f>
        <v>350</v>
      </c>
      <c r="G605" s="35">
        <f>ROUNDUP(E605*Bulk!$O$3,-1)</f>
        <v>320</v>
      </c>
      <c r="H605" s="2">
        <v>1</v>
      </c>
      <c r="I605" s="35">
        <f>F605*H605</f>
        <v>350</v>
      </c>
      <c r="J605" s="35">
        <f>G605*H605</f>
        <v>320</v>
      </c>
      <c r="K605" s="185">
        <v>15</v>
      </c>
      <c r="L605" s="257" t="s">
        <v>6012</v>
      </c>
      <c r="M605" s="178">
        <f>E605*H605</f>
        <v>0.49</v>
      </c>
      <c r="N605" s="178"/>
    </row>
    <row r="606" spans="1:14" x14ac:dyDescent="0.3">
      <c r="A606" s="21" t="s">
        <v>6013</v>
      </c>
      <c r="B606" s="272" t="s">
        <v>5293</v>
      </c>
      <c r="C606" s="23" t="s">
        <v>183</v>
      </c>
      <c r="D606" s="12" t="s">
        <v>208</v>
      </c>
      <c r="E606" s="266">
        <v>0.75</v>
      </c>
      <c r="F606" s="35">
        <f>ROUNDUP(E606*Bulk!$O$1,-1)</f>
        <v>530</v>
      </c>
      <c r="G606" s="35">
        <f>ROUNDUP(E606*Bulk!$O$3,-1)</f>
        <v>490</v>
      </c>
      <c r="H606" s="2">
        <v>1</v>
      </c>
      <c r="I606" s="35">
        <f>F606*H606</f>
        <v>530</v>
      </c>
      <c r="J606" s="35">
        <f>G606*H606</f>
        <v>490</v>
      </c>
      <c r="K606" s="185">
        <v>15</v>
      </c>
      <c r="L606" s="257" t="s">
        <v>6014</v>
      </c>
      <c r="M606" s="178">
        <f>E606*H606</f>
        <v>0.75</v>
      </c>
      <c r="N606" s="178"/>
    </row>
    <row r="607" spans="1:14" x14ac:dyDescent="0.3">
      <c r="A607" s="4" t="s">
        <v>3562</v>
      </c>
      <c r="B607" s="171" t="s">
        <v>1524</v>
      </c>
      <c r="C607" s="23" t="s">
        <v>183</v>
      </c>
      <c r="D607" s="12" t="s">
        <v>208</v>
      </c>
      <c r="E607" s="266">
        <v>0.49</v>
      </c>
      <c r="F607" s="35">
        <f>ROUNDUP(E607*Bulk!$O$1,-1)</f>
        <v>350</v>
      </c>
      <c r="G607" s="35">
        <f>ROUNDUP(E607*Bulk!$O$3,-1)</f>
        <v>320</v>
      </c>
      <c r="H607" s="2">
        <v>1</v>
      </c>
      <c r="I607" s="35">
        <f>F607*H607</f>
        <v>350</v>
      </c>
      <c r="J607" s="35">
        <f>G607*H607</f>
        <v>320</v>
      </c>
      <c r="K607" s="188" t="s">
        <v>2394</v>
      </c>
      <c r="L607" s="257" t="s">
        <v>6015</v>
      </c>
      <c r="M607" s="178">
        <f>E607*H607</f>
        <v>0.49</v>
      </c>
      <c r="N607" s="178"/>
    </row>
    <row r="608" spans="1:14" x14ac:dyDescent="0.3">
      <c r="A608" s="30" t="s">
        <v>3562</v>
      </c>
      <c r="B608" s="193" t="s">
        <v>2423</v>
      </c>
      <c r="C608" s="23" t="s">
        <v>183</v>
      </c>
      <c r="D608" s="12" t="s">
        <v>208</v>
      </c>
      <c r="E608" s="266">
        <v>0.49</v>
      </c>
      <c r="F608" s="35">
        <f>ROUNDUP(E608*Bulk!$O$1,-1)</f>
        <v>350</v>
      </c>
      <c r="G608" s="35">
        <f>ROUNDUP(E608*Bulk!$O$3,-1)</f>
        <v>320</v>
      </c>
      <c r="H608" s="2">
        <v>3</v>
      </c>
      <c r="I608" s="16">
        <f>F608*H608</f>
        <v>1050</v>
      </c>
      <c r="J608" s="16">
        <f>G608*H608</f>
        <v>960</v>
      </c>
      <c r="K608" s="188" t="s">
        <v>2394</v>
      </c>
      <c r="L608" s="257" t="s">
        <v>4407</v>
      </c>
      <c r="M608" s="178">
        <f>E608*H608</f>
        <v>1.47</v>
      </c>
      <c r="N608" s="178"/>
    </row>
    <row r="609" spans="1:14" x14ac:dyDescent="0.3">
      <c r="A609" s="30" t="s">
        <v>3439</v>
      </c>
      <c r="B609" s="211" t="s">
        <v>3228</v>
      </c>
      <c r="C609" s="23" t="s">
        <v>183</v>
      </c>
      <c r="D609" s="12" t="s">
        <v>208</v>
      </c>
      <c r="E609" s="266">
        <v>0.49</v>
      </c>
      <c r="F609" s="35">
        <f>ROUNDUP(E609*Bulk!$O$1,-1)</f>
        <v>350</v>
      </c>
      <c r="G609" s="35">
        <f>ROUNDUP(E609*Bulk!$O$3,-1)</f>
        <v>320</v>
      </c>
      <c r="H609" s="2">
        <v>2</v>
      </c>
      <c r="I609" s="16">
        <f>F609*H609</f>
        <v>700</v>
      </c>
      <c r="J609" s="16">
        <f>G609*H609</f>
        <v>640</v>
      </c>
      <c r="K609" s="188" t="s">
        <v>2394</v>
      </c>
      <c r="L609" s="257" t="s">
        <v>3438</v>
      </c>
      <c r="M609" s="178">
        <f>E609*H609</f>
        <v>0.98</v>
      </c>
      <c r="N609" s="178"/>
    </row>
    <row r="610" spans="1:14" x14ac:dyDescent="0.3">
      <c r="A610" s="176" t="s">
        <v>3841</v>
      </c>
      <c r="B610" s="244" t="s">
        <v>3838</v>
      </c>
      <c r="C610" s="23" t="s">
        <v>183</v>
      </c>
      <c r="D610" s="12" t="s">
        <v>208</v>
      </c>
      <c r="E610" s="266">
        <v>0.75</v>
      </c>
      <c r="F610" s="35">
        <f>ROUNDUP(E610*Bulk!$O$1,-1)</f>
        <v>530</v>
      </c>
      <c r="G610" s="35">
        <f>ROUNDUP(E610*Bulk!$O$3,-1)</f>
        <v>490</v>
      </c>
      <c r="H610" s="2">
        <v>1</v>
      </c>
      <c r="I610" s="16">
        <f>F610*H610</f>
        <v>530</v>
      </c>
      <c r="J610" s="16">
        <f>G610*H610</f>
        <v>490</v>
      </c>
      <c r="K610" s="188" t="s">
        <v>2394</v>
      </c>
      <c r="L610" s="257" t="s">
        <v>3842</v>
      </c>
      <c r="M610" s="178">
        <f>E610*H610</f>
        <v>0.75</v>
      </c>
      <c r="N610" s="178"/>
    </row>
    <row r="611" spans="1:14" x14ac:dyDescent="0.3">
      <c r="A611" s="176" t="s">
        <v>4770</v>
      </c>
      <c r="B611" s="255" t="s">
        <v>4514</v>
      </c>
      <c r="C611" s="23" t="s">
        <v>183</v>
      </c>
      <c r="D611" s="12" t="s">
        <v>208</v>
      </c>
      <c r="E611" s="266">
        <v>0.49</v>
      </c>
      <c r="F611" s="35">
        <f>ROUNDUP(E611*Bulk!$O$1,-1)</f>
        <v>350</v>
      </c>
      <c r="G611" s="35">
        <f>ROUNDUP(E611*Bulk!$O$3,-1)</f>
        <v>320</v>
      </c>
      <c r="H611" s="2">
        <v>1</v>
      </c>
      <c r="I611" s="16">
        <f>F611*H611</f>
        <v>350</v>
      </c>
      <c r="J611" s="16">
        <f>G611*H611</f>
        <v>320</v>
      </c>
      <c r="K611" s="188" t="s">
        <v>2394</v>
      </c>
      <c r="L611" s="257" t="s">
        <v>4771</v>
      </c>
      <c r="M611" s="178">
        <f>E611*H611</f>
        <v>0.49</v>
      </c>
      <c r="N611" s="178"/>
    </row>
    <row r="612" spans="1:14" x14ac:dyDescent="0.3">
      <c r="A612" s="4" t="s">
        <v>6016</v>
      </c>
      <c r="B612" s="272" t="s">
        <v>5293</v>
      </c>
      <c r="C612" s="23" t="s">
        <v>183</v>
      </c>
      <c r="D612" s="12" t="s">
        <v>208</v>
      </c>
      <c r="E612" s="266">
        <v>0.49</v>
      </c>
      <c r="F612" s="35">
        <f>ROUNDUP(E612*Bulk!$O$1,-1)</f>
        <v>350</v>
      </c>
      <c r="G612" s="35">
        <f>ROUNDUP(E612*Bulk!$O$3,-1)</f>
        <v>320</v>
      </c>
      <c r="H612" s="2">
        <v>1</v>
      </c>
      <c r="I612" s="35">
        <f>F612*H612</f>
        <v>350</v>
      </c>
      <c r="J612" s="35">
        <f>G612*H612</f>
        <v>320</v>
      </c>
      <c r="K612" s="188" t="s">
        <v>2394</v>
      </c>
      <c r="L612" s="257" t="s">
        <v>6019</v>
      </c>
      <c r="M612" s="178">
        <f>E612*H612</f>
        <v>0.49</v>
      </c>
      <c r="N612" s="178"/>
    </row>
    <row r="613" spans="1:14" x14ac:dyDescent="0.3">
      <c r="A613" s="4" t="s">
        <v>6017</v>
      </c>
      <c r="B613" s="272" t="s">
        <v>5294</v>
      </c>
      <c r="C613" s="23" t="s">
        <v>183</v>
      </c>
      <c r="D613" s="12" t="s">
        <v>208</v>
      </c>
      <c r="E613" s="266">
        <v>0.49</v>
      </c>
      <c r="F613" s="35">
        <f>ROUNDUP(E613*Bulk!$O$1,-1)</f>
        <v>350</v>
      </c>
      <c r="G613" s="35">
        <f>ROUNDUP(E613*Bulk!$O$3,-1)</f>
        <v>320</v>
      </c>
      <c r="H613" s="2">
        <v>1</v>
      </c>
      <c r="I613" s="35">
        <f>F613*H613</f>
        <v>350</v>
      </c>
      <c r="J613" s="35">
        <f>G613*H613</f>
        <v>320</v>
      </c>
      <c r="K613" s="188" t="s">
        <v>2394</v>
      </c>
      <c r="L613" s="257" t="s">
        <v>6018</v>
      </c>
      <c r="M613" s="178">
        <f>E613*H613</f>
        <v>0.49</v>
      </c>
      <c r="N613" s="178"/>
    </row>
    <row r="614" spans="1:14" x14ac:dyDescent="0.3">
      <c r="A614" s="30" t="s">
        <v>3981</v>
      </c>
      <c r="B614" s="244" t="s">
        <v>3838</v>
      </c>
      <c r="C614" s="23" t="s">
        <v>183</v>
      </c>
      <c r="D614" s="12" t="s">
        <v>208</v>
      </c>
      <c r="E614" s="266">
        <v>0.49</v>
      </c>
      <c r="F614" s="35">
        <f>ROUNDUP(E614*Bulk!$O$1,-1)</f>
        <v>350</v>
      </c>
      <c r="G614" s="35">
        <f>ROUNDUP(E614*Bulk!$O$3,-1)</f>
        <v>320</v>
      </c>
      <c r="H614" s="2">
        <v>1</v>
      </c>
      <c r="I614" s="16">
        <f>F614*H614</f>
        <v>350</v>
      </c>
      <c r="J614" s="16">
        <f>G614*H614</f>
        <v>320</v>
      </c>
      <c r="K614" s="188" t="s">
        <v>2395</v>
      </c>
      <c r="L614" s="257" t="s">
        <v>3980</v>
      </c>
      <c r="M614" s="178">
        <f>E614*H614</f>
        <v>0.49</v>
      </c>
      <c r="N614" s="178"/>
    </row>
    <row r="615" spans="1:14" x14ac:dyDescent="0.3">
      <c r="A615" s="30" t="s">
        <v>4772</v>
      </c>
      <c r="B615" s="192" t="s">
        <v>2422</v>
      </c>
      <c r="C615" s="8" t="s">
        <v>184</v>
      </c>
      <c r="D615" s="11" t="s">
        <v>210</v>
      </c>
      <c r="E615" s="266">
        <v>1.99</v>
      </c>
      <c r="F615" s="35">
        <f>ROUNDUP(E615*Bulk!$O$1,-1)</f>
        <v>1400</v>
      </c>
      <c r="G615" s="35">
        <f>ROUNDUP(E615*Bulk!$O$3,-1)</f>
        <v>1300</v>
      </c>
      <c r="H615" s="2">
        <v>1</v>
      </c>
      <c r="I615" s="16">
        <f>F615*H615</f>
        <v>1400</v>
      </c>
      <c r="J615" s="16">
        <f>G615*H615</f>
        <v>1300</v>
      </c>
      <c r="K615" s="185">
        <v>0</v>
      </c>
      <c r="L615" s="257" t="s">
        <v>4773</v>
      </c>
      <c r="M615" s="178">
        <f>E615*H615</f>
        <v>1.99</v>
      </c>
      <c r="N615" s="178"/>
    </row>
    <row r="616" spans="1:14" x14ac:dyDescent="0.3">
      <c r="A616" s="30" t="s">
        <v>2930</v>
      </c>
      <c r="B616" s="205" t="s">
        <v>2628</v>
      </c>
      <c r="C616" s="8" t="s">
        <v>184</v>
      </c>
      <c r="D616" s="12" t="s">
        <v>208</v>
      </c>
      <c r="E616" s="266">
        <v>0.49</v>
      </c>
      <c r="F616" s="35">
        <f>ROUNDUP(E616*Bulk!$O$1,-1)</f>
        <v>350</v>
      </c>
      <c r="G616" s="35">
        <f>ROUNDUP(E616*Bulk!$O$3,-1)</f>
        <v>320</v>
      </c>
      <c r="H616" s="2">
        <v>2</v>
      </c>
      <c r="I616" s="16">
        <f>F616*H616</f>
        <v>700</v>
      </c>
      <c r="J616" s="16">
        <f>G616*H616</f>
        <v>640</v>
      </c>
      <c r="K616" s="185">
        <v>0</v>
      </c>
      <c r="L616" s="257" t="s">
        <v>2929</v>
      </c>
      <c r="M616" s="178">
        <f>E616*H616</f>
        <v>0.98</v>
      </c>
      <c r="N616" s="178"/>
    </row>
    <row r="617" spans="1:14" x14ac:dyDescent="0.3">
      <c r="A617" s="30" t="s">
        <v>2932</v>
      </c>
      <c r="B617" s="135" t="s">
        <v>1517</v>
      </c>
      <c r="C617" s="8" t="s">
        <v>184</v>
      </c>
      <c r="D617" s="12" t="s">
        <v>208</v>
      </c>
      <c r="E617" s="266">
        <v>1.99</v>
      </c>
      <c r="F617" s="35">
        <f>ROUNDUP(E617*Bulk!$O$1,-1)</f>
        <v>1400</v>
      </c>
      <c r="G617" s="35">
        <f>ROUNDUP(E617*Bulk!$O$3,-1)</f>
        <v>1300</v>
      </c>
      <c r="H617" s="2">
        <v>1</v>
      </c>
      <c r="I617" s="16">
        <f>F617*H617</f>
        <v>1400</v>
      </c>
      <c r="J617" s="16">
        <f>G617*H617</f>
        <v>1300</v>
      </c>
      <c r="K617" s="185">
        <v>1</v>
      </c>
      <c r="L617" s="257" t="s">
        <v>2931</v>
      </c>
      <c r="M617" s="178">
        <f>E617*H617</f>
        <v>1.99</v>
      </c>
      <c r="N617" s="178"/>
    </row>
    <row r="618" spans="1:14" x14ac:dyDescent="0.3">
      <c r="A618" s="30" t="s">
        <v>831</v>
      </c>
      <c r="B618" s="167" t="s">
        <v>1518</v>
      </c>
      <c r="C618" s="8" t="s">
        <v>184</v>
      </c>
      <c r="D618" s="12" t="s">
        <v>208</v>
      </c>
      <c r="E618" s="266">
        <v>0.75</v>
      </c>
      <c r="F618" s="35">
        <f>ROUNDUP(E618*Bulk!$O$1,-1)</f>
        <v>530</v>
      </c>
      <c r="G618" s="35">
        <f>ROUNDUP(E618*Bulk!$O$3,-1)</f>
        <v>490</v>
      </c>
      <c r="H618" s="2">
        <v>1</v>
      </c>
      <c r="I618" s="16">
        <f>F618*H618</f>
        <v>530</v>
      </c>
      <c r="J618" s="16">
        <f>G618*H618</f>
        <v>490</v>
      </c>
      <c r="K618" s="185">
        <v>1</v>
      </c>
      <c r="L618" s="257" t="s">
        <v>1434</v>
      </c>
      <c r="M618" s="178">
        <f>E618*H618</f>
        <v>0.75</v>
      </c>
      <c r="N618" s="178"/>
    </row>
    <row r="619" spans="1:14" x14ac:dyDescent="0.3">
      <c r="A619" s="30" t="s">
        <v>831</v>
      </c>
      <c r="B619" s="168" t="s">
        <v>1520</v>
      </c>
      <c r="C619" s="8" t="s">
        <v>184</v>
      </c>
      <c r="D619" s="12" t="s">
        <v>208</v>
      </c>
      <c r="E619" s="266">
        <v>0.99</v>
      </c>
      <c r="F619" s="35">
        <f>ROUNDUP(E619*Bulk!$O$1,-1)</f>
        <v>700</v>
      </c>
      <c r="G619" s="35">
        <f>ROUNDUP(E619*Bulk!$O$3,-1)</f>
        <v>650</v>
      </c>
      <c r="H619" s="2">
        <v>2</v>
      </c>
      <c r="I619" s="16">
        <f>F619*H619</f>
        <v>1400</v>
      </c>
      <c r="J619" s="16">
        <f>G619*H619</f>
        <v>1300</v>
      </c>
      <c r="K619" s="185">
        <v>1</v>
      </c>
      <c r="L619" s="257" t="s">
        <v>832</v>
      </c>
      <c r="M619" s="178">
        <f>E619*H619</f>
        <v>1.98</v>
      </c>
      <c r="N619" s="178"/>
    </row>
    <row r="620" spans="1:14" x14ac:dyDescent="0.3">
      <c r="A620" s="30" t="s">
        <v>833</v>
      </c>
      <c r="B620" s="170" t="s">
        <v>1523</v>
      </c>
      <c r="C620" s="8" t="s">
        <v>184</v>
      </c>
      <c r="D620" s="12" t="s">
        <v>208</v>
      </c>
      <c r="E620" s="266">
        <v>0.49</v>
      </c>
      <c r="F620" s="35">
        <f>ROUNDUP(E620*Bulk!$O$1,-1)</f>
        <v>350</v>
      </c>
      <c r="G620" s="35">
        <f>ROUNDUP(E620*Bulk!$O$3,-1)</f>
        <v>320</v>
      </c>
      <c r="H620" s="2">
        <v>1</v>
      </c>
      <c r="I620" s="16">
        <f>F620*H620</f>
        <v>350</v>
      </c>
      <c r="J620" s="16">
        <f>G620*H620</f>
        <v>320</v>
      </c>
      <c r="K620" s="185">
        <v>1</v>
      </c>
      <c r="L620" s="257" t="s">
        <v>834</v>
      </c>
      <c r="M620" s="178">
        <f>E620*H620</f>
        <v>0.49</v>
      </c>
      <c r="N620" s="178"/>
    </row>
    <row r="621" spans="1:14" x14ac:dyDescent="0.3">
      <c r="A621" s="30" t="s">
        <v>4774</v>
      </c>
      <c r="B621" s="193" t="s">
        <v>2424</v>
      </c>
      <c r="C621" s="8" t="s">
        <v>184</v>
      </c>
      <c r="D621" s="12" t="s">
        <v>208</v>
      </c>
      <c r="E621" s="266">
        <v>0.99</v>
      </c>
      <c r="F621" s="35">
        <f>ROUNDUP(E621*Bulk!$O$1,-1)</f>
        <v>700</v>
      </c>
      <c r="G621" s="35">
        <f>ROUNDUP(E621*Bulk!$O$3,-1)</f>
        <v>650</v>
      </c>
      <c r="H621" s="2">
        <v>1</v>
      </c>
      <c r="I621" s="16">
        <f>F621*H621</f>
        <v>700</v>
      </c>
      <c r="J621" s="16">
        <f>G621*H621</f>
        <v>650</v>
      </c>
      <c r="K621" s="185">
        <v>1</v>
      </c>
      <c r="L621" s="257" t="s">
        <v>4775</v>
      </c>
      <c r="M621" s="178">
        <f>E621*H621</f>
        <v>0.99</v>
      </c>
      <c r="N621" s="178"/>
    </row>
    <row r="622" spans="1:14" x14ac:dyDescent="0.3">
      <c r="A622" s="30" t="s">
        <v>3443</v>
      </c>
      <c r="B622" s="211" t="s">
        <v>3228</v>
      </c>
      <c r="C622" s="8" t="s">
        <v>184</v>
      </c>
      <c r="D622" s="12" t="s">
        <v>208</v>
      </c>
      <c r="E622" s="266">
        <v>0.99</v>
      </c>
      <c r="F622" s="35">
        <f>ROUNDUP(E622*Bulk!$O$1,-1)</f>
        <v>700</v>
      </c>
      <c r="G622" s="35">
        <f>ROUNDUP(E622*Bulk!$O$3,-1)</f>
        <v>650</v>
      </c>
      <c r="H622" s="2">
        <v>1</v>
      </c>
      <c r="I622" s="16">
        <f>F622*H622</f>
        <v>700</v>
      </c>
      <c r="J622" s="16">
        <f>G622*H622</f>
        <v>650</v>
      </c>
      <c r="K622" s="185">
        <v>1</v>
      </c>
      <c r="L622" s="257" t="s">
        <v>3442</v>
      </c>
      <c r="M622" s="178">
        <f>E622*H622</f>
        <v>0.99</v>
      </c>
      <c r="N622" s="178"/>
    </row>
    <row r="623" spans="1:14" x14ac:dyDescent="0.3">
      <c r="A623" s="30" t="s">
        <v>4777</v>
      </c>
      <c r="B623" s="244" t="s">
        <v>3837</v>
      </c>
      <c r="C623" s="8" t="s">
        <v>184</v>
      </c>
      <c r="D623" s="12" t="s">
        <v>208</v>
      </c>
      <c r="E623" s="266">
        <v>0.49</v>
      </c>
      <c r="F623" s="35">
        <f>ROUNDUP(E623*Bulk!$O$1,-1)</f>
        <v>350</v>
      </c>
      <c r="G623" s="35">
        <f>ROUNDUP(E623*Bulk!$O$3,-1)</f>
        <v>320</v>
      </c>
      <c r="H623" s="2">
        <v>2</v>
      </c>
      <c r="I623" s="16">
        <f>F623*H623</f>
        <v>700</v>
      </c>
      <c r="J623" s="16">
        <f>G623*H623</f>
        <v>640</v>
      </c>
      <c r="K623" s="185">
        <v>1</v>
      </c>
      <c r="L623" s="257" t="s">
        <v>4776</v>
      </c>
      <c r="M623" s="178">
        <f>E623*H623</f>
        <v>0.98</v>
      </c>
      <c r="N623" s="178"/>
    </row>
    <row r="624" spans="1:14" x14ac:dyDescent="0.3">
      <c r="A624" s="4" t="s">
        <v>6020</v>
      </c>
      <c r="B624" s="249" t="s">
        <v>4120</v>
      </c>
      <c r="C624" s="8" t="s">
        <v>184</v>
      </c>
      <c r="D624" s="12" t="s">
        <v>208</v>
      </c>
      <c r="E624" s="266">
        <v>0.49</v>
      </c>
      <c r="F624" s="35">
        <f>ROUNDUP(E624*Bulk!$O$1,-1)</f>
        <v>350</v>
      </c>
      <c r="G624" s="35">
        <f>ROUNDUP(E624*Bulk!$O$3,-1)</f>
        <v>320</v>
      </c>
      <c r="H624" s="2">
        <v>1</v>
      </c>
      <c r="I624" s="35">
        <f>F624*H624</f>
        <v>350</v>
      </c>
      <c r="J624" s="35">
        <f>G624*H624</f>
        <v>320</v>
      </c>
      <c r="K624" s="185">
        <v>1</v>
      </c>
      <c r="L624" s="257" t="s">
        <v>6021</v>
      </c>
      <c r="M624" s="178">
        <f>E624*H624</f>
        <v>0.49</v>
      </c>
      <c r="N624" s="178"/>
    </row>
    <row r="625" spans="1:14" x14ac:dyDescent="0.3">
      <c r="A625" s="4" t="s">
        <v>3445</v>
      </c>
      <c r="B625" s="127" t="s">
        <v>1463</v>
      </c>
      <c r="C625" s="8" t="s">
        <v>184</v>
      </c>
      <c r="D625" s="12" t="s">
        <v>208</v>
      </c>
      <c r="E625" s="266">
        <v>0.59</v>
      </c>
      <c r="F625" s="35">
        <f>ROUNDUP(E625*Bulk!$O$1,-1)</f>
        <v>420</v>
      </c>
      <c r="G625" s="35">
        <f>ROUNDUP(E625*Bulk!$O$3,-1)</f>
        <v>390</v>
      </c>
      <c r="H625" s="2">
        <v>1</v>
      </c>
      <c r="I625" s="16">
        <f>F625*H625</f>
        <v>420</v>
      </c>
      <c r="J625" s="16">
        <f>G625*H625</f>
        <v>390</v>
      </c>
      <c r="K625" s="185">
        <v>2</v>
      </c>
      <c r="L625" s="257" t="s">
        <v>3444</v>
      </c>
      <c r="M625" s="178">
        <f>E625*H625</f>
        <v>0.59</v>
      </c>
      <c r="N625" s="178"/>
    </row>
    <row r="626" spans="1:14" x14ac:dyDescent="0.3">
      <c r="A626" s="4" t="s">
        <v>1542</v>
      </c>
      <c r="B626" s="146" t="s">
        <v>1490</v>
      </c>
      <c r="C626" s="8" t="s">
        <v>184</v>
      </c>
      <c r="D626" s="12" t="s">
        <v>208</v>
      </c>
      <c r="E626" s="266">
        <v>0.49</v>
      </c>
      <c r="F626" s="35">
        <f>ROUNDUP(E626*Bulk!$O$1,-1)</f>
        <v>350</v>
      </c>
      <c r="G626" s="35">
        <f>ROUNDUP(E626*Bulk!$O$3,-1)</f>
        <v>320</v>
      </c>
      <c r="H626" s="2">
        <v>1</v>
      </c>
      <c r="I626" s="16">
        <f>F626*H626</f>
        <v>350</v>
      </c>
      <c r="J626" s="16">
        <f>G626*H626</f>
        <v>320</v>
      </c>
      <c r="K626" s="185">
        <v>2</v>
      </c>
      <c r="L626" s="257" t="s">
        <v>1541</v>
      </c>
      <c r="M626" s="178">
        <f>E626*H626</f>
        <v>0.49</v>
      </c>
      <c r="N626" s="178"/>
    </row>
    <row r="627" spans="1:14" x14ac:dyDescent="0.3">
      <c r="A627" s="4" t="s">
        <v>2934</v>
      </c>
      <c r="B627" s="147" t="s">
        <v>1491</v>
      </c>
      <c r="C627" s="8" t="s">
        <v>184</v>
      </c>
      <c r="D627" s="12" t="s">
        <v>208</v>
      </c>
      <c r="E627" s="266">
        <v>0.49</v>
      </c>
      <c r="F627" s="35">
        <f>ROUNDUP(E627*Bulk!$O$1,-1)</f>
        <v>350</v>
      </c>
      <c r="G627" s="35">
        <f>ROUNDUP(E627*Bulk!$O$3,-1)</f>
        <v>320</v>
      </c>
      <c r="H627" s="2">
        <v>1</v>
      </c>
      <c r="I627" s="16">
        <f>F627*H627</f>
        <v>350</v>
      </c>
      <c r="J627" s="16">
        <f>G627*H627</f>
        <v>320</v>
      </c>
      <c r="K627" s="185">
        <v>2</v>
      </c>
      <c r="L627" s="257" t="s">
        <v>2933</v>
      </c>
      <c r="M627" s="178">
        <f>E627*H627</f>
        <v>0.49</v>
      </c>
      <c r="N627" s="178"/>
    </row>
    <row r="628" spans="1:14" x14ac:dyDescent="0.3">
      <c r="A628" s="30" t="s">
        <v>836</v>
      </c>
      <c r="B628" s="151" t="s">
        <v>1495</v>
      </c>
      <c r="C628" s="8" t="s">
        <v>184</v>
      </c>
      <c r="D628" s="12" t="s">
        <v>208</v>
      </c>
      <c r="E628" s="266">
        <v>0.49</v>
      </c>
      <c r="F628" s="35">
        <f>ROUNDUP(E628*Bulk!$O$1,-1)</f>
        <v>350</v>
      </c>
      <c r="G628" s="35">
        <f>ROUNDUP(E628*Bulk!$O$3,-1)</f>
        <v>320</v>
      </c>
      <c r="H628" s="2">
        <v>2</v>
      </c>
      <c r="I628" s="16">
        <f>F628*H628</f>
        <v>700</v>
      </c>
      <c r="J628" s="16">
        <f>G628*H628</f>
        <v>640</v>
      </c>
      <c r="K628" s="185">
        <v>2</v>
      </c>
      <c r="L628" s="257" t="s">
        <v>835</v>
      </c>
      <c r="M628" s="178">
        <f>E628*H628</f>
        <v>0.98</v>
      </c>
      <c r="N628" s="178"/>
    </row>
    <row r="629" spans="1:14" x14ac:dyDescent="0.3">
      <c r="A629" s="30" t="s">
        <v>840</v>
      </c>
      <c r="B629" s="155" t="s">
        <v>1500</v>
      </c>
      <c r="C629" s="8" t="s">
        <v>184</v>
      </c>
      <c r="D629" s="12" t="s">
        <v>208</v>
      </c>
      <c r="E629" s="266">
        <v>0.49</v>
      </c>
      <c r="F629" s="35">
        <f>ROUNDUP(E629*Bulk!$O$1,-1)</f>
        <v>350</v>
      </c>
      <c r="G629" s="35">
        <f>ROUNDUP(E629*Bulk!$O$3,-1)</f>
        <v>320</v>
      </c>
      <c r="H629" s="2">
        <v>1</v>
      </c>
      <c r="I629" s="16">
        <f>F629*H629</f>
        <v>350</v>
      </c>
      <c r="J629" s="16">
        <f>G629*H629</f>
        <v>320</v>
      </c>
      <c r="K629" s="185">
        <v>2</v>
      </c>
      <c r="L629" s="257" t="s">
        <v>839</v>
      </c>
      <c r="M629" s="178">
        <f>E629*H629</f>
        <v>0.49</v>
      </c>
      <c r="N629" s="178"/>
    </row>
    <row r="630" spans="1:14" x14ac:dyDescent="0.3">
      <c r="A630" s="30" t="s">
        <v>837</v>
      </c>
      <c r="B630" s="155" t="s">
        <v>1500</v>
      </c>
      <c r="C630" s="8" t="s">
        <v>184</v>
      </c>
      <c r="D630" s="12" t="s">
        <v>208</v>
      </c>
      <c r="E630" s="266">
        <v>0.49</v>
      </c>
      <c r="F630" s="35">
        <f>ROUNDUP(E630*Bulk!$O$1,-1)</f>
        <v>350</v>
      </c>
      <c r="G630" s="35">
        <f>ROUNDUP(E630*Bulk!$O$3,-1)</f>
        <v>320</v>
      </c>
      <c r="H630" s="2">
        <v>1</v>
      </c>
      <c r="I630" s="16">
        <f>F630*H630</f>
        <v>350</v>
      </c>
      <c r="J630" s="16">
        <f>G630*H630</f>
        <v>320</v>
      </c>
      <c r="K630" s="185">
        <v>2</v>
      </c>
      <c r="L630" s="257" t="s">
        <v>838</v>
      </c>
      <c r="M630" s="178">
        <f>E630*H630</f>
        <v>0.49</v>
      </c>
      <c r="N630" s="178"/>
    </row>
    <row r="631" spans="1:14" x14ac:dyDescent="0.3">
      <c r="A631" s="4" t="s">
        <v>1763</v>
      </c>
      <c r="B631" s="23" t="s">
        <v>1337</v>
      </c>
      <c r="C631" s="8" t="s">
        <v>184</v>
      </c>
      <c r="D631" s="12" t="s">
        <v>208</v>
      </c>
      <c r="E631" s="266">
        <v>0.59</v>
      </c>
      <c r="F631" s="35">
        <f>ROUNDUP(E631*Bulk!$O$1,-1)</f>
        <v>420</v>
      </c>
      <c r="G631" s="35">
        <f>ROUNDUP(E631*Bulk!$O$3,-1)</f>
        <v>390</v>
      </c>
      <c r="H631" s="2">
        <v>2</v>
      </c>
      <c r="I631" s="16">
        <f>F631*H631</f>
        <v>840</v>
      </c>
      <c r="J631" s="16">
        <f>G631*H631</f>
        <v>780</v>
      </c>
      <c r="K631" s="185">
        <v>2</v>
      </c>
      <c r="L631" s="257" t="s">
        <v>1764</v>
      </c>
      <c r="M631" s="178">
        <f>E631*H631</f>
        <v>1.18</v>
      </c>
      <c r="N631" s="178"/>
    </row>
    <row r="632" spans="1:14" x14ac:dyDescent="0.3">
      <c r="A632" s="30" t="s">
        <v>844</v>
      </c>
      <c r="B632" s="143" t="s">
        <v>1505</v>
      </c>
      <c r="C632" s="8" t="s">
        <v>184</v>
      </c>
      <c r="D632" s="12" t="s">
        <v>208</v>
      </c>
      <c r="E632" s="266">
        <v>0.49</v>
      </c>
      <c r="F632" s="35">
        <f>ROUNDUP(E632*Bulk!$O$1,-1)</f>
        <v>350</v>
      </c>
      <c r="G632" s="35">
        <f>ROUNDUP(E632*Bulk!$O$3,-1)</f>
        <v>320</v>
      </c>
      <c r="H632" s="2">
        <v>3</v>
      </c>
      <c r="I632" s="16">
        <f>F632*H632</f>
        <v>1050</v>
      </c>
      <c r="J632" s="16">
        <f>G632*H632</f>
        <v>960</v>
      </c>
      <c r="K632" s="185">
        <v>2</v>
      </c>
      <c r="L632" s="257" t="s">
        <v>843</v>
      </c>
      <c r="M632" s="178">
        <f>E632*H632</f>
        <v>1.47</v>
      </c>
      <c r="N632" s="178"/>
    </row>
    <row r="633" spans="1:14" x14ac:dyDescent="0.3">
      <c r="A633" s="30" t="s">
        <v>841</v>
      </c>
      <c r="B633" s="143" t="s">
        <v>1505</v>
      </c>
      <c r="C633" s="8" t="s">
        <v>184</v>
      </c>
      <c r="D633" s="12" t="s">
        <v>208</v>
      </c>
      <c r="E633" s="266">
        <v>0.49</v>
      </c>
      <c r="F633" s="35">
        <f>ROUNDUP(E633*Bulk!$O$1,-1)</f>
        <v>350</v>
      </c>
      <c r="G633" s="35">
        <f>ROUNDUP(E633*Bulk!$O$3,-1)</f>
        <v>320</v>
      </c>
      <c r="H633" s="2">
        <v>4</v>
      </c>
      <c r="I633" s="16">
        <f>F633*H633</f>
        <v>1400</v>
      </c>
      <c r="J633" s="16">
        <f>G633*H633</f>
        <v>1280</v>
      </c>
      <c r="K633" s="185">
        <v>2</v>
      </c>
      <c r="L633" s="257" t="s">
        <v>842</v>
      </c>
      <c r="M633" s="178">
        <f>E633*H633</f>
        <v>1.96</v>
      </c>
      <c r="N633" s="178"/>
    </row>
    <row r="634" spans="1:14" x14ac:dyDescent="0.3">
      <c r="A634" s="30" t="s">
        <v>4207</v>
      </c>
      <c r="B634" s="158" t="s">
        <v>1508</v>
      </c>
      <c r="C634" s="8" t="s">
        <v>184</v>
      </c>
      <c r="D634" s="12" t="s">
        <v>208</v>
      </c>
      <c r="E634" s="266">
        <v>1.99</v>
      </c>
      <c r="F634" s="35">
        <f>ROUNDUP(E634*Bulk!$O$1,-1)</f>
        <v>1400</v>
      </c>
      <c r="G634" s="35">
        <f>ROUNDUP(E634*Bulk!$O$3,-1)</f>
        <v>1300</v>
      </c>
      <c r="H634" s="2">
        <v>1</v>
      </c>
      <c r="I634" s="16">
        <f>F634*H634</f>
        <v>1400</v>
      </c>
      <c r="J634" s="16">
        <f>G634*H634</f>
        <v>1300</v>
      </c>
      <c r="K634" s="185">
        <v>2</v>
      </c>
      <c r="L634" s="257" t="s">
        <v>4208</v>
      </c>
      <c r="M634" s="178">
        <f>E634*H634</f>
        <v>1.99</v>
      </c>
      <c r="N634" s="178"/>
    </row>
    <row r="635" spans="1:14" x14ac:dyDescent="0.3">
      <c r="A635" s="30" t="s">
        <v>845</v>
      </c>
      <c r="B635" s="159" t="s">
        <v>1509</v>
      </c>
      <c r="C635" s="8" t="s">
        <v>184</v>
      </c>
      <c r="D635" s="12" t="s">
        <v>208</v>
      </c>
      <c r="E635" s="266">
        <v>0.49</v>
      </c>
      <c r="F635" s="35">
        <f>ROUNDUP(E635*Bulk!$O$1,-1)</f>
        <v>350</v>
      </c>
      <c r="G635" s="35">
        <f>ROUNDUP(E635*Bulk!$O$3,-1)</f>
        <v>320</v>
      </c>
      <c r="H635" s="2">
        <v>1</v>
      </c>
      <c r="I635" s="16">
        <f>F635*H635</f>
        <v>350</v>
      </c>
      <c r="J635" s="16">
        <f>G635*H635</f>
        <v>320</v>
      </c>
      <c r="K635" s="185">
        <v>2</v>
      </c>
      <c r="L635" s="257" t="s">
        <v>846</v>
      </c>
      <c r="M635" s="178">
        <f>E635*H635</f>
        <v>0.49</v>
      </c>
      <c r="N635" s="178"/>
    </row>
    <row r="636" spans="1:14" x14ac:dyDescent="0.3">
      <c r="A636" s="30" t="s">
        <v>2936</v>
      </c>
      <c r="B636" s="162" t="s">
        <v>1512</v>
      </c>
      <c r="C636" s="8" t="s">
        <v>184</v>
      </c>
      <c r="D636" s="12" t="s">
        <v>208</v>
      </c>
      <c r="E636" s="266">
        <v>1.99</v>
      </c>
      <c r="F636" s="35">
        <f>ROUNDUP(E636*Bulk!$O$1,-1)</f>
        <v>1400</v>
      </c>
      <c r="G636" s="35">
        <f>ROUNDUP(E636*Bulk!$O$3,-1)</f>
        <v>1300</v>
      </c>
      <c r="H636" s="2">
        <v>1</v>
      </c>
      <c r="I636" s="16">
        <f>F636*H636</f>
        <v>1400</v>
      </c>
      <c r="J636" s="16">
        <f>G636*H636</f>
        <v>1300</v>
      </c>
      <c r="K636" s="185">
        <v>2</v>
      </c>
      <c r="L636" s="257" t="s">
        <v>2935</v>
      </c>
      <c r="M636" s="178">
        <f>E636*H636</f>
        <v>1.99</v>
      </c>
      <c r="N636" s="178"/>
    </row>
    <row r="637" spans="1:14" x14ac:dyDescent="0.3">
      <c r="A637" s="30" t="s">
        <v>848</v>
      </c>
      <c r="B637" s="162" t="s">
        <v>1512</v>
      </c>
      <c r="C637" s="8" t="s">
        <v>184</v>
      </c>
      <c r="D637" s="12" t="s">
        <v>208</v>
      </c>
      <c r="E637" s="266">
        <v>0.75</v>
      </c>
      <c r="F637" s="35">
        <f>ROUNDUP(E637*Bulk!$O$1,-1)</f>
        <v>530</v>
      </c>
      <c r="G637" s="35">
        <f>ROUNDUP(E637*Bulk!$O$3,-1)</f>
        <v>490</v>
      </c>
      <c r="H637" s="2">
        <v>4</v>
      </c>
      <c r="I637" s="16">
        <f>F637*H637</f>
        <v>2120</v>
      </c>
      <c r="J637" s="16">
        <f>G637*H637</f>
        <v>1960</v>
      </c>
      <c r="K637" s="185">
        <v>2</v>
      </c>
      <c r="L637" s="257" t="s">
        <v>847</v>
      </c>
      <c r="M637" s="178">
        <f>E637*H637</f>
        <v>3</v>
      </c>
      <c r="N637" s="178"/>
    </row>
    <row r="638" spans="1:14" x14ac:dyDescent="0.3">
      <c r="A638" s="30" t="s">
        <v>850</v>
      </c>
      <c r="B638" s="162" t="s">
        <v>1512</v>
      </c>
      <c r="C638" s="8" t="s">
        <v>184</v>
      </c>
      <c r="D638" s="12" t="s">
        <v>208</v>
      </c>
      <c r="E638" s="266">
        <v>0.49</v>
      </c>
      <c r="F638" s="35">
        <f>ROUNDUP(E638*Bulk!$O$1,-1)</f>
        <v>350</v>
      </c>
      <c r="G638" s="35">
        <f>ROUNDUP(E638*Bulk!$O$3,-1)</f>
        <v>320</v>
      </c>
      <c r="H638" s="2">
        <v>2</v>
      </c>
      <c r="I638" s="16">
        <f>F638*H638</f>
        <v>700</v>
      </c>
      <c r="J638" s="16">
        <f>G638*H638</f>
        <v>640</v>
      </c>
      <c r="K638" s="185">
        <v>2</v>
      </c>
      <c r="L638" s="257" t="s">
        <v>849</v>
      </c>
      <c r="M638" s="178">
        <f>E638*H638</f>
        <v>0.98</v>
      </c>
      <c r="N638" s="178"/>
    </row>
    <row r="639" spans="1:14" x14ac:dyDescent="0.3">
      <c r="A639" s="30" t="s">
        <v>2941</v>
      </c>
      <c r="B639" s="135" t="s">
        <v>1517</v>
      </c>
      <c r="C639" s="8" t="s">
        <v>184</v>
      </c>
      <c r="D639" s="12" t="s">
        <v>208</v>
      </c>
      <c r="E639" s="266">
        <v>0.99</v>
      </c>
      <c r="F639" s="35">
        <f>ROUNDUP(E639*Bulk!$O$1,-1)</f>
        <v>700</v>
      </c>
      <c r="G639" s="35">
        <f>ROUNDUP(E639*Bulk!$O$3,-1)</f>
        <v>650</v>
      </c>
      <c r="H639" s="2">
        <v>1</v>
      </c>
      <c r="I639" s="16">
        <f>F639*H639</f>
        <v>700</v>
      </c>
      <c r="J639" s="16">
        <f>G639*H639</f>
        <v>650</v>
      </c>
      <c r="K639" s="185">
        <v>2</v>
      </c>
      <c r="L639" s="257" t="s">
        <v>2940</v>
      </c>
      <c r="M639" s="178">
        <f>E639*H639</f>
        <v>0.99</v>
      </c>
      <c r="N639" s="178"/>
    </row>
    <row r="640" spans="1:14" x14ac:dyDescent="0.3">
      <c r="A640" s="30" t="s">
        <v>2097</v>
      </c>
      <c r="B640" s="135" t="s">
        <v>1517</v>
      </c>
      <c r="C640" s="8" t="s">
        <v>184</v>
      </c>
      <c r="D640" s="12" t="s">
        <v>208</v>
      </c>
      <c r="E640" s="266">
        <v>0.49</v>
      </c>
      <c r="F640" s="35">
        <f>ROUNDUP(E640*Bulk!$O$1,-1)</f>
        <v>350</v>
      </c>
      <c r="G640" s="35">
        <f>ROUNDUP(E640*Bulk!$O$3,-1)</f>
        <v>320</v>
      </c>
      <c r="H640" s="2">
        <v>1</v>
      </c>
      <c r="I640" s="16">
        <f>F640*H640</f>
        <v>350</v>
      </c>
      <c r="J640" s="16">
        <f>G640*H640</f>
        <v>320</v>
      </c>
      <c r="K640" s="185">
        <v>2</v>
      </c>
      <c r="L640" s="257" t="s">
        <v>2937</v>
      </c>
      <c r="M640" s="178">
        <f>E640*H640</f>
        <v>0.49</v>
      </c>
      <c r="N640" s="178"/>
    </row>
    <row r="641" spans="1:14" x14ac:dyDescent="0.3">
      <c r="A641" s="30" t="s">
        <v>2939</v>
      </c>
      <c r="B641" s="135" t="s">
        <v>1517</v>
      </c>
      <c r="C641" s="8" t="s">
        <v>184</v>
      </c>
      <c r="D641" s="12" t="s">
        <v>208</v>
      </c>
      <c r="E641" s="266">
        <v>0.49</v>
      </c>
      <c r="F641" s="35">
        <f>ROUNDUP(E641*Bulk!$O$1,-1)</f>
        <v>350</v>
      </c>
      <c r="G641" s="35">
        <f>ROUNDUP(E641*Bulk!$O$3,-1)</f>
        <v>320</v>
      </c>
      <c r="H641" s="2">
        <v>1</v>
      </c>
      <c r="I641" s="16">
        <f>F641*H641</f>
        <v>350</v>
      </c>
      <c r="J641" s="16">
        <f>G641*H641</f>
        <v>320</v>
      </c>
      <c r="K641" s="185">
        <v>2</v>
      </c>
      <c r="L641" s="257" t="s">
        <v>2938</v>
      </c>
      <c r="M641" s="178">
        <f>E641*H641</f>
        <v>0.49</v>
      </c>
      <c r="N641" s="178"/>
    </row>
    <row r="642" spans="1:14" x14ac:dyDescent="0.3">
      <c r="A642" s="30" t="s">
        <v>851</v>
      </c>
      <c r="B642" s="170" t="s">
        <v>1523</v>
      </c>
      <c r="C642" s="8" t="s">
        <v>184</v>
      </c>
      <c r="D642" s="12" t="s">
        <v>208</v>
      </c>
      <c r="E642" s="266">
        <v>0.75</v>
      </c>
      <c r="F642" s="35">
        <f>ROUNDUP(E642*Bulk!$O$1,-1)</f>
        <v>530</v>
      </c>
      <c r="G642" s="35">
        <f>ROUNDUP(E642*Bulk!$O$3,-1)</f>
        <v>490</v>
      </c>
      <c r="H642" s="2">
        <v>2</v>
      </c>
      <c r="I642" s="16">
        <f>F642*H642</f>
        <v>1060</v>
      </c>
      <c r="J642" s="16">
        <f>G642*H642</f>
        <v>980</v>
      </c>
      <c r="K642" s="185">
        <v>2</v>
      </c>
      <c r="L642" s="257" t="s">
        <v>852</v>
      </c>
      <c r="M642" s="178">
        <f>E642*H642</f>
        <v>1.5</v>
      </c>
      <c r="N642" s="178"/>
    </row>
    <row r="643" spans="1:14" x14ac:dyDescent="0.3">
      <c r="A643" s="30" t="s">
        <v>854</v>
      </c>
      <c r="B643" s="170" t="s">
        <v>1523</v>
      </c>
      <c r="C643" s="8" t="s">
        <v>184</v>
      </c>
      <c r="D643" s="12" t="s">
        <v>208</v>
      </c>
      <c r="E643" s="266">
        <v>0.49</v>
      </c>
      <c r="F643" s="35">
        <f>ROUNDUP(E643*Bulk!$O$1,-1)</f>
        <v>350</v>
      </c>
      <c r="G643" s="35">
        <f>ROUNDUP(E643*Bulk!$O$3,-1)</f>
        <v>320</v>
      </c>
      <c r="H643" s="2">
        <v>1</v>
      </c>
      <c r="I643" s="16">
        <f>F643*H643</f>
        <v>350</v>
      </c>
      <c r="J643" s="16">
        <f>G643*H643</f>
        <v>320</v>
      </c>
      <c r="K643" s="185">
        <v>2</v>
      </c>
      <c r="L643" s="257" t="s">
        <v>853</v>
      </c>
      <c r="M643" s="178">
        <f>E643*H643</f>
        <v>0.49</v>
      </c>
      <c r="N643" s="178"/>
    </row>
    <row r="644" spans="1:14" x14ac:dyDescent="0.3">
      <c r="A644" s="30" t="s">
        <v>2943</v>
      </c>
      <c r="B644" s="172" t="s">
        <v>1525</v>
      </c>
      <c r="C644" s="8" t="s">
        <v>184</v>
      </c>
      <c r="D644" s="12" t="s">
        <v>208</v>
      </c>
      <c r="E644" s="266">
        <v>0.49</v>
      </c>
      <c r="F644" s="35">
        <f>ROUNDUP(E644*Bulk!$O$1,-1)</f>
        <v>350</v>
      </c>
      <c r="G644" s="35">
        <f>ROUNDUP(E644*Bulk!$O$3,-1)</f>
        <v>320</v>
      </c>
      <c r="H644" s="2">
        <v>2</v>
      </c>
      <c r="I644" s="16">
        <f>F644*H644</f>
        <v>700</v>
      </c>
      <c r="J644" s="16">
        <f>G644*H644</f>
        <v>640</v>
      </c>
      <c r="K644" s="185">
        <v>2</v>
      </c>
      <c r="L644" s="257" t="s">
        <v>2942</v>
      </c>
      <c r="M644" s="178">
        <f>E644*H644</f>
        <v>0.98</v>
      </c>
      <c r="N644" s="178"/>
    </row>
    <row r="645" spans="1:14" x14ac:dyDescent="0.3">
      <c r="A645" s="4" t="s">
        <v>6022</v>
      </c>
      <c r="B645" s="172" t="s">
        <v>1525</v>
      </c>
      <c r="C645" s="8" t="s">
        <v>184</v>
      </c>
      <c r="D645" s="12" t="s">
        <v>208</v>
      </c>
      <c r="E645" s="266">
        <v>0.99</v>
      </c>
      <c r="F645" s="35">
        <f>ROUNDUP(E645*Bulk!$O$1,-1)</f>
        <v>700</v>
      </c>
      <c r="G645" s="35">
        <f>ROUNDUP(E645*Bulk!$O$3,-1)</f>
        <v>650</v>
      </c>
      <c r="H645" s="2">
        <v>1</v>
      </c>
      <c r="I645" s="35">
        <f>F645*H645</f>
        <v>700</v>
      </c>
      <c r="J645" s="35">
        <f>G645*H645</f>
        <v>650</v>
      </c>
      <c r="K645" s="185">
        <v>2</v>
      </c>
      <c r="L645" s="257" t="s">
        <v>6023</v>
      </c>
      <c r="M645" s="178">
        <f>E645*H645</f>
        <v>0.99</v>
      </c>
      <c r="N645" s="178"/>
    </row>
    <row r="646" spans="1:14" x14ac:dyDescent="0.3">
      <c r="A646" s="4" t="s">
        <v>4326</v>
      </c>
      <c r="B646" s="157" t="s">
        <v>2132</v>
      </c>
      <c r="C646" s="8" t="s">
        <v>184</v>
      </c>
      <c r="D646" s="12" t="s">
        <v>208</v>
      </c>
      <c r="E646" s="266">
        <v>0.49</v>
      </c>
      <c r="F646" s="35">
        <f>ROUNDUP(E646*Bulk!$O$1,-1)</f>
        <v>350</v>
      </c>
      <c r="G646" s="35">
        <f>ROUNDUP(E646*Bulk!$O$3,-1)</f>
        <v>320</v>
      </c>
      <c r="H646" s="2">
        <v>4</v>
      </c>
      <c r="I646" s="16">
        <f>F646*H646</f>
        <v>1400</v>
      </c>
      <c r="J646" s="16">
        <f>G646*H646</f>
        <v>1280</v>
      </c>
      <c r="K646" s="185">
        <v>2</v>
      </c>
      <c r="L646" s="257" t="s">
        <v>5148</v>
      </c>
      <c r="M646" s="178">
        <f>E646*H646</f>
        <v>1.96</v>
      </c>
      <c r="N646" s="178"/>
    </row>
    <row r="647" spans="1:14" x14ac:dyDescent="0.3">
      <c r="A647" s="4" t="s">
        <v>2274</v>
      </c>
      <c r="B647" s="157" t="s">
        <v>2132</v>
      </c>
      <c r="C647" s="8" t="s">
        <v>184</v>
      </c>
      <c r="D647" s="12" t="s">
        <v>208</v>
      </c>
      <c r="E647" s="266">
        <v>0.49</v>
      </c>
      <c r="F647" s="35">
        <f>ROUNDUP(E647*Bulk!$O$1,-1)</f>
        <v>350</v>
      </c>
      <c r="G647" s="35">
        <f>ROUNDUP(E647*Bulk!$O$3,-1)</f>
        <v>320</v>
      </c>
      <c r="H647" s="2">
        <v>1</v>
      </c>
      <c r="I647" s="16">
        <f>F647*H647</f>
        <v>350</v>
      </c>
      <c r="J647" s="16">
        <f>G647*H647</f>
        <v>320</v>
      </c>
      <c r="K647" s="185">
        <v>2</v>
      </c>
      <c r="L647" s="257" t="s">
        <v>2273</v>
      </c>
      <c r="M647" s="178">
        <f>E647*H647</f>
        <v>0.49</v>
      </c>
      <c r="N647" s="178"/>
    </row>
    <row r="648" spans="1:14" x14ac:dyDescent="0.3">
      <c r="A648" s="4" t="s">
        <v>3447</v>
      </c>
      <c r="B648" s="193" t="s">
        <v>2423</v>
      </c>
      <c r="C648" s="8" t="s">
        <v>184</v>
      </c>
      <c r="D648" s="12" t="s">
        <v>208</v>
      </c>
      <c r="E648" s="266">
        <v>0.49</v>
      </c>
      <c r="F648" s="35">
        <f>ROUNDUP(E648*Bulk!$O$1,-1)</f>
        <v>350</v>
      </c>
      <c r="G648" s="35">
        <f>ROUNDUP(E648*Bulk!$O$3,-1)</f>
        <v>320</v>
      </c>
      <c r="H648" s="2">
        <v>2</v>
      </c>
      <c r="I648" s="16">
        <f>F648*H648</f>
        <v>700</v>
      </c>
      <c r="J648" s="16">
        <f>G648*H648</f>
        <v>640</v>
      </c>
      <c r="K648" s="185">
        <v>2</v>
      </c>
      <c r="L648" s="257" t="s">
        <v>3446</v>
      </c>
      <c r="M648" s="178">
        <f>E648*H648</f>
        <v>0.98</v>
      </c>
      <c r="N648" s="178"/>
    </row>
    <row r="649" spans="1:14" x14ac:dyDescent="0.3">
      <c r="A649" s="4" t="s">
        <v>4778</v>
      </c>
      <c r="B649" s="193" t="s">
        <v>2423</v>
      </c>
      <c r="C649" s="8" t="s">
        <v>184</v>
      </c>
      <c r="D649" s="12" t="s">
        <v>208</v>
      </c>
      <c r="E649" s="266">
        <v>0.49</v>
      </c>
      <c r="F649" s="35">
        <f>ROUNDUP(E649*Bulk!$O$1,-1)</f>
        <v>350</v>
      </c>
      <c r="G649" s="35">
        <f>ROUNDUP(E649*Bulk!$O$3,-1)</f>
        <v>320</v>
      </c>
      <c r="H649" s="2">
        <v>2</v>
      </c>
      <c r="I649" s="16">
        <f>F649*H649</f>
        <v>700</v>
      </c>
      <c r="J649" s="16">
        <f>G649*H649</f>
        <v>640</v>
      </c>
      <c r="K649" s="185">
        <v>2</v>
      </c>
      <c r="L649" s="257" t="s">
        <v>3446</v>
      </c>
      <c r="M649" s="178">
        <f>E649*H649</f>
        <v>0.98</v>
      </c>
      <c r="N649" s="178"/>
    </row>
    <row r="650" spans="1:14" x14ac:dyDescent="0.3">
      <c r="A650" s="4" t="s">
        <v>4779</v>
      </c>
      <c r="B650" s="193" t="s">
        <v>2424</v>
      </c>
      <c r="C650" s="8" t="s">
        <v>184</v>
      </c>
      <c r="D650" s="12" t="s">
        <v>208</v>
      </c>
      <c r="E650" s="266">
        <v>0.49</v>
      </c>
      <c r="F650" s="35">
        <f>ROUNDUP(E650*Bulk!$O$1,-1)</f>
        <v>350</v>
      </c>
      <c r="G650" s="35">
        <f>ROUNDUP(E650*Bulk!$O$3,-1)</f>
        <v>320</v>
      </c>
      <c r="H650" s="2">
        <v>1</v>
      </c>
      <c r="I650" s="16">
        <f>F650*H650</f>
        <v>350</v>
      </c>
      <c r="J650" s="16">
        <f>G650*H650</f>
        <v>320</v>
      </c>
      <c r="K650" s="185">
        <v>2</v>
      </c>
      <c r="L650" s="257" t="s">
        <v>4780</v>
      </c>
      <c r="M650" s="178">
        <f>E650*H650</f>
        <v>0.49</v>
      </c>
      <c r="N650" s="178"/>
    </row>
    <row r="651" spans="1:14" x14ac:dyDescent="0.3">
      <c r="A651" s="30" t="s">
        <v>3983</v>
      </c>
      <c r="B651" s="205" t="s">
        <v>2628</v>
      </c>
      <c r="C651" s="8" t="s">
        <v>184</v>
      </c>
      <c r="D651" s="12" t="s">
        <v>208</v>
      </c>
      <c r="E651" s="266">
        <v>1.49</v>
      </c>
      <c r="F651" s="35">
        <f>ROUNDUP(E651*Bulk!$O$1,-1)</f>
        <v>1050</v>
      </c>
      <c r="G651" s="35">
        <f>ROUNDUP(E651*Bulk!$O$3,-1)</f>
        <v>970</v>
      </c>
      <c r="H651" s="2">
        <v>2</v>
      </c>
      <c r="I651" s="16">
        <f>F651*H651</f>
        <v>2100</v>
      </c>
      <c r="J651" s="16">
        <f>G651*H651</f>
        <v>1940</v>
      </c>
      <c r="K651" s="185">
        <v>2</v>
      </c>
      <c r="L651" s="257" t="s">
        <v>3982</v>
      </c>
      <c r="M651" s="178">
        <f>E651*H651</f>
        <v>2.98</v>
      </c>
      <c r="N651" s="178"/>
    </row>
    <row r="652" spans="1:14" x14ac:dyDescent="0.3">
      <c r="A652" s="4" t="s">
        <v>2946</v>
      </c>
      <c r="B652" s="205" t="s">
        <v>2628</v>
      </c>
      <c r="C652" s="8" t="s">
        <v>184</v>
      </c>
      <c r="D652" s="12" t="s">
        <v>208</v>
      </c>
      <c r="E652" s="266">
        <v>1.99</v>
      </c>
      <c r="F652" s="35">
        <f>ROUNDUP(E652*Bulk!$O$1,-1)</f>
        <v>1400</v>
      </c>
      <c r="G652" s="35">
        <f>ROUNDUP(E652*Bulk!$O$3,-1)</f>
        <v>1300</v>
      </c>
      <c r="H652" s="2">
        <v>1</v>
      </c>
      <c r="I652" s="16">
        <f>F652*H652</f>
        <v>1400</v>
      </c>
      <c r="J652" s="16">
        <f>G652*H652</f>
        <v>1300</v>
      </c>
      <c r="K652" s="185">
        <v>2</v>
      </c>
      <c r="L652" s="257" t="s">
        <v>2947</v>
      </c>
      <c r="M652" s="178">
        <f>E652*H652</f>
        <v>1.99</v>
      </c>
      <c r="N652" s="178"/>
    </row>
    <row r="653" spans="1:14" x14ac:dyDescent="0.3">
      <c r="A653" s="4" t="s">
        <v>3452</v>
      </c>
      <c r="B653" s="211" t="s">
        <v>3229</v>
      </c>
      <c r="C653" s="8" t="s">
        <v>184</v>
      </c>
      <c r="D653" s="12" t="s">
        <v>208</v>
      </c>
      <c r="E653" s="266">
        <v>0.75</v>
      </c>
      <c r="F653" s="35">
        <f>ROUNDUP(E653*Bulk!$O$1,-1)</f>
        <v>530</v>
      </c>
      <c r="G653" s="35">
        <f>ROUNDUP(E653*Bulk!$O$3,-1)</f>
        <v>490</v>
      </c>
      <c r="H653" s="2">
        <v>1</v>
      </c>
      <c r="I653" s="16">
        <f>F653*H653</f>
        <v>530</v>
      </c>
      <c r="J653" s="16">
        <f>G653*H653</f>
        <v>490</v>
      </c>
      <c r="K653" s="185">
        <v>2</v>
      </c>
      <c r="L653" s="257" t="s">
        <v>3451</v>
      </c>
      <c r="M653" s="178">
        <f>E653*H653</f>
        <v>0.75</v>
      </c>
      <c r="N653" s="178"/>
    </row>
    <row r="654" spans="1:14" x14ac:dyDescent="0.3">
      <c r="A654" s="38" t="s">
        <v>3449</v>
      </c>
      <c r="B654" s="211" t="s">
        <v>3228</v>
      </c>
      <c r="C654" s="8" t="s">
        <v>184</v>
      </c>
      <c r="D654" s="12" t="s">
        <v>208</v>
      </c>
      <c r="E654" s="266">
        <v>1.99</v>
      </c>
      <c r="F654" s="35">
        <f>ROUNDUP(E654*Bulk!$O$1,-1)</f>
        <v>1400</v>
      </c>
      <c r="G654" s="35">
        <f>ROUNDUP(E654*Bulk!$O$3,-1)</f>
        <v>1300</v>
      </c>
      <c r="H654" s="2">
        <v>1</v>
      </c>
      <c r="I654" s="16">
        <f>F654*H654</f>
        <v>1400</v>
      </c>
      <c r="J654" s="16">
        <f>G654*H654</f>
        <v>1300</v>
      </c>
      <c r="K654" s="185">
        <v>2</v>
      </c>
      <c r="L654" s="257" t="s">
        <v>3450</v>
      </c>
      <c r="M654" s="178">
        <f>E654*H654</f>
        <v>1.99</v>
      </c>
      <c r="N654" s="178"/>
    </row>
    <row r="655" spans="1:14" x14ac:dyDescent="0.3">
      <c r="A655" s="30" t="s">
        <v>3449</v>
      </c>
      <c r="B655" s="211" t="s">
        <v>3228</v>
      </c>
      <c r="C655" s="8" t="s">
        <v>184</v>
      </c>
      <c r="D655" s="12" t="s">
        <v>208</v>
      </c>
      <c r="E655" s="266">
        <v>0.99</v>
      </c>
      <c r="F655" s="35">
        <f>ROUNDUP(E655*Bulk!$O$1,-1)</f>
        <v>700</v>
      </c>
      <c r="G655" s="35">
        <f>ROUNDUP(E655*Bulk!$O$3,-1)</f>
        <v>650</v>
      </c>
      <c r="H655" s="2">
        <v>2</v>
      </c>
      <c r="I655" s="16">
        <f>F655*H655</f>
        <v>1400</v>
      </c>
      <c r="J655" s="16">
        <f>G655*H655</f>
        <v>1300</v>
      </c>
      <c r="K655" s="185">
        <v>2</v>
      </c>
      <c r="L655" s="257" t="s">
        <v>3448</v>
      </c>
      <c r="M655" s="178">
        <f>E655*H655</f>
        <v>1.98</v>
      </c>
      <c r="N655" s="178"/>
    </row>
    <row r="656" spans="1:14" x14ac:dyDescent="0.3">
      <c r="A656" s="30" t="s">
        <v>4408</v>
      </c>
      <c r="B656" s="244" t="s">
        <v>3837</v>
      </c>
      <c r="C656" s="8" t="s">
        <v>184</v>
      </c>
      <c r="D656" s="12" t="s">
        <v>208</v>
      </c>
      <c r="E656" s="266">
        <v>0.49</v>
      </c>
      <c r="F656" s="35">
        <f>ROUNDUP(E656*Bulk!$O$1,-1)</f>
        <v>350</v>
      </c>
      <c r="G656" s="35">
        <f>ROUNDUP(E656*Bulk!$O$3,-1)</f>
        <v>320</v>
      </c>
      <c r="H656" s="2">
        <v>1</v>
      </c>
      <c r="I656" s="16">
        <f>F656*H656</f>
        <v>350</v>
      </c>
      <c r="J656" s="16">
        <f>G656*H656</f>
        <v>320</v>
      </c>
      <c r="K656" s="185">
        <v>2</v>
      </c>
      <c r="L656" s="257" t="s">
        <v>4409</v>
      </c>
      <c r="M656" s="178">
        <f>E656*H656</f>
        <v>0.49</v>
      </c>
      <c r="N656" s="178"/>
    </row>
    <row r="657" spans="1:14" x14ac:dyDescent="0.3">
      <c r="A657" s="30" t="s">
        <v>4781</v>
      </c>
      <c r="B657" s="255" t="s">
        <v>4514</v>
      </c>
      <c r="C657" s="8" t="s">
        <v>184</v>
      </c>
      <c r="D657" s="12" t="s">
        <v>208</v>
      </c>
      <c r="E657" s="266">
        <v>0.49</v>
      </c>
      <c r="F657" s="35">
        <f>ROUNDUP(E657*Bulk!$O$1,-1)</f>
        <v>350</v>
      </c>
      <c r="G657" s="35">
        <f>ROUNDUP(E657*Bulk!$O$3,-1)</f>
        <v>320</v>
      </c>
      <c r="H657" s="2">
        <v>1</v>
      </c>
      <c r="I657" s="16">
        <f>F657*H657</f>
        <v>350</v>
      </c>
      <c r="J657" s="16">
        <f>G657*H657</f>
        <v>320</v>
      </c>
      <c r="K657" s="185">
        <v>2</v>
      </c>
      <c r="L657" s="257" t="s">
        <v>4782</v>
      </c>
      <c r="M657" s="178">
        <f>E657*H657</f>
        <v>0.49</v>
      </c>
      <c r="N657" s="178"/>
    </row>
    <row r="658" spans="1:14" x14ac:dyDescent="0.3">
      <c r="A658" s="4" t="s">
        <v>6024</v>
      </c>
      <c r="B658" s="255" t="s">
        <v>4514</v>
      </c>
      <c r="C658" s="8" t="s">
        <v>184</v>
      </c>
      <c r="D658" s="12" t="s">
        <v>208</v>
      </c>
      <c r="E658" s="266">
        <v>0.75</v>
      </c>
      <c r="F658" s="35">
        <f>ROUNDUP(E658*Bulk!$O$1,-1)</f>
        <v>530</v>
      </c>
      <c r="G658" s="35">
        <f>ROUNDUP(E658*Bulk!$O$3,-1)</f>
        <v>490</v>
      </c>
      <c r="H658" s="2">
        <v>1</v>
      </c>
      <c r="I658" s="35">
        <f>F658*H658</f>
        <v>530</v>
      </c>
      <c r="J658" s="35">
        <f>G658*H658</f>
        <v>490</v>
      </c>
      <c r="K658" s="185">
        <v>2</v>
      </c>
      <c r="L658" s="257" t="s">
        <v>6025</v>
      </c>
      <c r="M658" s="178">
        <f>E658*H658</f>
        <v>0.75</v>
      </c>
      <c r="N658" s="178"/>
    </row>
    <row r="659" spans="1:14" x14ac:dyDescent="0.3">
      <c r="A659" s="30" t="s">
        <v>855</v>
      </c>
      <c r="B659" s="106" t="s">
        <v>1453</v>
      </c>
      <c r="C659" s="8" t="s">
        <v>184</v>
      </c>
      <c r="D659" s="12" t="s">
        <v>208</v>
      </c>
      <c r="E659" s="266">
        <v>0.49</v>
      </c>
      <c r="F659" s="35">
        <f>ROUNDUP(E659*Bulk!$O$1,-1)</f>
        <v>350</v>
      </c>
      <c r="G659" s="35">
        <f>ROUNDUP(E659*Bulk!$O$3,-1)</f>
        <v>320</v>
      </c>
      <c r="H659" s="2">
        <v>1</v>
      </c>
      <c r="I659" s="16">
        <f>F659*H659</f>
        <v>350</v>
      </c>
      <c r="J659" s="16">
        <f>G659*H659</f>
        <v>320</v>
      </c>
      <c r="K659" s="185">
        <v>3</v>
      </c>
      <c r="L659" s="257" t="s">
        <v>856</v>
      </c>
      <c r="M659" s="178">
        <f>E659*H659</f>
        <v>0.49</v>
      </c>
      <c r="N659" s="178"/>
    </row>
    <row r="660" spans="1:14" x14ac:dyDescent="0.3">
      <c r="A660" s="4" t="s">
        <v>6027</v>
      </c>
      <c r="B660" s="146" t="s">
        <v>1490</v>
      </c>
      <c r="C660" s="8" t="s">
        <v>184</v>
      </c>
      <c r="D660" s="12" t="s">
        <v>208</v>
      </c>
      <c r="E660" s="266">
        <v>0.59</v>
      </c>
      <c r="F660" s="35">
        <f>ROUNDUP(E660*Bulk!$O$1,-1)</f>
        <v>420</v>
      </c>
      <c r="G660" s="35">
        <f>ROUNDUP(E660*Bulk!$O$3,-1)</f>
        <v>390</v>
      </c>
      <c r="H660" s="2">
        <v>1</v>
      </c>
      <c r="I660" s="35">
        <f>F660*H660</f>
        <v>420</v>
      </c>
      <c r="J660" s="35">
        <f>G660*H660</f>
        <v>390</v>
      </c>
      <c r="K660" s="185">
        <v>3</v>
      </c>
      <c r="L660" s="257" t="s">
        <v>6026</v>
      </c>
      <c r="M660" s="178">
        <f>E660*H660</f>
        <v>0.59</v>
      </c>
      <c r="N660" s="178"/>
    </row>
    <row r="661" spans="1:14" x14ac:dyDescent="0.3">
      <c r="A661" s="4" t="s">
        <v>6028</v>
      </c>
      <c r="B661" s="150" t="s">
        <v>1494</v>
      </c>
      <c r="C661" s="8" t="s">
        <v>184</v>
      </c>
      <c r="D661" s="12" t="s">
        <v>208</v>
      </c>
      <c r="E661" s="266">
        <v>0.49</v>
      </c>
      <c r="F661" s="35">
        <f>ROUNDUP(E661*Bulk!$O$1,-1)</f>
        <v>350</v>
      </c>
      <c r="G661" s="35">
        <f>ROUNDUP(E661*Bulk!$O$3,-1)</f>
        <v>320</v>
      </c>
      <c r="H661" s="2">
        <v>1</v>
      </c>
      <c r="I661" s="35">
        <f>F661*H661</f>
        <v>350</v>
      </c>
      <c r="J661" s="35">
        <f>G661*H661</f>
        <v>320</v>
      </c>
      <c r="K661" s="185">
        <v>3</v>
      </c>
      <c r="L661" s="257" t="s">
        <v>6029</v>
      </c>
      <c r="M661" s="178">
        <f>E661*H661</f>
        <v>0.49</v>
      </c>
      <c r="N661" s="178"/>
    </row>
    <row r="662" spans="1:14" x14ac:dyDescent="0.3">
      <c r="A662" s="30" t="s">
        <v>2949</v>
      </c>
      <c r="B662" s="151" t="s">
        <v>1495</v>
      </c>
      <c r="C662" s="8" t="s">
        <v>184</v>
      </c>
      <c r="D662" s="12" t="s">
        <v>208</v>
      </c>
      <c r="E662" s="266">
        <v>1.49</v>
      </c>
      <c r="F662" s="35">
        <f>ROUNDUP(E662*Bulk!$O$1,-1)</f>
        <v>1050</v>
      </c>
      <c r="G662" s="35">
        <f>ROUNDUP(E662*Bulk!$O$3,-1)</f>
        <v>970</v>
      </c>
      <c r="H662" s="2">
        <v>1</v>
      </c>
      <c r="I662" s="16">
        <f>F662*H662</f>
        <v>1050</v>
      </c>
      <c r="J662" s="16">
        <f>G662*H662</f>
        <v>970</v>
      </c>
      <c r="K662" s="185">
        <v>3</v>
      </c>
      <c r="L662" s="257" t="s">
        <v>2948</v>
      </c>
      <c r="M662" s="178">
        <f>E662*H662</f>
        <v>1.49</v>
      </c>
      <c r="N662" s="178"/>
    </row>
    <row r="663" spans="1:14" x14ac:dyDescent="0.3">
      <c r="A663" s="30" t="s">
        <v>857</v>
      </c>
      <c r="B663" s="155" t="s">
        <v>1500</v>
      </c>
      <c r="C663" s="8" t="s">
        <v>184</v>
      </c>
      <c r="D663" s="12" t="s">
        <v>208</v>
      </c>
      <c r="E663" s="266">
        <v>0.49</v>
      </c>
      <c r="F663" s="35">
        <f>ROUNDUP(E663*Bulk!$O$1,-1)</f>
        <v>350</v>
      </c>
      <c r="G663" s="35">
        <f>ROUNDUP(E663*Bulk!$O$3,-1)</f>
        <v>320</v>
      </c>
      <c r="H663" s="2">
        <v>1</v>
      </c>
      <c r="I663" s="16">
        <f>F663*H663</f>
        <v>350</v>
      </c>
      <c r="J663" s="16">
        <f>G663*H663</f>
        <v>320</v>
      </c>
      <c r="K663" s="185">
        <v>3</v>
      </c>
      <c r="L663" s="257" t="s">
        <v>858</v>
      </c>
      <c r="M663" s="178">
        <f>E663*H663</f>
        <v>0.49</v>
      </c>
      <c r="N663" s="178"/>
    </row>
    <row r="664" spans="1:14" x14ac:dyDescent="0.3">
      <c r="A664" s="4" t="s">
        <v>1766</v>
      </c>
      <c r="B664" s="23" t="s">
        <v>1337</v>
      </c>
      <c r="C664" s="8" t="s">
        <v>184</v>
      </c>
      <c r="D664" s="12" t="s">
        <v>208</v>
      </c>
      <c r="E664" s="266">
        <v>0.49</v>
      </c>
      <c r="F664" s="35">
        <f>ROUNDUP(E664*Bulk!$O$1,-1)</f>
        <v>350</v>
      </c>
      <c r="G664" s="35">
        <f>ROUNDUP(E664*Bulk!$O$3,-1)</f>
        <v>320</v>
      </c>
      <c r="H664" s="2">
        <v>2</v>
      </c>
      <c r="I664" s="16">
        <f>F664*H664</f>
        <v>700</v>
      </c>
      <c r="J664" s="16">
        <f>G664*H664</f>
        <v>640</v>
      </c>
      <c r="K664" s="185">
        <v>3</v>
      </c>
      <c r="L664" s="257" t="s">
        <v>1765</v>
      </c>
      <c r="M664" s="178">
        <f>E664*H664</f>
        <v>0.98</v>
      </c>
      <c r="N664" s="178"/>
    </row>
    <row r="665" spans="1:14" x14ac:dyDescent="0.3">
      <c r="A665" s="30" t="s">
        <v>860</v>
      </c>
      <c r="B665" s="158" t="s">
        <v>1508</v>
      </c>
      <c r="C665" s="8" t="s">
        <v>184</v>
      </c>
      <c r="D665" s="12" t="s">
        <v>208</v>
      </c>
      <c r="E665" s="266">
        <v>0.49</v>
      </c>
      <c r="F665" s="35">
        <f>ROUNDUP(E665*Bulk!$O$1,-1)</f>
        <v>350</v>
      </c>
      <c r="G665" s="35">
        <f>ROUNDUP(E665*Bulk!$O$3,-1)</f>
        <v>320</v>
      </c>
      <c r="H665" s="2">
        <v>2</v>
      </c>
      <c r="I665" s="16">
        <f>F665*H665</f>
        <v>700</v>
      </c>
      <c r="J665" s="16">
        <f>G665*H665</f>
        <v>640</v>
      </c>
      <c r="K665" s="185">
        <v>3</v>
      </c>
      <c r="L665" s="257" t="s">
        <v>859</v>
      </c>
      <c r="M665" s="178">
        <f>E665*H665</f>
        <v>0.98</v>
      </c>
      <c r="N665" s="178"/>
    </row>
    <row r="666" spans="1:14" x14ac:dyDescent="0.3">
      <c r="A666" s="30" t="s">
        <v>861</v>
      </c>
      <c r="B666" s="159" t="s">
        <v>1509</v>
      </c>
      <c r="C666" s="8" t="s">
        <v>184</v>
      </c>
      <c r="D666" s="12" t="s">
        <v>208</v>
      </c>
      <c r="E666" s="266">
        <v>1.49</v>
      </c>
      <c r="F666" s="35">
        <f>ROUNDUP(E666*Bulk!$O$1,-1)</f>
        <v>1050</v>
      </c>
      <c r="G666" s="35">
        <f>ROUNDUP(E666*Bulk!$O$3,-1)</f>
        <v>970</v>
      </c>
      <c r="H666" s="2">
        <v>1</v>
      </c>
      <c r="I666" s="16">
        <f>F666*H666</f>
        <v>1050</v>
      </c>
      <c r="J666" s="16">
        <f>G666*H666</f>
        <v>970</v>
      </c>
      <c r="K666" s="185">
        <v>3</v>
      </c>
      <c r="L666" s="257" t="s">
        <v>862</v>
      </c>
      <c r="M666" s="178">
        <f>E666*H666</f>
        <v>1.49</v>
      </c>
      <c r="N666" s="178"/>
    </row>
    <row r="667" spans="1:14" x14ac:dyDescent="0.3">
      <c r="A667" s="30" t="s">
        <v>2951</v>
      </c>
      <c r="B667" s="162" t="s">
        <v>1512</v>
      </c>
      <c r="C667" s="8" t="s">
        <v>184</v>
      </c>
      <c r="D667" s="12" t="s">
        <v>208</v>
      </c>
      <c r="E667" s="266">
        <v>1.99</v>
      </c>
      <c r="F667" s="35">
        <f>ROUNDUP(E667*Bulk!$O$1,-1)</f>
        <v>1400</v>
      </c>
      <c r="G667" s="35">
        <f>ROUNDUP(E667*Bulk!$O$3,-1)</f>
        <v>1300</v>
      </c>
      <c r="H667" s="2">
        <v>2</v>
      </c>
      <c r="I667" s="16">
        <f>F667*H667</f>
        <v>2800</v>
      </c>
      <c r="J667" s="16">
        <f>G667*H667</f>
        <v>2600</v>
      </c>
      <c r="K667" s="185">
        <v>3</v>
      </c>
      <c r="L667" s="257" t="s">
        <v>2950</v>
      </c>
      <c r="M667" s="178">
        <f>E667*H667</f>
        <v>3.98</v>
      </c>
      <c r="N667" s="178"/>
    </row>
    <row r="668" spans="1:14" x14ac:dyDescent="0.3">
      <c r="A668" s="30" t="s">
        <v>2953</v>
      </c>
      <c r="B668" s="162" t="s">
        <v>1512</v>
      </c>
      <c r="C668" s="8" t="s">
        <v>184</v>
      </c>
      <c r="D668" s="12" t="s">
        <v>208</v>
      </c>
      <c r="E668" s="266">
        <v>1.49</v>
      </c>
      <c r="F668" s="35">
        <f>ROUNDUP(E668*Bulk!$O$1,-1)</f>
        <v>1050</v>
      </c>
      <c r="G668" s="35">
        <f>ROUNDUP(E668*Bulk!$O$3,-1)</f>
        <v>970</v>
      </c>
      <c r="H668" s="2">
        <v>2</v>
      </c>
      <c r="I668" s="16">
        <f>F668*H668</f>
        <v>2100</v>
      </c>
      <c r="J668" s="16">
        <f>G668*H668</f>
        <v>1940</v>
      </c>
      <c r="K668" s="185">
        <v>3</v>
      </c>
      <c r="L668" s="257" t="s">
        <v>2952</v>
      </c>
      <c r="M668" s="178">
        <f>E668*H668</f>
        <v>2.98</v>
      </c>
      <c r="N668" s="178"/>
    </row>
    <row r="669" spans="1:14" x14ac:dyDescent="0.3">
      <c r="A669" s="30" t="s">
        <v>12</v>
      </c>
      <c r="B669" s="163" t="s">
        <v>1513</v>
      </c>
      <c r="C669" s="8" t="s">
        <v>184</v>
      </c>
      <c r="D669" s="12" t="s">
        <v>208</v>
      </c>
      <c r="E669" s="266">
        <v>0.99</v>
      </c>
      <c r="F669" s="35">
        <f>ROUNDUP(E669*Bulk!$O$1,-1)</f>
        <v>700</v>
      </c>
      <c r="G669" s="35">
        <f>ROUNDUP(E669*Bulk!$O$3,-1)</f>
        <v>650</v>
      </c>
      <c r="H669" s="2">
        <v>1</v>
      </c>
      <c r="I669" s="16">
        <f>F669*H669</f>
        <v>700</v>
      </c>
      <c r="J669" s="16">
        <f>G669*H669</f>
        <v>650</v>
      </c>
      <c r="K669" s="185">
        <v>3</v>
      </c>
      <c r="L669" s="257" t="s">
        <v>2954</v>
      </c>
      <c r="M669" s="178">
        <f>E669*H669</f>
        <v>0.99</v>
      </c>
      <c r="N669" s="178"/>
    </row>
    <row r="670" spans="1:14" x14ac:dyDescent="0.3">
      <c r="A670" s="30" t="s">
        <v>864</v>
      </c>
      <c r="B670" s="163" t="s">
        <v>1513</v>
      </c>
      <c r="C670" s="8" t="s">
        <v>184</v>
      </c>
      <c r="D670" s="12" t="s">
        <v>208</v>
      </c>
      <c r="E670" s="266">
        <v>0.49</v>
      </c>
      <c r="F670" s="35">
        <f>ROUNDUP(E670*Bulk!$O$1,-1)</f>
        <v>350</v>
      </c>
      <c r="G670" s="35">
        <f>ROUNDUP(E670*Bulk!$O$3,-1)</f>
        <v>320</v>
      </c>
      <c r="H670" s="2">
        <v>2</v>
      </c>
      <c r="I670" s="16">
        <f>F670*H670</f>
        <v>700</v>
      </c>
      <c r="J670" s="16">
        <f>G670*H670</f>
        <v>640</v>
      </c>
      <c r="K670" s="185">
        <v>3</v>
      </c>
      <c r="L670" s="257" t="s">
        <v>863</v>
      </c>
      <c r="M670" s="178">
        <f>E670*H670</f>
        <v>0.98</v>
      </c>
      <c r="N670" s="178"/>
    </row>
    <row r="671" spans="1:14" x14ac:dyDescent="0.3">
      <c r="A671" s="30" t="s">
        <v>2955</v>
      </c>
      <c r="B671" s="164" t="s">
        <v>1514</v>
      </c>
      <c r="C671" s="8" t="s">
        <v>184</v>
      </c>
      <c r="D671" s="12" t="s">
        <v>208</v>
      </c>
      <c r="E671" s="266">
        <v>0.49</v>
      </c>
      <c r="F671" s="35">
        <f>ROUNDUP(E671*Bulk!$O$1,-1)</f>
        <v>350</v>
      </c>
      <c r="G671" s="35">
        <f>ROUNDUP(E671*Bulk!$O$3,-1)</f>
        <v>320</v>
      </c>
      <c r="H671" s="2">
        <v>1</v>
      </c>
      <c r="I671" s="16">
        <f>F671*H671</f>
        <v>350</v>
      </c>
      <c r="J671" s="16">
        <f>G671*H671</f>
        <v>320</v>
      </c>
      <c r="K671" s="185">
        <v>3</v>
      </c>
      <c r="L671" s="257" t="s">
        <v>2956</v>
      </c>
      <c r="M671" s="178">
        <f>E671*H671</f>
        <v>0.49</v>
      </c>
      <c r="N671" s="178"/>
    </row>
    <row r="672" spans="1:14" x14ac:dyDescent="0.3">
      <c r="A672" s="30" t="s">
        <v>865</v>
      </c>
      <c r="B672" s="165" t="s">
        <v>1515</v>
      </c>
      <c r="C672" s="8" t="s">
        <v>184</v>
      </c>
      <c r="D672" s="12" t="s">
        <v>208</v>
      </c>
      <c r="E672" s="266">
        <v>1.99</v>
      </c>
      <c r="F672" s="35">
        <f>ROUNDUP(E672*Bulk!$O$1,-1)</f>
        <v>1400</v>
      </c>
      <c r="G672" s="35">
        <f>ROUNDUP(E672*Bulk!$O$3,-1)</f>
        <v>1300</v>
      </c>
      <c r="H672" s="2">
        <v>1</v>
      </c>
      <c r="I672" s="16">
        <f>F672*H672</f>
        <v>1400</v>
      </c>
      <c r="J672" s="16">
        <f>G672*H672</f>
        <v>1300</v>
      </c>
      <c r="K672" s="185">
        <v>3</v>
      </c>
      <c r="L672" s="257" t="s">
        <v>866</v>
      </c>
      <c r="M672" s="178">
        <f>E672*H672</f>
        <v>1.99</v>
      </c>
      <c r="N672" s="178"/>
    </row>
    <row r="673" spans="1:14" x14ac:dyDescent="0.3">
      <c r="A673" s="30" t="s">
        <v>869</v>
      </c>
      <c r="B673" s="169" t="s">
        <v>1519</v>
      </c>
      <c r="C673" s="8" t="s">
        <v>184</v>
      </c>
      <c r="D673" s="12" t="s">
        <v>208</v>
      </c>
      <c r="E673" s="266">
        <v>0.99</v>
      </c>
      <c r="F673" s="35">
        <f>ROUNDUP(E673*Bulk!$O$1,-1)</f>
        <v>700</v>
      </c>
      <c r="G673" s="35">
        <f>ROUNDUP(E673*Bulk!$O$3,-1)</f>
        <v>650</v>
      </c>
      <c r="H673" s="2">
        <v>3</v>
      </c>
      <c r="I673" s="16">
        <f>F673*H673</f>
        <v>2100</v>
      </c>
      <c r="J673" s="16">
        <f>G673*H673</f>
        <v>1950</v>
      </c>
      <c r="K673" s="185">
        <v>3</v>
      </c>
      <c r="L673" s="257" t="s">
        <v>870</v>
      </c>
      <c r="M673" s="178">
        <f>E673*H673</f>
        <v>2.9699999999999998</v>
      </c>
      <c r="N673" s="178"/>
    </row>
    <row r="674" spans="1:14" x14ac:dyDescent="0.3">
      <c r="A674" s="30" t="s">
        <v>868</v>
      </c>
      <c r="B674" s="169" t="s">
        <v>1519</v>
      </c>
      <c r="C674" s="8" t="s">
        <v>184</v>
      </c>
      <c r="D674" s="12" t="s">
        <v>208</v>
      </c>
      <c r="E674" s="266">
        <v>0.49</v>
      </c>
      <c r="F674" s="35">
        <f>ROUNDUP(E674*Bulk!$O$1,-1)</f>
        <v>350</v>
      </c>
      <c r="G674" s="35">
        <f>ROUNDUP(E674*Bulk!$O$3,-1)</f>
        <v>320</v>
      </c>
      <c r="H674" s="2">
        <v>3</v>
      </c>
      <c r="I674" s="16">
        <f>F674*H674</f>
        <v>1050</v>
      </c>
      <c r="J674" s="16">
        <f>G674*H674</f>
        <v>960</v>
      </c>
      <c r="K674" s="185">
        <v>3</v>
      </c>
      <c r="L674" s="257" t="s">
        <v>867</v>
      </c>
      <c r="M674" s="178">
        <f>E674*H674</f>
        <v>1.47</v>
      </c>
      <c r="N674" s="178"/>
    </row>
    <row r="675" spans="1:14" x14ac:dyDescent="0.3">
      <c r="A675" s="30" t="s">
        <v>3984</v>
      </c>
      <c r="B675" s="167" t="s">
        <v>1518</v>
      </c>
      <c r="C675" s="8" t="s">
        <v>184</v>
      </c>
      <c r="D675" s="12" t="s">
        <v>208</v>
      </c>
      <c r="E675" s="266">
        <v>0.49</v>
      </c>
      <c r="F675" s="35">
        <f>ROUNDUP(E675*Bulk!$O$1,-1)</f>
        <v>350</v>
      </c>
      <c r="G675" s="35">
        <f>ROUNDUP(E675*Bulk!$O$3,-1)</f>
        <v>320</v>
      </c>
      <c r="H675" s="2">
        <v>1</v>
      </c>
      <c r="I675" s="16">
        <f>F675*H675</f>
        <v>350</v>
      </c>
      <c r="J675" s="16">
        <f>G675*H675</f>
        <v>320</v>
      </c>
      <c r="K675" s="185">
        <v>3</v>
      </c>
      <c r="L675" s="257" t="s">
        <v>3985</v>
      </c>
      <c r="M675" s="178">
        <f>E675*H675</f>
        <v>0.49</v>
      </c>
      <c r="N675" s="178"/>
    </row>
    <row r="676" spans="1:14" x14ac:dyDescent="0.3">
      <c r="A676" s="30" t="s">
        <v>3987</v>
      </c>
      <c r="B676" s="167" t="s">
        <v>1518</v>
      </c>
      <c r="C676" s="8" t="s">
        <v>184</v>
      </c>
      <c r="D676" s="12" t="s">
        <v>208</v>
      </c>
      <c r="E676" s="266">
        <v>0.49</v>
      </c>
      <c r="F676" s="35">
        <f>ROUNDUP(E676*Bulk!$O$1,-1)</f>
        <v>350</v>
      </c>
      <c r="G676" s="35">
        <f>ROUNDUP(E676*Bulk!$O$3,-1)</f>
        <v>320</v>
      </c>
      <c r="H676" s="2">
        <v>5</v>
      </c>
      <c r="I676" s="16">
        <f>F676*H676</f>
        <v>1750</v>
      </c>
      <c r="J676" s="16">
        <f>G676*H676</f>
        <v>1600</v>
      </c>
      <c r="K676" s="185">
        <v>3</v>
      </c>
      <c r="L676" s="257" t="s">
        <v>3986</v>
      </c>
      <c r="M676" s="178">
        <f>E676*H676</f>
        <v>2.4500000000000002</v>
      </c>
      <c r="N676" s="178"/>
    </row>
    <row r="677" spans="1:14" x14ac:dyDescent="0.3">
      <c r="A677" s="4" t="s">
        <v>6030</v>
      </c>
      <c r="B677" s="167" t="s">
        <v>1518</v>
      </c>
      <c r="C677" s="8" t="s">
        <v>184</v>
      </c>
      <c r="D677" s="12" t="s">
        <v>208</v>
      </c>
      <c r="E677" s="266">
        <v>0.49</v>
      </c>
      <c r="F677" s="35">
        <f>ROUNDUP(E677*Bulk!$O$1,-1)</f>
        <v>350</v>
      </c>
      <c r="G677" s="35">
        <f>ROUNDUP(E677*Bulk!$O$3,-1)</f>
        <v>320</v>
      </c>
      <c r="H677" s="2">
        <v>1</v>
      </c>
      <c r="I677" s="35">
        <f>F677*H677</f>
        <v>350</v>
      </c>
      <c r="J677" s="35">
        <f>G677*H677</f>
        <v>320</v>
      </c>
      <c r="K677" s="185">
        <v>3</v>
      </c>
      <c r="L677" s="257" t="s">
        <v>6031</v>
      </c>
      <c r="M677" s="178">
        <f>E677*H677</f>
        <v>0.49</v>
      </c>
      <c r="N677" s="178"/>
    </row>
    <row r="678" spans="1:14" x14ac:dyDescent="0.3">
      <c r="A678" s="30" t="s">
        <v>2247</v>
      </c>
      <c r="B678" s="170" t="s">
        <v>1523</v>
      </c>
      <c r="C678" s="8" t="s">
        <v>184</v>
      </c>
      <c r="D678" s="12" t="s">
        <v>208</v>
      </c>
      <c r="E678" s="266">
        <v>0.99</v>
      </c>
      <c r="F678" s="35">
        <f>ROUNDUP(E678*Bulk!$O$1,-1)</f>
        <v>700</v>
      </c>
      <c r="G678" s="35">
        <f>ROUNDUP(E678*Bulk!$O$3,-1)</f>
        <v>650</v>
      </c>
      <c r="H678" s="2">
        <v>2</v>
      </c>
      <c r="I678" s="16">
        <f>F678*H678</f>
        <v>1400</v>
      </c>
      <c r="J678" s="16">
        <f>G678*H678</f>
        <v>1300</v>
      </c>
      <c r="K678" s="185">
        <v>3</v>
      </c>
      <c r="L678" s="257" t="s">
        <v>2248</v>
      </c>
      <c r="M678" s="178">
        <f>E678*H678</f>
        <v>1.98</v>
      </c>
      <c r="N678" s="178"/>
    </row>
    <row r="679" spans="1:14" x14ac:dyDescent="0.3">
      <c r="A679" s="30" t="s">
        <v>872</v>
      </c>
      <c r="B679" s="170" t="s">
        <v>1523</v>
      </c>
      <c r="C679" s="8" t="s">
        <v>184</v>
      </c>
      <c r="D679" s="12" t="s">
        <v>208</v>
      </c>
      <c r="E679" s="266">
        <v>0.49</v>
      </c>
      <c r="F679" s="35">
        <f>ROUNDUP(E679*Bulk!$O$1,-1)</f>
        <v>350</v>
      </c>
      <c r="G679" s="35">
        <f>ROUNDUP(E679*Bulk!$O$3,-1)</f>
        <v>320</v>
      </c>
      <c r="H679" s="2">
        <v>2</v>
      </c>
      <c r="I679" s="16">
        <f>F679*H679</f>
        <v>700</v>
      </c>
      <c r="J679" s="16">
        <f>G679*H679</f>
        <v>640</v>
      </c>
      <c r="K679" s="185">
        <v>3</v>
      </c>
      <c r="L679" s="257" t="s">
        <v>871</v>
      </c>
      <c r="M679" s="178">
        <f>E679*H679</f>
        <v>0.98</v>
      </c>
      <c r="N679" s="178"/>
    </row>
    <row r="680" spans="1:14" x14ac:dyDescent="0.3">
      <c r="A680" s="30" t="s">
        <v>873</v>
      </c>
      <c r="B680" s="170" t="s">
        <v>1523</v>
      </c>
      <c r="C680" s="8" t="s">
        <v>184</v>
      </c>
      <c r="D680" s="12" t="s">
        <v>208</v>
      </c>
      <c r="E680" s="266">
        <v>0.49</v>
      </c>
      <c r="F680" s="35">
        <f>ROUNDUP(E680*Bulk!$O$1,-1)</f>
        <v>350</v>
      </c>
      <c r="G680" s="35">
        <f>ROUNDUP(E680*Bulk!$O$3,-1)</f>
        <v>320</v>
      </c>
      <c r="H680" s="2">
        <v>3</v>
      </c>
      <c r="I680" s="16">
        <f>F680*H680</f>
        <v>1050</v>
      </c>
      <c r="J680" s="16">
        <f>G680*H680</f>
        <v>960</v>
      </c>
      <c r="K680" s="185">
        <v>3</v>
      </c>
      <c r="L680" s="257" t="s">
        <v>874</v>
      </c>
      <c r="M680" s="178">
        <f>E680*H680</f>
        <v>1.47</v>
      </c>
      <c r="N680" s="178"/>
    </row>
    <row r="681" spans="1:14" x14ac:dyDescent="0.3">
      <c r="A681" s="30" t="s">
        <v>2958</v>
      </c>
      <c r="B681" s="172" t="s">
        <v>1525</v>
      </c>
      <c r="C681" s="8" t="s">
        <v>184</v>
      </c>
      <c r="D681" s="12" t="s">
        <v>208</v>
      </c>
      <c r="E681" s="266">
        <v>0.49</v>
      </c>
      <c r="F681" s="35">
        <f>ROUNDUP(E681*Bulk!$O$1,-1)</f>
        <v>350</v>
      </c>
      <c r="G681" s="35">
        <f>ROUNDUP(E681*Bulk!$O$3,-1)</f>
        <v>320</v>
      </c>
      <c r="H681" s="2">
        <v>1</v>
      </c>
      <c r="I681" s="16">
        <f>F681*H681</f>
        <v>350</v>
      </c>
      <c r="J681" s="16">
        <f>G681*H681</f>
        <v>320</v>
      </c>
      <c r="K681" s="185">
        <v>3</v>
      </c>
      <c r="L681" s="257" t="s">
        <v>2957</v>
      </c>
      <c r="M681" s="178">
        <f>E681*H681</f>
        <v>0.49</v>
      </c>
      <c r="N681" s="178"/>
    </row>
    <row r="682" spans="1:14" x14ac:dyDescent="0.3">
      <c r="A682" s="30" t="s">
        <v>876</v>
      </c>
      <c r="B682" s="172" t="s">
        <v>1525</v>
      </c>
      <c r="C682" s="8" t="s">
        <v>184</v>
      </c>
      <c r="D682" s="12" t="s">
        <v>208</v>
      </c>
      <c r="E682" s="266">
        <v>0.49</v>
      </c>
      <c r="F682" s="35">
        <f>ROUNDUP(E682*Bulk!$O$1,-1)</f>
        <v>350</v>
      </c>
      <c r="G682" s="35">
        <f>ROUNDUP(E682*Bulk!$O$3,-1)</f>
        <v>320</v>
      </c>
      <c r="H682" s="2">
        <v>2</v>
      </c>
      <c r="I682" s="16">
        <f>F682*H682</f>
        <v>700</v>
      </c>
      <c r="J682" s="16">
        <f>G682*H682</f>
        <v>640</v>
      </c>
      <c r="K682" s="185">
        <v>3</v>
      </c>
      <c r="L682" s="257" t="s">
        <v>875</v>
      </c>
      <c r="M682" s="178">
        <f>E682*H682</f>
        <v>0.98</v>
      </c>
      <c r="N682" s="178"/>
    </row>
    <row r="683" spans="1:14" x14ac:dyDescent="0.3">
      <c r="A683" s="38" t="s">
        <v>3988</v>
      </c>
      <c r="B683" s="157" t="s">
        <v>2132</v>
      </c>
      <c r="C683" s="8" t="s">
        <v>184</v>
      </c>
      <c r="D683" s="12" t="s">
        <v>208</v>
      </c>
      <c r="E683" s="266">
        <v>0.49</v>
      </c>
      <c r="F683" s="35">
        <f>ROUNDUP(E683*Bulk!$O$1,-1)</f>
        <v>350</v>
      </c>
      <c r="G683" s="35">
        <f>ROUNDUP(E683*Bulk!$O$3,-1)</f>
        <v>320</v>
      </c>
      <c r="H683" s="2">
        <v>1</v>
      </c>
      <c r="I683" s="16">
        <f>F683*H683</f>
        <v>350</v>
      </c>
      <c r="J683" s="16">
        <f>G683*H683</f>
        <v>320</v>
      </c>
      <c r="K683" s="185">
        <v>3</v>
      </c>
      <c r="L683" s="257" t="s">
        <v>3989</v>
      </c>
      <c r="M683" s="178">
        <f>E683*H683</f>
        <v>0.49</v>
      </c>
      <c r="N683" s="178"/>
    </row>
    <row r="684" spans="1:14" x14ac:dyDescent="0.3">
      <c r="A684" s="30" t="s">
        <v>3990</v>
      </c>
      <c r="B684" s="192" t="s">
        <v>2422</v>
      </c>
      <c r="C684" s="8" t="s">
        <v>184</v>
      </c>
      <c r="D684" s="251" t="s">
        <v>4302</v>
      </c>
      <c r="E684" s="266">
        <v>0.99</v>
      </c>
      <c r="F684" s="35">
        <f>ROUNDUP(E684*Bulk!$O$1,-1)</f>
        <v>700</v>
      </c>
      <c r="G684" s="35">
        <f>ROUNDUP(E684*Bulk!$O$3,-1)</f>
        <v>650</v>
      </c>
      <c r="H684" s="2">
        <v>1</v>
      </c>
      <c r="I684" s="16">
        <f>F684*H684</f>
        <v>700</v>
      </c>
      <c r="J684" s="16">
        <f>G684*H684</f>
        <v>650</v>
      </c>
      <c r="K684" s="185">
        <v>3</v>
      </c>
      <c r="L684" s="257" t="s">
        <v>3991</v>
      </c>
      <c r="M684" s="178">
        <f>E684*H684</f>
        <v>0.99</v>
      </c>
      <c r="N684" s="178"/>
    </row>
    <row r="685" spans="1:14" x14ac:dyDescent="0.3">
      <c r="A685" s="30" t="s">
        <v>4412</v>
      </c>
      <c r="B685" s="192" t="s">
        <v>2422</v>
      </c>
      <c r="C685" s="8" t="s">
        <v>184</v>
      </c>
      <c r="D685" s="251" t="s">
        <v>4302</v>
      </c>
      <c r="E685" s="266">
        <v>0.75</v>
      </c>
      <c r="F685" s="35">
        <f>ROUNDUP(E685*Bulk!$O$1,-1)</f>
        <v>530</v>
      </c>
      <c r="G685" s="35">
        <f>ROUNDUP(E685*Bulk!$O$3,-1)</f>
        <v>490</v>
      </c>
      <c r="H685" s="2">
        <v>1</v>
      </c>
      <c r="I685" s="16">
        <f>F685*H685</f>
        <v>530</v>
      </c>
      <c r="J685" s="16">
        <f>G685*H685</f>
        <v>490</v>
      </c>
      <c r="K685" s="185">
        <v>3</v>
      </c>
      <c r="L685" s="257" t="s">
        <v>4413</v>
      </c>
      <c r="M685" s="178">
        <f>E685*H685</f>
        <v>0.75</v>
      </c>
      <c r="N685" s="178"/>
    </row>
    <row r="686" spans="1:14" x14ac:dyDescent="0.3">
      <c r="A686" s="30" t="s">
        <v>2960</v>
      </c>
      <c r="B686" s="192" t="s">
        <v>2422</v>
      </c>
      <c r="C686" s="8" t="s">
        <v>184</v>
      </c>
      <c r="D686" s="12" t="s">
        <v>208</v>
      </c>
      <c r="E686" s="266">
        <v>0.49</v>
      </c>
      <c r="F686" s="35">
        <f>ROUNDUP(E686*Bulk!$O$1,-1)</f>
        <v>350</v>
      </c>
      <c r="G686" s="35">
        <f>ROUNDUP(E686*Bulk!$O$3,-1)</f>
        <v>320</v>
      </c>
      <c r="H686" s="2">
        <v>1</v>
      </c>
      <c r="I686" s="16">
        <f>F686*H686</f>
        <v>350</v>
      </c>
      <c r="J686" s="16">
        <f>G686*H686</f>
        <v>320</v>
      </c>
      <c r="K686" s="185">
        <v>3</v>
      </c>
      <c r="L686" s="257" t="s">
        <v>2959</v>
      </c>
      <c r="M686" s="178">
        <f>E686*H686</f>
        <v>0.49</v>
      </c>
      <c r="N686" s="178"/>
    </row>
    <row r="687" spans="1:14" x14ac:dyDescent="0.3">
      <c r="A687" s="30" t="s">
        <v>4411</v>
      </c>
      <c r="B687" s="192" t="s">
        <v>2422</v>
      </c>
      <c r="C687" s="8" t="s">
        <v>184</v>
      </c>
      <c r="D687" s="251" t="s">
        <v>4302</v>
      </c>
      <c r="E687" s="266">
        <v>0.49</v>
      </c>
      <c r="F687" s="35">
        <f>ROUNDUP(E687*Bulk!$O$1,-1)</f>
        <v>350</v>
      </c>
      <c r="G687" s="35">
        <f>ROUNDUP(E687*Bulk!$O$3,-1)</f>
        <v>320</v>
      </c>
      <c r="H687" s="2">
        <v>1</v>
      </c>
      <c r="I687" s="16">
        <f>F687*H687</f>
        <v>350</v>
      </c>
      <c r="J687" s="16">
        <f>G687*H687</f>
        <v>320</v>
      </c>
      <c r="K687" s="185">
        <v>3</v>
      </c>
      <c r="L687" s="257" t="s">
        <v>4410</v>
      </c>
      <c r="M687" s="178">
        <f>E687*H687</f>
        <v>0.49</v>
      </c>
      <c r="N687" s="178"/>
    </row>
    <row r="688" spans="1:14" x14ac:dyDescent="0.3">
      <c r="A688" s="22" t="s">
        <v>2357</v>
      </c>
      <c r="B688" s="192" t="s">
        <v>2422</v>
      </c>
      <c r="C688" s="8" t="s">
        <v>184</v>
      </c>
      <c r="D688" s="12" t="s">
        <v>208</v>
      </c>
      <c r="E688" s="266">
        <v>1.25</v>
      </c>
      <c r="F688" s="35">
        <f>ROUNDUP(E688*Bulk!$O$1,-1)</f>
        <v>880</v>
      </c>
      <c r="G688" s="35">
        <f>ROUNDUP(E688*Bulk!$O$3,-1)</f>
        <v>820</v>
      </c>
      <c r="H688" s="2">
        <v>1</v>
      </c>
      <c r="I688" s="35">
        <f>F688*H688</f>
        <v>880</v>
      </c>
      <c r="J688" s="35">
        <f>G688*H688</f>
        <v>820</v>
      </c>
      <c r="K688" s="185">
        <v>3</v>
      </c>
      <c r="L688" s="257" t="s">
        <v>6637</v>
      </c>
      <c r="M688" s="178">
        <f>E688*H688</f>
        <v>1.25</v>
      </c>
      <c r="N688" s="178"/>
    </row>
    <row r="689" spans="1:14" x14ac:dyDescent="0.3">
      <c r="A689" s="30" t="s">
        <v>4414</v>
      </c>
      <c r="B689" s="193" t="s">
        <v>2424</v>
      </c>
      <c r="C689" s="8" t="s">
        <v>184</v>
      </c>
      <c r="D689" s="12" t="s">
        <v>208</v>
      </c>
      <c r="E689" s="266">
        <v>0.49</v>
      </c>
      <c r="F689" s="35">
        <f>ROUNDUP(E689*Bulk!$O$1,-1)</f>
        <v>350</v>
      </c>
      <c r="G689" s="35">
        <f>ROUNDUP(E689*Bulk!$O$3,-1)</f>
        <v>320</v>
      </c>
      <c r="H689" s="2">
        <v>1</v>
      </c>
      <c r="I689" s="16">
        <f>F689*H689</f>
        <v>350</v>
      </c>
      <c r="J689" s="16">
        <f>G689*H689</f>
        <v>320</v>
      </c>
      <c r="K689" s="185">
        <v>3</v>
      </c>
      <c r="L689" s="257" t="s">
        <v>4415</v>
      </c>
      <c r="M689" s="178">
        <f>E689*H689</f>
        <v>0.49</v>
      </c>
      <c r="N689" s="178"/>
    </row>
    <row r="690" spans="1:14" x14ac:dyDescent="0.3">
      <c r="A690" s="30" t="s">
        <v>4783</v>
      </c>
      <c r="B690" s="23" t="s">
        <v>2421</v>
      </c>
      <c r="C690" s="8" t="s">
        <v>184</v>
      </c>
      <c r="D690" s="12" t="s">
        <v>208</v>
      </c>
      <c r="E690" s="266">
        <v>1.49</v>
      </c>
      <c r="F690" s="35">
        <f>ROUNDUP(E690*Bulk!$O$1,-1)</f>
        <v>1050</v>
      </c>
      <c r="G690" s="35">
        <f>ROUNDUP(E690*Bulk!$O$3,-1)</f>
        <v>970</v>
      </c>
      <c r="H690" s="2">
        <v>1</v>
      </c>
      <c r="I690" s="16">
        <f>F690*H690</f>
        <v>1050</v>
      </c>
      <c r="J690" s="16">
        <f>G690*H690</f>
        <v>970</v>
      </c>
      <c r="K690" s="185">
        <v>3</v>
      </c>
      <c r="L690" s="257" t="s">
        <v>4784</v>
      </c>
      <c r="M690" s="178">
        <f>E690*H690</f>
        <v>1.49</v>
      </c>
      <c r="N690" s="178"/>
    </row>
    <row r="691" spans="1:14" x14ac:dyDescent="0.3">
      <c r="A691" s="30" t="s">
        <v>2966</v>
      </c>
      <c r="B691" s="23" t="s">
        <v>2421</v>
      </c>
      <c r="C691" s="8" t="s">
        <v>184</v>
      </c>
      <c r="D691" s="11" t="s">
        <v>210</v>
      </c>
      <c r="E691" s="266">
        <v>0.99</v>
      </c>
      <c r="F691" s="35">
        <f>ROUNDUP(E691*Bulk!$O$1,-1)</f>
        <v>700</v>
      </c>
      <c r="G691" s="35">
        <f>ROUNDUP(E691*Bulk!$O$3,-1)</f>
        <v>650</v>
      </c>
      <c r="H691" s="2">
        <v>1</v>
      </c>
      <c r="I691" s="16">
        <f>F691*H691</f>
        <v>700</v>
      </c>
      <c r="J691" s="16">
        <f>G691*H691</f>
        <v>650</v>
      </c>
      <c r="K691" s="185">
        <v>3</v>
      </c>
      <c r="L691" s="257" t="s">
        <v>2965</v>
      </c>
      <c r="M691" s="178">
        <f>E691*H691</f>
        <v>0.99</v>
      </c>
      <c r="N691" s="178"/>
    </row>
    <row r="692" spans="1:14" x14ac:dyDescent="0.3">
      <c r="A692" s="30" t="s">
        <v>2964</v>
      </c>
      <c r="B692" s="23" t="s">
        <v>2421</v>
      </c>
      <c r="C692" s="8" t="s">
        <v>184</v>
      </c>
      <c r="D692" s="12" t="s">
        <v>208</v>
      </c>
      <c r="E692" s="266">
        <v>0.49</v>
      </c>
      <c r="F692" s="35">
        <f>ROUNDUP(E692*Bulk!$O$1,-1)</f>
        <v>350</v>
      </c>
      <c r="G692" s="35">
        <f>ROUNDUP(E692*Bulk!$O$3,-1)</f>
        <v>320</v>
      </c>
      <c r="H692" s="2">
        <v>1</v>
      </c>
      <c r="I692" s="16">
        <f>F692*H692</f>
        <v>350</v>
      </c>
      <c r="J692" s="16">
        <f>G692*H692</f>
        <v>320</v>
      </c>
      <c r="K692" s="185">
        <v>3</v>
      </c>
      <c r="L692" s="257" t="s">
        <v>2963</v>
      </c>
      <c r="M692" s="178">
        <f>E692*H692</f>
        <v>0.49</v>
      </c>
      <c r="N692" s="178"/>
    </row>
    <row r="693" spans="1:14" x14ac:dyDescent="0.3">
      <c r="A693" s="30" t="s">
        <v>2968</v>
      </c>
      <c r="B693" s="23" t="s">
        <v>2421</v>
      </c>
      <c r="C693" s="8" t="s">
        <v>184</v>
      </c>
      <c r="D693" s="12" t="s">
        <v>208</v>
      </c>
      <c r="E693" s="266">
        <v>0.49</v>
      </c>
      <c r="F693" s="35">
        <f>ROUNDUP(E693*Bulk!$O$1,-1)</f>
        <v>350</v>
      </c>
      <c r="G693" s="35">
        <f>ROUNDUP(E693*Bulk!$O$3,-1)</f>
        <v>320</v>
      </c>
      <c r="H693" s="2">
        <v>1</v>
      </c>
      <c r="I693" s="16">
        <f>F693*H693</f>
        <v>350</v>
      </c>
      <c r="J693" s="16">
        <f>G693*H693</f>
        <v>320</v>
      </c>
      <c r="K693" s="185">
        <v>3</v>
      </c>
      <c r="L693" s="257" t="s">
        <v>2967</v>
      </c>
      <c r="M693" s="178">
        <f>E693*H693</f>
        <v>0.49</v>
      </c>
      <c r="N693" s="178"/>
    </row>
    <row r="694" spans="1:14" x14ac:dyDescent="0.3">
      <c r="A694" s="38" t="s">
        <v>2970</v>
      </c>
      <c r="B694" s="205" t="s">
        <v>2628</v>
      </c>
      <c r="C694" s="8" t="s">
        <v>184</v>
      </c>
      <c r="D694" s="12" t="s">
        <v>208</v>
      </c>
      <c r="E694" s="266">
        <v>0.75</v>
      </c>
      <c r="F694" s="35">
        <f>ROUNDUP(E694*Bulk!$O$1,-1)</f>
        <v>530</v>
      </c>
      <c r="G694" s="35">
        <f>ROUNDUP(E694*Bulk!$O$3,-1)</f>
        <v>490</v>
      </c>
      <c r="H694" s="2">
        <v>1</v>
      </c>
      <c r="I694" s="16">
        <f>F694*H694</f>
        <v>530</v>
      </c>
      <c r="J694" s="16">
        <f>G694*H694</f>
        <v>490</v>
      </c>
      <c r="K694" s="185">
        <v>3</v>
      </c>
      <c r="L694" s="257" t="s">
        <v>2971</v>
      </c>
      <c r="M694" s="178">
        <f>E694*H694</f>
        <v>0.75</v>
      </c>
      <c r="N694" s="178"/>
    </row>
    <row r="695" spans="1:14" x14ac:dyDescent="0.3">
      <c r="A695" s="38" t="s">
        <v>3440</v>
      </c>
      <c r="B695" s="205" t="s">
        <v>2628</v>
      </c>
      <c r="C695" s="8" t="s">
        <v>184</v>
      </c>
      <c r="D695" s="12" t="s">
        <v>208</v>
      </c>
      <c r="E695" s="266">
        <v>0.49</v>
      </c>
      <c r="F695" s="35">
        <f>ROUNDUP(E695*Bulk!$O$1,-1)</f>
        <v>350</v>
      </c>
      <c r="G695" s="35">
        <f>ROUNDUP(E695*Bulk!$O$3,-1)</f>
        <v>320</v>
      </c>
      <c r="H695" s="2">
        <v>1</v>
      </c>
      <c r="I695" s="16">
        <f>F695*H695</f>
        <v>350</v>
      </c>
      <c r="J695" s="16">
        <f>G695*H695</f>
        <v>320</v>
      </c>
      <c r="K695" s="185">
        <v>3</v>
      </c>
      <c r="L695" s="257" t="s">
        <v>3441</v>
      </c>
      <c r="M695" s="178">
        <f>E695*H695</f>
        <v>0.49</v>
      </c>
      <c r="N695" s="178"/>
    </row>
    <row r="696" spans="1:14" x14ac:dyDescent="0.3">
      <c r="A696" s="30" t="s">
        <v>2970</v>
      </c>
      <c r="B696" s="205" t="s">
        <v>2628</v>
      </c>
      <c r="C696" s="8" t="s">
        <v>184</v>
      </c>
      <c r="D696" s="12" t="s">
        <v>208</v>
      </c>
      <c r="E696" s="266">
        <v>0.49</v>
      </c>
      <c r="F696" s="35">
        <f>ROUNDUP(E696*Bulk!$O$1,-1)</f>
        <v>350</v>
      </c>
      <c r="G696" s="35">
        <f>ROUNDUP(E696*Bulk!$O$3,-1)</f>
        <v>320</v>
      </c>
      <c r="H696" s="2">
        <v>3</v>
      </c>
      <c r="I696" s="16">
        <f>F696*H696</f>
        <v>1050</v>
      </c>
      <c r="J696" s="16">
        <f>G696*H696</f>
        <v>960</v>
      </c>
      <c r="K696" s="185">
        <v>3</v>
      </c>
      <c r="L696" s="257" t="s">
        <v>2969</v>
      </c>
      <c r="M696" s="178">
        <f>E696*H696</f>
        <v>1.47</v>
      </c>
      <c r="N696" s="178"/>
    </row>
    <row r="697" spans="1:14" x14ac:dyDescent="0.3">
      <c r="A697" s="30" t="s">
        <v>3440</v>
      </c>
      <c r="B697" s="205" t="s">
        <v>2628</v>
      </c>
      <c r="C697" s="8" t="s">
        <v>184</v>
      </c>
      <c r="D697" s="12" t="s">
        <v>208</v>
      </c>
      <c r="E697" s="266">
        <v>0.49</v>
      </c>
      <c r="F697" s="35">
        <f>ROUNDUP(E697*Bulk!$O$1,-1)</f>
        <v>350</v>
      </c>
      <c r="G697" s="35">
        <f>ROUNDUP(E697*Bulk!$O$3,-1)</f>
        <v>320</v>
      </c>
      <c r="H697" s="2">
        <v>1</v>
      </c>
      <c r="I697" s="16">
        <f>F697*H697</f>
        <v>350</v>
      </c>
      <c r="J697" s="16">
        <f>G697*H697</f>
        <v>320</v>
      </c>
      <c r="K697" s="185">
        <v>3</v>
      </c>
      <c r="L697" s="257" t="s">
        <v>6032</v>
      </c>
      <c r="M697" s="178">
        <f>E697*H697</f>
        <v>0.49</v>
      </c>
      <c r="N697" s="178"/>
    </row>
    <row r="698" spans="1:14" x14ac:dyDescent="0.3">
      <c r="A698" s="4" t="s">
        <v>6638</v>
      </c>
      <c r="B698" s="284" t="s">
        <v>6291</v>
      </c>
      <c r="C698" s="8" t="s">
        <v>184</v>
      </c>
      <c r="D698" s="12" t="s">
        <v>208</v>
      </c>
      <c r="E698" s="266">
        <v>0.49</v>
      </c>
      <c r="F698" s="35">
        <f>ROUNDUP(E698*Bulk!$O$1,-1)</f>
        <v>350</v>
      </c>
      <c r="G698" s="35">
        <f>ROUNDUP(E698*Bulk!$O$3,-1)</f>
        <v>320</v>
      </c>
      <c r="H698" s="2">
        <v>1</v>
      </c>
      <c r="I698" s="35">
        <f>F698*H698</f>
        <v>350</v>
      </c>
      <c r="J698" s="35">
        <f>G698*H698</f>
        <v>320</v>
      </c>
      <c r="K698" s="185">
        <v>3</v>
      </c>
      <c r="L698" s="257" t="s">
        <v>6639</v>
      </c>
      <c r="M698" s="178">
        <f>E698*H698</f>
        <v>0.49</v>
      </c>
      <c r="N698" s="178"/>
    </row>
    <row r="699" spans="1:14" x14ac:dyDescent="0.3">
      <c r="A699" s="4" t="s">
        <v>6640</v>
      </c>
      <c r="B699" s="284" t="s">
        <v>6291</v>
      </c>
      <c r="C699" s="8" t="s">
        <v>184</v>
      </c>
      <c r="D699" s="12" t="s">
        <v>208</v>
      </c>
      <c r="E699" s="266">
        <v>0.49</v>
      </c>
      <c r="F699" s="35">
        <f>ROUNDUP(E699*Bulk!$O$1,-1)</f>
        <v>350</v>
      </c>
      <c r="G699" s="35">
        <f>ROUNDUP(E699*Bulk!$O$3,-1)</f>
        <v>320</v>
      </c>
      <c r="H699" s="2">
        <v>1</v>
      </c>
      <c r="I699" s="35">
        <f>F699*H699</f>
        <v>350</v>
      </c>
      <c r="J699" s="35">
        <f>G699*H699</f>
        <v>320</v>
      </c>
      <c r="K699" s="185">
        <v>3</v>
      </c>
      <c r="L699" s="257" t="s">
        <v>6641</v>
      </c>
      <c r="M699" s="178">
        <f>E699*H699</f>
        <v>0.49</v>
      </c>
      <c r="N699" s="178"/>
    </row>
    <row r="700" spans="1:14" x14ac:dyDescent="0.3">
      <c r="A700" s="38" t="s">
        <v>4416</v>
      </c>
      <c r="B700" s="244" t="s">
        <v>3837</v>
      </c>
      <c r="C700" s="8" t="s">
        <v>184</v>
      </c>
      <c r="D700" s="12" t="s">
        <v>208</v>
      </c>
      <c r="E700" s="266">
        <v>1.99</v>
      </c>
      <c r="F700" s="35">
        <f>ROUNDUP(E700*Bulk!$O$1,-1)</f>
        <v>1400</v>
      </c>
      <c r="G700" s="35">
        <f>ROUNDUP(E700*Bulk!$O$3,-1)</f>
        <v>1300</v>
      </c>
      <c r="H700" s="2">
        <v>1</v>
      </c>
      <c r="I700" s="16">
        <f>F700*H700</f>
        <v>1400</v>
      </c>
      <c r="J700" s="16">
        <f>G700*H700</f>
        <v>1300</v>
      </c>
      <c r="K700" s="185">
        <v>3</v>
      </c>
      <c r="L700" s="257" t="s">
        <v>4417</v>
      </c>
      <c r="M700" s="178">
        <f>E700*H700</f>
        <v>1.99</v>
      </c>
      <c r="N700" s="178"/>
    </row>
    <row r="701" spans="1:14" x14ac:dyDescent="0.3">
      <c r="A701" s="30" t="s">
        <v>4416</v>
      </c>
      <c r="B701" s="244" t="s">
        <v>3837</v>
      </c>
      <c r="C701" s="8" t="s">
        <v>184</v>
      </c>
      <c r="D701" s="12" t="s">
        <v>208</v>
      </c>
      <c r="E701" s="266">
        <v>1.99</v>
      </c>
      <c r="F701" s="35">
        <f>ROUNDUP(E701*Bulk!$O$1,-1)</f>
        <v>1400</v>
      </c>
      <c r="G701" s="35">
        <f>ROUNDUP(E701*Bulk!$O$3,-1)</f>
        <v>1300</v>
      </c>
      <c r="H701" s="2">
        <v>1</v>
      </c>
      <c r="I701" s="16">
        <f>F701*H701</f>
        <v>1400</v>
      </c>
      <c r="J701" s="16">
        <f>G701*H701</f>
        <v>1300</v>
      </c>
      <c r="K701" s="185">
        <v>3</v>
      </c>
      <c r="L701" s="257" t="s">
        <v>6033</v>
      </c>
      <c r="M701" s="178">
        <f>E701*H701</f>
        <v>1.99</v>
      </c>
      <c r="N701" s="178"/>
    </row>
    <row r="702" spans="1:14" x14ac:dyDescent="0.3">
      <c r="A702" s="30" t="s">
        <v>4210</v>
      </c>
      <c r="B702" s="249" t="s">
        <v>4120</v>
      </c>
      <c r="C702" s="8" t="s">
        <v>184</v>
      </c>
      <c r="D702" s="12" t="s">
        <v>208</v>
      </c>
      <c r="E702" s="266">
        <v>0.49</v>
      </c>
      <c r="F702" s="35">
        <f>ROUNDUP(E702*Bulk!$O$1,-1)</f>
        <v>350</v>
      </c>
      <c r="G702" s="35">
        <f>ROUNDUP(E702*Bulk!$O$3,-1)</f>
        <v>320</v>
      </c>
      <c r="H702" s="2">
        <v>1</v>
      </c>
      <c r="I702" s="16">
        <f>F702*H702</f>
        <v>350</v>
      </c>
      <c r="J702" s="16">
        <f>G702*H702</f>
        <v>320</v>
      </c>
      <c r="K702" s="185">
        <v>3</v>
      </c>
      <c r="L702" s="257" t="s">
        <v>4209</v>
      </c>
      <c r="M702" s="178">
        <f>E702*H702</f>
        <v>0.49</v>
      </c>
      <c r="N702" s="178"/>
    </row>
    <row r="703" spans="1:14" x14ac:dyDescent="0.3">
      <c r="A703" s="30" t="s">
        <v>4785</v>
      </c>
      <c r="B703" s="255" t="s">
        <v>4514</v>
      </c>
      <c r="C703" s="8" t="s">
        <v>184</v>
      </c>
      <c r="D703" s="12" t="s">
        <v>208</v>
      </c>
      <c r="E703" s="266">
        <v>0.49</v>
      </c>
      <c r="F703" s="35">
        <f>ROUNDUP(E703*Bulk!$O$1,-1)</f>
        <v>350</v>
      </c>
      <c r="G703" s="35">
        <f>ROUNDUP(E703*Bulk!$O$3,-1)</f>
        <v>320</v>
      </c>
      <c r="H703" s="2">
        <v>1</v>
      </c>
      <c r="I703" s="16">
        <f>F703*H703</f>
        <v>350</v>
      </c>
      <c r="J703" s="16">
        <f>G703*H703</f>
        <v>320</v>
      </c>
      <c r="K703" s="185">
        <v>3</v>
      </c>
      <c r="L703" s="257" t="s">
        <v>4787</v>
      </c>
      <c r="M703" s="178">
        <f>E703*H703</f>
        <v>0.49</v>
      </c>
      <c r="N703" s="178"/>
    </row>
    <row r="704" spans="1:14" x14ac:dyDescent="0.3">
      <c r="A704" s="38" t="s">
        <v>4785</v>
      </c>
      <c r="B704" s="255" t="s">
        <v>4514</v>
      </c>
      <c r="C704" s="8" t="s">
        <v>184</v>
      </c>
      <c r="D704" s="12" t="s">
        <v>208</v>
      </c>
      <c r="E704" s="266">
        <v>0.49</v>
      </c>
      <c r="F704" s="35">
        <f>ROUNDUP(E704*Bulk!$O$1,-1)</f>
        <v>350</v>
      </c>
      <c r="G704" s="35">
        <f>ROUNDUP(E704*Bulk!$O$3,-1)</f>
        <v>320</v>
      </c>
      <c r="H704" s="2">
        <v>1</v>
      </c>
      <c r="I704" s="16">
        <f>F704*H704</f>
        <v>350</v>
      </c>
      <c r="J704" s="16">
        <f>G704*H704</f>
        <v>320</v>
      </c>
      <c r="K704" s="185">
        <v>3</v>
      </c>
      <c r="L704" s="257" t="s">
        <v>4786</v>
      </c>
      <c r="M704" s="178">
        <f>E704*H704</f>
        <v>0.49</v>
      </c>
      <c r="N704" s="178"/>
    </row>
    <row r="705" spans="1:14" x14ac:dyDescent="0.3">
      <c r="A705" s="4" t="s">
        <v>6035</v>
      </c>
      <c r="B705" s="272" t="s">
        <v>5293</v>
      </c>
      <c r="C705" s="8" t="s">
        <v>184</v>
      </c>
      <c r="D705" s="12" t="s">
        <v>208</v>
      </c>
      <c r="E705" s="266">
        <v>0.75</v>
      </c>
      <c r="F705" s="35">
        <f>ROUNDUP(E705*Bulk!$O$1,-1)</f>
        <v>530</v>
      </c>
      <c r="G705" s="35">
        <f>ROUNDUP(E705*Bulk!$O$3,-1)</f>
        <v>490</v>
      </c>
      <c r="H705" s="2">
        <v>2</v>
      </c>
      <c r="I705" s="35">
        <f>F705*H705</f>
        <v>1060</v>
      </c>
      <c r="J705" s="35">
        <f>G705*H705</f>
        <v>980</v>
      </c>
      <c r="K705" s="185">
        <v>3</v>
      </c>
      <c r="L705" s="257" t="s">
        <v>6034</v>
      </c>
      <c r="M705" s="178">
        <f>E705*H705</f>
        <v>1.5</v>
      </c>
      <c r="N705" s="178"/>
    </row>
    <row r="706" spans="1:14" x14ac:dyDescent="0.3">
      <c r="A706" s="4" t="s">
        <v>6037</v>
      </c>
      <c r="B706" s="272" t="s">
        <v>5293</v>
      </c>
      <c r="C706" s="8" t="s">
        <v>184</v>
      </c>
      <c r="D706" s="12" t="s">
        <v>208</v>
      </c>
      <c r="E706" s="266">
        <v>0.49</v>
      </c>
      <c r="F706" s="35">
        <f>ROUNDUP(E706*Bulk!$O$1,-1)</f>
        <v>350</v>
      </c>
      <c r="G706" s="35">
        <f>ROUNDUP(E706*Bulk!$O$3,-1)</f>
        <v>320</v>
      </c>
      <c r="H706" s="2">
        <v>1</v>
      </c>
      <c r="I706" s="35">
        <f>F706*H706</f>
        <v>350</v>
      </c>
      <c r="J706" s="35">
        <f>G706*H706</f>
        <v>320</v>
      </c>
      <c r="K706" s="185">
        <v>3</v>
      </c>
      <c r="L706" s="257" t="s">
        <v>6036</v>
      </c>
      <c r="M706" s="178">
        <f>E706*H706</f>
        <v>0.49</v>
      </c>
      <c r="N706" s="178"/>
    </row>
    <row r="707" spans="1:14" x14ac:dyDescent="0.3">
      <c r="A707" s="4" t="s">
        <v>5149</v>
      </c>
      <c r="B707" s="71" t="s">
        <v>1467</v>
      </c>
      <c r="C707" s="8" t="s">
        <v>184</v>
      </c>
      <c r="D707" s="11" t="s">
        <v>210</v>
      </c>
      <c r="E707" s="266">
        <v>1.99</v>
      </c>
      <c r="F707" s="35">
        <f>ROUNDUP(E707*Bulk!$O$1,-1)</f>
        <v>1400</v>
      </c>
      <c r="G707" s="35">
        <f>ROUNDUP(E707*Bulk!$O$3,-1)</f>
        <v>1300</v>
      </c>
      <c r="H707" s="2">
        <v>1</v>
      </c>
      <c r="I707" s="16">
        <f>F707*H707</f>
        <v>1400</v>
      </c>
      <c r="J707" s="16">
        <f>G707*H707</f>
        <v>1300</v>
      </c>
      <c r="K707" s="185">
        <v>4</v>
      </c>
      <c r="L707" s="257" t="s">
        <v>5150</v>
      </c>
      <c r="M707" s="178">
        <f>E707*H707</f>
        <v>1.99</v>
      </c>
      <c r="N707" s="178"/>
    </row>
    <row r="708" spans="1:14" x14ac:dyDescent="0.3">
      <c r="A708" s="4" t="s">
        <v>1935</v>
      </c>
      <c r="B708" s="146" t="s">
        <v>1490</v>
      </c>
      <c r="C708" s="8" t="s">
        <v>184</v>
      </c>
      <c r="D708" s="12" t="s">
        <v>208</v>
      </c>
      <c r="E708" s="266">
        <v>0.49</v>
      </c>
      <c r="F708" s="35">
        <f>ROUNDUP(E708*Bulk!$O$1,-1)</f>
        <v>350</v>
      </c>
      <c r="G708" s="35">
        <f>ROUNDUP(E708*Bulk!$O$3,-1)</f>
        <v>320</v>
      </c>
      <c r="H708" s="2">
        <v>2</v>
      </c>
      <c r="I708" s="16">
        <f>F708*H708</f>
        <v>700</v>
      </c>
      <c r="J708" s="16">
        <f>G708*H708</f>
        <v>640</v>
      </c>
      <c r="K708" s="185">
        <v>4</v>
      </c>
      <c r="L708" s="257" t="s">
        <v>1936</v>
      </c>
      <c r="M708" s="178">
        <f>E708*H708</f>
        <v>0.98</v>
      </c>
      <c r="N708" s="178"/>
    </row>
    <row r="709" spans="1:14" x14ac:dyDescent="0.3">
      <c r="A709" s="4" t="s">
        <v>2973</v>
      </c>
      <c r="B709" s="147" t="s">
        <v>1491</v>
      </c>
      <c r="C709" s="8" t="s">
        <v>184</v>
      </c>
      <c r="D709" s="12" t="s">
        <v>208</v>
      </c>
      <c r="E709" s="266">
        <v>0.49</v>
      </c>
      <c r="F709" s="35">
        <f>ROUNDUP(E709*Bulk!$O$1,-1)</f>
        <v>350</v>
      </c>
      <c r="G709" s="35">
        <f>ROUNDUP(E709*Bulk!$O$3,-1)</f>
        <v>320</v>
      </c>
      <c r="H709" s="2">
        <v>1</v>
      </c>
      <c r="I709" s="16">
        <f>F709*H709</f>
        <v>350</v>
      </c>
      <c r="J709" s="16">
        <f>G709*H709</f>
        <v>320</v>
      </c>
      <c r="K709" s="185">
        <v>4</v>
      </c>
      <c r="L709" s="257" t="s">
        <v>2972</v>
      </c>
      <c r="M709" s="178">
        <f>E709*H709</f>
        <v>0.49</v>
      </c>
      <c r="N709" s="178"/>
    </row>
    <row r="710" spans="1:14" x14ac:dyDescent="0.3">
      <c r="A710" s="4" t="s">
        <v>6038</v>
      </c>
      <c r="B710" s="150" t="s">
        <v>1494</v>
      </c>
      <c r="C710" s="8" t="s">
        <v>184</v>
      </c>
      <c r="D710" s="12" t="s">
        <v>208</v>
      </c>
      <c r="E710" s="266">
        <v>0.49</v>
      </c>
      <c r="F710" s="35">
        <f>ROUNDUP(E710*Bulk!$O$1,-1)</f>
        <v>350</v>
      </c>
      <c r="G710" s="35">
        <f>ROUNDUP(E710*Bulk!$O$3,-1)</f>
        <v>320</v>
      </c>
      <c r="H710" s="2">
        <v>1</v>
      </c>
      <c r="I710" s="35">
        <f>F710*H710</f>
        <v>350</v>
      </c>
      <c r="J710" s="35">
        <f>G710*H710</f>
        <v>320</v>
      </c>
      <c r="K710" s="185">
        <v>4</v>
      </c>
      <c r="L710" s="257" t="s">
        <v>6039</v>
      </c>
      <c r="M710" s="178">
        <f>E710*H710</f>
        <v>0.49</v>
      </c>
      <c r="N710" s="178"/>
    </row>
    <row r="711" spans="1:14" x14ac:dyDescent="0.3">
      <c r="A711" s="4" t="s">
        <v>6040</v>
      </c>
      <c r="B711" s="150" t="s">
        <v>1494</v>
      </c>
      <c r="C711" s="8" t="s">
        <v>184</v>
      </c>
      <c r="D711" s="12" t="s">
        <v>208</v>
      </c>
      <c r="E711" s="266">
        <v>0.49</v>
      </c>
      <c r="F711" s="35">
        <f>ROUNDUP(E711*Bulk!$O$1,-1)</f>
        <v>350</v>
      </c>
      <c r="G711" s="35">
        <f>ROUNDUP(E711*Bulk!$O$3,-1)</f>
        <v>320</v>
      </c>
      <c r="H711" s="2">
        <v>1</v>
      </c>
      <c r="I711" s="35">
        <f>F711*H711</f>
        <v>350</v>
      </c>
      <c r="J711" s="35">
        <f>G711*H711</f>
        <v>320</v>
      </c>
      <c r="K711" s="185">
        <v>4</v>
      </c>
      <c r="L711" s="257" t="s">
        <v>6041</v>
      </c>
      <c r="M711" s="178">
        <f>E711*H711</f>
        <v>0.49</v>
      </c>
      <c r="N711" s="178"/>
    </row>
    <row r="712" spans="1:14" x14ac:dyDescent="0.3">
      <c r="A712" s="30" t="s">
        <v>878</v>
      </c>
      <c r="B712" s="153" t="s">
        <v>1497</v>
      </c>
      <c r="C712" s="8" t="s">
        <v>184</v>
      </c>
      <c r="D712" s="12" t="s">
        <v>208</v>
      </c>
      <c r="E712" s="266">
        <v>0.49</v>
      </c>
      <c r="F712" s="35">
        <f>ROUNDUP(E712*Bulk!$O$1,-1)</f>
        <v>350</v>
      </c>
      <c r="G712" s="35">
        <f>ROUNDUP(E712*Bulk!$O$3,-1)</f>
        <v>320</v>
      </c>
      <c r="H712" s="2">
        <v>1</v>
      </c>
      <c r="I712" s="16">
        <f>F712*H712</f>
        <v>350</v>
      </c>
      <c r="J712" s="16">
        <f>G712*H712</f>
        <v>320</v>
      </c>
      <c r="K712" s="185">
        <v>4</v>
      </c>
      <c r="L712" s="257" t="s">
        <v>877</v>
      </c>
      <c r="M712" s="178">
        <f>E712*H712</f>
        <v>0.49</v>
      </c>
      <c r="N712" s="178"/>
    </row>
    <row r="713" spans="1:14" x14ac:dyDescent="0.3">
      <c r="A713" s="30" t="s">
        <v>1781</v>
      </c>
      <c r="B713" s="149" t="s">
        <v>1498</v>
      </c>
      <c r="C713" s="8" t="s">
        <v>184</v>
      </c>
      <c r="D713" s="12" t="s">
        <v>208</v>
      </c>
      <c r="E713" s="266">
        <v>0.49</v>
      </c>
      <c r="F713" s="35">
        <f>ROUNDUP(E713*Bulk!$O$1,-1)</f>
        <v>350</v>
      </c>
      <c r="G713" s="35">
        <f>ROUNDUP(E713*Bulk!$O$3,-1)</f>
        <v>320</v>
      </c>
      <c r="H713" s="2">
        <v>1</v>
      </c>
      <c r="I713" s="16">
        <f>F713*H713</f>
        <v>350</v>
      </c>
      <c r="J713" s="16">
        <f>G713*H713</f>
        <v>320</v>
      </c>
      <c r="K713" s="185">
        <v>4</v>
      </c>
      <c r="L713" s="257" t="s">
        <v>1780</v>
      </c>
      <c r="M713" s="178">
        <f>E713*H713</f>
        <v>0.49</v>
      </c>
      <c r="N713" s="178"/>
    </row>
    <row r="714" spans="1:14" x14ac:dyDescent="0.3">
      <c r="A714" s="4" t="s">
        <v>1767</v>
      </c>
      <c r="B714" s="156" t="s">
        <v>1502</v>
      </c>
      <c r="C714" s="8" t="s">
        <v>184</v>
      </c>
      <c r="D714" s="12" t="s">
        <v>208</v>
      </c>
      <c r="E714" s="266">
        <v>0.49</v>
      </c>
      <c r="F714" s="35">
        <f>ROUNDUP(E714*Bulk!$O$1,-1)</f>
        <v>350</v>
      </c>
      <c r="G714" s="35">
        <f>ROUNDUP(E714*Bulk!$O$3,-1)</f>
        <v>320</v>
      </c>
      <c r="H714" s="2">
        <v>2</v>
      </c>
      <c r="I714" s="16">
        <f>F714*H714</f>
        <v>700</v>
      </c>
      <c r="J714" s="16">
        <f>G714*H714</f>
        <v>640</v>
      </c>
      <c r="K714" s="185">
        <v>4</v>
      </c>
      <c r="L714" s="257" t="s">
        <v>1768</v>
      </c>
      <c r="M714" s="178">
        <f>E714*H714</f>
        <v>0.98</v>
      </c>
      <c r="N714" s="178"/>
    </row>
    <row r="715" spans="1:14" x14ac:dyDescent="0.3">
      <c r="A715" s="4" t="s">
        <v>4788</v>
      </c>
      <c r="B715" s="143" t="s">
        <v>1505</v>
      </c>
      <c r="C715" s="8" t="s">
        <v>184</v>
      </c>
      <c r="D715" s="12" t="s">
        <v>208</v>
      </c>
      <c r="E715" s="266">
        <v>0.49</v>
      </c>
      <c r="F715" s="35">
        <f>ROUNDUP(E715*Bulk!$O$1,-1)</f>
        <v>350</v>
      </c>
      <c r="G715" s="35">
        <f>ROUNDUP(E715*Bulk!$O$3,-1)</f>
        <v>320</v>
      </c>
      <c r="H715" s="2">
        <v>2</v>
      </c>
      <c r="I715" s="16">
        <f>F715*H715</f>
        <v>700</v>
      </c>
      <c r="J715" s="16">
        <f>G715*H715</f>
        <v>640</v>
      </c>
      <c r="K715" s="185">
        <v>4</v>
      </c>
      <c r="L715" s="257" t="s">
        <v>4789</v>
      </c>
      <c r="M715" s="178">
        <f>E715*H715</f>
        <v>0.98</v>
      </c>
      <c r="N715" s="178"/>
    </row>
    <row r="716" spans="1:14" x14ac:dyDescent="0.3">
      <c r="A716" s="4" t="s">
        <v>2021</v>
      </c>
      <c r="B716" s="23" t="s">
        <v>1339</v>
      </c>
      <c r="C716" s="8" t="s">
        <v>184</v>
      </c>
      <c r="D716" s="12" t="s">
        <v>208</v>
      </c>
      <c r="E716" s="266">
        <v>0.49</v>
      </c>
      <c r="F716" s="35">
        <f>ROUNDUP(E716*Bulk!$O$1,-1)</f>
        <v>350</v>
      </c>
      <c r="G716" s="35">
        <f>ROUNDUP(E716*Bulk!$O$3,-1)</f>
        <v>320</v>
      </c>
      <c r="H716" s="2">
        <v>2</v>
      </c>
      <c r="I716" s="16">
        <f>F716*H716</f>
        <v>700</v>
      </c>
      <c r="J716" s="16">
        <f>G716*H716</f>
        <v>640</v>
      </c>
      <c r="K716" s="185">
        <v>4</v>
      </c>
      <c r="L716" s="257" t="s">
        <v>2022</v>
      </c>
      <c r="M716" s="178">
        <f>E716*H716</f>
        <v>0.98</v>
      </c>
      <c r="N716" s="178"/>
    </row>
    <row r="717" spans="1:14" x14ac:dyDescent="0.3">
      <c r="A717" s="30" t="s">
        <v>880</v>
      </c>
      <c r="B717" s="158" t="s">
        <v>1508</v>
      </c>
      <c r="C717" s="8" t="s">
        <v>184</v>
      </c>
      <c r="D717" s="12" t="s">
        <v>208</v>
      </c>
      <c r="E717" s="266">
        <v>0.49</v>
      </c>
      <c r="F717" s="35">
        <f>ROUNDUP(E717*Bulk!$O$1,-1)</f>
        <v>350</v>
      </c>
      <c r="G717" s="35">
        <f>ROUNDUP(E717*Bulk!$O$3,-1)</f>
        <v>320</v>
      </c>
      <c r="H717" s="2">
        <v>2</v>
      </c>
      <c r="I717" s="16">
        <f>F717*H717</f>
        <v>700</v>
      </c>
      <c r="J717" s="16">
        <f>G717*H717</f>
        <v>640</v>
      </c>
      <c r="K717" s="185">
        <v>4</v>
      </c>
      <c r="L717" s="257" t="s">
        <v>879</v>
      </c>
      <c r="M717" s="178">
        <f>E717*H717</f>
        <v>0.98</v>
      </c>
      <c r="N717" s="178"/>
    </row>
    <row r="718" spans="1:14" x14ac:dyDescent="0.3">
      <c r="A718" s="30" t="s">
        <v>881</v>
      </c>
      <c r="B718" s="162" t="s">
        <v>1512</v>
      </c>
      <c r="C718" s="8" t="s">
        <v>184</v>
      </c>
      <c r="D718" s="12" t="s">
        <v>208</v>
      </c>
      <c r="E718" s="266">
        <v>0.75</v>
      </c>
      <c r="F718" s="35">
        <f>ROUNDUP(E718*Bulk!$O$1,-1)</f>
        <v>530</v>
      </c>
      <c r="G718" s="35">
        <f>ROUNDUP(E718*Bulk!$O$3,-1)</f>
        <v>490</v>
      </c>
      <c r="H718" s="2">
        <v>1</v>
      </c>
      <c r="I718" s="16">
        <f>F718*H718</f>
        <v>530</v>
      </c>
      <c r="J718" s="16">
        <f>G718*H718</f>
        <v>490</v>
      </c>
      <c r="K718" s="185">
        <v>4</v>
      </c>
      <c r="L718" s="257" t="s">
        <v>882</v>
      </c>
      <c r="M718" s="178">
        <f>E718*H718</f>
        <v>0.75</v>
      </c>
      <c r="N718" s="178"/>
    </row>
    <row r="719" spans="1:14" x14ac:dyDescent="0.3">
      <c r="A719" s="30" t="s">
        <v>883</v>
      </c>
      <c r="B719" s="162" t="s">
        <v>1512</v>
      </c>
      <c r="C719" s="8" t="s">
        <v>184</v>
      </c>
      <c r="D719" s="12" t="s">
        <v>208</v>
      </c>
      <c r="E719" s="266">
        <v>0.49</v>
      </c>
      <c r="F719" s="35">
        <f>ROUNDUP(E719*Bulk!$O$1,-1)</f>
        <v>350</v>
      </c>
      <c r="G719" s="35">
        <f>ROUNDUP(E719*Bulk!$O$3,-1)</f>
        <v>320</v>
      </c>
      <c r="H719" s="2">
        <v>2</v>
      </c>
      <c r="I719" s="16">
        <f>F719*H719</f>
        <v>700</v>
      </c>
      <c r="J719" s="16">
        <f>G719*H719</f>
        <v>640</v>
      </c>
      <c r="K719" s="185">
        <v>4</v>
      </c>
      <c r="L719" s="257" t="s">
        <v>884</v>
      </c>
      <c r="M719" s="178">
        <f>E719*H719</f>
        <v>0.98</v>
      </c>
      <c r="N719" s="178"/>
    </row>
    <row r="720" spans="1:14" x14ac:dyDescent="0.3">
      <c r="A720" s="30" t="s">
        <v>2975</v>
      </c>
      <c r="B720" s="163" t="s">
        <v>1513</v>
      </c>
      <c r="C720" s="8" t="s">
        <v>184</v>
      </c>
      <c r="D720" s="12" t="s">
        <v>208</v>
      </c>
      <c r="E720" s="266">
        <v>0.49</v>
      </c>
      <c r="F720" s="35">
        <f>ROUNDUP(E720*Bulk!$O$1,-1)</f>
        <v>350</v>
      </c>
      <c r="G720" s="35">
        <f>ROUNDUP(E720*Bulk!$O$3,-1)</f>
        <v>320</v>
      </c>
      <c r="H720" s="2">
        <v>1</v>
      </c>
      <c r="I720" s="16">
        <f>F720*H720</f>
        <v>350</v>
      </c>
      <c r="J720" s="16">
        <f>G720*H720</f>
        <v>320</v>
      </c>
      <c r="K720" s="185">
        <v>4</v>
      </c>
      <c r="L720" s="257" t="s">
        <v>2974</v>
      </c>
      <c r="M720" s="178">
        <f>E720*H720</f>
        <v>0.49</v>
      </c>
      <c r="N720" s="178"/>
    </row>
    <row r="721" spans="1:14" x14ac:dyDescent="0.3">
      <c r="A721" s="30" t="s">
        <v>2976</v>
      </c>
      <c r="B721" s="163" t="s">
        <v>1513</v>
      </c>
      <c r="C721" s="8" t="s">
        <v>184</v>
      </c>
      <c r="D721" s="12" t="s">
        <v>208</v>
      </c>
      <c r="E721" s="266">
        <v>0.49</v>
      </c>
      <c r="F721" s="35">
        <f>ROUNDUP(E721*Bulk!$O$1,-1)</f>
        <v>350</v>
      </c>
      <c r="G721" s="35">
        <f>ROUNDUP(E721*Bulk!$O$3,-1)</f>
        <v>320</v>
      </c>
      <c r="H721" s="2">
        <v>8</v>
      </c>
      <c r="I721" s="16">
        <f>F721*H721</f>
        <v>2800</v>
      </c>
      <c r="J721" s="16">
        <f>G721*H721</f>
        <v>2560</v>
      </c>
      <c r="K721" s="185">
        <v>4</v>
      </c>
      <c r="L721" s="257" t="s">
        <v>2977</v>
      </c>
      <c r="M721" s="178">
        <f>E721*H721</f>
        <v>3.92</v>
      </c>
      <c r="N721" s="178"/>
    </row>
    <row r="722" spans="1:14" x14ac:dyDescent="0.3">
      <c r="A722" s="30" t="s">
        <v>886</v>
      </c>
      <c r="B722" s="163" t="s">
        <v>1513</v>
      </c>
      <c r="C722" s="8" t="s">
        <v>184</v>
      </c>
      <c r="D722" s="12" t="s">
        <v>208</v>
      </c>
      <c r="E722" s="266">
        <v>0.49</v>
      </c>
      <c r="F722" s="35">
        <f>ROUNDUP(E722*Bulk!$O$1,-1)</f>
        <v>350</v>
      </c>
      <c r="G722" s="35">
        <f>ROUNDUP(E722*Bulk!$O$3,-1)</f>
        <v>320</v>
      </c>
      <c r="H722" s="2">
        <v>1</v>
      </c>
      <c r="I722" s="16">
        <f>F722*H722</f>
        <v>350</v>
      </c>
      <c r="J722" s="16">
        <f>G722*H722</f>
        <v>320</v>
      </c>
      <c r="K722" s="185">
        <v>4</v>
      </c>
      <c r="L722" s="257" t="s">
        <v>885</v>
      </c>
      <c r="M722" s="178">
        <f>E722*H722</f>
        <v>0.49</v>
      </c>
      <c r="N722" s="178"/>
    </row>
    <row r="723" spans="1:14" x14ac:dyDescent="0.3">
      <c r="A723" s="38" t="s">
        <v>2981</v>
      </c>
      <c r="B723" s="164" t="s">
        <v>1514</v>
      </c>
      <c r="C723" s="8" t="s">
        <v>184</v>
      </c>
      <c r="D723" s="12" t="s">
        <v>208</v>
      </c>
      <c r="E723" s="266">
        <v>1.99</v>
      </c>
      <c r="F723" s="35">
        <f>ROUNDUP(E723*Bulk!$O$1,-1)</f>
        <v>1400</v>
      </c>
      <c r="G723" s="35">
        <f>ROUNDUP(E723*Bulk!$O$3,-1)</f>
        <v>1300</v>
      </c>
      <c r="H723" s="2">
        <v>1</v>
      </c>
      <c r="I723" s="16">
        <f>F723*H723</f>
        <v>1400</v>
      </c>
      <c r="J723" s="16">
        <f>G723*H723</f>
        <v>1300</v>
      </c>
      <c r="K723" s="185">
        <v>4</v>
      </c>
      <c r="L723" s="257" t="s">
        <v>2982</v>
      </c>
      <c r="M723" s="178">
        <f>E723*H723</f>
        <v>1.99</v>
      </c>
      <c r="N723" s="178"/>
    </row>
    <row r="724" spans="1:14" x14ac:dyDescent="0.3">
      <c r="A724" s="30" t="s">
        <v>2979</v>
      </c>
      <c r="B724" s="164" t="s">
        <v>1514</v>
      </c>
      <c r="C724" s="8" t="s">
        <v>184</v>
      </c>
      <c r="D724" s="12" t="s">
        <v>208</v>
      </c>
      <c r="E724" s="266">
        <v>0.49</v>
      </c>
      <c r="F724" s="35">
        <f>ROUNDUP(E724*Bulk!$O$1,-1)</f>
        <v>350</v>
      </c>
      <c r="G724" s="35">
        <f>ROUNDUP(E724*Bulk!$O$3,-1)</f>
        <v>320</v>
      </c>
      <c r="H724" s="2">
        <v>1</v>
      </c>
      <c r="I724" s="16">
        <f>F724*H724</f>
        <v>350</v>
      </c>
      <c r="J724" s="16">
        <f>G724*H724</f>
        <v>320</v>
      </c>
      <c r="K724" s="185">
        <v>4</v>
      </c>
      <c r="L724" s="257" t="s">
        <v>2978</v>
      </c>
      <c r="M724" s="178">
        <f>E724*H724</f>
        <v>0.49</v>
      </c>
      <c r="N724" s="178"/>
    </row>
    <row r="725" spans="1:14" x14ac:dyDescent="0.3">
      <c r="A725" s="30" t="s">
        <v>2981</v>
      </c>
      <c r="B725" s="164" t="s">
        <v>1514</v>
      </c>
      <c r="C725" s="8" t="s">
        <v>184</v>
      </c>
      <c r="D725" s="12" t="s">
        <v>208</v>
      </c>
      <c r="E725" s="266">
        <v>0.49</v>
      </c>
      <c r="F725" s="35">
        <f>ROUNDUP(E725*Bulk!$O$1,-1)</f>
        <v>350</v>
      </c>
      <c r="G725" s="35">
        <f>ROUNDUP(E725*Bulk!$O$3,-1)</f>
        <v>320</v>
      </c>
      <c r="H725" s="2">
        <v>1</v>
      </c>
      <c r="I725" s="16">
        <f>F725*H725</f>
        <v>350</v>
      </c>
      <c r="J725" s="16">
        <f>G725*H725</f>
        <v>320</v>
      </c>
      <c r="K725" s="185">
        <v>4</v>
      </c>
      <c r="L725" s="257" t="s">
        <v>2980</v>
      </c>
      <c r="M725" s="178">
        <f>E725*H725</f>
        <v>0.49</v>
      </c>
      <c r="N725" s="178"/>
    </row>
    <row r="726" spans="1:14" x14ac:dyDescent="0.3">
      <c r="A726" s="30" t="s">
        <v>887</v>
      </c>
      <c r="B726" s="165" t="s">
        <v>1515</v>
      </c>
      <c r="C726" s="8" t="s">
        <v>184</v>
      </c>
      <c r="D726" s="12" t="s">
        <v>208</v>
      </c>
      <c r="E726" s="266">
        <v>0.49</v>
      </c>
      <c r="F726" s="35">
        <f>ROUNDUP(E726*Bulk!$O$1,-1)</f>
        <v>350</v>
      </c>
      <c r="G726" s="35">
        <f>ROUNDUP(E726*Bulk!$O$3,-1)</f>
        <v>320</v>
      </c>
      <c r="H726" s="2">
        <v>1</v>
      </c>
      <c r="I726" s="16">
        <f>F726*H726</f>
        <v>350</v>
      </c>
      <c r="J726" s="16">
        <f>G726*H726</f>
        <v>320</v>
      </c>
      <c r="K726" s="185">
        <v>4</v>
      </c>
      <c r="L726" s="257" t="s">
        <v>888</v>
      </c>
      <c r="M726" s="178">
        <f>E726*H726</f>
        <v>0.49</v>
      </c>
      <c r="N726" s="178"/>
    </row>
    <row r="727" spans="1:14" x14ac:dyDescent="0.3">
      <c r="A727" s="38" t="s">
        <v>889</v>
      </c>
      <c r="B727" s="166" t="s">
        <v>1516</v>
      </c>
      <c r="C727" s="8" t="s">
        <v>184</v>
      </c>
      <c r="D727" s="12" t="s">
        <v>208</v>
      </c>
      <c r="E727" s="266">
        <v>0.49</v>
      </c>
      <c r="F727" s="35">
        <f>ROUNDUP(E727*Bulk!$O$1,-1)</f>
        <v>350</v>
      </c>
      <c r="G727" s="35">
        <f>ROUNDUP(E727*Bulk!$O$3,-1)</f>
        <v>320</v>
      </c>
      <c r="H727" s="2">
        <v>1</v>
      </c>
      <c r="I727" s="16">
        <f>F727*H727</f>
        <v>350</v>
      </c>
      <c r="J727" s="16">
        <f>G727*H727</f>
        <v>320</v>
      </c>
      <c r="K727" s="185">
        <v>4</v>
      </c>
      <c r="L727" s="257" t="s">
        <v>891</v>
      </c>
      <c r="M727" s="178">
        <f>E727*H727</f>
        <v>0.49</v>
      </c>
      <c r="N727" s="178"/>
    </row>
    <row r="728" spans="1:14" x14ac:dyDescent="0.3">
      <c r="A728" s="30" t="s">
        <v>889</v>
      </c>
      <c r="B728" s="166" t="s">
        <v>1516</v>
      </c>
      <c r="C728" s="8" t="s">
        <v>184</v>
      </c>
      <c r="D728" s="12" t="s">
        <v>208</v>
      </c>
      <c r="E728" s="266">
        <v>0.49</v>
      </c>
      <c r="F728" s="35">
        <f>ROUNDUP(E728*Bulk!$O$1,-1)</f>
        <v>350</v>
      </c>
      <c r="G728" s="35">
        <f>ROUNDUP(E728*Bulk!$O$3,-1)</f>
        <v>320</v>
      </c>
      <c r="H728" s="2">
        <v>3</v>
      </c>
      <c r="I728" s="16">
        <f>F728*H728</f>
        <v>1050</v>
      </c>
      <c r="J728" s="16">
        <f>G728*H728</f>
        <v>960</v>
      </c>
      <c r="K728" s="185">
        <v>4</v>
      </c>
      <c r="L728" s="257" t="s">
        <v>890</v>
      </c>
      <c r="M728" s="178">
        <f>E728*H728</f>
        <v>1.47</v>
      </c>
      <c r="N728" s="178"/>
    </row>
    <row r="729" spans="1:14" x14ac:dyDescent="0.3">
      <c r="A729" s="4" t="s">
        <v>6643</v>
      </c>
      <c r="B729" s="166" t="s">
        <v>1516</v>
      </c>
      <c r="C729" s="8" t="s">
        <v>184</v>
      </c>
      <c r="D729" s="12" t="s">
        <v>208</v>
      </c>
      <c r="E729" s="266">
        <v>0.49</v>
      </c>
      <c r="F729" s="35">
        <f>ROUNDUP(E729*Bulk!$O$1,-1)</f>
        <v>350</v>
      </c>
      <c r="G729" s="35">
        <f>ROUNDUP(E729*Bulk!$O$3,-1)</f>
        <v>320</v>
      </c>
      <c r="H729" s="2">
        <v>2</v>
      </c>
      <c r="I729" s="35">
        <f>F729*H729</f>
        <v>700</v>
      </c>
      <c r="J729" s="35">
        <f>G729*H729</f>
        <v>640</v>
      </c>
      <c r="K729" s="185">
        <v>4</v>
      </c>
      <c r="L729" s="257" t="s">
        <v>6642</v>
      </c>
      <c r="M729" s="178">
        <f>E729*H729</f>
        <v>0.98</v>
      </c>
      <c r="N729" s="178"/>
    </row>
    <row r="730" spans="1:14" x14ac:dyDescent="0.3">
      <c r="A730" s="30" t="s">
        <v>2606</v>
      </c>
      <c r="B730" s="135" t="s">
        <v>1517</v>
      </c>
      <c r="C730" s="8" t="s">
        <v>184</v>
      </c>
      <c r="D730" s="11" t="s">
        <v>210</v>
      </c>
      <c r="E730" s="266">
        <v>1.99</v>
      </c>
      <c r="F730" s="35">
        <f>ROUNDUP(E730*Bulk!$O$1,-1)</f>
        <v>1400</v>
      </c>
      <c r="G730" s="35">
        <f>ROUNDUP(E730*Bulk!$O$3,-1)</f>
        <v>1300</v>
      </c>
      <c r="H730" s="2">
        <v>1</v>
      </c>
      <c r="I730" s="16">
        <f>F730*H730</f>
        <v>1400</v>
      </c>
      <c r="J730" s="16">
        <f>G730*H730</f>
        <v>1300</v>
      </c>
      <c r="K730" s="185">
        <v>4</v>
      </c>
      <c r="L730" s="257" t="s">
        <v>2985</v>
      </c>
      <c r="M730" s="178">
        <f>E730*H730</f>
        <v>1.99</v>
      </c>
      <c r="N730" s="178"/>
    </row>
    <row r="731" spans="1:14" x14ac:dyDescent="0.3">
      <c r="A731" s="30" t="s">
        <v>2984</v>
      </c>
      <c r="B731" s="135" t="s">
        <v>1517</v>
      </c>
      <c r="C731" s="8" t="s">
        <v>184</v>
      </c>
      <c r="D731" s="12" t="s">
        <v>208</v>
      </c>
      <c r="E731" s="266">
        <v>1.99</v>
      </c>
      <c r="F731" s="35">
        <f>ROUNDUP(E731*Bulk!$O$1,-1)</f>
        <v>1400</v>
      </c>
      <c r="G731" s="35">
        <f>ROUNDUP(E731*Bulk!$O$3,-1)</f>
        <v>1300</v>
      </c>
      <c r="H731" s="2">
        <v>1</v>
      </c>
      <c r="I731" s="16">
        <f>F731*H731</f>
        <v>1400</v>
      </c>
      <c r="J731" s="16">
        <f>G731*H731</f>
        <v>1300</v>
      </c>
      <c r="K731" s="185">
        <v>4</v>
      </c>
      <c r="L731" s="257" t="s">
        <v>2983</v>
      </c>
      <c r="M731" s="178">
        <f>E731*H731</f>
        <v>1.99</v>
      </c>
      <c r="N731" s="178"/>
    </row>
    <row r="732" spans="1:14" x14ac:dyDescent="0.3">
      <c r="A732" s="38" t="s">
        <v>893</v>
      </c>
      <c r="B732" s="169" t="s">
        <v>1519</v>
      </c>
      <c r="C732" s="8" t="s">
        <v>184</v>
      </c>
      <c r="D732" s="12" t="s">
        <v>208</v>
      </c>
      <c r="E732" s="266">
        <v>1.49</v>
      </c>
      <c r="F732" s="35">
        <f>ROUNDUP(E732*Bulk!$O$1,-1)</f>
        <v>1050</v>
      </c>
      <c r="G732" s="35">
        <f>ROUNDUP(E732*Bulk!$O$3,-1)</f>
        <v>970</v>
      </c>
      <c r="H732" s="2">
        <v>1</v>
      </c>
      <c r="I732" s="16">
        <f>F732*H732</f>
        <v>1050</v>
      </c>
      <c r="J732" s="16">
        <f>G732*H732</f>
        <v>970</v>
      </c>
      <c r="K732" s="185">
        <v>4</v>
      </c>
      <c r="L732" s="257" t="s">
        <v>894</v>
      </c>
      <c r="M732" s="178">
        <f>E732*H732</f>
        <v>1.49</v>
      </c>
      <c r="N732" s="178"/>
    </row>
    <row r="733" spans="1:14" x14ac:dyDescent="0.3">
      <c r="A733" s="30" t="s">
        <v>893</v>
      </c>
      <c r="B733" s="169" t="s">
        <v>1519</v>
      </c>
      <c r="C733" s="8" t="s">
        <v>184</v>
      </c>
      <c r="D733" s="12" t="s">
        <v>208</v>
      </c>
      <c r="E733" s="266">
        <v>0.49</v>
      </c>
      <c r="F733" s="35">
        <f>ROUNDUP(E733*Bulk!$O$1,-1)</f>
        <v>350</v>
      </c>
      <c r="G733" s="35">
        <f>ROUNDUP(E733*Bulk!$O$3,-1)</f>
        <v>320</v>
      </c>
      <c r="H733" s="2">
        <v>1</v>
      </c>
      <c r="I733" s="16">
        <f>F733*H733</f>
        <v>350</v>
      </c>
      <c r="J733" s="16">
        <f>G733*H733</f>
        <v>320</v>
      </c>
      <c r="K733" s="185">
        <v>4</v>
      </c>
      <c r="L733" s="257" t="s">
        <v>892</v>
      </c>
      <c r="M733" s="178">
        <f>E733*H733</f>
        <v>0.49</v>
      </c>
      <c r="N733" s="178"/>
    </row>
    <row r="734" spans="1:14" x14ac:dyDescent="0.3">
      <c r="A734" s="30" t="s">
        <v>4418</v>
      </c>
      <c r="B734" s="167" t="s">
        <v>1518</v>
      </c>
      <c r="C734" s="8" t="s">
        <v>184</v>
      </c>
      <c r="D734" s="12" t="s">
        <v>208</v>
      </c>
      <c r="E734" s="266">
        <v>0.49</v>
      </c>
      <c r="F734" s="35">
        <f>ROUNDUP(E734*Bulk!$O$1,-1)</f>
        <v>350</v>
      </c>
      <c r="G734" s="35">
        <f>ROUNDUP(E734*Bulk!$O$3,-1)</f>
        <v>320</v>
      </c>
      <c r="H734" s="2">
        <v>2</v>
      </c>
      <c r="I734" s="16">
        <f>F734*H734</f>
        <v>700</v>
      </c>
      <c r="J734" s="16">
        <f>G734*H734</f>
        <v>640</v>
      </c>
      <c r="K734" s="185">
        <v>4</v>
      </c>
      <c r="L734" s="257" t="s">
        <v>4419</v>
      </c>
      <c r="M734" s="178">
        <f>E734*H734</f>
        <v>0.98</v>
      </c>
      <c r="N734" s="178"/>
    </row>
    <row r="735" spans="1:14" x14ac:dyDescent="0.3">
      <c r="A735" s="4" t="s">
        <v>6042</v>
      </c>
      <c r="B735" s="167" t="s">
        <v>1518</v>
      </c>
      <c r="C735" s="8" t="s">
        <v>184</v>
      </c>
      <c r="D735" s="12" t="s">
        <v>208</v>
      </c>
      <c r="E735" s="266">
        <v>0.49</v>
      </c>
      <c r="F735" s="35">
        <f>ROUNDUP(E735*Bulk!$O$1,-1)</f>
        <v>350</v>
      </c>
      <c r="G735" s="35">
        <f>ROUNDUP(E735*Bulk!$O$3,-1)</f>
        <v>320</v>
      </c>
      <c r="H735" s="2">
        <v>1</v>
      </c>
      <c r="I735" s="35">
        <f>F735*H735</f>
        <v>350</v>
      </c>
      <c r="J735" s="35">
        <f>G735*H735</f>
        <v>320</v>
      </c>
      <c r="K735" s="185">
        <v>4</v>
      </c>
      <c r="L735" s="257" t="s">
        <v>6043</v>
      </c>
      <c r="M735" s="178">
        <f>E735*H735</f>
        <v>0.49</v>
      </c>
      <c r="N735" s="178"/>
    </row>
    <row r="736" spans="1:14" x14ac:dyDescent="0.3">
      <c r="A736" s="30" t="s">
        <v>4211</v>
      </c>
      <c r="B736" s="172" t="s">
        <v>1525</v>
      </c>
      <c r="C736" s="8" t="s">
        <v>184</v>
      </c>
      <c r="D736" s="12" t="s">
        <v>208</v>
      </c>
      <c r="E736" s="266">
        <v>1.49</v>
      </c>
      <c r="F736" s="35">
        <f>ROUNDUP(E736*Bulk!$O$1,-1)</f>
        <v>1050</v>
      </c>
      <c r="G736" s="35">
        <f>ROUNDUP(E736*Bulk!$O$3,-1)</f>
        <v>970</v>
      </c>
      <c r="H736" s="2">
        <v>1</v>
      </c>
      <c r="I736" s="16">
        <f>F736*H736</f>
        <v>1050</v>
      </c>
      <c r="J736" s="16">
        <f>G736*H736</f>
        <v>970</v>
      </c>
      <c r="K736" s="185">
        <v>4</v>
      </c>
      <c r="L736" s="257" t="s">
        <v>4212</v>
      </c>
      <c r="M736" s="178">
        <f>E736*H736</f>
        <v>1.49</v>
      </c>
      <c r="N736" s="178"/>
    </row>
    <row r="737" spans="1:14" x14ac:dyDescent="0.3">
      <c r="A737" s="30" t="s">
        <v>2987</v>
      </c>
      <c r="B737" s="172" t="s">
        <v>1525</v>
      </c>
      <c r="C737" s="8" t="s">
        <v>184</v>
      </c>
      <c r="D737" s="12" t="s">
        <v>208</v>
      </c>
      <c r="E737" s="266">
        <v>0.49</v>
      </c>
      <c r="F737" s="35">
        <f>ROUNDUP(E737*Bulk!$O$1,-1)</f>
        <v>350</v>
      </c>
      <c r="G737" s="35">
        <f>ROUNDUP(E737*Bulk!$O$3,-1)</f>
        <v>320</v>
      </c>
      <c r="H737" s="2">
        <v>2</v>
      </c>
      <c r="I737" s="16">
        <f>F737*H737</f>
        <v>700</v>
      </c>
      <c r="J737" s="16">
        <f>G737*H737</f>
        <v>640</v>
      </c>
      <c r="K737" s="185">
        <v>4</v>
      </c>
      <c r="L737" s="257" t="s">
        <v>2986</v>
      </c>
      <c r="M737" s="178">
        <f>E737*H737</f>
        <v>0.98</v>
      </c>
      <c r="N737" s="178"/>
    </row>
    <row r="738" spans="1:14" x14ac:dyDescent="0.3">
      <c r="A738" s="4" t="s">
        <v>2275</v>
      </c>
      <c r="B738" s="157" t="s">
        <v>2132</v>
      </c>
      <c r="C738" s="8" t="s">
        <v>184</v>
      </c>
      <c r="D738" s="12" t="s">
        <v>208</v>
      </c>
      <c r="E738" s="266">
        <v>0.49</v>
      </c>
      <c r="F738" s="35">
        <f>ROUNDUP(E738*Bulk!$O$1,-1)</f>
        <v>350</v>
      </c>
      <c r="G738" s="35">
        <f>ROUNDUP(E738*Bulk!$O$3,-1)</f>
        <v>320</v>
      </c>
      <c r="H738" s="2">
        <v>3</v>
      </c>
      <c r="I738" s="16">
        <f>F738*H738</f>
        <v>1050</v>
      </c>
      <c r="J738" s="16">
        <f>G738*H738</f>
        <v>960</v>
      </c>
      <c r="K738" s="185">
        <v>4</v>
      </c>
      <c r="L738" s="257" t="s">
        <v>2276</v>
      </c>
      <c r="M738" s="178">
        <f>E738*H738</f>
        <v>1.47</v>
      </c>
      <c r="N738" s="178"/>
    </row>
    <row r="739" spans="1:14" x14ac:dyDescent="0.3">
      <c r="A739" s="38" t="s">
        <v>3993</v>
      </c>
      <c r="B739" s="157" t="s">
        <v>2132</v>
      </c>
      <c r="C739" s="8" t="s">
        <v>184</v>
      </c>
      <c r="D739" s="12" t="s">
        <v>208</v>
      </c>
      <c r="E739" s="266">
        <v>0.49</v>
      </c>
      <c r="F739" s="35">
        <f>ROUNDUP(E739*Bulk!$O$1,-1)</f>
        <v>350</v>
      </c>
      <c r="G739" s="35">
        <f>ROUNDUP(E739*Bulk!$O$3,-1)</f>
        <v>320</v>
      </c>
      <c r="H739" s="2">
        <v>1</v>
      </c>
      <c r="I739" s="16">
        <f>F739*H739</f>
        <v>350</v>
      </c>
      <c r="J739" s="16">
        <f>G739*H739</f>
        <v>320</v>
      </c>
      <c r="K739" s="185">
        <v>4</v>
      </c>
      <c r="L739" s="257" t="s">
        <v>3992</v>
      </c>
      <c r="M739" s="178">
        <f>E739*H739</f>
        <v>0.49</v>
      </c>
      <c r="N739" s="178"/>
    </row>
    <row r="740" spans="1:14" x14ac:dyDescent="0.3">
      <c r="A740" s="21" t="s">
        <v>2989</v>
      </c>
      <c r="B740" s="193" t="s">
        <v>2423</v>
      </c>
      <c r="C740" s="8" t="s">
        <v>184</v>
      </c>
      <c r="D740" s="12" t="s">
        <v>208</v>
      </c>
      <c r="E740" s="266">
        <v>0.49</v>
      </c>
      <c r="F740" s="35">
        <f>ROUNDUP(E740*Bulk!$O$1,-1)</f>
        <v>350</v>
      </c>
      <c r="G740" s="35">
        <f>ROUNDUP(E740*Bulk!$O$3,-1)</f>
        <v>320</v>
      </c>
      <c r="H740" s="2">
        <v>1</v>
      </c>
      <c r="I740" s="16">
        <f>F740*H740</f>
        <v>350</v>
      </c>
      <c r="J740" s="16">
        <f>G740*H740</f>
        <v>320</v>
      </c>
      <c r="K740" s="185">
        <v>4</v>
      </c>
      <c r="L740" s="257" t="s">
        <v>2990</v>
      </c>
      <c r="M740" s="178">
        <f>E740*H740</f>
        <v>0.49</v>
      </c>
      <c r="N740" s="178"/>
    </row>
    <row r="741" spans="1:14" x14ac:dyDescent="0.3">
      <c r="A741" s="4" t="s">
        <v>2989</v>
      </c>
      <c r="B741" s="193" t="s">
        <v>2423</v>
      </c>
      <c r="C741" s="8" t="s">
        <v>184</v>
      </c>
      <c r="D741" s="12" t="s">
        <v>208</v>
      </c>
      <c r="E741" s="266">
        <v>0.49</v>
      </c>
      <c r="F741" s="35">
        <f>ROUNDUP(E741*Bulk!$O$1,-1)</f>
        <v>350</v>
      </c>
      <c r="G741" s="35">
        <f>ROUNDUP(E741*Bulk!$O$3,-1)</f>
        <v>320</v>
      </c>
      <c r="H741" s="2">
        <v>3</v>
      </c>
      <c r="I741" s="16">
        <f>F741*H741</f>
        <v>1050</v>
      </c>
      <c r="J741" s="16">
        <f>G741*H741</f>
        <v>960</v>
      </c>
      <c r="K741" s="185">
        <v>4</v>
      </c>
      <c r="L741" s="257" t="s">
        <v>2988</v>
      </c>
      <c r="M741" s="178">
        <f>E741*H741</f>
        <v>1.47</v>
      </c>
      <c r="N741" s="178"/>
    </row>
    <row r="742" spans="1:14" x14ac:dyDescent="0.3">
      <c r="A742" s="4" t="s">
        <v>2994</v>
      </c>
      <c r="B742" s="23" t="s">
        <v>2421</v>
      </c>
      <c r="C742" s="8" t="s">
        <v>184</v>
      </c>
      <c r="D742" s="11" t="s">
        <v>210</v>
      </c>
      <c r="E742" s="266">
        <v>0.99</v>
      </c>
      <c r="F742" s="35">
        <f>ROUNDUP(E742*Bulk!$O$1,-1)</f>
        <v>700</v>
      </c>
      <c r="G742" s="35">
        <f>ROUNDUP(E742*Bulk!$O$3,-1)</f>
        <v>650</v>
      </c>
      <c r="H742" s="2">
        <v>1</v>
      </c>
      <c r="I742" s="16">
        <f>F742*H742</f>
        <v>700</v>
      </c>
      <c r="J742" s="16">
        <f>G742*H742</f>
        <v>650</v>
      </c>
      <c r="K742" s="185">
        <v>4</v>
      </c>
      <c r="L742" s="257" t="s">
        <v>2993</v>
      </c>
      <c r="M742" s="178">
        <f>E742*H742</f>
        <v>0.99</v>
      </c>
      <c r="N742" s="178"/>
    </row>
    <row r="743" spans="1:14" x14ac:dyDescent="0.3">
      <c r="A743" s="4" t="s">
        <v>2992</v>
      </c>
      <c r="B743" s="23" t="s">
        <v>2421</v>
      </c>
      <c r="C743" s="8" t="s">
        <v>184</v>
      </c>
      <c r="D743" s="12" t="s">
        <v>208</v>
      </c>
      <c r="E743" s="266">
        <v>0.49</v>
      </c>
      <c r="F743" s="35">
        <f>ROUNDUP(E743*Bulk!$O$1,-1)</f>
        <v>350</v>
      </c>
      <c r="G743" s="35">
        <f>ROUNDUP(E743*Bulk!$O$3,-1)</f>
        <v>320</v>
      </c>
      <c r="H743" s="2">
        <v>1</v>
      </c>
      <c r="I743" s="16">
        <f>F743*H743</f>
        <v>350</v>
      </c>
      <c r="J743" s="16">
        <f>G743*H743</f>
        <v>320</v>
      </c>
      <c r="K743" s="185">
        <v>4</v>
      </c>
      <c r="L743" s="257" t="s">
        <v>2991</v>
      </c>
      <c r="M743" s="178">
        <f>E743*H743</f>
        <v>0.49</v>
      </c>
      <c r="N743" s="178"/>
    </row>
    <row r="744" spans="1:14" x14ac:dyDescent="0.3">
      <c r="A744" s="4" t="s">
        <v>6645</v>
      </c>
      <c r="B744" s="284" t="s">
        <v>6291</v>
      </c>
      <c r="C744" s="8" t="s">
        <v>184</v>
      </c>
      <c r="D744" s="12" t="s">
        <v>208</v>
      </c>
      <c r="E744" s="266">
        <v>0.49</v>
      </c>
      <c r="F744" s="35">
        <f>ROUNDUP(E744*Bulk!$O$1,-1)</f>
        <v>350</v>
      </c>
      <c r="G744" s="35">
        <f>ROUNDUP(E744*Bulk!$O$3,-1)</f>
        <v>320</v>
      </c>
      <c r="H744" s="2">
        <v>1</v>
      </c>
      <c r="I744" s="35">
        <f>F744*H744</f>
        <v>350</v>
      </c>
      <c r="J744" s="35">
        <f>G744*H744</f>
        <v>320</v>
      </c>
      <c r="K744" s="185">
        <v>4</v>
      </c>
      <c r="L744" s="257" t="s">
        <v>6644</v>
      </c>
      <c r="M744" s="178">
        <f>E744*H744</f>
        <v>0.49</v>
      </c>
      <c r="N744" s="178"/>
    </row>
    <row r="745" spans="1:14" x14ac:dyDescent="0.3">
      <c r="A745" s="4" t="s">
        <v>6646</v>
      </c>
      <c r="B745" s="284" t="s">
        <v>6291</v>
      </c>
      <c r="C745" s="8" t="s">
        <v>184</v>
      </c>
      <c r="D745" s="12" t="s">
        <v>208</v>
      </c>
      <c r="E745" s="266">
        <v>0.49</v>
      </c>
      <c r="F745" s="35">
        <f>ROUNDUP(E745*Bulk!$O$1,-1)</f>
        <v>350</v>
      </c>
      <c r="G745" s="35">
        <f>ROUNDUP(E745*Bulk!$O$3,-1)</f>
        <v>320</v>
      </c>
      <c r="H745" s="2">
        <v>1</v>
      </c>
      <c r="I745" s="35">
        <f>F745*H745</f>
        <v>350</v>
      </c>
      <c r="J745" s="35">
        <f>G745*H745</f>
        <v>320</v>
      </c>
      <c r="K745" s="185">
        <v>4</v>
      </c>
      <c r="L745" s="257" t="s">
        <v>6647</v>
      </c>
      <c r="M745" s="178">
        <f>E745*H745</f>
        <v>0.49</v>
      </c>
      <c r="N745" s="178"/>
    </row>
    <row r="746" spans="1:14" x14ac:dyDescent="0.3">
      <c r="A746" s="4" t="s">
        <v>5152</v>
      </c>
      <c r="B746" s="244" t="s">
        <v>3837</v>
      </c>
      <c r="C746" s="8" t="s">
        <v>184</v>
      </c>
      <c r="D746" s="11" t="s">
        <v>210</v>
      </c>
      <c r="E746" s="266">
        <v>0.99</v>
      </c>
      <c r="F746" s="35">
        <f>ROUNDUP(E746*Bulk!$O$1,-1)</f>
        <v>700</v>
      </c>
      <c r="G746" s="35">
        <f>ROUNDUP(E746*Bulk!$O$3,-1)</f>
        <v>650</v>
      </c>
      <c r="H746" s="2">
        <v>1</v>
      </c>
      <c r="I746" s="35">
        <f>F746*H746</f>
        <v>700</v>
      </c>
      <c r="J746" s="35">
        <f>G746*H746</f>
        <v>650</v>
      </c>
      <c r="K746" s="185">
        <v>4</v>
      </c>
      <c r="L746" s="257" t="s">
        <v>5151</v>
      </c>
      <c r="M746" s="178">
        <f>E746*H746</f>
        <v>0.99</v>
      </c>
      <c r="N746" s="178"/>
    </row>
    <row r="747" spans="1:14" x14ac:dyDescent="0.3">
      <c r="A747" s="4" t="s">
        <v>4213</v>
      </c>
      <c r="B747" s="249" t="s">
        <v>4120</v>
      </c>
      <c r="C747" s="8" t="s">
        <v>184</v>
      </c>
      <c r="D747" s="12" t="s">
        <v>208</v>
      </c>
      <c r="E747" s="266">
        <v>0.49</v>
      </c>
      <c r="F747" s="35">
        <f>ROUNDUP(E747*Bulk!$O$1,-1)</f>
        <v>350</v>
      </c>
      <c r="G747" s="35">
        <f>ROUNDUP(E747*Bulk!$O$3,-1)</f>
        <v>320</v>
      </c>
      <c r="H747" s="2">
        <v>1</v>
      </c>
      <c r="I747" s="16">
        <f>F747*H747</f>
        <v>350</v>
      </c>
      <c r="J747" s="16">
        <f>G747*H747</f>
        <v>320</v>
      </c>
      <c r="K747" s="185">
        <v>4</v>
      </c>
      <c r="L747" s="257" t="s">
        <v>4214</v>
      </c>
      <c r="M747" s="178">
        <f>E747*H747</f>
        <v>0.49</v>
      </c>
      <c r="N747" s="178"/>
    </row>
    <row r="748" spans="1:14" x14ac:dyDescent="0.3">
      <c r="A748" s="4" t="s">
        <v>6045</v>
      </c>
      <c r="B748" s="249" t="s">
        <v>4120</v>
      </c>
      <c r="C748" s="8" t="s">
        <v>184</v>
      </c>
      <c r="D748" s="12" t="s">
        <v>208</v>
      </c>
      <c r="E748" s="266">
        <v>0.49</v>
      </c>
      <c r="F748" s="35">
        <f>ROUNDUP(E748*Bulk!$O$1,-1)</f>
        <v>350</v>
      </c>
      <c r="G748" s="35">
        <f>ROUNDUP(E748*Bulk!$O$3,-1)</f>
        <v>320</v>
      </c>
      <c r="H748" s="2">
        <v>1</v>
      </c>
      <c r="I748" s="35">
        <f>F748*H748</f>
        <v>350</v>
      </c>
      <c r="J748" s="35">
        <f>G748*H748</f>
        <v>320</v>
      </c>
      <c r="K748" s="185">
        <v>4</v>
      </c>
      <c r="L748" s="257" t="s">
        <v>6044</v>
      </c>
      <c r="M748" s="178">
        <f>E748*H748</f>
        <v>0.49</v>
      </c>
      <c r="N748" s="178"/>
    </row>
    <row r="749" spans="1:14" x14ac:dyDescent="0.3">
      <c r="A749" s="4" t="s">
        <v>4790</v>
      </c>
      <c r="B749" s="255" t="s">
        <v>4514</v>
      </c>
      <c r="C749" s="8" t="s">
        <v>184</v>
      </c>
      <c r="D749" s="12" t="s">
        <v>208</v>
      </c>
      <c r="E749" s="266">
        <v>0.49</v>
      </c>
      <c r="F749" s="35">
        <f>ROUNDUP(E749*Bulk!$O$1,-1)</f>
        <v>350</v>
      </c>
      <c r="G749" s="35">
        <f>ROUNDUP(E749*Bulk!$O$3,-1)</f>
        <v>320</v>
      </c>
      <c r="H749" s="2">
        <v>2</v>
      </c>
      <c r="I749" s="16">
        <f>F749*H749</f>
        <v>700</v>
      </c>
      <c r="J749" s="16">
        <f>G749*H749</f>
        <v>640</v>
      </c>
      <c r="K749" s="185">
        <v>4</v>
      </c>
      <c r="L749" s="257" t="s">
        <v>4791</v>
      </c>
      <c r="M749" s="178">
        <f>E749*H749</f>
        <v>0.98</v>
      </c>
      <c r="N749" s="178"/>
    </row>
    <row r="750" spans="1:14" x14ac:dyDescent="0.3">
      <c r="A750" s="4" t="s">
        <v>6047</v>
      </c>
      <c r="B750" s="272" t="s">
        <v>5293</v>
      </c>
      <c r="C750" s="8" t="s">
        <v>184</v>
      </c>
      <c r="D750" s="12" t="s">
        <v>208</v>
      </c>
      <c r="E750" s="266">
        <v>0.49</v>
      </c>
      <c r="F750" s="35">
        <f>ROUNDUP(E750*Bulk!$O$1,-1)</f>
        <v>350</v>
      </c>
      <c r="G750" s="35">
        <f>ROUNDUP(E750*Bulk!$O$3,-1)</f>
        <v>320</v>
      </c>
      <c r="H750" s="2">
        <v>1</v>
      </c>
      <c r="I750" s="35">
        <f>F750*H750</f>
        <v>350</v>
      </c>
      <c r="J750" s="35">
        <f>G750*H750</f>
        <v>320</v>
      </c>
      <c r="K750" s="185">
        <v>4</v>
      </c>
      <c r="L750" s="257" t="s">
        <v>6046</v>
      </c>
      <c r="M750" s="178">
        <f>E750*H750</f>
        <v>0.49</v>
      </c>
      <c r="N750" s="178"/>
    </row>
    <row r="751" spans="1:14" x14ac:dyDescent="0.3">
      <c r="A751" s="4" t="s">
        <v>2373</v>
      </c>
      <c r="B751" s="71" t="s">
        <v>1467</v>
      </c>
      <c r="C751" s="8" t="s">
        <v>184</v>
      </c>
      <c r="D751" s="12" t="s">
        <v>208</v>
      </c>
      <c r="E751" s="266">
        <v>1.99</v>
      </c>
      <c r="F751" s="35">
        <f>ROUNDUP(E751*Bulk!$O$1,-1)</f>
        <v>1400</v>
      </c>
      <c r="G751" s="35">
        <f>ROUNDUP(E751*Bulk!$O$3,-1)</f>
        <v>1300</v>
      </c>
      <c r="H751" s="2">
        <v>1</v>
      </c>
      <c r="I751" s="16">
        <f>F751*H751</f>
        <v>1400</v>
      </c>
      <c r="J751" s="16">
        <f>G751*H751</f>
        <v>1300</v>
      </c>
      <c r="K751" s="185">
        <v>5</v>
      </c>
      <c r="L751" s="257" t="s">
        <v>2372</v>
      </c>
      <c r="M751" s="178">
        <f>E751*H751</f>
        <v>1.99</v>
      </c>
      <c r="N751" s="178"/>
    </row>
    <row r="752" spans="1:14" x14ac:dyDescent="0.3">
      <c r="A752" s="30" t="s">
        <v>3994</v>
      </c>
      <c r="B752" s="139" t="s">
        <v>1479</v>
      </c>
      <c r="C752" s="8" t="s">
        <v>184</v>
      </c>
      <c r="D752" s="12" t="s">
        <v>208</v>
      </c>
      <c r="E752" s="266">
        <v>0.49</v>
      </c>
      <c r="F752" s="35">
        <f>ROUNDUP(E752*Bulk!$O$1,-1)</f>
        <v>350</v>
      </c>
      <c r="G752" s="35">
        <f>ROUNDUP(E752*Bulk!$O$3,-1)</f>
        <v>320</v>
      </c>
      <c r="H752" s="2">
        <v>1</v>
      </c>
      <c r="I752" s="16">
        <f>F752*H752</f>
        <v>350</v>
      </c>
      <c r="J752" s="16">
        <f>G752*H752</f>
        <v>320</v>
      </c>
      <c r="K752" s="185">
        <v>5</v>
      </c>
      <c r="L752" s="257" t="s">
        <v>3995</v>
      </c>
      <c r="M752" s="178">
        <f>E752*H752</f>
        <v>0.49</v>
      </c>
      <c r="N752" s="178"/>
    </row>
    <row r="753" spans="1:14" x14ac:dyDescent="0.3">
      <c r="A753" s="4" t="s">
        <v>1742</v>
      </c>
      <c r="B753" s="23" t="s">
        <v>1322</v>
      </c>
      <c r="C753" s="8" t="s">
        <v>184</v>
      </c>
      <c r="D753" s="12" t="s">
        <v>208</v>
      </c>
      <c r="E753" s="266">
        <v>0.49</v>
      </c>
      <c r="F753" s="35">
        <f>ROUNDUP(E753*Bulk!$O$1,-1)</f>
        <v>350</v>
      </c>
      <c r="G753" s="35">
        <f>ROUNDUP(E753*Bulk!$O$3,-1)</f>
        <v>320</v>
      </c>
      <c r="H753" s="2">
        <v>1</v>
      </c>
      <c r="I753" s="16">
        <f>F753*H753</f>
        <v>350</v>
      </c>
      <c r="J753" s="16">
        <f>G753*H753</f>
        <v>320</v>
      </c>
      <c r="K753" s="185">
        <v>5</v>
      </c>
      <c r="L753" s="257" t="s">
        <v>1741</v>
      </c>
      <c r="M753" s="178">
        <f>E753*H753</f>
        <v>0.49</v>
      </c>
      <c r="N753" s="178"/>
    </row>
    <row r="754" spans="1:14" x14ac:dyDescent="0.3">
      <c r="A754" s="23" t="s">
        <v>358</v>
      </c>
      <c r="B754" s="147" t="s">
        <v>1491</v>
      </c>
      <c r="C754" s="8" t="s">
        <v>184</v>
      </c>
      <c r="D754" s="12" t="s">
        <v>208</v>
      </c>
      <c r="E754" s="266">
        <v>0.75</v>
      </c>
      <c r="F754" s="35">
        <f>ROUNDUP(E754*Bulk!$O$1,-1)</f>
        <v>530</v>
      </c>
      <c r="G754" s="35">
        <f>ROUNDUP(E754*Bulk!$O$3,-1)</f>
        <v>490</v>
      </c>
      <c r="H754" s="2">
        <v>2</v>
      </c>
      <c r="I754" s="16">
        <f>F754*H754</f>
        <v>1060</v>
      </c>
      <c r="J754" s="16">
        <f>G754*H754</f>
        <v>980</v>
      </c>
      <c r="K754" s="185">
        <v>5</v>
      </c>
      <c r="L754" s="257" t="s">
        <v>895</v>
      </c>
      <c r="M754" s="178">
        <f>E754*H754</f>
        <v>1.5</v>
      </c>
      <c r="N754" s="178"/>
    </row>
    <row r="755" spans="1:14" x14ac:dyDescent="0.3">
      <c r="A755" s="30" t="s">
        <v>896</v>
      </c>
      <c r="B755" s="155" t="s">
        <v>1500</v>
      </c>
      <c r="C755" s="8" t="s">
        <v>184</v>
      </c>
      <c r="D755" s="12" t="s">
        <v>208</v>
      </c>
      <c r="E755" s="266">
        <v>0.49</v>
      </c>
      <c r="F755" s="35">
        <f>ROUNDUP(E755*Bulk!$O$1,-1)</f>
        <v>350</v>
      </c>
      <c r="G755" s="35">
        <f>ROUNDUP(E755*Bulk!$O$3,-1)</f>
        <v>320</v>
      </c>
      <c r="H755" s="2">
        <v>2</v>
      </c>
      <c r="I755" s="16">
        <f>F755*H755</f>
        <v>700</v>
      </c>
      <c r="J755" s="16">
        <f>G755*H755</f>
        <v>640</v>
      </c>
      <c r="K755" s="185">
        <v>5</v>
      </c>
      <c r="L755" s="257" t="s">
        <v>897</v>
      </c>
      <c r="M755" s="178">
        <f>E755*H755</f>
        <v>0.98</v>
      </c>
      <c r="N755" s="178"/>
    </row>
    <row r="756" spans="1:14" x14ac:dyDescent="0.3">
      <c r="A756" s="4" t="s">
        <v>6649</v>
      </c>
      <c r="B756" s="143" t="s">
        <v>1505</v>
      </c>
      <c r="C756" s="8" t="s">
        <v>184</v>
      </c>
      <c r="D756" s="11" t="s">
        <v>210</v>
      </c>
      <c r="E756" s="266">
        <v>0.99</v>
      </c>
      <c r="F756" s="35">
        <f>ROUNDUP(E756*Bulk!$O$1,-1)</f>
        <v>700</v>
      </c>
      <c r="G756" s="35">
        <f>ROUNDUP(E756*Bulk!$O$3,-1)</f>
        <v>650</v>
      </c>
      <c r="H756" s="2">
        <v>1</v>
      </c>
      <c r="I756" s="16">
        <f>F756*H756</f>
        <v>700</v>
      </c>
      <c r="J756" s="16">
        <f>G756*H756</f>
        <v>650</v>
      </c>
      <c r="K756" s="185">
        <v>5</v>
      </c>
      <c r="L756" s="257" t="s">
        <v>6648</v>
      </c>
      <c r="M756" s="178">
        <f>E756*H756</f>
        <v>0.99</v>
      </c>
      <c r="N756" s="178"/>
    </row>
    <row r="757" spans="1:14" x14ac:dyDescent="0.3">
      <c r="A757" s="30" t="s">
        <v>2996</v>
      </c>
      <c r="B757" s="158" t="s">
        <v>1508</v>
      </c>
      <c r="C757" s="8" t="s">
        <v>184</v>
      </c>
      <c r="D757" s="12" t="s">
        <v>208</v>
      </c>
      <c r="E757" s="266">
        <v>0.99</v>
      </c>
      <c r="F757" s="35">
        <f>ROUNDUP(E757*Bulk!$O$1,-1)</f>
        <v>700</v>
      </c>
      <c r="G757" s="35">
        <f>ROUNDUP(E757*Bulk!$O$3,-1)</f>
        <v>650</v>
      </c>
      <c r="H757" s="2">
        <v>8</v>
      </c>
      <c r="I757" s="16">
        <f>F757*H757</f>
        <v>5600</v>
      </c>
      <c r="J757" s="16">
        <f>G757*H757</f>
        <v>5200</v>
      </c>
      <c r="K757" s="185">
        <v>5</v>
      </c>
      <c r="L757" s="257" t="s">
        <v>2995</v>
      </c>
      <c r="M757" s="178">
        <f>E757*H757</f>
        <v>7.92</v>
      </c>
      <c r="N757" s="178"/>
    </row>
    <row r="758" spans="1:14" x14ac:dyDescent="0.3">
      <c r="A758" s="30" t="s">
        <v>899</v>
      </c>
      <c r="B758" s="166" t="s">
        <v>1516</v>
      </c>
      <c r="C758" s="8" t="s">
        <v>184</v>
      </c>
      <c r="D758" s="12" t="s">
        <v>208</v>
      </c>
      <c r="E758" s="266">
        <v>0.49</v>
      </c>
      <c r="F758" s="35">
        <f>ROUNDUP(E758*Bulk!$O$1,-1)</f>
        <v>350</v>
      </c>
      <c r="G758" s="35">
        <f>ROUNDUP(E758*Bulk!$O$3,-1)</f>
        <v>320</v>
      </c>
      <c r="H758" s="2">
        <v>4</v>
      </c>
      <c r="I758" s="16">
        <f>F758*H758</f>
        <v>1400</v>
      </c>
      <c r="J758" s="16">
        <f>G758*H758</f>
        <v>1280</v>
      </c>
      <c r="K758" s="185">
        <v>5</v>
      </c>
      <c r="L758" s="257" t="s">
        <v>898</v>
      </c>
      <c r="M758" s="178">
        <f>E758*H758</f>
        <v>1.96</v>
      </c>
      <c r="N758" s="178"/>
    </row>
    <row r="759" spans="1:14" x14ac:dyDescent="0.3">
      <c r="A759" s="30" t="s">
        <v>4420</v>
      </c>
      <c r="B759" s="169" t="s">
        <v>1519</v>
      </c>
      <c r="C759" s="8" t="s">
        <v>184</v>
      </c>
      <c r="D759" s="11" t="s">
        <v>210</v>
      </c>
      <c r="E759" s="266">
        <v>1.49</v>
      </c>
      <c r="F759" s="35">
        <f>ROUNDUP(E759*Bulk!$O$1,-1)</f>
        <v>1050</v>
      </c>
      <c r="G759" s="35">
        <f>ROUNDUP(E759*Bulk!$O$3,-1)</f>
        <v>970</v>
      </c>
      <c r="H759" s="2">
        <v>1</v>
      </c>
      <c r="I759" s="16">
        <f>F759*H759</f>
        <v>1050</v>
      </c>
      <c r="J759" s="16">
        <f>G759*H759</f>
        <v>970</v>
      </c>
      <c r="K759" s="185">
        <v>5</v>
      </c>
      <c r="L759" s="257" t="s">
        <v>4421</v>
      </c>
      <c r="M759" s="178">
        <f>E759*H759</f>
        <v>1.49</v>
      </c>
      <c r="N759" s="178"/>
    </row>
    <row r="760" spans="1:14" x14ac:dyDescent="0.3">
      <c r="A760" s="30" t="s">
        <v>901</v>
      </c>
      <c r="B760" s="169" t="s">
        <v>1519</v>
      </c>
      <c r="C760" s="8" t="s">
        <v>184</v>
      </c>
      <c r="D760" s="12" t="s">
        <v>208</v>
      </c>
      <c r="E760" s="266">
        <v>0.75</v>
      </c>
      <c r="F760" s="35">
        <f>ROUNDUP(E760*Bulk!$O$1,-1)</f>
        <v>530</v>
      </c>
      <c r="G760" s="35">
        <f>ROUNDUP(E760*Bulk!$O$3,-1)</f>
        <v>490</v>
      </c>
      <c r="H760" s="2">
        <v>1</v>
      </c>
      <c r="I760" s="16">
        <f>F760*H760</f>
        <v>530</v>
      </c>
      <c r="J760" s="16">
        <f>G760*H760</f>
        <v>490</v>
      </c>
      <c r="K760" s="185">
        <v>5</v>
      </c>
      <c r="L760" s="257" t="s">
        <v>900</v>
      </c>
      <c r="M760" s="178">
        <f>E760*H760</f>
        <v>0.75</v>
      </c>
      <c r="N760" s="178"/>
    </row>
    <row r="761" spans="1:14" x14ac:dyDescent="0.3">
      <c r="A761" s="4" t="s">
        <v>6650</v>
      </c>
      <c r="B761" s="169" t="s">
        <v>1519</v>
      </c>
      <c r="C761" s="8" t="s">
        <v>184</v>
      </c>
      <c r="D761" s="12" t="s">
        <v>208</v>
      </c>
      <c r="E761" s="266">
        <v>1.99</v>
      </c>
      <c r="F761" s="35">
        <f>ROUNDUP(E761*Bulk!$O$1,-1)</f>
        <v>1400</v>
      </c>
      <c r="G761" s="35">
        <f>ROUNDUP(E761*Bulk!$O$3,-1)</f>
        <v>1300</v>
      </c>
      <c r="H761" s="2">
        <v>1</v>
      </c>
      <c r="I761" s="16">
        <f>F761*H761</f>
        <v>1400</v>
      </c>
      <c r="J761" s="16">
        <f>G761*H761</f>
        <v>1300</v>
      </c>
      <c r="K761" s="185">
        <v>5</v>
      </c>
      <c r="L761" s="257" t="s">
        <v>5719</v>
      </c>
      <c r="M761" s="178">
        <f>E761*H761</f>
        <v>1.99</v>
      </c>
      <c r="N761" s="178"/>
    </row>
    <row r="762" spans="1:14" x14ac:dyDescent="0.3">
      <c r="A762" s="30" t="s">
        <v>3997</v>
      </c>
      <c r="B762" s="167" t="s">
        <v>1518</v>
      </c>
      <c r="C762" s="8" t="s">
        <v>184</v>
      </c>
      <c r="D762" s="12" t="s">
        <v>208</v>
      </c>
      <c r="E762" s="266">
        <v>0.49</v>
      </c>
      <c r="F762" s="35">
        <f>ROUNDUP(E762*Bulk!$O$1,-1)</f>
        <v>350</v>
      </c>
      <c r="G762" s="35">
        <f>ROUNDUP(E762*Bulk!$O$3,-1)</f>
        <v>320</v>
      </c>
      <c r="H762" s="2">
        <v>1</v>
      </c>
      <c r="I762" s="16">
        <f>F762*H762</f>
        <v>350</v>
      </c>
      <c r="J762" s="16">
        <f>G762*H762</f>
        <v>320</v>
      </c>
      <c r="K762" s="185">
        <v>5</v>
      </c>
      <c r="L762" s="257" t="s">
        <v>3996</v>
      </c>
      <c r="M762" s="178">
        <f>E762*H762</f>
        <v>0.49</v>
      </c>
      <c r="N762" s="178"/>
    </row>
    <row r="763" spans="1:14" x14ac:dyDescent="0.3">
      <c r="A763" s="30" t="s">
        <v>2250</v>
      </c>
      <c r="B763" s="171" t="s">
        <v>1524</v>
      </c>
      <c r="C763" s="8" t="s">
        <v>184</v>
      </c>
      <c r="D763" s="12" t="s">
        <v>208</v>
      </c>
      <c r="E763" s="266">
        <v>0.75</v>
      </c>
      <c r="F763" s="35">
        <f>ROUNDUP(E763*Bulk!$O$1,-1)</f>
        <v>530</v>
      </c>
      <c r="G763" s="35">
        <f>ROUNDUP(E763*Bulk!$O$3,-1)</f>
        <v>490</v>
      </c>
      <c r="H763" s="2">
        <v>1</v>
      </c>
      <c r="I763" s="16">
        <f>F763*H763</f>
        <v>530</v>
      </c>
      <c r="J763" s="16">
        <f>G763*H763</f>
        <v>490</v>
      </c>
      <c r="K763" s="185">
        <v>5</v>
      </c>
      <c r="L763" s="257" t="s">
        <v>2251</v>
      </c>
      <c r="M763" s="178">
        <f>E763*H763</f>
        <v>0.75</v>
      </c>
      <c r="N763" s="178"/>
    </row>
    <row r="764" spans="1:14" x14ac:dyDescent="0.3">
      <c r="A764" s="30" t="s">
        <v>2998</v>
      </c>
      <c r="B764" s="172" t="s">
        <v>1525</v>
      </c>
      <c r="C764" s="8" t="s">
        <v>184</v>
      </c>
      <c r="D764" s="12" t="s">
        <v>208</v>
      </c>
      <c r="E764" s="266">
        <v>0.49</v>
      </c>
      <c r="F764" s="35">
        <f>ROUNDUP(E764*Bulk!$O$1,-1)</f>
        <v>350</v>
      </c>
      <c r="G764" s="35">
        <f>ROUNDUP(E764*Bulk!$O$3,-1)</f>
        <v>320</v>
      </c>
      <c r="H764" s="2">
        <v>2</v>
      </c>
      <c r="I764" s="16">
        <f>F764*H764</f>
        <v>700</v>
      </c>
      <c r="J764" s="16">
        <f>G764*H764</f>
        <v>640</v>
      </c>
      <c r="K764" s="185">
        <v>5</v>
      </c>
      <c r="L764" s="257" t="s">
        <v>2997</v>
      </c>
      <c r="M764" s="178">
        <f>E764*H764</f>
        <v>0.98</v>
      </c>
      <c r="N764" s="178"/>
    </row>
    <row r="765" spans="1:14" x14ac:dyDescent="0.3">
      <c r="A765" s="30" t="s">
        <v>4216</v>
      </c>
      <c r="B765" s="157" t="s">
        <v>2132</v>
      </c>
      <c r="C765" s="8" t="s">
        <v>184</v>
      </c>
      <c r="D765" s="12" t="s">
        <v>208</v>
      </c>
      <c r="E765" s="266">
        <v>0.49</v>
      </c>
      <c r="F765" s="35">
        <f>ROUNDUP(E765*Bulk!$O$1,-1)</f>
        <v>350</v>
      </c>
      <c r="G765" s="35">
        <f>ROUNDUP(E765*Bulk!$O$3,-1)</f>
        <v>320</v>
      </c>
      <c r="H765" s="2">
        <v>1</v>
      </c>
      <c r="I765" s="16">
        <f>F765*H765</f>
        <v>350</v>
      </c>
      <c r="J765" s="16">
        <f>G765*H765</f>
        <v>320</v>
      </c>
      <c r="K765" s="185">
        <v>5</v>
      </c>
      <c r="L765" s="257" t="s">
        <v>4215</v>
      </c>
      <c r="M765" s="178">
        <f>E765*H765</f>
        <v>0.49</v>
      </c>
      <c r="N765" s="178"/>
    </row>
    <row r="766" spans="1:14" x14ac:dyDescent="0.3">
      <c r="A766" s="30" t="s">
        <v>2999</v>
      </c>
      <c r="B766" s="205" t="s">
        <v>2628</v>
      </c>
      <c r="C766" s="8" t="s">
        <v>184</v>
      </c>
      <c r="D766" s="12" t="s">
        <v>208</v>
      </c>
      <c r="E766" s="266">
        <v>0.49</v>
      </c>
      <c r="F766" s="35">
        <f>ROUNDUP(E766*Bulk!$O$1,-1)</f>
        <v>350</v>
      </c>
      <c r="G766" s="35">
        <f>ROUNDUP(E766*Bulk!$O$3,-1)</f>
        <v>320</v>
      </c>
      <c r="H766" s="2">
        <v>1</v>
      </c>
      <c r="I766" s="16">
        <f>F766*H766</f>
        <v>350</v>
      </c>
      <c r="J766" s="16">
        <f>G766*H766</f>
        <v>320</v>
      </c>
      <c r="K766" s="185">
        <v>5</v>
      </c>
      <c r="L766" s="257" t="s">
        <v>3000</v>
      </c>
      <c r="M766" s="178">
        <f>E766*H766</f>
        <v>0.49</v>
      </c>
      <c r="N766" s="178"/>
    </row>
    <row r="767" spans="1:14" x14ac:dyDescent="0.3">
      <c r="A767" s="4" t="s">
        <v>5154</v>
      </c>
      <c r="B767" s="244" t="s">
        <v>3837</v>
      </c>
      <c r="C767" s="8" t="s">
        <v>184</v>
      </c>
      <c r="D767" s="12" t="s">
        <v>208</v>
      </c>
      <c r="E767" s="266">
        <v>0.49</v>
      </c>
      <c r="F767" s="35">
        <f>ROUNDUP(E767*Bulk!$O$1,-1)</f>
        <v>350</v>
      </c>
      <c r="G767" s="35">
        <f>ROUNDUP(E767*Bulk!$O$3,-1)</f>
        <v>320</v>
      </c>
      <c r="H767" s="2">
        <v>2</v>
      </c>
      <c r="I767" s="35">
        <f>F767*H767</f>
        <v>700</v>
      </c>
      <c r="J767" s="35">
        <f>G767*H767</f>
        <v>640</v>
      </c>
      <c r="K767" s="185">
        <v>5</v>
      </c>
      <c r="L767" s="257" t="s">
        <v>5153</v>
      </c>
      <c r="M767" s="178">
        <f>E767*H767</f>
        <v>0.98</v>
      </c>
      <c r="N767" s="178"/>
    </row>
    <row r="768" spans="1:14" x14ac:dyDescent="0.3">
      <c r="A768" s="4" t="s">
        <v>6048</v>
      </c>
      <c r="B768" s="244" t="s">
        <v>3838</v>
      </c>
      <c r="C768" s="8" t="s">
        <v>184</v>
      </c>
      <c r="D768" s="12" t="s">
        <v>208</v>
      </c>
      <c r="E768" s="266">
        <v>0.49</v>
      </c>
      <c r="F768" s="35">
        <f>ROUNDUP(E768*Bulk!$O$1,-1)</f>
        <v>350</v>
      </c>
      <c r="G768" s="35">
        <f>ROUNDUP(E768*Bulk!$O$3,-1)</f>
        <v>320</v>
      </c>
      <c r="H768" s="2">
        <v>1</v>
      </c>
      <c r="I768" s="35">
        <f>F768*H768</f>
        <v>350</v>
      </c>
      <c r="J768" s="35">
        <f>G768*H768</f>
        <v>320</v>
      </c>
      <c r="K768" s="185">
        <v>5</v>
      </c>
      <c r="L768" s="257" t="s">
        <v>6049</v>
      </c>
      <c r="M768" s="178">
        <f>E768*H768</f>
        <v>0.49</v>
      </c>
      <c r="N768" s="178"/>
    </row>
    <row r="769" spans="1:14" x14ac:dyDescent="0.3">
      <c r="A769" s="30" t="s">
        <v>4793</v>
      </c>
      <c r="B769" s="255" t="s">
        <v>4514</v>
      </c>
      <c r="C769" s="8" t="s">
        <v>184</v>
      </c>
      <c r="D769" s="12" t="s">
        <v>208</v>
      </c>
      <c r="E769" s="266">
        <v>0.49</v>
      </c>
      <c r="F769" s="35">
        <f>ROUNDUP(E769*Bulk!$O$1,-1)</f>
        <v>350</v>
      </c>
      <c r="G769" s="35">
        <f>ROUNDUP(E769*Bulk!$O$3,-1)</f>
        <v>320</v>
      </c>
      <c r="H769" s="2">
        <v>2</v>
      </c>
      <c r="I769" s="16">
        <f>F769*H769</f>
        <v>700</v>
      </c>
      <c r="J769" s="16">
        <f>G769*H769</f>
        <v>640</v>
      </c>
      <c r="K769" s="185">
        <v>5</v>
      </c>
      <c r="L769" s="257" t="s">
        <v>4792</v>
      </c>
      <c r="M769" s="178">
        <f>E769*H769</f>
        <v>0.98</v>
      </c>
      <c r="N769" s="178"/>
    </row>
    <row r="770" spans="1:14" x14ac:dyDescent="0.3">
      <c r="A770" s="38" t="s">
        <v>4794</v>
      </c>
      <c r="B770" s="255" t="s">
        <v>4515</v>
      </c>
      <c r="C770" s="8" t="s">
        <v>184</v>
      </c>
      <c r="D770" s="12" t="s">
        <v>208</v>
      </c>
      <c r="E770" s="266">
        <v>0.49</v>
      </c>
      <c r="F770" s="35">
        <f>ROUNDUP(E770*Bulk!$O$1,-1)</f>
        <v>350</v>
      </c>
      <c r="G770" s="35">
        <f>ROUNDUP(E770*Bulk!$O$3,-1)</f>
        <v>320</v>
      </c>
      <c r="H770" s="2">
        <v>1</v>
      </c>
      <c r="I770" s="16">
        <f>F770*H770</f>
        <v>350</v>
      </c>
      <c r="J770" s="16">
        <f>G770*H770</f>
        <v>320</v>
      </c>
      <c r="K770" s="185">
        <v>5</v>
      </c>
      <c r="L770" s="257" t="s">
        <v>4795</v>
      </c>
      <c r="M770" s="178">
        <f>E770*H770</f>
        <v>0.49</v>
      </c>
      <c r="N770" s="178"/>
    </row>
    <row r="771" spans="1:14" x14ac:dyDescent="0.3">
      <c r="A771" s="4" t="s">
        <v>6050</v>
      </c>
      <c r="B771" s="272" t="s">
        <v>5293</v>
      </c>
      <c r="C771" s="8" t="s">
        <v>184</v>
      </c>
      <c r="D771" s="12" t="s">
        <v>208</v>
      </c>
      <c r="E771" s="266">
        <v>0.49</v>
      </c>
      <c r="F771" s="35">
        <f>ROUNDUP(E771*Bulk!$O$1,-1)</f>
        <v>350</v>
      </c>
      <c r="G771" s="35">
        <f>ROUNDUP(E771*Bulk!$O$3,-1)</f>
        <v>320</v>
      </c>
      <c r="H771" s="2">
        <v>2</v>
      </c>
      <c r="I771" s="35">
        <f>F771*H771</f>
        <v>700</v>
      </c>
      <c r="J771" s="35">
        <f>G771*H771</f>
        <v>640</v>
      </c>
      <c r="K771" s="185">
        <v>5</v>
      </c>
      <c r="L771" s="257" t="s">
        <v>6051</v>
      </c>
      <c r="M771" s="178">
        <f>E771*H771</f>
        <v>0.98</v>
      </c>
      <c r="N771" s="178"/>
    </row>
    <row r="772" spans="1:14" x14ac:dyDescent="0.3">
      <c r="A772" s="21" t="s">
        <v>6050</v>
      </c>
      <c r="B772" s="272" t="s">
        <v>5293</v>
      </c>
      <c r="C772" s="8" t="s">
        <v>184</v>
      </c>
      <c r="D772" s="12" t="s">
        <v>208</v>
      </c>
      <c r="E772" s="266">
        <v>0.49</v>
      </c>
      <c r="F772" s="35">
        <f>ROUNDUP(E772*Bulk!$O$1,-1)</f>
        <v>350</v>
      </c>
      <c r="G772" s="35">
        <f>ROUNDUP(E772*Bulk!$O$3,-1)</f>
        <v>320</v>
      </c>
      <c r="H772" s="2">
        <v>1</v>
      </c>
      <c r="I772" s="35">
        <f>F772*H772</f>
        <v>350</v>
      </c>
      <c r="J772" s="35">
        <f>G772*H772</f>
        <v>320</v>
      </c>
      <c r="K772" s="185">
        <v>5</v>
      </c>
      <c r="L772" s="257" t="s">
        <v>6052</v>
      </c>
      <c r="M772" s="178">
        <f>E772*H772</f>
        <v>0.49</v>
      </c>
      <c r="N772" s="178"/>
    </row>
    <row r="773" spans="1:14" x14ac:dyDescent="0.3">
      <c r="A773" s="30" t="s">
        <v>4422</v>
      </c>
      <c r="B773" s="127" t="s">
        <v>1463</v>
      </c>
      <c r="C773" s="8" t="s">
        <v>184</v>
      </c>
      <c r="D773" s="12" t="s">
        <v>208</v>
      </c>
      <c r="E773" s="266">
        <v>0.49</v>
      </c>
      <c r="F773" s="35">
        <f>ROUNDUP(E773*Bulk!$O$1,-1)</f>
        <v>350</v>
      </c>
      <c r="G773" s="35">
        <f>ROUNDUP(E773*Bulk!$O$3,-1)</f>
        <v>320</v>
      </c>
      <c r="H773" s="2">
        <v>1</v>
      </c>
      <c r="I773" s="16">
        <f>F773*H773</f>
        <v>350</v>
      </c>
      <c r="J773" s="16">
        <f>G773*H773</f>
        <v>320</v>
      </c>
      <c r="K773" s="185">
        <v>6</v>
      </c>
      <c r="L773" s="257" t="s">
        <v>4423</v>
      </c>
      <c r="M773" s="178">
        <f>E773*H773</f>
        <v>0.49</v>
      </c>
      <c r="N773" s="178"/>
    </row>
    <row r="774" spans="1:14" x14ac:dyDescent="0.3">
      <c r="A774" s="30" t="s">
        <v>5155</v>
      </c>
      <c r="B774" s="71" t="s">
        <v>1480</v>
      </c>
      <c r="C774" s="8" t="s">
        <v>184</v>
      </c>
      <c r="D774" s="12" t="s">
        <v>208</v>
      </c>
      <c r="E774" s="266">
        <v>0.49</v>
      </c>
      <c r="F774" s="35">
        <f>ROUNDUP(E774*Bulk!$O$1,-1)</f>
        <v>350</v>
      </c>
      <c r="G774" s="35">
        <f>ROUNDUP(E774*Bulk!$O$3,-1)</f>
        <v>320</v>
      </c>
      <c r="H774" s="2">
        <v>1</v>
      </c>
      <c r="I774" s="16">
        <f>F774*H774</f>
        <v>350</v>
      </c>
      <c r="J774" s="16">
        <f>G774*H774</f>
        <v>320</v>
      </c>
      <c r="K774" s="185">
        <v>6</v>
      </c>
      <c r="L774" s="257" t="s">
        <v>5156</v>
      </c>
      <c r="M774" s="178">
        <f>E774*H774</f>
        <v>0.49</v>
      </c>
      <c r="N774" s="178"/>
    </row>
    <row r="775" spans="1:14" x14ac:dyDescent="0.3">
      <c r="A775" s="30" t="s">
        <v>3998</v>
      </c>
      <c r="B775" s="144" t="s">
        <v>1487</v>
      </c>
      <c r="C775" s="8" t="s">
        <v>184</v>
      </c>
      <c r="D775" s="12" t="s">
        <v>208</v>
      </c>
      <c r="E775" s="266">
        <v>0.49</v>
      </c>
      <c r="F775" s="35">
        <f>ROUNDUP(E775*Bulk!$O$1,-1)</f>
        <v>350</v>
      </c>
      <c r="G775" s="35">
        <f>ROUNDUP(E775*Bulk!$O$3,-1)</f>
        <v>320</v>
      </c>
      <c r="H775" s="2">
        <v>1</v>
      </c>
      <c r="I775" s="16">
        <f>F775*H775</f>
        <v>350</v>
      </c>
      <c r="J775" s="16">
        <f>G775*H775</f>
        <v>320</v>
      </c>
      <c r="K775" s="185">
        <v>6</v>
      </c>
      <c r="L775" s="257" t="s">
        <v>3999</v>
      </c>
      <c r="M775" s="178">
        <f>E775*H775</f>
        <v>0.49</v>
      </c>
      <c r="N775" s="178"/>
    </row>
    <row r="776" spans="1:14" x14ac:dyDescent="0.3">
      <c r="A776" s="4" t="s">
        <v>1760</v>
      </c>
      <c r="B776" s="23" t="s">
        <v>1322</v>
      </c>
      <c r="C776" s="8" t="s">
        <v>184</v>
      </c>
      <c r="D776" s="12" t="s">
        <v>208</v>
      </c>
      <c r="E776" s="266">
        <v>0.49</v>
      </c>
      <c r="F776" s="35">
        <f>ROUNDUP(E776*Bulk!$O$1,-1)</f>
        <v>350</v>
      </c>
      <c r="G776" s="35">
        <f>ROUNDUP(E776*Bulk!$O$3,-1)</f>
        <v>320</v>
      </c>
      <c r="H776" s="2">
        <v>1</v>
      </c>
      <c r="I776" s="16">
        <f>F776*H776</f>
        <v>350</v>
      </c>
      <c r="J776" s="16">
        <f>G776*H776</f>
        <v>320</v>
      </c>
      <c r="K776" s="185">
        <v>6</v>
      </c>
      <c r="L776" s="257" t="s">
        <v>1759</v>
      </c>
      <c r="M776" s="178">
        <f>E776*H776</f>
        <v>0.49</v>
      </c>
      <c r="N776" s="178"/>
    </row>
    <row r="777" spans="1:14" x14ac:dyDescent="0.3">
      <c r="A777" s="4" t="s">
        <v>1938</v>
      </c>
      <c r="B777" s="146" t="s">
        <v>1490</v>
      </c>
      <c r="C777" s="8" t="s">
        <v>184</v>
      </c>
      <c r="D777" s="12" t="s">
        <v>208</v>
      </c>
      <c r="E777" s="266">
        <v>0.75</v>
      </c>
      <c r="F777" s="35">
        <f>ROUNDUP(E777*Bulk!$O$1,-1)</f>
        <v>530</v>
      </c>
      <c r="G777" s="35">
        <f>ROUNDUP(E777*Bulk!$O$3,-1)</f>
        <v>490</v>
      </c>
      <c r="H777" s="2">
        <v>1</v>
      </c>
      <c r="I777" s="16">
        <f>F777*H777</f>
        <v>530</v>
      </c>
      <c r="J777" s="16">
        <f>G777*H777</f>
        <v>490</v>
      </c>
      <c r="K777" s="185">
        <v>6</v>
      </c>
      <c r="L777" s="257" t="s">
        <v>1937</v>
      </c>
      <c r="M777" s="178">
        <f>E777*H777</f>
        <v>0.75</v>
      </c>
      <c r="N777" s="178"/>
    </row>
    <row r="778" spans="1:14" x14ac:dyDescent="0.3">
      <c r="A778" s="4" t="s">
        <v>3002</v>
      </c>
      <c r="B778" s="147" t="s">
        <v>1491</v>
      </c>
      <c r="C778" s="8" t="s">
        <v>184</v>
      </c>
      <c r="D778" s="12" t="s">
        <v>208</v>
      </c>
      <c r="E778" s="266">
        <v>0.49</v>
      </c>
      <c r="F778" s="35">
        <f>ROUNDUP(E778*Bulk!$O$1,-1)</f>
        <v>350</v>
      </c>
      <c r="G778" s="35">
        <f>ROUNDUP(E778*Bulk!$O$3,-1)</f>
        <v>320</v>
      </c>
      <c r="H778" s="2">
        <v>1</v>
      </c>
      <c r="I778" s="16">
        <f>F778*H778</f>
        <v>350</v>
      </c>
      <c r="J778" s="16">
        <f>G778*H778</f>
        <v>320</v>
      </c>
      <c r="K778" s="185">
        <v>6</v>
      </c>
      <c r="L778" s="257" t="s">
        <v>3001</v>
      </c>
      <c r="M778" s="178">
        <f>E778*H778</f>
        <v>0.49</v>
      </c>
      <c r="N778" s="178"/>
    </row>
    <row r="779" spans="1:14" x14ac:dyDescent="0.3">
      <c r="A779" s="30" t="s">
        <v>1680</v>
      </c>
      <c r="B779" s="148" t="s">
        <v>1492</v>
      </c>
      <c r="C779" s="8" t="s">
        <v>184</v>
      </c>
      <c r="D779" s="12" t="s">
        <v>208</v>
      </c>
      <c r="E779" s="266">
        <v>0.49</v>
      </c>
      <c r="F779" s="35">
        <f>ROUNDUP(E779*Bulk!$O$1,-1)</f>
        <v>350</v>
      </c>
      <c r="G779" s="35">
        <f>ROUNDUP(E779*Bulk!$O$3,-1)</f>
        <v>320</v>
      </c>
      <c r="H779" s="2">
        <v>1</v>
      </c>
      <c r="I779" s="16">
        <f>F779*H779</f>
        <v>350</v>
      </c>
      <c r="J779" s="16">
        <f>G779*H779</f>
        <v>320</v>
      </c>
      <c r="K779" s="185">
        <v>6</v>
      </c>
      <c r="L779" s="257" t="s">
        <v>1681</v>
      </c>
      <c r="M779" s="178">
        <f>E779*H779</f>
        <v>0.49</v>
      </c>
      <c r="N779" s="178"/>
    </row>
    <row r="780" spans="1:14" x14ac:dyDescent="0.3">
      <c r="A780" s="30" t="s">
        <v>3004</v>
      </c>
      <c r="B780" s="151" t="s">
        <v>1495</v>
      </c>
      <c r="C780" s="8" t="s">
        <v>184</v>
      </c>
      <c r="D780" s="12" t="s">
        <v>208</v>
      </c>
      <c r="E780" s="266">
        <v>0.49</v>
      </c>
      <c r="F780" s="35">
        <f>ROUNDUP(E780*Bulk!$O$1,-1)</f>
        <v>350</v>
      </c>
      <c r="G780" s="35">
        <f>ROUNDUP(E780*Bulk!$O$3,-1)</f>
        <v>320</v>
      </c>
      <c r="H780" s="2">
        <v>1</v>
      </c>
      <c r="I780" s="16">
        <f>F780*H780</f>
        <v>350</v>
      </c>
      <c r="J780" s="16">
        <f>G780*H780</f>
        <v>320</v>
      </c>
      <c r="K780" s="185">
        <v>6</v>
      </c>
      <c r="L780" s="257" t="s">
        <v>3003</v>
      </c>
      <c r="M780" s="178">
        <f>E780*H780</f>
        <v>0.49</v>
      </c>
      <c r="N780" s="178"/>
    </row>
    <row r="781" spans="1:14" x14ac:dyDescent="0.3">
      <c r="A781" s="4" t="s">
        <v>4217</v>
      </c>
      <c r="B781" s="149" t="s">
        <v>1498</v>
      </c>
      <c r="C781" s="8" t="s">
        <v>184</v>
      </c>
      <c r="D781" s="12" t="s">
        <v>208</v>
      </c>
      <c r="E781" s="266">
        <v>0.49</v>
      </c>
      <c r="F781" s="35">
        <f>ROUNDUP(E781*Bulk!$O$1,-1)</f>
        <v>350</v>
      </c>
      <c r="G781" s="35">
        <f>ROUNDUP(E781*Bulk!$O$3,-1)</f>
        <v>320</v>
      </c>
      <c r="H781" s="2">
        <v>1</v>
      </c>
      <c r="I781" s="16">
        <f>F781*H781</f>
        <v>350</v>
      </c>
      <c r="J781" s="16">
        <f>G781*H781</f>
        <v>320</v>
      </c>
      <c r="K781" s="185">
        <v>6</v>
      </c>
      <c r="L781" s="257" t="s">
        <v>4218</v>
      </c>
      <c r="M781" s="178">
        <f>E781*H781</f>
        <v>0.49</v>
      </c>
      <c r="N781" s="178"/>
    </row>
    <row r="782" spans="1:14" x14ac:dyDescent="0.3">
      <c r="A782" s="4" t="s">
        <v>2024</v>
      </c>
      <c r="B782" s="23" t="s">
        <v>1339</v>
      </c>
      <c r="C782" s="8" t="s">
        <v>184</v>
      </c>
      <c r="D782" s="12" t="s">
        <v>208</v>
      </c>
      <c r="E782" s="266">
        <v>0.49</v>
      </c>
      <c r="F782" s="35">
        <f>ROUNDUP(E782*Bulk!$O$1,-1)</f>
        <v>350</v>
      </c>
      <c r="G782" s="35">
        <f>ROUNDUP(E782*Bulk!$O$3,-1)</f>
        <v>320</v>
      </c>
      <c r="H782" s="2">
        <v>1</v>
      </c>
      <c r="I782" s="16">
        <f>F782*H782</f>
        <v>350</v>
      </c>
      <c r="J782" s="16">
        <f>G782*H782</f>
        <v>320</v>
      </c>
      <c r="K782" s="185">
        <v>6</v>
      </c>
      <c r="L782" s="257" t="s">
        <v>2023</v>
      </c>
      <c r="M782" s="178">
        <f>E782*H782</f>
        <v>0.49</v>
      </c>
      <c r="N782" s="178"/>
    </row>
    <row r="783" spans="1:14" x14ac:dyDescent="0.3">
      <c r="A783" s="4" t="s">
        <v>3006</v>
      </c>
      <c r="B783" s="23" t="s">
        <v>1347</v>
      </c>
      <c r="C783" s="8" t="s">
        <v>184</v>
      </c>
      <c r="D783" s="12" t="s">
        <v>208</v>
      </c>
      <c r="E783" s="266">
        <v>0.49</v>
      </c>
      <c r="F783" s="35">
        <f>ROUNDUP(E783*Bulk!$O$1,-1)</f>
        <v>350</v>
      </c>
      <c r="G783" s="35">
        <f>ROUNDUP(E783*Bulk!$O$3,-1)</f>
        <v>320</v>
      </c>
      <c r="H783" s="2">
        <v>1</v>
      </c>
      <c r="I783" s="16">
        <f>F783*H783</f>
        <v>350</v>
      </c>
      <c r="J783" s="16">
        <f>G783*H783</f>
        <v>320</v>
      </c>
      <c r="K783" s="185">
        <v>6</v>
      </c>
      <c r="L783" s="257" t="s">
        <v>3005</v>
      </c>
      <c r="M783" s="178">
        <f>E783*H783</f>
        <v>0.49</v>
      </c>
      <c r="N783" s="178"/>
    </row>
    <row r="784" spans="1:14" x14ac:dyDescent="0.3">
      <c r="A784" s="30" t="s">
        <v>906</v>
      </c>
      <c r="B784" s="165" t="s">
        <v>1515</v>
      </c>
      <c r="C784" s="8" t="s">
        <v>184</v>
      </c>
      <c r="D784" s="12" t="s">
        <v>208</v>
      </c>
      <c r="E784" s="266">
        <v>0.49</v>
      </c>
      <c r="F784" s="35">
        <f>ROUNDUP(E784*Bulk!$O$1,-1)</f>
        <v>350</v>
      </c>
      <c r="G784" s="35">
        <f>ROUNDUP(E784*Bulk!$O$3,-1)</f>
        <v>320</v>
      </c>
      <c r="H784" s="2">
        <v>1</v>
      </c>
      <c r="I784" s="16">
        <f>F784*H784</f>
        <v>350</v>
      </c>
      <c r="J784" s="16">
        <f>G784*H784</f>
        <v>320</v>
      </c>
      <c r="K784" s="185">
        <v>6</v>
      </c>
      <c r="L784" s="257" t="s">
        <v>2398</v>
      </c>
      <c r="M784" s="178">
        <f>E784*H784</f>
        <v>0.49</v>
      </c>
      <c r="N784" s="178"/>
    </row>
    <row r="785" spans="1:14" x14ac:dyDescent="0.3">
      <c r="A785" s="30" t="s">
        <v>902</v>
      </c>
      <c r="B785" s="169" t="s">
        <v>1519</v>
      </c>
      <c r="C785" s="8" t="s">
        <v>184</v>
      </c>
      <c r="D785" s="12" t="s">
        <v>208</v>
      </c>
      <c r="E785" s="266">
        <v>0.49</v>
      </c>
      <c r="F785" s="35">
        <f>ROUNDUP(E785*Bulk!$O$1,-1)</f>
        <v>350</v>
      </c>
      <c r="G785" s="35">
        <f>ROUNDUP(E785*Bulk!$O$3,-1)</f>
        <v>320</v>
      </c>
      <c r="H785" s="2">
        <v>2</v>
      </c>
      <c r="I785" s="16">
        <f>F785*H785</f>
        <v>700</v>
      </c>
      <c r="J785" s="16">
        <f>G785*H785</f>
        <v>640</v>
      </c>
      <c r="K785" s="185">
        <v>6</v>
      </c>
      <c r="L785" s="257" t="s">
        <v>903</v>
      </c>
      <c r="M785" s="178">
        <f>E785*H785</f>
        <v>0.98</v>
      </c>
      <c r="N785" s="178"/>
    </row>
    <row r="786" spans="1:14" x14ac:dyDescent="0.3">
      <c r="A786" s="38" t="s">
        <v>902</v>
      </c>
      <c r="B786" s="169" t="s">
        <v>1519</v>
      </c>
      <c r="C786" s="8" t="s">
        <v>184</v>
      </c>
      <c r="D786" s="12" t="s">
        <v>208</v>
      </c>
      <c r="E786" s="266">
        <v>0.49</v>
      </c>
      <c r="F786" s="35">
        <f>ROUNDUP(E786*Bulk!$O$1,-1)</f>
        <v>350</v>
      </c>
      <c r="G786" s="35">
        <f>ROUNDUP(E786*Bulk!$O$3,-1)</f>
        <v>320</v>
      </c>
      <c r="H786" s="2">
        <v>1</v>
      </c>
      <c r="I786" s="16">
        <f>F786*H786</f>
        <v>350</v>
      </c>
      <c r="J786" s="16">
        <f>G786*H786</f>
        <v>320</v>
      </c>
      <c r="K786" s="185">
        <v>6</v>
      </c>
      <c r="L786" s="257" t="s">
        <v>904</v>
      </c>
      <c r="M786" s="178">
        <f>E786*H786</f>
        <v>0.49</v>
      </c>
      <c r="N786" s="178"/>
    </row>
    <row r="787" spans="1:14" x14ac:dyDescent="0.3">
      <c r="A787" s="30" t="s">
        <v>4424</v>
      </c>
      <c r="B787" s="167" t="s">
        <v>1518</v>
      </c>
      <c r="C787" s="8" t="s">
        <v>184</v>
      </c>
      <c r="D787" s="12" t="s">
        <v>208</v>
      </c>
      <c r="E787" s="266">
        <v>0.49</v>
      </c>
      <c r="F787" s="35">
        <f>ROUNDUP(E787*Bulk!$O$1,-1)</f>
        <v>350</v>
      </c>
      <c r="G787" s="35">
        <f>ROUNDUP(E787*Bulk!$O$3,-1)</f>
        <v>320</v>
      </c>
      <c r="H787" s="2">
        <v>2</v>
      </c>
      <c r="I787" s="16">
        <f>F787*H787</f>
        <v>700</v>
      </c>
      <c r="J787" s="16">
        <f>G787*H787</f>
        <v>640</v>
      </c>
      <c r="K787" s="185">
        <v>6</v>
      </c>
      <c r="L787" s="257" t="s">
        <v>4425</v>
      </c>
      <c r="M787" s="178">
        <f>E787*H787</f>
        <v>0.98</v>
      </c>
      <c r="N787" s="178"/>
    </row>
    <row r="788" spans="1:14" x14ac:dyDescent="0.3">
      <c r="A788" s="30" t="s">
        <v>906</v>
      </c>
      <c r="B788" s="168" t="s">
        <v>1520</v>
      </c>
      <c r="C788" s="8" t="s">
        <v>184</v>
      </c>
      <c r="D788" s="12" t="s">
        <v>208</v>
      </c>
      <c r="E788" s="266">
        <v>0.99</v>
      </c>
      <c r="F788" s="35">
        <f>ROUNDUP(E788*Bulk!$O$1,-1)</f>
        <v>700</v>
      </c>
      <c r="G788" s="35">
        <f>ROUNDUP(E788*Bulk!$O$3,-1)</f>
        <v>650</v>
      </c>
      <c r="H788" s="2">
        <v>2</v>
      </c>
      <c r="I788" s="16">
        <f>F788*H788</f>
        <v>1400</v>
      </c>
      <c r="J788" s="16">
        <f>G788*H788</f>
        <v>1300</v>
      </c>
      <c r="K788" s="185">
        <v>6</v>
      </c>
      <c r="L788" s="257" t="s">
        <v>905</v>
      </c>
      <c r="M788" s="178">
        <f>E788*H788</f>
        <v>1.98</v>
      </c>
      <c r="N788" s="178"/>
    </row>
    <row r="789" spans="1:14" x14ac:dyDescent="0.3">
      <c r="A789" s="30" t="s">
        <v>3010</v>
      </c>
      <c r="B789" s="23" t="s">
        <v>2421</v>
      </c>
      <c r="C789" s="8" t="s">
        <v>184</v>
      </c>
      <c r="D789" s="11" t="s">
        <v>210</v>
      </c>
      <c r="E789" s="266">
        <v>0.99</v>
      </c>
      <c r="F789" s="35">
        <f>ROUNDUP(E789*Bulk!$O$1,-1)</f>
        <v>700</v>
      </c>
      <c r="G789" s="35">
        <f>ROUNDUP(E789*Bulk!$O$3,-1)</f>
        <v>650</v>
      </c>
      <c r="H789" s="2">
        <v>1</v>
      </c>
      <c r="I789" s="16">
        <f>F789*H789</f>
        <v>700</v>
      </c>
      <c r="J789" s="16">
        <f>G789*H789</f>
        <v>650</v>
      </c>
      <c r="K789" s="185">
        <v>6</v>
      </c>
      <c r="L789" s="257" t="s">
        <v>3009</v>
      </c>
      <c r="M789" s="178">
        <f>E789*H789</f>
        <v>0.99</v>
      </c>
      <c r="N789" s="178"/>
    </row>
    <row r="790" spans="1:14" x14ac:dyDescent="0.3">
      <c r="A790" s="30" t="s">
        <v>3008</v>
      </c>
      <c r="B790" s="23" t="s">
        <v>2421</v>
      </c>
      <c r="C790" s="8" t="s">
        <v>184</v>
      </c>
      <c r="D790" s="12" t="s">
        <v>208</v>
      </c>
      <c r="E790" s="266">
        <v>0.49</v>
      </c>
      <c r="F790" s="35">
        <f>ROUNDUP(E790*Bulk!$O$1,-1)</f>
        <v>350</v>
      </c>
      <c r="G790" s="35">
        <f>ROUNDUP(E790*Bulk!$O$3,-1)</f>
        <v>320</v>
      </c>
      <c r="H790" s="2">
        <v>1</v>
      </c>
      <c r="I790" s="16">
        <f>F790*H790</f>
        <v>350</v>
      </c>
      <c r="J790" s="16">
        <f>G790*H790</f>
        <v>320</v>
      </c>
      <c r="K790" s="185">
        <v>6</v>
      </c>
      <c r="L790" s="257" t="s">
        <v>3007</v>
      </c>
      <c r="M790" s="178">
        <f>E790*H790</f>
        <v>0.49</v>
      </c>
      <c r="N790" s="178"/>
    </row>
    <row r="791" spans="1:14" x14ac:dyDescent="0.3">
      <c r="A791" s="4" t="s">
        <v>3015</v>
      </c>
      <c r="B791" s="23" t="s">
        <v>2421</v>
      </c>
      <c r="C791" s="8" t="s">
        <v>184</v>
      </c>
      <c r="D791" s="12" t="s">
        <v>208</v>
      </c>
      <c r="E791" s="266">
        <v>0.49</v>
      </c>
      <c r="F791" s="35">
        <f>ROUNDUP(E791*Bulk!$O$1,-1)</f>
        <v>350</v>
      </c>
      <c r="G791" s="35">
        <f>ROUNDUP(E791*Bulk!$O$3,-1)</f>
        <v>320</v>
      </c>
      <c r="H791" s="2">
        <v>1</v>
      </c>
      <c r="I791" s="16">
        <f>F791*H791</f>
        <v>350</v>
      </c>
      <c r="J791" s="16">
        <f>G791*H791</f>
        <v>320</v>
      </c>
      <c r="K791" s="185">
        <v>6</v>
      </c>
      <c r="L791" s="257" t="s">
        <v>3014</v>
      </c>
      <c r="M791" s="178">
        <f>E791*H791</f>
        <v>0.49</v>
      </c>
      <c r="N791" s="178"/>
    </row>
    <row r="792" spans="1:14" x14ac:dyDescent="0.3">
      <c r="A792" s="30" t="s">
        <v>3011</v>
      </c>
      <c r="B792" s="23" t="s">
        <v>2421</v>
      </c>
      <c r="C792" s="8" t="s">
        <v>184</v>
      </c>
      <c r="D792" s="12" t="s">
        <v>208</v>
      </c>
      <c r="E792" s="266">
        <v>0.49</v>
      </c>
      <c r="F792" s="35">
        <f>ROUNDUP(E792*Bulk!$O$1,-1)</f>
        <v>350</v>
      </c>
      <c r="G792" s="35">
        <f>ROUNDUP(E792*Bulk!$O$3,-1)</f>
        <v>320</v>
      </c>
      <c r="H792" s="2">
        <v>1</v>
      </c>
      <c r="I792" s="16">
        <f>F792*H792</f>
        <v>350</v>
      </c>
      <c r="J792" s="16">
        <f>G792*H792</f>
        <v>320</v>
      </c>
      <c r="K792" s="185">
        <v>6</v>
      </c>
      <c r="L792" s="257" t="s">
        <v>3012</v>
      </c>
      <c r="M792" s="178">
        <f>E792*H792</f>
        <v>0.49</v>
      </c>
      <c r="N792" s="178"/>
    </row>
    <row r="793" spans="1:14" x14ac:dyDescent="0.3">
      <c r="A793" s="4" t="s">
        <v>3011</v>
      </c>
      <c r="B793" s="23" t="s">
        <v>2421</v>
      </c>
      <c r="C793" s="8" t="s">
        <v>184</v>
      </c>
      <c r="D793" s="12" t="s">
        <v>208</v>
      </c>
      <c r="E793" s="266">
        <v>0.49</v>
      </c>
      <c r="F793" s="35">
        <f>ROUNDUP(E793*Bulk!$O$1,-1)</f>
        <v>350</v>
      </c>
      <c r="G793" s="35">
        <f>ROUNDUP(E793*Bulk!$O$3,-1)</f>
        <v>320</v>
      </c>
      <c r="H793" s="2">
        <v>1</v>
      </c>
      <c r="I793" s="35">
        <f>F793*H793</f>
        <v>350</v>
      </c>
      <c r="J793" s="35">
        <f>G793*H793</f>
        <v>320</v>
      </c>
      <c r="K793" s="185">
        <v>6</v>
      </c>
      <c r="L793" s="257" t="s">
        <v>3012</v>
      </c>
      <c r="M793" s="178">
        <f>E793*H793</f>
        <v>0.49</v>
      </c>
      <c r="N793" s="178"/>
    </row>
    <row r="794" spans="1:14" x14ac:dyDescent="0.3">
      <c r="A794" s="30" t="s">
        <v>4220</v>
      </c>
      <c r="B794" s="249" t="s">
        <v>4120</v>
      </c>
      <c r="C794" s="8" t="s">
        <v>184</v>
      </c>
      <c r="D794" s="12" t="s">
        <v>208</v>
      </c>
      <c r="E794" s="266">
        <v>0.49</v>
      </c>
      <c r="F794" s="35">
        <f>ROUNDUP(E794*Bulk!$O$1,-1)</f>
        <v>350</v>
      </c>
      <c r="G794" s="35">
        <f>ROUNDUP(E794*Bulk!$O$3,-1)</f>
        <v>320</v>
      </c>
      <c r="H794" s="2">
        <v>1</v>
      </c>
      <c r="I794" s="16">
        <f>F794*H794</f>
        <v>350</v>
      </c>
      <c r="J794" s="16">
        <f>G794*H794</f>
        <v>320</v>
      </c>
      <c r="K794" s="185">
        <v>6</v>
      </c>
      <c r="L794" s="257" t="s">
        <v>4219</v>
      </c>
      <c r="M794" s="178">
        <f>E794*H794</f>
        <v>0.49</v>
      </c>
      <c r="N794" s="178"/>
    </row>
    <row r="795" spans="1:14" x14ac:dyDescent="0.3">
      <c r="A795" s="4" t="s">
        <v>1756</v>
      </c>
      <c r="B795" s="23" t="s">
        <v>1322</v>
      </c>
      <c r="C795" s="8" t="s">
        <v>184</v>
      </c>
      <c r="D795" s="12" t="s">
        <v>208</v>
      </c>
      <c r="E795" s="266">
        <v>0.49</v>
      </c>
      <c r="F795" s="35">
        <f>ROUNDUP(E795*Bulk!$O$1,-1)</f>
        <v>350</v>
      </c>
      <c r="G795" s="35">
        <f>ROUNDUP(E795*Bulk!$O$3,-1)</f>
        <v>320</v>
      </c>
      <c r="H795" s="2">
        <v>1</v>
      </c>
      <c r="I795" s="16">
        <f>F795*H795</f>
        <v>350</v>
      </c>
      <c r="J795" s="16">
        <f>G795*H795</f>
        <v>320</v>
      </c>
      <c r="K795" s="185">
        <v>7</v>
      </c>
      <c r="L795" s="257" t="s">
        <v>1755</v>
      </c>
      <c r="M795" s="178">
        <f>E795*H795</f>
        <v>0.49</v>
      </c>
      <c r="N795" s="178"/>
    </row>
    <row r="796" spans="1:14" x14ac:dyDescent="0.3">
      <c r="A796" s="30" t="s">
        <v>907</v>
      </c>
      <c r="B796" s="147" t="s">
        <v>1491</v>
      </c>
      <c r="C796" s="8" t="s">
        <v>184</v>
      </c>
      <c r="D796" s="12" t="s">
        <v>208</v>
      </c>
      <c r="E796" s="266">
        <v>0.49</v>
      </c>
      <c r="F796" s="35">
        <f>ROUNDUP(E796*Bulk!$O$1,-1)</f>
        <v>350</v>
      </c>
      <c r="G796" s="35">
        <f>ROUNDUP(E796*Bulk!$O$3,-1)</f>
        <v>320</v>
      </c>
      <c r="H796" s="2">
        <v>2</v>
      </c>
      <c r="I796" s="16">
        <f>F796*H796</f>
        <v>700</v>
      </c>
      <c r="J796" s="16">
        <f>G796*H796</f>
        <v>640</v>
      </c>
      <c r="K796" s="185">
        <v>7</v>
      </c>
      <c r="L796" s="257" t="s">
        <v>908</v>
      </c>
      <c r="M796" s="178">
        <f>E796*H796</f>
        <v>0.98</v>
      </c>
      <c r="N796" s="178"/>
    </row>
    <row r="797" spans="1:14" x14ac:dyDescent="0.3">
      <c r="A797" s="4" t="s">
        <v>6054</v>
      </c>
      <c r="B797" s="150" t="s">
        <v>1494</v>
      </c>
      <c r="C797" s="8" t="s">
        <v>184</v>
      </c>
      <c r="D797" s="12" t="s">
        <v>208</v>
      </c>
      <c r="E797" s="266">
        <v>0.59</v>
      </c>
      <c r="F797" s="35">
        <f>ROUNDUP(E797*Bulk!$O$1,-1)</f>
        <v>420</v>
      </c>
      <c r="G797" s="35">
        <f>ROUNDUP(E797*Bulk!$O$3,-1)</f>
        <v>390</v>
      </c>
      <c r="H797" s="2">
        <v>1</v>
      </c>
      <c r="I797" s="35">
        <f>F797*H797</f>
        <v>420</v>
      </c>
      <c r="J797" s="35">
        <f>G797*H797</f>
        <v>390</v>
      </c>
      <c r="K797" s="185">
        <v>7</v>
      </c>
      <c r="L797" s="257" t="s">
        <v>6055</v>
      </c>
      <c r="M797" s="178">
        <f>E797*H797</f>
        <v>0.59</v>
      </c>
      <c r="N797" s="178"/>
    </row>
    <row r="798" spans="1:14" x14ac:dyDescent="0.3">
      <c r="A798" s="30" t="s">
        <v>910</v>
      </c>
      <c r="B798" s="166" t="s">
        <v>1516</v>
      </c>
      <c r="C798" s="8" t="s">
        <v>184</v>
      </c>
      <c r="D798" s="12" t="s">
        <v>208</v>
      </c>
      <c r="E798" s="266">
        <v>0.49</v>
      </c>
      <c r="F798" s="35">
        <f>ROUNDUP(E798*Bulk!$O$1,-1)</f>
        <v>350</v>
      </c>
      <c r="G798" s="35">
        <f>ROUNDUP(E798*Bulk!$O$3,-1)</f>
        <v>320</v>
      </c>
      <c r="H798" s="2">
        <v>2</v>
      </c>
      <c r="I798" s="16">
        <f>F798*H798</f>
        <v>700</v>
      </c>
      <c r="J798" s="16">
        <f>G798*H798</f>
        <v>640</v>
      </c>
      <c r="K798" s="185">
        <v>7</v>
      </c>
      <c r="L798" s="257" t="s">
        <v>909</v>
      </c>
      <c r="M798" s="178">
        <f>E798*H798</f>
        <v>0.98</v>
      </c>
      <c r="N798" s="178"/>
    </row>
    <row r="799" spans="1:14" x14ac:dyDescent="0.3">
      <c r="A799" s="30" t="s">
        <v>4796</v>
      </c>
      <c r="B799" s="192" t="s">
        <v>2422</v>
      </c>
      <c r="C799" s="8" t="s">
        <v>184</v>
      </c>
      <c r="D799" s="12" t="s">
        <v>208</v>
      </c>
      <c r="E799" s="266">
        <v>0.49</v>
      </c>
      <c r="F799" s="35">
        <f>ROUNDUP(E799*Bulk!$O$1,-1)</f>
        <v>350</v>
      </c>
      <c r="G799" s="35">
        <f>ROUNDUP(E799*Bulk!$O$3,-1)</f>
        <v>320</v>
      </c>
      <c r="H799" s="2">
        <v>1</v>
      </c>
      <c r="I799" s="16">
        <f>F799*H799</f>
        <v>350</v>
      </c>
      <c r="J799" s="16">
        <f>G799*H799</f>
        <v>320</v>
      </c>
      <c r="K799" s="185">
        <v>10</v>
      </c>
      <c r="L799" s="257" t="s">
        <v>4797</v>
      </c>
      <c r="M799" s="178">
        <f>E799*H799</f>
        <v>0.49</v>
      </c>
      <c r="N799" s="178"/>
    </row>
    <row r="800" spans="1:14" x14ac:dyDescent="0.3">
      <c r="A800" s="30" t="s">
        <v>911</v>
      </c>
      <c r="B800" s="169" t="s">
        <v>1519</v>
      </c>
      <c r="C800" s="8" t="s">
        <v>184</v>
      </c>
      <c r="D800" s="12" t="s">
        <v>208</v>
      </c>
      <c r="E800" s="266">
        <v>0.49</v>
      </c>
      <c r="F800" s="35">
        <f>ROUNDUP(E800*Bulk!$O$1,-1)</f>
        <v>350</v>
      </c>
      <c r="G800" s="35">
        <f>ROUNDUP(E800*Bulk!$O$3,-1)</f>
        <v>320</v>
      </c>
      <c r="H800" s="2">
        <v>3</v>
      </c>
      <c r="I800" s="16">
        <f>F800*H800</f>
        <v>1050</v>
      </c>
      <c r="J800" s="16">
        <f>G800*H800</f>
        <v>960</v>
      </c>
      <c r="K800" s="185">
        <v>12</v>
      </c>
      <c r="L800" s="257" t="s">
        <v>912</v>
      </c>
      <c r="M800" s="178">
        <f>E800*H800</f>
        <v>1.47</v>
      </c>
      <c r="N800" s="178"/>
    </row>
    <row r="801" spans="1:14" x14ac:dyDescent="0.3">
      <c r="A801" s="30" t="s">
        <v>915</v>
      </c>
      <c r="B801" s="153" t="s">
        <v>1497</v>
      </c>
      <c r="C801" s="8" t="s">
        <v>184</v>
      </c>
      <c r="D801" s="12" t="s">
        <v>208</v>
      </c>
      <c r="E801" s="266">
        <v>0.49</v>
      </c>
      <c r="F801" s="35">
        <f>ROUNDUP(E801*Bulk!$O$1,-1)</f>
        <v>350</v>
      </c>
      <c r="G801" s="35">
        <f>ROUNDUP(E801*Bulk!$O$3,-1)</f>
        <v>320</v>
      </c>
      <c r="H801" s="2">
        <v>2</v>
      </c>
      <c r="I801" s="16">
        <f>F801*H801</f>
        <v>700</v>
      </c>
      <c r="J801" s="16">
        <f>G801*H801</f>
        <v>640</v>
      </c>
      <c r="K801" s="188" t="s">
        <v>2394</v>
      </c>
      <c r="L801" s="257" t="s">
        <v>916</v>
      </c>
      <c r="M801" s="178">
        <f>E801*H801</f>
        <v>0.98</v>
      </c>
      <c r="N801" s="178"/>
    </row>
    <row r="802" spans="1:14" x14ac:dyDescent="0.3">
      <c r="A802" s="30" t="s">
        <v>4798</v>
      </c>
      <c r="B802" s="155" t="s">
        <v>1500</v>
      </c>
      <c r="C802" s="8" t="s">
        <v>184</v>
      </c>
      <c r="D802" s="12" t="s">
        <v>208</v>
      </c>
      <c r="E802" s="266">
        <v>0.99</v>
      </c>
      <c r="F802" s="35">
        <f>ROUNDUP(E802*Bulk!$O$1,-1)</f>
        <v>700</v>
      </c>
      <c r="G802" s="35">
        <f>ROUNDUP(E802*Bulk!$O$3,-1)</f>
        <v>650</v>
      </c>
      <c r="H802" s="2">
        <v>1</v>
      </c>
      <c r="I802" s="16">
        <f>F802*H802</f>
        <v>700</v>
      </c>
      <c r="J802" s="16">
        <f>G802*H802</f>
        <v>650</v>
      </c>
      <c r="K802" s="188" t="s">
        <v>2394</v>
      </c>
      <c r="L802" s="257" t="s">
        <v>4799</v>
      </c>
      <c r="M802" s="178">
        <f>E802*H802</f>
        <v>0.99</v>
      </c>
      <c r="N802" s="178"/>
    </row>
    <row r="803" spans="1:14" x14ac:dyDescent="0.3">
      <c r="A803" s="4" t="s">
        <v>4800</v>
      </c>
      <c r="B803" s="143" t="s">
        <v>1505</v>
      </c>
      <c r="C803" s="8" t="s">
        <v>184</v>
      </c>
      <c r="D803" s="12" t="s">
        <v>208</v>
      </c>
      <c r="E803" s="266">
        <v>1.99</v>
      </c>
      <c r="F803" s="35">
        <f>ROUNDUP(E803*Bulk!$O$1,-1)</f>
        <v>1400</v>
      </c>
      <c r="G803" s="35">
        <f>ROUNDUP(E803*Bulk!$O$3,-1)</f>
        <v>1300</v>
      </c>
      <c r="H803" s="2">
        <v>1</v>
      </c>
      <c r="I803" s="16">
        <f>F803*H803</f>
        <v>1400</v>
      </c>
      <c r="J803" s="16">
        <f>G803*H803</f>
        <v>1300</v>
      </c>
      <c r="K803" s="188" t="s">
        <v>2394</v>
      </c>
      <c r="L803" s="257" t="s">
        <v>4801</v>
      </c>
      <c r="M803" s="178">
        <f>E803*H803</f>
        <v>1.99</v>
      </c>
      <c r="N803" s="178"/>
    </row>
    <row r="804" spans="1:14" x14ac:dyDescent="0.3">
      <c r="A804" s="4" t="s">
        <v>2025</v>
      </c>
      <c r="B804" s="23" t="s">
        <v>1339</v>
      </c>
      <c r="C804" s="8" t="s">
        <v>184</v>
      </c>
      <c r="D804" s="12" t="s">
        <v>208</v>
      </c>
      <c r="E804" s="266">
        <v>0.49</v>
      </c>
      <c r="F804" s="35">
        <f>ROUNDUP(E804*Bulk!$O$1,-1)</f>
        <v>350</v>
      </c>
      <c r="G804" s="35">
        <f>ROUNDUP(E804*Bulk!$O$3,-1)</f>
        <v>320</v>
      </c>
      <c r="H804" s="2">
        <v>2</v>
      </c>
      <c r="I804" s="16">
        <f>F804*H804</f>
        <v>700</v>
      </c>
      <c r="J804" s="16">
        <f>G804*H804</f>
        <v>640</v>
      </c>
      <c r="K804" s="188" t="s">
        <v>2394</v>
      </c>
      <c r="L804" s="257" t="s">
        <v>2026</v>
      </c>
      <c r="M804" s="178">
        <f>E804*H804</f>
        <v>0.98</v>
      </c>
      <c r="N804" s="178"/>
    </row>
    <row r="805" spans="1:14" x14ac:dyDescent="0.3">
      <c r="A805" s="30" t="s">
        <v>914</v>
      </c>
      <c r="B805" s="164" t="s">
        <v>1514</v>
      </c>
      <c r="C805" s="8" t="s">
        <v>184</v>
      </c>
      <c r="D805" s="12" t="s">
        <v>208</v>
      </c>
      <c r="E805" s="266">
        <v>0.49</v>
      </c>
      <c r="F805" s="35">
        <f>ROUNDUP(E805*Bulk!$O$1,-1)</f>
        <v>350</v>
      </c>
      <c r="G805" s="35">
        <f>ROUNDUP(E805*Bulk!$O$3,-1)</f>
        <v>320</v>
      </c>
      <c r="H805" s="2">
        <v>1</v>
      </c>
      <c r="I805" s="16">
        <f>F805*H805</f>
        <v>350</v>
      </c>
      <c r="J805" s="16">
        <f>G805*H805</f>
        <v>320</v>
      </c>
      <c r="K805" s="188" t="s">
        <v>2394</v>
      </c>
      <c r="L805" s="257" t="s">
        <v>913</v>
      </c>
      <c r="M805" s="178">
        <f>E805*H805</f>
        <v>0.49</v>
      </c>
      <c r="N805" s="178"/>
    </row>
    <row r="806" spans="1:14" x14ac:dyDescent="0.3">
      <c r="A806" s="30" t="s">
        <v>918</v>
      </c>
      <c r="B806" s="167" t="s">
        <v>1518</v>
      </c>
      <c r="C806" s="8" t="s">
        <v>184</v>
      </c>
      <c r="D806" s="12" t="s">
        <v>208</v>
      </c>
      <c r="E806" s="266">
        <v>0.49</v>
      </c>
      <c r="F806" s="35">
        <f>ROUNDUP(E806*Bulk!$O$1,-1)</f>
        <v>350</v>
      </c>
      <c r="G806" s="35">
        <f>ROUNDUP(E806*Bulk!$O$3,-1)</f>
        <v>320</v>
      </c>
      <c r="H806" s="2">
        <v>1</v>
      </c>
      <c r="I806" s="16">
        <f>F806*H806</f>
        <v>350</v>
      </c>
      <c r="J806" s="16">
        <f>G806*H806</f>
        <v>320</v>
      </c>
      <c r="K806" s="188" t="s">
        <v>2394</v>
      </c>
      <c r="L806" s="257" t="s">
        <v>917</v>
      </c>
      <c r="M806" s="178">
        <f>E806*H806</f>
        <v>0.49</v>
      </c>
      <c r="N806" s="178"/>
    </row>
    <row r="807" spans="1:14" x14ac:dyDescent="0.3">
      <c r="A807" s="38" t="s">
        <v>920</v>
      </c>
      <c r="B807" s="170" t="s">
        <v>1523</v>
      </c>
      <c r="C807" s="8" t="s">
        <v>184</v>
      </c>
      <c r="D807" s="12" t="s">
        <v>208</v>
      </c>
      <c r="E807" s="266">
        <v>0.49</v>
      </c>
      <c r="F807" s="35">
        <f>ROUNDUP(E807*Bulk!$O$1,-1)</f>
        <v>350</v>
      </c>
      <c r="G807" s="35">
        <f>ROUNDUP(E807*Bulk!$O$3,-1)</f>
        <v>320</v>
      </c>
      <c r="H807" s="2">
        <v>1</v>
      </c>
      <c r="I807" s="16">
        <f>F807*H807</f>
        <v>350</v>
      </c>
      <c r="J807" s="16">
        <f>G807*H807</f>
        <v>320</v>
      </c>
      <c r="K807" s="188" t="s">
        <v>2394</v>
      </c>
      <c r="L807" s="257" t="s">
        <v>921</v>
      </c>
      <c r="M807" s="178">
        <f>E807*H807</f>
        <v>0.49</v>
      </c>
      <c r="N807" s="178"/>
    </row>
    <row r="808" spans="1:14" x14ac:dyDescent="0.3">
      <c r="A808" s="30" t="s">
        <v>920</v>
      </c>
      <c r="B808" s="170" t="s">
        <v>1523</v>
      </c>
      <c r="C808" s="8" t="s">
        <v>184</v>
      </c>
      <c r="D808" s="12" t="s">
        <v>208</v>
      </c>
      <c r="E808" s="266">
        <v>0.49</v>
      </c>
      <c r="F808" s="35">
        <f>ROUNDUP(E808*Bulk!$O$1,-1)</f>
        <v>350</v>
      </c>
      <c r="G808" s="35">
        <f>ROUNDUP(E808*Bulk!$O$3,-1)</f>
        <v>320</v>
      </c>
      <c r="H808" s="2">
        <v>5</v>
      </c>
      <c r="I808" s="16">
        <f>F808*H808</f>
        <v>1750</v>
      </c>
      <c r="J808" s="16">
        <f>G808*H808</f>
        <v>1600</v>
      </c>
      <c r="K808" s="188" t="s">
        <v>2394</v>
      </c>
      <c r="L808" s="257" t="s">
        <v>919</v>
      </c>
      <c r="M808" s="178">
        <f>E808*H808</f>
        <v>2.4500000000000002</v>
      </c>
      <c r="N808" s="178"/>
    </row>
    <row r="809" spans="1:14" x14ac:dyDescent="0.3">
      <c r="A809" s="30" t="s">
        <v>3017</v>
      </c>
      <c r="B809" s="172" t="s">
        <v>1525</v>
      </c>
      <c r="C809" s="8" t="s">
        <v>184</v>
      </c>
      <c r="D809" s="11" t="s">
        <v>210</v>
      </c>
      <c r="E809" s="266">
        <v>0.99</v>
      </c>
      <c r="F809" s="35">
        <f>ROUNDUP(E809*Bulk!$O$1,-1)</f>
        <v>700</v>
      </c>
      <c r="G809" s="35">
        <f>ROUNDUP(E809*Bulk!$O$3,-1)</f>
        <v>650</v>
      </c>
      <c r="H809" s="2">
        <v>2</v>
      </c>
      <c r="I809" s="16">
        <f>F809*H809</f>
        <v>1400</v>
      </c>
      <c r="J809" s="16">
        <f>G809*H809</f>
        <v>1300</v>
      </c>
      <c r="K809" s="188" t="s">
        <v>2394</v>
      </c>
      <c r="L809" s="257" t="s">
        <v>3016</v>
      </c>
      <c r="M809" s="178">
        <f>E809*H809</f>
        <v>1.98</v>
      </c>
      <c r="N809" s="178"/>
    </row>
    <row r="810" spans="1:14" x14ac:dyDescent="0.3">
      <c r="A810" s="30" t="s">
        <v>915</v>
      </c>
      <c r="B810" s="172" t="s">
        <v>1525</v>
      </c>
      <c r="C810" s="8" t="s">
        <v>184</v>
      </c>
      <c r="D810" s="12" t="s">
        <v>208</v>
      </c>
      <c r="E810" s="266">
        <v>0.49</v>
      </c>
      <c r="F810" s="35">
        <f>ROUNDUP(E810*Bulk!$O$1,-1)</f>
        <v>350</v>
      </c>
      <c r="G810" s="35">
        <f>ROUNDUP(E810*Bulk!$O$3,-1)</f>
        <v>320</v>
      </c>
      <c r="H810" s="2">
        <v>2</v>
      </c>
      <c r="I810" s="16">
        <f>F810*H810</f>
        <v>700</v>
      </c>
      <c r="J810" s="16">
        <f>G810*H810</f>
        <v>640</v>
      </c>
      <c r="K810" s="188" t="s">
        <v>2394</v>
      </c>
      <c r="L810" s="257" t="s">
        <v>3013</v>
      </c>
      <c r="M810" s="178">
        <f>E810*H810</f>
        <v>0.98</v>
      </c>
      <c r="N810" s="178"/>
    </row>
    <row r="811" spans="1:14" x14ac:dyDescent="0.3">
      <c r="A811" s="4" t="s">
        <v>5157</v>
      </c>
      <c r="B811" s="244" t="s">
        <v>3837</v>
      </c>
      <c r="C811" s="8" t="s">
        <v>184</v>
      </c>
      <c r="D811" s="12" t="s">
        <v>208</v>
      </c>
      <c r="E811" s="266">
        <v>0.49</v>
      </c>
      <c r="F811" s="35">
        <f>ROUNDUP(E811*Bulk!$O$1,-1)</f>
        <v>350</v>
      </c>
      <c r="G811" s="35">
        <f>ROUNDUP(E811*Bulk!$O$3,-1)</f>
        <v>320</v>
      </c>
      <c r="H811" s="2">
        <v>1</v>
      </c>
      <c r="I811" s="35">
        <f>F811*H811</f>
        <v>350</v>
      </c>
      <c r="J811" s="35">
        <f>G811*H811</f>
        <v>320</v>
      </c>
      <c r="K811" s="188" t="s">
        <v>2394</v>
      </c>
      <c r="L811" s="257" t="s">
        <v>5158</v>
      </c>
      <c r="M811" s="178">
        <f>E811*H811</f>
        <v>0.49</v>
      </c>
      <c r="N811" s="178"/>
    </row>
    <row r="812" spans="1:14" x14ac:dyDescent="0.3">
      <c r="A812" s="38" t="s">
        <v>4803</v>
      </c>
      <c r="B812" s="255" t="s">
        <v>4514</v>
      </c>
      <c r="C812" s="8" t="s">
        <v>184</v>
      </c>
      <c r="D812" s="12" t="s">
        <v>208</v>
      </c>
      <c r="E812" s="266">
        <v>0.49</v>
      </c>
      <c r="F812" s="35">
        <f>ROUNDUP(E812*Bulk!$O$1,-1)</f>
        <v>350</v>
      </c>
      <c r="G812" s="35">
        <f>ROUNDUP(E812*Bulk!$O$3,-1)</f>
        <v>320</v>
      </c>
      <c r="H812" s="2">
        <v>1</v>
      </c>
      <c r="I812" s="16">
        <f>F812*H812</f>
        <v>350</v>
      </c>
      <c r="J812" s="16">
        <f>G812*H812</f>
        <v>320</v>
      </c>
      <c r="K812" s="188" t="s">
        <v>2394</v>
      </c>
      <c r="L812" s="257" t="s">
        <v>4802</v>
      </c>
      <c r="M812" s="178">
        <f>E812*H812</f>
        <v>0.49</v>
      </c>
      <c r="N812" s="178"/>
    </row>
    <row r="813" spans="1:14" x14ac:dyDescent="0.3">
      <c r="A813" s="38" t="s">
        <v>4804</v>
      </c>
      <c r="B813" s="255" t="s">
        <v>4515</v>
      </c>
      <c r="C813" s="8" t="s">
        <v>184</v>
      </c>
      <c r="D813" s="12" t="s">
        <v>208</v>
      </c>
      <c r="E813" s="266">
        <v>0.75</v>
      </c>
      <c r="F813" s="35">
        <f>ROUNDUP(E813*Bulk!$O$1,-1)</f>
        <v>530</v>
      </c>
      <c r="G813" s="35">
        <f>ROUNDUP(E813*Bulk!$O$3,-1)</f>
        <v>490</v>
      </c>
      <c r="H813" s="2">
        <v>1</v>
      </c>
      <c r="I813" s="16">
        <f>F813*H813</f>
        <v>530</v>
      </c>
      <c r="J813" s="16">
        <f>G813*H813</f>
        <v>490</v>
      </c>
      <c r="K813" s="188" t="s">
        <v>2394</v>
      </c>
      <c r="L813" s="257" t="s">
        <v>4805</v>
      </c>
      <c r="M813" s="178">
        <f>E813*H813</f>
        <v>0.75</v>
      </c>
      <c r="N813" s="178"/>
    </row>
    <row r="814" spans="1:14" x14ac:dyDescent="0.3">
      <c r="A814" s="30" t="s">
        <v>923</v>
      </c>
      <c r="B814" s="165" t="s">
        <v>1515</v>
      </c>
      <c r="C814" s="8" t="s">
        <v>184</v>
      </c>
      <c r="D814" s="12" t="s">
        <v>208</v>
      </c>
      <c r="E814" s="266">
        <v>0.49</v>
      </c>
      <c r="F814" s="35">
        <f>ROUNDUP(E814*Bulk!$O$1,-1)</f>
        <v>350</v>
      </c>
      <c r="G814" s="35">
        <f>ROUNDUP(E814*Bulk!$O$3,-1)</f>
        <v>320</v>
      </c>
      <c r="H814" s="2">
        <v>1</v>
      </c>
      <c r="I814" s="16">
        <f>F814*H814</f>
        <v>350</v>
      </c>
      <c r="J814" s="16">
        <f>G814*H814</f>
        <v>320</v>
      </c>
      <c r="K814" s="188" t="s">
        <v>2395</v>
      </c>
      <c r="L814" s="257" t="s">
        <v>922</v>
      </c>
      <c r="M814" s="178">
        <f>E814*H814</f>
        <v>0.49</v>
      </c>
      <c r="N814" s="178"/>
    </row>
    <row r="815" spans="1:14" x14ac:dyDescent="0.3">
      <c r="A815" s="22" t="s">
        <v>4426</v>
      </c>
      <c r="B815" s="192" t="s">
        <v>2422</v>
      </c>
      <c r="C815" s="19" t="s">
        <v>185</v>
      </c>
      <c r="D815" s="11" t="s">
        <v>210</v>
      </c>
      <c r="E815" s="266">
        <v>0.99</v>
      </c>
      <c r="F815" s="35">
        <f>ROUNDUP(E815*Bulk!$O$1,-1)</f>
        <v>700</v>
      </c>
      <c r="G815" s="35">
        <f>ROUNDUP(E815*Bulk!$O$3,-1)</f>
        <v>650</v>
      </c>
      <c r="H815" s="2">
        <v>1</v>
      </c>
      <c r="I815" s="16">
        <f>F815*H815</f>
        <v>700</v>
      </c>
      <c r="J815" s="16">
        <f>G815*H815</f>
        <v>650</v>
      </c>
      <c r="K815" s="253">
        <v>0</v>
      </c>
      <c r="L815" s="257" t="s">
        <v>4427</v>
      </c>
      <c r="M815" s="178">
        <f>E815*H815</f>
        <v>0.99</v>
      </c>
      <c r="N815" s="178"/>
    </row>
    <row r="816" spans="1:14" x14ac:dyDescent="0.3">
      <c r="A816" s="33" t="s">
        <v>4015</v>
      </c>
      <c r="B816" s="205" t="s">
        <v>2628</v>
      </c>
      <c r="C816" s="19" t="s">
        <v>185</v>
      </c>
      <c r="D816" s="12" t="s">
        <v>208</v>
      </c>
      <c r="E816" s="266">
        <v>0.75</v>
      </c>
      <c r="F816" s="35">
        <f>ROUNDUP(E816*Bulk!$O$1,-1)</f>
        <v>530</v>
      </c>
      <c r="G816" s="35">
        <f>ROUNDUP(E816*Bulk!$O$3,-1)</f>
        <v>490</v>
      </c>
      <c r="H816" s="2">
        <v>1</v>
      </c>
      <c r="I816" s="16">
        <f>F816*H816</f>
        <v>530</v>
      </c>
      <c r="J816" s="16">
        <f>G816*H816</f>
        <v>490</v>
      </c>
      <c r="K816" s="185">
        <v>0</v>
      </c>
      <c r="L816" s="257" t="s">
        <v>4016</v>
      </c>
      <c r="M816" s="178">
        <f>E816*H816</f>
        <v>0.75</v>
      </c>
      <c r="N816" s="178"/>
    </row>
    <row r="817" spans="1:14" x14ac:dyDescent="0.3">
      <c r="A817" s="22" t="s">
        <v>4015</v>
      </c>
      <c r="B817" s="205" t="s">
        <v>2628</v>
      </c>
      <c r="C817" s="19" t="s">
        <v>185</v>
      </c>
      <c r="D817" s="12" t="s">
        <v>208</v>
      </c>
      <c r="E817" s="266">
        <v>0.49</v>
      </c>
      <c r="F817" s="35">
        <f>ROUNDUP(E817*Bulk!$O$1,-1)</f>
        <v>350</v>
      </c>
      <c r="G817" s="35">
        <f>ROUNDUP(E817*Bulk!$O$3,-1)</f>
        <v>320</v>
      </c>
      <c r="H817" s="2">
        <v>1</v>
      </c>
      <c r="I817" s="16">
        <f>F817*H817</f>
        <v>350</v>
      </c>
      <c r="J817" s="16">
        <f>G817*H817</f>
        <v>320</v>
      </c>
      <c r="K817" s="185">
        <v>0</v>
      </c>
      <c r="L817" s="257" t="s">
        <v>6056</v>
      </c>
      <c r="M817" s="178">
        <f>E817*H817</f>
        <v>0.49</v>
      </c>
      <c r="N817" s="178"/>
    </row>
    <row r="818" spans="1:14" x14ac:dyDescent="0.3">
      <c r="A818" s="22" t="s">
        <v>5160</v>
      </c>
      <c r="B818" s="142" t="s">
        <v>1485</v>
      </c>
      <c r="C818" s="19" t="s">
        <v>185</v>
      </c>
      <c r="D818" s="12" t="s">
        <v>208</v>
      </c>
      <c r="E818" s="266">
        <v>0.49</v>
      </c>
      <c r="F818" s="35">
        <f>ROUNDUP(E818*Bulk!$O$1,-1)</f>
        <v>350</v>
      </c>
      <c r="G818" s="35">
        <f>ROUNDUP(E818*Bulk!$O$3,-1)</f>
        <v>320</v>
      </c>
      <c r="H818" s="2">
        <v>1</v>
      </c>
      <c r="I818" s="16">
        <f>F818*H818</f>
        <v>350</v>
      </c>
      <c r="J818" s="16">
        <f>G818*H818</f>
        <v>320</v>
      </c>
      <c r="K818" s="253">
        <v>1</v>
      </c>
      <c r="L818" s="257" t="s">
        <v>5159</v>
      </c>
      <c r="M818" s="178">
        <f>E818*H818</f>
        <v>0.49</v>
      </c>
      <c r="N818" s="178"/>
    </row>
    <row r="819" spans="1:14" x14ac:dyDescent="0.3">
      <c r="A819" s="30" t="s">
        <v>929</v>
      </c>
      <c r="B819" s="150" t="s">
        <v>1494</v>
      </c>
      <c r="C819" s="19" t="s">
        <v>185</v>
      </c>
      <c r="D819" s="12" t="s">
        <v>208</v>
      </c>
      <c r="E819" s="266">
        <v>0.49</v>
      </c>
      <c r="F819" s="35">
        <f>ROUNDUP(E819*Bulk!$O$1,-1)</f>
        <v>350</v>
      </c>
      <c r="G819" s="35">
        <f>ROUNDUP(E819*Bulk!$O$3,-1)</f>
        <v>320</v>
      </c>
      <c r="H819" s="2">
        <v>1</v>
      </c>
      <c r="I819" s="16">
        <f>F819*H819</f>
        <v>350</v>
      </c>
      <c r="J819" s="16">
        <f>G819*H819</f>
        <v>320</v>
      </c>
      <c r="K819" s="185">
        <v>1</v>
      </c>
      <c r="L819" s="257" t="s">
        <v>930</v>
      </c>
      <c r="M819" s="178">
        <f>E819*H819</f>
        <v>0.49</v>
      </c>
      <c r="N819" s="178"/>
    </row>
    <row r="820" spans="1:14" x14ac:dyDescent="0.3">
      <c r="A820" s="30" t="s">
        <v>931</v>
      </c>
      <c r="B820" s="165" t="s">
        <v>1515</v>
      </c>
      <c r="C820" s="19" t="s">
        <v>185</v>
      </c>
      <c r="D820" s="12" t="s">
        <v>208</v>
      </c>
      <c r="E820" s="266">
        <v>0.49</v>
      </c>
      <c r="F820" s="35">
        <f>ROUNDUP(E820*Bulk!$O$1,-1)</f>
        <v>350</v>
      </c>
      <c r="G820" s="35">
        <f>ROUNDUP(E820*Bulk!$O$3,-1)</f>
        <v>320</v>
      </c>
      <c r="H820" s="2">
        <v>1</v>
      </c>
      <c r="I820" s="16">
        <f>F820*H820</f>
        <v>350</v>
      </c>
      <c r="J820" s="16">
        <f>G820*H820</f>
        <v>320</v>
      </c>
      <c r="K820" s="185">
        <v>1</v>
      </c>
      <c r="L820" s="257" t="s">
        <v>932</v>
      </c>
      <c r="M820" s="178">
        <f>E820*H820</f>
        <v>0.49</v>
      </c>
      <c r="N820" s="178"/>
    </row>
    <row r="821" spans="1:14" x14ac:dyDescent="0.3">
      <c r="A821" s="38" t="s">
        <v>934</v>
      </c>
      <c r="B821" s="170" t="s">
        <v>1523</v>
      </c>
      <c r="C821" s="19" t="s">
        <v>185</v>
      </c>
      <c r="D821" s="12" t="s">
        <v>208</v>
      </c>
      <c r="E821" s="266">
        <v>0.49</v>
      </c>
      <c r="F821" s="35">
        <f>ROUNDUP(E821*Bulk!$O$1,-1)</f>
        <v>350</v>
      </c>
      <c r="G821" s="35">
        <f>ROUNDUP(E821*Bulk!$O$3,-1)</f>
        <v>320</v>
      </c>
      <c r="H821" s="2">
        <v>1</v>
      </c>
      <c r="I821" s="16">
        <f>F821*H821</f>
        <v>350</v>
      </c>
      <c r="J821" s="16">
        <f>G821*H821</f>
        <v>320</v>
      </c>
      <c r="K821" s="185">
        <v>1</v>
      </c>
      <c r="L821" s="257" t="s">
        <v>935</v>
      </c>
      <c r="M821" s="178">
        <f>E821*H821</f>
        <v>0.49</v>
      </c>
      <c r="N821" s="178"/>
    </row>
    <row r="822" spans="1:14" x14ac:dyDescent="0.3">
      <c r="A822" s="30" t="s">
        <v>934</v>
      </c>
      <c r="B822" s="170" t="s">
        <v>1523</v>
      </c>
      <c r="C822" s="19" t="s">
        <v>185</v>
      </c>
      <c r="D822" s="12" t="s">
        <v>208</v>
      </c>
      <c r="E822" s="266">
        <v>0.49</v>
      </c>
      <c r="F822" s="35">
        <f>ROUNDUP(E822*Bulk!$O$1,-1)</f>
        <v>350</v>
      </c>
      <c r="G822" s="35">
        <f>ROUNDUP(E822*Bulk!$O$3,-1)</f>
        <v>320</v>
      </c>
      <c r="H822" s="2">
        <v>2</v>
      </c>
      <c r="I822" s="16">
        <f>F822*H822</f>
        <v>700</v>
      </c>
      <c r="J822" s="16">
        <f>G822*H822</f>
        <v>640</v>
      </c>
      <c r="K822" s="185">
        <v>1</v>
      </c>
      <c r="L822" s="257" t="s">
        <v>933</v>
      </c>
      <c r="M822" s="178">
        <f>E822*H822</f>
        <v>0.98</v>
      </c>
      <c r="N822" s="178"/>
    </row>
    <row r="823" spans="1:14" x14ac:dyDescent="0.3">
      <c r="A823" s="30" t="s">
        <v>3454</v>
      </c>
      <c r="B823" s="211" t="s">
        <v>3228</v>
      </c>
      <c r="C823" s="19" t="s">
        <v>185</v>
      </c>
      <c r="D823" s="12" t="s">
        <v>208</v>
      </c>
      <c r="E823" s="266">
        <v>0.49</v>
      </c>
      <c r="F823" s="35">
        <f>ROUNDUP(E823*Bulk!$O$1,-1)</f>
        <v>350</v>
      </c>
      <c r="G823" s="35">
        <f>ROUNDUP(E823*Bulk!$O$3,-1)</f>
        <v>320</v>
      </c>
      <c r="H823" s="2">
        <v>2</v>
      </c>
      <c r="I823" s="16">
        <f>F823*H823</f>
        <v>700</v>
      </c>
      <c r="J823" s="16">
        <f>G823*H823</f>
        <v>640</v>
      </c>
      <c r="K823" s="185">
        <v>1</v>
      </c>
      <c r="L823" s="257" t="s">
        <v>3453</v>
      </c>
      <c r="M823" s="178">
        <f>E823*H823</f>
        <v>0.98</v>
      </c>
      <c r="N823" s="178"/>
    </row>
    <row r="824" spans="1:14" x14ac:dyDescent="0.3">
      <c r="A824" s="22" t="s">
        <v>4014</v>
      </c>
      <c r="B824" s="244" t="s">
        <v>3837</v>
      </c>
      <c r="C824" s="19" t="s">
        <v>185</v>
      </c>
      <c r="D824" s="12" t="s">
        <v>208</v>
      </c>
      <c r="E824" s="266">
        <v>0.49</v>
      </c>
      <c r="F824" s="35">
        <f>ROUNDUP(E824*Bulk!$O$1,-1)</f>
        <v>350</v>
      </c>
      <c r="G824" s="35">
        <f>ROUNDUP(E824*Bulk!$O$3,-1)</f>
        <v>320</v>
      </c>
      <c r="H824" s="2">
        <v>1</v>
      </c>
      <c r="I824" s="16">
        <f>F824*H824</f>
        <v>350</v>
      </c>
      <c r="J824" s="16">
        <f>G824*H824</f>
        <v>320</v>
      </c>
      <c r="K824" s="185">
        <v>1</v>
      </c>
      <c r="L824" s="257" t="s">
        <v>4013</v>
      </c>
      <c r="M824" s="178">
        <f>E824*H824</f>
        <v>0.49</v>
      </c>
      <c r="N824" s="178"/>
    </row>
    <row r="825" spans="1:14" x14ac:dyDescent="0.3">
      <c r="A825" s="22" t="s">
        <v>4222</v>
      </c>
      <c r="B825" s="249" t="s">
        <v>4120</v>
      </c>
      <c r="C825" s="19" t="s">
        <v>185</v>
      </c>
      <c r="D825" s="12" t="s">
        <v>208</v>
      </c>
      <c r="E825" s="266">
        <v>0.49</v>
      </c>
      <c r="F825" s="35">
        <f>ROUNDUP(E825*Bulk!$O$1,-1)</f>
        <v>350</v>
      </c>
      <c r="G825" s="35">
        <f>ROUNDUP(E825*Bulk!$O$3,-1)</f>
        <v>320</v>
      </c>
      <c r="H825" s="2">
        <v>2</v>
      </c>
      <c r="I825" s="16">
        <f>F825*H825</f>
        <v>700</v>
      </c>
      <c r="J825" s="16">
        <f>G825*H825</f>
        <v>640</v>
      </c>
      <c r="K825" s="185">
        <v>1</v>
      </c>
      <c r="L825" s="257" t="s">
        <v>4221</v>
      </c>
      <c r="M825" s="178">
        <f>E825*H825</f>
        <v>0.98</v>
      </c>
      <c r="N825" s="178"/>
    </row>
    <row r="826" spans="1:14" x14ac:dyDescent="0.3">
      <c r="A826" s="4" t="s">
        <v>6057</v>
      </c>
      <c r="B826" s="249" t="s">
        <v>4120</v>
      </c>
      <c r="C826" s="19" t="s">
        <v>185</v>
      </c>
      <c r="D826" s="12" t="s">
        <v>208</v>
      </c>
      <c r="E826" s="266">
        <v>0.99</v>
      </c>
      <c r="F826" s="35">
        <f>ROUNDUP(E826*Bulk!$O$1,-1)</f>
        <v>700</v>
      </c>
      <c r="G826" s="35">
        <f>ROUNDUP(E826*Bulk!$O$3,-1)</f>
        <v>650</v>
      </c>
      <c r="H826" s="2">
        <v>1</v>
      </c>
      <c r="I826" s="35">
        <f>F826*H826</f>
        <v>700</v>
      </c>
      <c r="J826" s="35">
        <f>G826*H826</f>
        <v>650</v>
      </c>
      <c r="K826" s="185">
        <v>1</v>
      </c>
      <c r="L826" s="257" t="s">
        <v>6058</v>
      </c>
      <c r="M826" s="178">
        <f>E826*H826</f>
        <v>0.99</v>
      </c>
      <c r="N826" s="178"/>
    </row>
    <row r="827" spans="1:14" x14ac:dyDescent="0.3">
      <c r="A827" s="4" t="s">
        <v>1747</v>
      </c>
      <c r="B827" s="23" t="s">
        <v>1322</v>
      </c>
      <c r="C827" s="19" t="s">
        <v>185</v>
      </c>
      <c r="D827" s="12" t="s">
        <v>208</v>
      </c>
      <c r="E827" s="266">
        <v>0.49</v>
      </c>
      <c r="F827" s="35">
        <f>ROUNDUP(E827*Bulk!$O$1,-1)</f>
        <v>350</v>
      </c>
      <c r="G827" s="35">
        <f>ROUNDUP(E827*Bulk!$O$3,-1)</f>
        <v>320</v>
      </c>
      <c r="H827" s="2">
        <v>1</v>
      </c>
      <c r="I827" s="16">
        <f>F827*H827</f>
        <v>350</v>
      </c>
      <c r="J827" s="16">
        <f>G827*H827</f>
        <v>320</v>
      </c>
      <c r="K827" s="185">
        <v>2</v>
      </c>
      <c r="L827" s="257" t="s">
        <v>1748</v>
      </c>
      <c r="M827" s="178">
        <f>E827*H827</f>
        <v>0.49</v>
      </c>
      <c r="N827" s="178"/>
    </row>
    <row r="828" spans="1:14" x14ac:dyDescent="0.3">
      <c r="A828" s="4" t="s">
        <v>3020</v>
      </c>
      <c r="B828" s="147" t="s">
        <v>1491</v>
      </c>
      <c r="C828" s="19" t="s">
        <v>185</v>
      </c>
      <c r="D828" s="12" t="s">
        <v>208</v>
      </c>
      <c r="E828" s="266">
        <v>0.49</v>
      </c>
      <c r="F828" s="35">
        <f>ROUNDUP(E828*Bulk!$O$1,-1)</f>
        <v>350</v>
      </c>
      <c r="G828" s="35">
        <f>ROUNDUP(E828*Bulk!$O$3,-1)</f>
        <v>320</v>
      </c>
      <c r="H828" s="2">
        <v>1</v>
      </c>
      <c r="I828" s="16">
        <f>F828*H828</f>
        <v>350</v>
      </c>
      <c r="J828" s="16">
        <f>G828*H828</f>
        <v>320</v>
      </c>
      <c r="K828" s="185">
        <v>2</v>
      </c>
      <c r="L828" s="257" t="s">
        <v>3021</v>
      </c>
      <c r="M828" s="178">
        <f>E828*H828</f>
        <v>0.49</v>
      </c>
      <c r="N828" s="178"/>
    </row>
    <row r="829" spans="1:14" x14ac:dyDescent="0.3">
      <c r="A829" s="4" t="s">
        <v>3019</v>
      </c>
      <c r="B829" s="147" t="s">
        <v>1491</v>
      </c>
      <c r="C829" s="19" t="s">
        <v>185</v>
      </c>
      <c r="D829" s="12" t="s">
        <v>208</v>
      </c>
      <c r="E829" s="266">
        <v>0.49</v>
      </c>
      <c r="F829" s="35">
        <f>ROUNDUP(E829*Bulk!$O$1,-1)</f>
        <v>350</v>
      </c>
      <c r="G829" s="35">
        <f>ROUNDUP(E829*Bulk!$O$3,-1)</f>
        <v>320</v>
      </c>
      <c r="H829" s="2">
        <v>1</v>
      </c>
      <c r="I829" s="16">
        <f>F829*H829</f>
        <v>350</v>
      </c>
      <c r="J829" s="16">
        <f>G829*H829</f>
        <v>320</v>
      </c>
      <c r="K829" s="185">
        <v>2</v>
      </c>
      <c r="L829" s="257" t="s">
        <v>3018</v>
      </c>
      <c r="M829" s="178">
        <f>E829*H829</f>
        <v>0.49</v>
      </c>
      <c r="N829" s="178"/>
    </row>
    <row r="830" spans="1:14" x14ac:dyDescent="0.3">
      <c r="A830" s="4" t="s">
        <v>3023</v>
      </c>
      <c r="B830" s="148" t="s">
        <v>1492</v>
      </c>
      <c r="C830" s="19" t="s">
        <v>185</v>
      </c>
      <c r="D830" s="11" t="s">
        <v>210</v>
      </c>
      <c r="E830" s="266">
        <v>0.99</v>
      </c>
      <c r="F830" s="35">
        <f>ROUNDUP(E830*Bulk!$O$1,-1)</f>
        <v>700</v>
      </c>
      <c r="G830" s="35">
        <f>ROUNDUP(E830*Bulk!$O$3,-1)</f>
        <v>650</v>
      </c>
      <c r="H830" s="2">
        <v>1</v>
      </c>
      <c r="I830" s="16">
        <f>F830*H830</f>
        <v>700</v>
      </c>
      <c r="J830" s="16">
        <f>G830*H830</f>
        <v>650</v>
      </c>
      <c r="K830" s="185">
        <v>2</v>
      </c>
      <c r="L830" s="257" t="s">
        <v>3022</v>
      </c>
      <c r="M830" s="178">
        <f>E830*H830</f>
        <v>0.99</v>
      </c>
      <c r="N830" s="178"/>
    </row>
    <row r="831" spans="1:14" x14ac:dyDescent="0.3">
      <c r="A831" s="30" t="s">
        <v>937</v>
      </c>
      <c r="B831" s="151" t="s">
        <v>1495</v>
      </c>
      <c r="C831" s="19" t="s">
        <v>185</v>
      </c>
      <c r="D831" s="12" t="s">
        <v>208</v>
      </c>
      <c r="E831" s="266">
        <v>0.75</v>
      </c>
      <c r="F831" s="35">
        <f>ROUNDUP(E831*Bulk!$O$1,-1)</f>
        <v>530</v>
      </c>
      <c r="G831" s="35">
        <f>ROUNDUP(E831*Bulk!$O$3,-1)</f>
        <v>490</v>
      </c>
      <c r="H831" s="2">
        <v>1</v>
      </c>
      <c r="I831" s="16">
        <f>F831*H831</f>
        <v>530</v>
      </c>
      <c r="J831" s="16">
        <f>G831*H831</f>
        <v>490</v>
      </c>
      <c r="K831" s="185">
        <v>2</v>
      </c>
      <c r="L831" s="257" t="s">
        <v>936</v>
      </c>
      <c r="M831" s="178">
        <f>E831*H831</f>
        <v>0.75</v>
      </c>
      <c r="N831" s="178"/>
    </row>
    <row r="832" spans="1:14" x14ac:dyDescent="0.3">
      <c r="A832" s="4" t="s">
        <v>2003</v>
      </c>
      <c r="B832" s="152" t="s">
        <v>1496</v>
      </c>
      <c r="C832" s="19" t="s">
        <v>185</v>
      </c>
      <c r="D832" s="12" t="s">
        <v>208</v>
      </c>
      <c r="E832" s="266">
        <v>0.99</v>
      </c>
      <c r="F832" s="35">
        <f>ROUNDUP(E832*Bulk!$O$1,-1)</f>
        <v>700</v>
      </c>
      <c r="G832" s="35">
        <f>ROUNDUP(E832*Bulk!$O$3,-1)</f>
        <v>650</v>
      </c>
      <c r="H832" s="2">
        <v>1</v>
      </c>
      <c r="I832" s="16">
        <f>F832*H832</f>
        <v>700</v>
      </c>
      <c r="J832" s="16">
        <f>G832*H832</f>
        <v>650</v>
      </c>
      <c r="K832" s="185">
        <v>2</v>
      </c>
      <c r="L832" s="257" t="s">
        <v>2004</v>
      </c>
      <c r="M832" s="178">
        <f>E832*H832</f>
        <v>0.99</v>
      </c>
      <c r="N832" s="178"/>
    </row>
    <row r="833" spans="1:14" x14ac:dyDescent="0.3">
      <c r="A833" s="30" t="s">
        <v>1661</v>
      </c>
      <c r="B833" s="155" t="s">
        <v>1500</v>
      </c>
      <c r="C833" s="19" t="s">
        <v>185</v>
      </c>
      <c r="D833" s="12" t="s">
        <v>208</v>
      </c>
      <c r="E833" s="266">
        <v>0.49</v>
      </c>
      <c r="F833" s="35">
        <f>ROUNDUP(E833*Bulk!$O$1,-1)</f>
        <v>350</v>
      </c>
      <c r="G833" s="35">
        <f>ROUNDUP(E833*Bulk!$O$3,-1)</f>
        <v>320</v>
      </c>
      <c r="H833" s="2">
        <v>3</v>
      </c>
      <c r="I833" s="16">
        <f>F833*H833</f>
        <v>1050</v>
      </c>
      <c r="J833" s="16">
        <f>G833*H833</f>
        <v>960</v>
      </c>
      <c r="K833" s="185">
        <v>2</v>
      </c>
      <c r="L833" s="257" t="s">
        <v>1662</v>
      </c>
      <c r="M833" s="178">
        <f>E833*H833</f>
        <v>1.47</v>
      </c>
      <c r="N833" s="178"/>
    </row>
    <row r="834" spans="1:14" x14ac:dyDescent="0.3">
      <c r="A834" s="30" t="s">
        <v>4806</v>
      </c>
      <c r="B834" s="143" t="s">
        <v>1505</v>
      </c>
      <c r="C834" s="19" t="s">
        <v>185</v>
      </c>
      <c r="D834" s="12" t="s">
        <v>208</v>
      </c>
      <c r="E834" s="266">
        <v>1.49</v>
      </c>
      <c r="F834" s="35">
        <f>ROUNDUP(E834*Bulk!$O$1,-1)</f>
        <v>1050</v>
      </c>
      <c r="G834" s="35">
        <f>ROUNDUP(E834*Bulk!$O$3,-1)</f>
        <v>970</v>
      </c>
      <c r="H834" s="2">
        <v>1</v>
      </c>
      <c r="I834" s="16">
        <f>F834*H834</f>
        <v>1050</v>
      </c>
      <c r="J834" s="16">
        <f>G834*H834</f>
        <v>970</v>
      </c>
      <c r="K834" s="185">
        <v>2</v>
      </c>
      <c r="L834" s="257" t="s">
        <v>4807</v>
      </c>
      <c r="M834" s="178">
        <f>E834*H834</f>
        <v>1.49</v>
      </c>
      <c r="N834" s="178"/>
    </row>
    <row r="835" spans="1:14" x14ac:dyDescent="0.3">
      <c r="A835" s="4" t="s">
        <v>4809</v>
      </c>
      <c r="B835" s="143" t="s">
        <v>1505</v>
      </c>
      <c r="C835" s="19" t="s">
        <v>185</v>
      </c>
      <c r="D835" s="12" t="s">
        <v>208</v>
      </c>
      <c r="E835" s="266">
        <v>0.49</v>
      </c>
      <c r="F835" s="35">
        <f>ROUNDUP(E835*Bulk!$O$1,-1)</f>
        <v>350</v>
      </c>
      <c r="G835" s="35">
        <f>ROUNDUP(E835*Bulk!$O$3,-1)</f>
        <v>320</v>
      </c>
      <c r="H835" s="2">
        <v>1</v>
      </c>
      <c r="I835" s="16">
        <f>F835*H835</f>
        <v>350</v>
      </c>
      <c r="J835" s="16">
        <f>G835*H835</f>
        <v>320</v>
      </c>
      <c r="K835" s="185">
        <v>2</v>
      </c>
      <c r="L835" s="257" t="s">
        <v>4808</v>
      </c>
      <c r="M835" s="178">
        <f>E835*H835</f>
        <v>0.49</v>
      </c>
      <c r="N835" s="178"/>
    </row>
    <row r="836" spans="1:14" x14ac:dyDescent="0.3">
      <c r="A836" s="4" t="s">
        <v>2028</v>
      </c>
      <c r="B836" s="23" t="s">
        <v>1339</v>
      </c>
      <c r="C836" s="19" t="s">
        <v>185</v>
      </c>
      <c r="D836" s="12" t="s">
        <v>208</v>
      </c>
      <c r="E836" s="266">
        <v>0.49</v>
      </c>
      <c r="F836" s="35">
        <f>ROUNDUP(E836*Bulk!$O$1,-1)</f>
        <v>350</v>
      </c>
      <c r="G836" s="35">
        <f>ROUNDUP(E836*Bulk!$O$3,-1)</f>
        <v>320</v>
      </c>
      <c r="H836" s="2">
        <v>1</v>
      </c>
      <c r="I836" s="16">
        <f>F836*H836</f>
        <v>350</v>
      </c>
      <c r="J836" s="16">
        <f>G836*H836</f>
        <v>320</v>
      </c>
      <c r="K836" s="185">
        <v>2</v>
      </c>
      <c r="L836" s="257" t="s">
        <v>2027</v>
      </c>
      <c r="M836" s="178">
        <f>E836*H836</f>
        <v>0.49</v>
      </c>
      <c r="N836" s="178"/>
    </row>
    <row r="837" spans="1:14" x14ac:dyDescent="0.3">
      <c r="A837" s="30" t="s">
        <v>1664</v>
      </c>
      <c r="B837" s="163" t="s">
        <v>1513</v>
      </c>
      <c r="C837" s="19" t="s">
        <v>185</v>
      </c>
      <c r="D837" s="12" t="s">
        <v>208</v>
      </c>
      <c r="E837" s="266">
        <v>0.49</v>
      </c>
      <c r="F837" s="35">
        <f>ROUNDUP(E837*Bulk!$O$1,-1)</f>
        <v>350</v>
      </c>
      <c r="G837" s="35">
        <f>ROUNDUP(E837*Bulk!$O$3,-1)</f>
        <v>320</v>
      </c>
      <c r="H837" s="2">
        <v>1</v>
      </c>
      <c r="I837" s="16">
        <f>F837*H837</f>
        <v>350</v>
      </c>
      <c r="J837" s="16">
        <f>G837*H837</f>
        <v>320</v>
      </c>
      <c r="K837" s="185">
        <v>2</v>
      </c>
      <c r="L837" s="257" t="s">
        <v>1663</v>
      </c>
      <c r="M837" s="178">
        <f>E837*H837</f>
        <v>0.49</v>
      </c>
      <c r="N837" s="178"/>
    </row>
    <row r="838" spans="1:14" x14ac:dyDescent="0.3">
      <c r="A838" s="4" t="s">
        <v>75</v>
      </c>
      <c r="B838" s="169" t="s">
        <v>1519</v>
      </c>
      <c r="C838" s="19" t="s">
        <v>185</v>
      </c>
      <c r="D838" s="12" t="s">
        <v>208</v>
      </c>
      <c r="E838" s="266">
        <v>0.59</v>
      </c>
      <c r="F838" s="35">
        <f>ROUNDUP(E838*Bulk!$O$1,-1)</f>
        <v>420</v>
      </c>
      <c r="G838" s="35">
        <f>ROUNDUP(E838*Bulk!$O$3,-1)</f>
        <v>390</v>
      </c>
      <c r="H838" s="2">
        <v>1</v>
      </c>
      <c r="I838" s="35">
        <f>F838*H838</f>
        <v>420</v>
      </c>
      <c r="J838" s="35">
        <f>G838*H838</f>
        <v>390</v>
      </c>
      <c r="K838" s="185">
        <v>2</v>
      </c>
      <c r="L838" s="257" t="s">
        <v>6059</v>
      </c>
      <c r="M838" s="178">
        <f>E838*H838</f>
        <v>0.59</v>
      </c>
      <c r="N838" s="178"/>
    </row>
    <row r="839" spans="1:14" x14ac:dyDescent="0.3">
      <c r="A839" s="4" t="s">
        <v>6061</v>
      </c>
      <c r="B839" s="169" t="s">
        <v>1519</v>
      </c>
      <c r="C839" s="19" t="s">
        <v>185</v>
      </c>
      <c r="D839" s="12" t="s">
        <v>208</v>
      </c>
      <c r="E839" s="266">
        <v>0.49</v>
      </c>
      <c r="F839" s="35">
        <f>ROUNDUP(E839*Bulk!$O$1,-1)</f>
        <v>350</v>
      </c>
      <c r="G839" s="35">
        <f>ROUNDUP(E839*Bulk!$O$3,-1)</f>
        <v>320</v>
      </c>
      <c r="H839" s="2">
        <v>1</v>
      </c>
      <c r="I839" s="35">
        <f>F839*H839</f>
        <v>350</v>
      </c>
      <c r="J839" s="35">
        <f>G839*H839</f>
        <v>320</v>
      </c>
      <c r="K839" s="185">
        <v>2</v>
      </c>
      <c r="L839" s="257" t="s">
        <v>6060</v>
      </c>
      <c r="M839" s="178">
        <f>E839*H839</f>
        <v>0.49</v>
      </c>
      <c r="N839" s="178"/>
    </row>
    <row r="840" spans="1:14" x14ac:dyDescent="0.3">
      <c r="A840" s="30" t="s">
        <v>939</v>
      </c>
      <c r="B840" s="170" t="s">
        <v>1523</v>
      </c>
      <c r="C840" s="19" t="s">
        <v>185</v>
      </c>
      <c r="D840" s="12" t="s">
        <v>208</v>
      </c>
      <c r="E840" s="266">
        <v>0.99</v>
      </c>
      <c r="F840" s="35">
        <f>ROUNDUP(E840*Bulk!$O$1,-1)</f>
        <v>700</v>
      </c>
      <c r="G840" s="35">
        <f>ROUNDUP(E840*Bulk!$O$3,-1)</f>
        <v>650</v>
      </c>
      <c r="H840" s="2">
        <v>3</v>
      </c>
      <c r="I840" s="16">
        <f>F840*H840</f>
        <v>2100</v>
      </c>
      <c r="J840" s="16">
        <f>G840*H840</f>
        <v>1950</v>
      </c>
      <c r="K840" s="185">
        <v>2</v>
      </c>
      <c r="L840" s="257" t="s">
        <v>938</v>
      </c>
      <c r="M840" s="178">
        <f>E840*H840</f>
        <v>2.9699999999999998</v>
      </c>
      <c r="N840" s="178"/>
    </row>
    <row r="841" spans="1:14" x14ac:dyDescent="0.3">
      <c r="A841" s="38" t="s">
        <v>1655</v>
      </c>
      <c r="B841" s="170" t="s">
        <v>1523</v>
      </c>
      <c r="C841" s="19" t="s">
        <v>185</v>
      </c>
      <c r="D841" s="12" t="s">
        <v>208</v>
      </c>
      <c r="E841" s="266">
        <v>0.49</v>
      </c>
      <c r="F841" s="35">
        <f>ROUNDUP(E841*Bulk!$O$1,-1)</f>
        <v>350</v>
      </c>
      <c r="G841" s="35">
        <f>ROUNDUP(E841*Bulk!$O$3,-1)</f>
        <v>320</v>
      </c>
      <c r="H841" s="2">
        <v>1</v>
      </c>
      <c r="I841" s="16">
        <f>F841*H841</f>
        <v>350</v>
      </c>
      <c r="J841" s="16">
        <f>G841*H841</f>
        <v>320</v>
      </c>
      <c r="K841" s="185">
        <v>2</v>
      </c>
      <c r="L841" s="257" t="s">
        <v>1654</v>
      </c>
      <c r="M841" s="178">
        <f>E841*H841</f>
        <v>0.49</v>
      </c>
      <c r="N841" s="178"/>
    </row>
    <row r="842" spans="1:14" x14ac:dyDescent="0.3">
      <c r="A842" s="30" t="s">
        <v>1655</v>
      </c>
      <c r="B842" s="170" t="s">
        <v>1523</v>
      </c>
      <c r="C842" s="19" t="s">
        <v>185</v>
      </c>
      <c r="D842" s="12" t="s">
        <v>208</v>
      </c>
      <c r="E842" s="266">
        <v>0.49</v>
      </c>
      <c r="F842" s="35">
        <f>ROUNDUP(E842*Bulk!$O$1,-1)</f>
        <v>350</v>
      </c>
      <c r="G842" s="35">
        <f>ROUNDUP(E842*Bulk!$O$3,-1)</f>
        <v>320</v>
      </c>
      <c r="H842" s="2">
        <v>2</v>
      </c>
      <c r="I842" s="16">
        <f>F842*H842</f>
        <v>700</v>
      </c>
      <c r="J842" s="16">
        <f>G842*H842</f>
        <v>640</v>
      </c>
      <c r="K842" s="185">
        <v>2</v>
      </c>
      <c r="L842" s="257" t="s">
        <v>2277</v>
      </c>
      <c r="M842" s="178">
        <f>E842*H842</f>
        <v>0.98</v>
      </c>
      <c r="N842" s="178"/>
    </row>
    <row r="843" spans="1:14" x14ac:dyDescent="0.3">
      <c r="A843" s="22" t="s">
        <v>6651</v>
      </c>
      <c r="B843" s="192" t="s">
        <v>2422</v>
      </c>
      <c r="C843" s="19" t="s">
        <v>185</v>
      </c>
      <c r="D843" s="251" t="s">
        <v>4302</v>
      </c>
      <c r="E843" s="266">
        <v>0.99</v>
      </c>
      <c r="F843" s="35">
        <f>ROUNDUP(E843*Bulk!$O$1,-1)</f>
        <v>700</v>
      </c>
      <c r="G843" s="35">
        <f>ROUNDUP(E843*Bulk!$O$3,-1)</f>
        <v>650</v>
      </c>
      <c r="H843" s="2">
        <v>1</v>
      </c>
      <c r="I843" s="35">
        <f>F843*H843</f>
        <v>700</v>
      </c>
      <c r="J843" s="35">
        <f>G843*H843</f>
        <v>650</v>
      </c>
      <c r="K843" s="185">
        <v>2</v>
      </c>
      <c r="L843" s="257" t="s">
        <v>6652</v>
      </c>
      <c r="M843" s="178">
        <f>E843*H843</f>
        <v>0.99</v>
      </c>
      <c r="N843" s="178"/>
    </row>
    <row r="844" spans="1:14" x14ac:dyDescent="0.3">
      <c r="A844" s="38" t="s">
        <v>4810</v>
      </c>
      <c r="B844" s="193" t="s">
        <v>2424</v>
      </c>
      <c r="C844" s="19" t="s">
        <v>185</v>
      </c>
      <c r="D844" s="12" t="s">
        <v>208</v>
      </c>
      <c r="E844" s="266">
        <v>1.99</v>
      </c>
      <c r="F844" s="35">
        <f>ROUNDUP(E844*Bulk!$O$1,-1)</f>
        <v>1400</v>
      </c>
      <c r="G844" s="35">
        <f>ROUNDUP(E844*Bulk!$O$3,-1)</f>
        <v>1300</v>
      </c>
      <c r="H844" s="2">
        <v>1</v>
      </c>
      <c r="I844" s="16">
        <f>F844*H844</f>
        <v>1400</v>
      </c>
      <c r="J844" s="16">
        <f>G844*H844</f>
        <v>1300</v>
      </c>
      <c r="K844" s="185">
        <v>2</v>
      </c>
      <c r="L844" s="257" t="s">
        <v>4811</v>
      </c>
      <c r="M844" s="178">
        <f>E844*H844</f>
        <v>1.99</v>
      </c>
      <c r="N844" s="178"/>
    </row>
    <row r="845" spans="1:14" x14ac:dyDescent="0.3">
      <c r="A845" s="30" t="s">
        <v>3025</v>
      </c>
      <c r="B845" s="205" t="s">
        <v>2628</v>
      </c>
      <c r="C845" s="19" t="s">
        <v>185</v>
      </c>
      <c r="D845" s="12" t="s">
        <v>208</v>
      </c>
      <c r="E845" s="266">
        <v>0.99</v>
      </c>
      <c r="F845" s="35">
        <f>ROUNDUP(E845*Bulk!$O$1,-1)</f>
        <v>700</v>
      </c>
      <c r="G845" s="35">
        <f>ROUNDUP(E845*Bulk!$O$3,-1)</f>
        <v>650</v>
      </c>
      <c r="H845" s="2">
        <v>2</v>
      </c>
      <c r="I845" s="16">
        <f>F845*H845</f>
        <v>1400</v>
      </c>
      <c r="J845" s="16">
        <f>G845*H845</f>
        <v>1300</v>
      </c>
      <c r="K845" s="185">
        <v>2</v>
      </c>
      <c r="L845" s="257" t="s">
        <v>3024</v>
      </c>
      <c r="M845" s="178">
        <f>E845*H845</f>
        <v>1.98</v>
      </c>
      <c r="N845" s="178"/>
    </row>
    <row r="846" spans="1:14" x14ac:dyDescent="0.3">
      <c r="A846" s="30" t="s">
        <v>3026</v>
      </c>
      <c r="B846" s="205" t="s">
        <v>2628</v>
      </c>
      <c r="C846" s="19" t="s">
        <v>185</v>
      </c>
      <c r="D846" s="12" t="s">
        <v>208</v>
      </c>
      <c r="E846" s="266">
        <v>0.49</v>
      </c>
      <c r="F846" s="35">
        <f>ROUNDUP(E846*Bulk!$O$1,-1)</f>
        <v>350</v>
      </c>
      <c r="G846" s="35">
        <f>ROUNDUP(E846*Bulk!$O$3,-1)</f>
        <v>320</v>
      </c>
      <c r="H846" s="2">
        <v>3</v>
      </c>
      <c r="I846" s="16">
        <f>F846*H846</f>
        <v>1050</v>
      </c>
      <c r="J846" s="16">
        <f>G846*H846</f>
        <v>960</v>
      </c>
      <c r="K846" s="185">
        <v>2</v>
      </c>
      <c r="L846" s="257" t="s">
        <v>3027</v>
      </c>
      <c r="M846" s="178">
        <f>E846*H846</f>
        <v>1.47</v>
      </c>
      <c r="N846" s="178"/>
    </row>
    <row r="847" spans="1:14" x14ac:dyDescent="0.3">
      <c r="A847" s="4" t="s">
        <v>6064</v>
      </c>
      <c r="B847" s="211" t="s">
        <v>3229</v>
      </c>
      <c r="C847" s="19" t="s">
        <v>185</v>
      </c>
      <c r="D847" s="12" t="s">
        <v>208</v>
      </c>
      <c r="E847" s="266">
        <v>0.75</v>
      </c>
      <c r="F847" s="35">
        <f>ROUNDUP(E847*Bulk!$O$1,-1)</f>
        <v>530</v>
      </c>
      <c r="G847" s="35">
        <f>ROUNDUP(E847*Bulk!$O$3,-1)</f>
        <v>490</v>
      </c>
      <c r="H847" s="2">
        <v>1</v>
      </c>
      <c r="I847" s="35">
        <f>F847*H847</f>
        <v>530</v>
      </c>
      <c r="J847" s="35">
        <f>G847*H847</f>
        <v>490</v>
      </c>
      <c r="K847" s="185">
        <v>2</v>
      </c>
      <c r="L847" s="257" t="s">
        <v>6065</v>
      </c>
      <c r="M847" s="178">
        <f>E847*H847</f>
        <v>0.75</v>
      </c>
      <c r="N847" s="178"/>
    </row>
    <row r="848" spans="1:14" x14ac:dyDescent="0.3">
      <c r="A848" s="4" t="s">
        <v>6062</v>
      </c>
      <c r="B848" s="211" t="s">
        <v>3228</v>
      </c>
      <c r="C848" s="19" t="s">
        <v>185</v>
      </c>
      <c r="D848" s="12" t="s">
        <v>208</v>
      </c>
      <c r="E848" s="266">
        <v>0.99</v>
      </c>
      <c r="F848" s="35">
        <f>ROUNDUP(E848*Bulk!$O$1,-1)</f>
        <v>700</v>
      </c>
      <c r="G848" s="35">
        <f>ROUNDUP(E848*Bulk!$O$3,-1)</f>
        <v>650</v>
      </c>
      <c r="H848" s="2">
        <v>4</v>
      </c>
      <c r="I848" s="35">
        <f>F848*H848</f>
        <v>2800</v>
      </c>
      <c r="J848" s="35">
        <f>G848*H848</f>
        <v>2600</v>
      </c>
      <c r="K848" s="185">
        <v>2</v>
      </c>
      <c r="L848" s="257" t="s">
        <v>6063</v>
      </c>
      <c r="M848" s="178">
        <f>E848*H848</f>
        <v>3.96</v>
      </c>
      <c r="N848" s="178"/>
    </row>
    <row r="849" spans="1:14" x14ac:dyDescent="0.3">
      <c r="A849" s="38" t="s">
        <v>4817</v>
      </c>
      <c r="B849" s="255" t="s">
        <v>4514</v>
      </c>
      <c r="C849" s="19" t="s">
        <v>185</v>
      </c>
      <c r="D849" s="12" t="s">
        <v>208</v>
      </c>
      <c r="E849" s="266">
        <v>1.49</v>
      </c>
      <c r="F849" s="35">
        <f>ROUNDUP(E849*Bulk!$O$1,-1)</f>
        <v>1050</v>
      </c>
      <c r="G849" s="35">
        <f>ROUNDUP(E849*Bulk!$O$3,-1)</f>
        <v>970</v>
      </c>
      <c r="H849" s="2">
        <v>1</v>
      </c>
      <c r="I849" s="16">
        <f>F849*H849</f>
        <v>1050</v>
      </c>
      <c r="J849" s="16">
        <f>G849*H849</f>
        <v>970</v>
      </c>
      <c r="K849" s="185">
        <v>2</v>
      </c>
      <c r="L849" s="257" t="s">
        <v>4818</v>
      </c>
      <c r="M849" s="178">
        <f>E849*H849</f>
        <v>1.49</v>
      </c>
      <c r="N849" s="178"/>
    </row>
    <row r="850" spans="1:14" x14ac:dyDescent="0.3">
      <c r="A850" s="30" t="s">
        <v>4817</v>
      </c>
      <c r="B850" s="255" t="s">
        <v>4514</v>
      </c>
      <c r="C850" s="19" t="s">
        <v>185</v>
      </c>
      <c r="D850" s="12" t="s">
        <v>208</v>
      </c>
      <c r="E850" s="266">
        <v>0.99</v>
      </c>
      <c r="F850" s="35">
        <f>ROUNDUP(E850*Bulk!$O$1,-1)</f>
        <v>700</v>
      </c>
      <c r="G850" s="35">
        <f>ROUNDUP(E850*Bulk!$O$3,-1)</f>
        <v>650</v>
      </c>
      <c r="H850" s="2">
        <v>1</v>
      </c>
      <c r="I850" s="16">
        <f>F850*H850</f>
        <v>700</v>
      </c>
      <c r="J850" s="16">
        <f>G850*H850</f>
        <v>650</v>
      </c>
      <c r="K850" s="185">
        <v>2</v>
      </c>
      <c r="L850" s="257" t="s">
        <v>4816</v>
      </c>
      <c r="M850" s="178">
        <f>E850*H850</f>
        <v>0.99</v>
      </c>
      <c r="N850" s="178"/>
    </row>
    <row r="851" spans="1:14" x14ac:dyDescent="0.3">
      <c r="A851" s="30" t="s">
        <v>4814</v>
      </c>
      <c r="B851" s="255" t="s">
        <v>4514</v>
      </c>
      <c r="C851" s="19" t="s">
        <v>185</v>
      </c>
      <c r="D851" s="12" t="s">
        <v>208</v>
      </c>
      <c r="E851" s="266">
        <v>0.49</v>
      </c>
      <c r="F851" s="35">
        <f>ROUNDUP(E851*Bulk!$O$1,-1)</f>
        <v>350</v>
      </c>
      <c r="G851" s="35">
        <f>ROUNDUP(E851*Bulk!$O$3,-1)</f>
        <v>320</v>
      </c>
      <c r="H851" s="2">
        <v>2</v>
      </c>
      <c r="I851" s="16">
        <f>F851*H851</f>
        <v>700</v>
      </c>
      <c r="J851" s="16">
        <f>G851*H851</f>
        <v>640</v>
      </c>
      <c r="K851" s="185">
        <v>2</v>
      </c>
      <c r="L851" s="257" t="s">
        <v>4815</v>
      </c>
      <c r="M851" s="178">
        <f>E851*H851</f>
        <v>0.98</v>
      </c>
      <c r="N851" s="178"/>
    </row>
    <row r="852" spans="1:14" x14ac:dyDescent="0.3">
      <c r="A852" s="30" t="s">
        <v>4813</v>
      </c>
      <c r="B852" s="255" t="s">
        <v>4514</v>
      </c>
      <c r="C852" s="19" t="s">
        <v>185</v>
      </c>
      <c r="D852" s="12" t="s">
        <v>208</v>
      </c>
      <c r="E852" s="266">
        <v>0.49</v>
      </c>
      <c r="F852" s="35">
        <f>ROUNDUP(E852*Bulk!$O$1,-1)</f>
        <v>350</v>
      </c>
      <c r="G852" s="35">
        <f>ROUNDUP(E852*Bulk!$O$3,-1)</f>
        <v>320</v>
      </c>
      <c r="H852" s="2">
        <v>1</v>
      </c>
      <c r="I852" s="16">
        <f>F852*H852</f>
        <v>350</v>
      </c>
      <c r="J852" s="16">
        <f>G852*H852</f>
        <v>320</v>
      </c>
      <c r="K852" s="185">
        <v>2</v>
      </c>
      <c r="L852" s="257" t="s">
        <v>4812</v>
      </c>
      <c r="M852" s="178">
        <f>E852*H852</f>
        <v>0.49</v>
      </c>
      <c r="N852" s="178"/>
    </row>
    <row r="853" spans="1:14" x14ac:dyDescent="0.3">
      <c r="A853" s="4" t="s">
        <v>5535</v>
      </c>
      <c r="B853" s="272" t="s">
        <v>5293</v>
      </c>
      <c r="C853" s="19" t="s">
        <v>185</v>
      </c>
      <c r="D853" s="12" t="s">
        <v>208</v>
      </c>
      <c r="E853" s="266">
        <v>0.75</v>
      </c>
      <c r="F853" s="35">
        <f>ROUNDUP(E853*Bulk!$O$1,-1)</f>
        <v>530</v>
      </c>
      <c r="G853" s="35">
        <f>ROUNDUP(E853*Bulk!$O$3,-1)</f>
        <v>490</v>
      </c>
      <c r="H853" s="2">
        <v>2</v>
      </c>
      <c r="I853" s="35">
        <f>F853*H853</f>
        <v>1060</v>
      </c>
      <c r="J853" s="35">
        <f>G853*H853</f>
        <v>980</v>
      </c>
      <c r="K853" s="185">
        <v>2</v>
      </c>
      <c r="L853" s="257" t="s">
        <v>6066</v>
      </c>
      <c r="M853" s="178">
        <f>E853*H853</f>
        <v>1.5</v>
      </c>
      <c r="N853" s="178"/>
    </row>
    <row r="854" spans="1:14" x14ac:dyDescent="0.3">
      <c r="A854" s="4" t="s">
        <v>6067</v>
      </c>
      <c r="B854" s="272" t="s">
        <v>5294</v>
      </c>
      <c r="C854" s="19" t="s">
        <v>185</v>
      </c>
      <c r="D854" s="12" t="s">
        <v>208</v>
      </c>
      <c r="E854" s="266">
        <v>0.49</v>
      </c>
      <c r="F854" s="35">
        <f>ROUNDUP(E854*Bulk!$O$1,-1)</f>
        <v>350</v>
      </c>
      <c r="G854" s="35">
        <f>ROUNDUP(E854*Bulk!$O$3,-1)</f>
        <v>320</v>
      </c>
      <c r="H854" s="2">
        <v>1</v>
      </c>
      <c r="I854" s="35">
        <f>F854*H854</f>
        <v>350</v>
      </c>
      <c r="J854" s="35">
        <f>G854*H854</f>
        <v>320</v>
      </c>
      <c r="K854" s="185">
        <v>2</v>
      </c>
      <c r="L854" s="257" t="s">
        <v>6068</v>
      </c>
      <c r="M854" s="178">
        <f>E854*H854</f>
        <v>0.49</v>
      </c>
      <c r="N854" s="178"/>
    </row>
    <row r="855" spans="1:14" x14ac:dyDescent="0.3">
      <c r="A855" s="4" t="s">
        <v>2341</v>
      </c>
      <c r="B855" s="92" t="s">
        <v>1426</v>
      </c>
      <c r="C855" s="19" t="s">
        <v>185</v>
      </c>
      <c r="D855" s="12" t="s">
        <v>208</v>
      </c>
      <c r="E855" s="266">
        <v>0.49</v>
      </c>
      <c r="F855" s="35">
        <f>ROUNDUP(E855*Bulk!$O$1,-1)</f>
        <v>350</v>
      </c>
      <c r="G855" s="35">
        <f>ROUNDUP(E855*Bulk!$O$3,-1)</f>
        <v>320</v>
      </c>
      <c r="H855" s="2">
        <v>1</v>
      </c>
      <c r="I855" s="16">
        <f>F855*H855</f>
        <v>350</v>
      </c>
      <c r="J855" s="16">
        <f>G855*H855</f>
        <v>320</v>
      </c>
      <c r="K855" s="185">
        <v>3</v>
      </c>
      <c r="L855" s="257" t="s">
        <v>2340</v>
      </c>
      <c r="M855" s="178">
        <f>E855*H855</f>
        <v>0.49</v>
      </c>
      <c r="N855" s="178"/>
    </row>
    <row r="856" spans="1:14" x14ac:dyDescent="0.3">
      <c r="A856" s="22" t="s">
        <v>4011</v>
      </c>
      <c r="B856" s="136" t="s">
        <v>1476</v>
      </c>
      <c r="C856" s="19" t="s">
        <v>185</v>
      </c>
      <c r="D856" s="12" t="s">
        <v>208</v>
      </c>
      <c r="E856" s="266">
        <v>1.99</v>
      </c>
      <c r="F856" s="35">
        <f>ROUNDUP(E856*Bulk!$O$1,-1)</f>
        <v>1400</v>
      </c>
      <c r="G856" s="35">
        <f>ROUNDUP(E856*Bulk!$O$3,-1)</f>
        <v>1300</v>
      </c>
      <c r="H856" s="2">
        <v>1</v>
      </c>
      <c r="I856" s="16">
        <f>F856*H856</f>
        <v>1400</v>
      </c>
      <c r="J856" s="16">
        <f>G856*H856</f>
        <v>1300</v>
      </c>
      <c r="K856" s="185">
        <v>3</v>
      </c>
      <c r="L856" s="257" t="s">
        <v>4012</v>
      </c>
      <c r="M856" s="178">
        <f>E856*H856</f>
        <v>1.99</v>
      </c>
      <c r="N856" s="178"/>
    </row>
    <row r="857" spans="1:14" x14ac:dyDescent="0.3">
      <c r="A857" s="30" t="s">
        <v>5161</v>
      </c>
      <c r="B857" s="71" t="s">
        <v>1480</v>
      </c>
      <c r="C857" s="19" t="s">
        <v>185</v>
      </c>
      <c r="D857" s="12" t="s">
        <v>208</v>
      </c>
      <c r="E857" s="266">
        <v>0.99</v>
      </c>
      <c r="F857" s="35">
        <f>ROUNDUP(E857*Bulk!$O$1,-1)</f>
        <v>700</v>
      </c>
      <c r="G857" s="35">
        <f>ROUNDUP(E857*Bulk!$O$3,-1)</f>
        <v>650</v>
      </c>
      <c r="H857" s="2">
        <v>1</v>
      </c>
      <c r="I857" s="16">
        <f>F857*H857</f>
        <v>700</v>
      </c>
      <c r="J857" s="16">
        <f>G857*H857</f>
        <v>650</v>
      </c>
      <c r="K857" s="185">
        <v>3</v>
      </c>
      <c r="L857" s="257" t="s">
        <v>5162</v>
      </c>
      <c r="M857" s="178">
        <f>E857*H857</f>
        <v>0.99</v>
      </c>
      <c r="N857" s="178"/>
    </row>
    <row r="858" spans="1:14" x14ac:dyDescent="0.3">
      <c r="A858" s="4" t="s">
        <v>1757</v>
      </c>
      <c r="B858" s="23" t="s">
        <v>1322</v>
      </c>
      <c r="C858" s="19" t="s">
        <v>185</v>
      </c>
      <c r="D858" s="12" t="s">
        <v>208</v>
      </c>
      <c r="E858" s="266">
        <v>0.49</v>
      </c>
      <c r="F858" s="35">
        <f>ROUNDUP(E858*Bulk!$O$1,-1)</f>
        <v>350</v>
      </c>
      <c r="G858" s="35">
        <f>ROUNDUP(E858*Bulk!$O$3,-1)</f>
        <v>320</v>
      </c>
      <c r="H858" s="2">
        <v>2</v>
      </c>
      <c r="I858" s="16">
        <f>F858*H858</f>
        <v>700</v>
      </c>
      <c r="J858" s="16">
        <f>G858*H858</f>
        <v>640</v>
      </c>
      <c r="K858" s="185">
        <v>3</v>
      </c>
      <c r="L858" s="257" t="s">
        <v>1758</v>
      </c>
      <c r="M858" s="178">
        <f>E858*H858</f>
        <v>0.98</v>
      </c>
      <c r="N858" s="178"/>
    </row>
    <row r="859" spans="1:14" x14ac:dyDescent="0.3">
      <c r="A859" s="30" t="s">
        <v>940</v>
      </c>
      <c r="B859" s="150" t="s">
        <v>1494</v>
      </c>
      <c r="C859" s="19" t="s">
        <v>185</v>
      </c>
      <c r="D859" s="12" t="s">
        <v>208</v>
      </c>
      <c r="E859" s="266">
        <v>0.49</v>
      </c>
      <c r="F859" s="35">
        <f>ROUNDUP(E859*Bulk!$O$1,-1)</f>
        <v>350</v>
      </c>
      <c r="G859" s="35">
        <f>ROUNDUP(E859*Bulk!$O$3,-1)</f>
        <v>320</v>
      </c>
      <c r="H859" s="2">
        <v>3</v>
      </c>
      <c r="I859" s="16">
        <f>F859*H859</f>
        <v>1050</v>
      </c>
      <c r="J859" s="16">
        <f>G859*H859</f>
        <v>960</v>
      </c>
      <c r="K859" s="185">
        <v>3</v>
      </c>
      <c r="L859" s="257" t="s">
        <v>941</v>
      </c>
      <c r="M859" s="178">
        <f>E859*H859</f>
        <v>1.47</v>
      </c>
      <c r="N859" s="178"/>
    </row>
    <row r="860" spans="1:14" x14ac:dyDescent="0.3">
      <c r="A860" s="30" t="s">
        <v>1682</v>
      </c>
      <c r="B860" s="148" t="s">
        <v>1492</v>
      </c>
      <c r="C860" s="19" t="s">
        <v>185</v>
      </c>
      <c r="D860" s="12" t="s">
        <v>208</v>
      </c>
      <c r="E860" s="266">
        <v>0.49</v>
      </c>
      <c r="F860" s="35">
        <f>ROUNDUP(E860*Bulk!$O$1,-1)</f>
        <v>350</v>
      </c>
      <c r="G860" s="35">
        <f>ROUNDUP(E860*Bulk!$O$3,-1)</f>
        <v>320</v>
      </c>
      <c r="H860" s="2">
        <v>2</v>
      </c>
      <c r="I860" s="16">
        <f>F860*H860</f>
        <v>700</v>
      </c>
      <c r="J860" s="16">
        <f>G860*H860</f>
        <v>640</v>
      </c>
      <c r="K860" s="185">
        <v>3</v>
      </c>
      <c r="L860" s="257" t="s">
        <v>1683</v>
      </c>
      <c r="M860" s="178">
        <f>E860*H860</f>
        <v>0.98</v>
      </c>
      <c r="N860" s="178"/>
    </row>
    <row r="861" spans="1:14" x14ac:dyDescent="0.3">
      <c r="A861" s="30" t="s">
        <v>943</v>
      </c>
      <c r="B861" s="153" t="s">
        <v>1497</v>
      </c>
      <c r="C861" s="19" t="s">
        <v>185</v>
      </c>
      <c r="D861" s="12" t="s">
        <v>208</v>
      </c>
      <c r="E861" s="266">
        <v>1.99</v>
      </c>
      <c r="F861" s="35">
        <f>ROUNDUP(E861*Bulk!$O$1,-1)</f>
        <v>1400</v>
      </c>
      <c r="G861" s="35">
        <f>ROUNDUP(E861*Bulk!$O$3,-1)</f>
        <v>1300</v>
      </c>
      <c r="H861" s="2">
        <v>2</v>
      </c>
      <c r="I861" s="16">
        <f>F861*H861</f>
        <v>2800</v>
      </c>
      <c r="J861" s="16">
        <f>G861*H861</f>
        <v>2600</v>
      </c>
      <c r="K861" s="185">
        <v>3</v>
      </c>
      <c r="L861" s="257" t="s">
        <v>942</v>
      </c>
      <c r="M861" s="178">
        <f>E861*H861</f>
        <v>3.98</v>
      </c>
      <c r="N861" s="178"/>
    </row>
    <row r="862" spans="1:14" x14ac:dyDescent="0.3">
      <c r="A862" s="30" t="s">
        <v>946</v>
      </c>
      <c r="B862" s="164" t="s">
        <v>1514</v>
      </c>
      <c r="C862" s="19" t="s">
        <v>185</v>
      </c>
      <c r="D862" s="12" t="s">
        <v>208</v>
      </c>
      <c r="E862" s="266">
        <v>0.49</v>
      </c>
      <c r="F862" s="35">
        <f>ROUNDUP(E862*Bulk!$O$1,-1)</f>
        <v>350</v>
      </c>
      <c r="G862" s="35">
        <f>ROUNDUP(E862*Bulk!$O$3,-1)</f>
        <v>320</v>
      </c>
      <c r="H862" s="2">
        <v>2</v>
      </c>
      <c r="I862" s="16">
        <f>F862*H862</f>
        <v>700</v>
      </c>
      <c r="J862" s="16">
        <f>G862*H862</f>
        <v>640</v>
      </c>
      <c r="K862" s="185">
        <v>3</v>
      </c>
      <c r="L862" s="257" t="s">
        <v>945</v>
      </c>
      <c r="M862" s="178">
        <f>E862*H862</f>
        <v>0.98</v>
      </c>
      <c r="N862" s="178"/>
    </row>
    <row r="863" spans="1:14" x14ac:dyDescent="0.3">
      <c r="A863" s="30" t="s">
        <v>315</v>
      </c>
      <c r="B863" s="165" t="s">
        <v>1515</v>
      </c>
      <c r="C863" s="19" t="s">
        <v>185</v>
      </c>
      <c r="D863" s="12" t="s">
        <v>208</v>
      </c>
      <c r="E863" s="266">
        <v>0.99</v>
      </c>
      <c r="F863" s="35">
        <f>ROUNDUP(E863*Bulk!$O$1,-1)</f>
        <v>700</v>
      </c>
      <c r="G863" s="35">
        <f>ROUNDUP(E863*Bulk!$O$3,-1)</f>
        <v>650</v>
      </c>
      <c r="H863" s="2">
        <v>1</v>
      </c>
      <c r="I863" s="16">
        <f>F863*H863</f>
        <v>700</v>
      </c>
      <c r="J863" s="16">
        <f>G863*H863</f>
        <v>650</v>
      </c>
      <c r="K863" s="185">
        <v>3</v>
      </c>
      <c r="L863" s="257" t="s">
        <v>944</v>
      </c>
      <c r="M863" s="178">
        <f>E863*H863</f>
        <v>0.99</v>
      </c>
      <c r="N863" s="178"/>
    </row>
    <row r="864" spans="1:14" x14ac:dyDescent="0.3">
      <c r="A864" s="30" t="s">
        <v>953</v>
      </c>
      <c r="B864" s="169" t="s">
        <v>1519</v>
      </c>
      <c r="C864" s="19" t="s">
        <v>185</v>
      </c>
      <c r="D864" s="12" t="s">
        <v>208</v>
      </c>
      <c r="E864" s="266">
        <v>0.49</v>
      </c>
      <c r="F864" s="35">
        <f>ROUNDUP(E864*Bulk!$O$1,-1)</f>
        <v>350</v>
      </c>
      <c r="G864" s="35">
        <f>ROUNDUP(E864*Bulk!$O$3,-1)</f>
        <v>320</v>
      </c>
      <c r="H864" s="2">
        <v>2</v>
      </c>
      <c r="I864" s="16">
        <f>F864*H864</f>
        <v>700</v>
      </c>
      <c r="J864" s="16">
        <f>G864*H864</f>
        <v>640</v>
      </c>
      <c r="K864" s="185">
        <v>3</v>
      </c>
      <c r="L864" s="257" t="s">
        <v>952</v>
      </c>
      <c r="M864" s="178">
        <f>E864*H864</f>
        <v>0.98</v>
      </c>
      <c r="N864" s="178"/>
    </row>
    <row r="865" spans="1:14" x14ac:dyDescent="0.3">
      <c r="A865" s="30" t="s">
        <v>950</v>
      </c>
      <c r="B865" s="169" t="s">
        <v>1519</v>
      </c>
      <c r="C865" s="19" t="s">
        <v>185</v>
      </c>
      <c r="D865" s="12" t="s">
        <v>208</v>
      </c>
      <c r="E865" s="266">
        <v>0.49</v>
      </c>
      <c r="F865" s="35">
        <f>ROUNDUP(E865*Bulk!$O$1,-1)</f>
        <v>350</v>
      </c>
      <c r="G865" s="35">
        <f>ROUNDUP(E865*Bulk!$O$3,-1)</f>
        <v>320</v>
      </c>
      <c r="H865" s="2">
        <v>2</v>
      </c>
      <c r="I865" s="16">
        <f>F865*H865</f>
        <v>700</v>
      </c>
      <c r="J865" s="16">
        <f>G865*H865</f>
        <v>640</v>
      </c>
      <c r="K865" s="185">
        <v>3</v>
      </c>
      <c r="L865" s="257" t="s">
        <v>949</v>
      </c>
      <c r="M865" s="178">
        <f>E865*H865</f>
        <v>0.98</v>
      </c>
      <c r="N865" s="178"/>
    </row>
    <row r="866" spans="1:14" x14ac:dyDescent="0.3">
      <c r="A866" s="38" t="s">
        <v>950</v>
      </c>
      <c r="B866" s="169" t="s">
        <v>1519</v>
      </c>
      <c r="C866" s="19" t="s">
        <v>185</v>
      </c>
      <c r="D866" s="12" t="s">
        <v>208</v>
      </c>
      <c r="E866" s="266">
        <v>0.49</v>
      </c>
      <c r="F866" s="35">
        <f>ROUNDUP(E866*Bulk!$O$1,-1)</f>
        <v>350</v>
      </c>
      <c r="G866" s="35">
        <f>ROUNDUP(E866*Bulk!$O$3,-1)</f>
        <v>320</v>
      </c>
      <c r="H866" s="2">
        <v>1</v>
      </c>
      <c r="I866" s="16">
        <f>F866*H866</f>
        <v>350</v>
      </c>
      <c r="J866" s="16">
        <f>G866*H866</f>
        <v>320</v>
      </c>
      <c r="K866" s="185">
        <v>3</v>
      </c>
      <c r="L866" s="257" t="s">
        <v>951</v>
      </c>
      <c r="M866" s="178">
        <f>E866*H866</f>
        <v>0.49</v>
      </c>
      <c r="N866" s="178"/>
    </row>
    <row r="867" spans="1:14" x14ac:dyDescent="0.3">
      <c r="A867" s="30" t="s">
        <v>947</v>
      </c>
      <c r="B867" s="169" t="s">
        <v>1519</v>
      </c>
      <c r="C867" s="19" t="s">
        <v>185</v>
      </c>
      <c r="D867" s="12" t="s">
        <v>208</v>
      </c>
      <c r="E867" s="266">
        <v>0.49</v>
      </c>
      <c r="F867" s="35">
        <f>ROUNDUP(E867*Bulk!$O$1,-1)</f>
        <v>350</v>
      </c>
      <c r="G867" s="35">
        <f>ROUNDUP(E867*Bulk!$O$3,-1)</f>
        <v>320</v>
      </c>
      <c r="H867" s="2">
        <v>1</v>
      </c>
      <c r="I867" s="16">
        <f>F867*H867</f>
        <v>350</v>
      </c>
      <c r="J867" s="16">
        <f>G867*H867</f>
        <v>320</v>
      </c>
      <c r="K867" s="185">
        <v>3</v>
      </c>
      <c r="L867" s="257" t="s">
        <v>948</v>
      </c>
      <c r="M867" s="178">
        <f>E867*H867</f>
        <v>0.49</v>
      </c>
      <c r="N867" s="178"/>
    </row>
    <row r="868" spans="1:14" x14ac:dyDescent="0.3">
      <c r="A868" s="22" t="s">
        <v>4010</v>
      </c>
      <c r="B868" s="167" t="s">
        <v>1518</v>
      </c>
      <c r="C868" s="19" t="s">
        <v>185</v>
      </c>
      <c r="D868" s="12" t="s">
        <v>208</v>
      </c>
      <c r="E868" s="266">
        <v>0.99</v>
      </c>
      <c r="F868" s="35">
        <f>ROUNDUP(E868*Bulk!$O$1,-1)</f>
        <v>700</v>
      </c>
      <c r="G868" s="35">
        <f>ROUNDUP(E868*Bulk!$O$3,-1)</f>
        <v>650</v>
      </c>
      <c r="H868" s="2">
        <v>1</v>
      </c>
      <c r="I868" s="16">
        <f>F868*H868</f>
        <v>700</v>
      </c>
      <c r="J868" s="16">
        <f>G868*H868</f>
        <v>650</v>
      </c>
      <c r="K868" s="185">
        <v>3</v>
      </c>
      <c r="L868" s="257" t="s">
        <v>4009</v>
      </c>
      <c r="M868" s="178">
        <f>E868*H868</f>
        <v>0.99</v>
      </c>
      <c r="N868" s="178"/>
    </row>
    <row r="869" spans="1:14" x14ac:dyDescent="0.3">
      <c r="A869" s="30" t="s">
        <v>954</v>
      </c>
      <c r="B869" s="168" t="s">
        <v>1520</v>
      </c>
      <c r="C869" s="19" t="s">
        <v>185</v>
      </c>
      <c r="D869" s="12" t="s">
        <v>208</v>
      </c>
      <c r="E869" s="266">
        <v>0.99</v>
      </c>
      <c r="F869" s="35">
        <f>ROUNDUP(E869*Bulk!$O$1,-1)</f>
        <v>700</v>
      </c>
      <c r="G869" s="35">
        <f>ROUNDUP(E869*Bulk!$O$3,-1)</f>
        <v>650</v>
      </c>
      <c r="H869" s="2">
        <v>1</v>
      </c>
      <c r="I869" s="16">
        <f>F869*H869</f>
        <v>700</v>
      </c>
      <c r="J869" s="16">
        <f>G869*H869</f>
        <v>650</v>
      </c>
      <c r="K869" s="185">
        <v>3</v>
      </c>
      <c r="L869" s="257" t="s">
        <v>955</v>
      </c>
      <c r="M869" s="178">
        <f>E869*H869</f>
        <v>0.99</v>
      </c>
      <c r="N869" s="178"/>
    </row>
    <row r="870" spans="1:14" x14ac:dyDescent="0.3">
      <c r="A870" s="30" t="s">
        <v>4819</v>
      </c>
      <c r="B870" s="171" t="s">
        <v>1524</v>
      </c>
      <c r="C870" s="19" t="s">
        <v>185</v>
      </c>
      <c r="D870" s="12" t="s">
        <v>208</v>
      </c>
      <c r="E870" s="266">
        <v>0.49</v>
      </c>
      <c r="F870" s="35">
        <f>ROUNDUP(E870*Bulk!$O$1,-1)</f>
        <v>350</v>
      </c>
      <c r="G870" s="35">
        <f>ROUNDUP(E870*Bulk!$O$3,-1)</f>
        <v>320</v>
      </c>
      <c r="H870" s="2">
        <v>1</v>
      </c>
      <c r="I870" s="16">
        <f>F870*H870</f>
        <v>350</v>
      </c>
      <c r="J870" s="16">
        <f>G870*H870</f>
        <v>320</v>
      </c>
      <c r="K870" s="185">
        <v>3</v>
      </c>
      <c r="L870" s="257" t="s">
        <v>4820</v>
      </c>
      <c r="M870" s="178">
        <f>E870*H870</f>
        <v>0.49</v>
      </c>
      <c r="N870" s="178"/>
    </row>
    <row r="871" spans="1:14" x14ac:dyDescent="0.3">
      <c r="A871" s="30" t="s">
        <v>3563</v>
      </c>
      <c r="B871" s="170" t="s">
        <v>1523</v>
      </c>
      <c r="C871" s="19" t="s">
        <v>185</v>
      </c>
      <c r="D871" s="12" t="s">
        <v>208</v>
      </c>
      <c r="E871" s="266">
        <v>0.49</v>
      </c>
      <c r="F871" s="35">
        <f>ROUNDUP(E871*Bulk!$O$1,-1)</f>
        <v>350</v>
      </c>
      <c r="G871" s="35">
        <f>ROUNDUP(E871*Bulk!$O$3,-1)</f>
        <v>320</v>
      </c>
      <c r="H871" s="2">
        <v>2</v>
      </c>
      <c r="I871" s="16">
        <f>F871*H871</f>
        <v>700</v>
      </c>
      <c r="J871" s="16">
        <f>G871*H871</f>
        <v>640</v>
      </c>
      <c r="K871" s="185">
        <v>3</v>
      </c>
      <c r="L871" s="257" t="s">
        <v>4428</v>
      </c>
      <c r="M871" s="178">
        <f>E871*H871</f>
        <v>0.98</v>
      </c>
      <c r="N871" s="178"/>
    </row>
    <row r="872" spans="1:14" x14ac:dyDescent="0.3">
      <c r="A872" s="38" t="s">
        <v>1821</v>
      </c>
      <c r="B872" s="170" t="s">
        <v>1523</v>
      </c>
      <c r="C872" s="19" t="s">
        <v>185</v>
      </c>
      <c r="D872" s="12" t="s">
        <v>208</v>
      </c>
      <c r="E872" s="266">
        <v>0.49</v>
      </c>
      <c r="F872" s="35">
        <f>ROUNDUP(E872*Bulk!$O$1,-1)</f>
        <v>350</v>
      </c>
      <c r="G872" s="35">
        <f>ROUNDUP(E872*Bulk!$O$3,-1)</f>
        <v>320</v>
      </c>
      <c r="H872" s="2">
        <v>2</v>
      </c>
      <c r="I872" s="16">
        <f>F872*H872</f>
        <v>700</v>
      </c>
      <c r="J872" s="16">
        <f>G872*H872</f>
        <v>640</v>
      </c>
      <c r="K872" s="185">
        <v>3</v>
      </c>
      <c r="L872" s="257" t="s">
        <v>1820</v>
      </c>
      <c r="M872" s="178">
        <f>E872*H872</f>
        <v>0.98</v>
      </c>
      <c r="N872" s="178"/>
    </row>
    <row r="873" spans="1:14" x14ac:dyDescent="0.3">
      <c r="A873" s="30" t="s">
        <v>1016</v>
      </c>
      <c r="B873" s="172" t="s">
        <v>1525</v>
      </c>
      <c r="C873" s="19" t="s">
        <v>185</v>
      </c>
      <c r="D873" s="12" t="s">
        <v>208</v>
      </c>
      <c r="E873" s="266">
        <v>0.49</v>
      </c>
      <c r="F873" s="35">
        <f>ROUNDUP(E873*Bulk!$O$1,-1)</f>
        <v>350</v>
      </c>
      <c r="G873" s="35">
        <f>ROUNDUP(E873*Bulk!$O$3,-1)</f>
        <v>320</v>
      </c>
      <c r="H873" s="2">
        <v>2</v>
      </c>
      <c r="I873" s="16">
        <f>F873*H873</f>
        <v>700</v>
      </c>
      <c r="J873" s="16">
        <f>G873*H873</f>
        <v>640</v>
      </c>
      <c r="K873" s="185">
        <v>3</v>
      </c>
      <c r="L873" s="257" t="s">
        <v>1015</v>
      </c>
      <c r="M873" s="178">
        <f>E873*H873</f>
        <v>0.98</v>
      </c>
      <c r="N873" s="178"/>
    </row>
    <row r="874" spans="1:14" x14ac:dyDescent="0.3">
      <c r="A874" s="4" t="s">
        <v>2278</v>
      </c>
      <c r="B874" s="157" t="s">
        <v>2132</v>
      </c>
      <c r="C874" s="19" t="s">
        <v>185</v>
      </c>
      <c r="D874" s="12" t="s">
        <v>208</v>
      </c>
      <c r="E874" s="266">
        <v>1.99</v>
      </c>
      <c r="F874" s="35">
        <f>ROUNDUP(E874*Bulk!$O$1,-1)</f>
        <v>1400</v>
      </c>
      <c r="G874" s="35">
        <f>ROUNDUP(E874*Bulk!$O$3,-1)</f>
        <v>1300</v>
      </c>
      <c r="H874" s="2">
        <v>2</v>
      </c>
      <c r="I874" s="16">
        <f>F874*H874</f>
        <v>2800</v>
      </c>
      <c r="J874" s="16">
        <f>G874*H874</f>
        <v>2600</v>
      </c>
      <c r="K874" s="185">
        <v>3</v>
      </c>
      <c r="L874" s="257" t="s">
        <v>2279</v>
      </c>
      <c r="M874" s="178">
        <f>E874*H874</f>
        <v>3.98</v>
      </c>
      <c r="N874" s="178"/>
    </row>
    <row r="875" spans="1:14" x14ac:dyDescent="0.3">
      <c r="A875" s="4" t="s">
        <v>3456</v>
      </c>
      <c r="B875" s="193" t="s">
        <v>2423</v>
      </c>
      <c r="C875" s="19" t="s">
        <v>185</v>
      </c>
      <c r="D875" s="12" t="s">
        <v>208</v>
      </c>
      <c r="E875" s="266">
        <v>0.49</v>
      </c>
      <c r="F875" s="35">
        <f>ROUNDUP(E875*Bulk!$O$1,-1)</f>
        <v>350</v>
      </c>
      <c r="G875" s="35">
        <f>ROUNDUP(E875*Bulk!$O$3,-1)</f>
        <v>320</v>
      </c>
      <c r="H875" s="2">
        <v>2</v>
      </c>
      <c r="I875" s="16">
        <f>F875*H875</f>
        <v>700</v>
      </c>
      <c r="J875" s="16">
        <f>G875*H875</f>
        <v>640</v>
      </c>
      <c r="K875" s="185">
        <v>3</v>
      </c>
      <c r="L875" s="257" t="s">
        <v>3455</v>
      </c>
      <c r="M875" s="178">
        <f>E875*H875</f>
        <v>0.98</v>
      </c>
      <c r="N875" s="178"/>
    </row>
    <row r="876" spans="1:14" x14ac:dyDescent="0.3">
      <c r="A876" s="4" t="s">
        <v>4821</v>
      </c>
      <c r="B876" s="193" t="s">
        <v>2424</v>
      </c>
      <c r="C876" s="19" t="s">
        <v>185</v>
      </c>
      <c r="D876" s="12" t="s">
        <v>208</v>
      </c>
      <c r="E876" s="266">
        <v>0.75</v>
      </c>
      <c r="F876" s="35">
        <f>ROUNDUP(E876*Bulk!$O$1,-1)</f>
        <v>530</v>
      </c>
      <c r="G876" s="35">
        <f>ROUNDUP(E876*Bulk!$O$3,-1)</f>
        <v>490</v>
      </c>
      <c r="H876" s="2">
        <v>1</v>
      </c>
      <c r="I876" s="16">
        <f>F876*H876</f>
        <v>530</v>
      </c>
      <c r="J876" s="16">
        <f>G876*H876</f>
        <v>490</v>
      </c>
      <c r="K876" s="185">
        <v>3</v>
      </c>
      <c r="L876" s="257" t="s">
        <v>4822</v>
      </c>
      <c r="M876" s="178">
        <f>E876*H876</f>
        <v>0.75</v>
      </c>
      <c r="N876" s="178"/>
    </row>
    <row r="877" spans="1:14" x14ac:dyDescent="0.3">
      <c r="A877" s="4" t="s">
        <v>3029</v>
      </c>
      <c r="B877" s="205" t="s">
        <v>2628</v>
      </c>
      <c r="C877" s="19" t="s">
        <v>185</v>
      </c>
      <c r="D877" s="12" t="s">
        <v>208</v>
      </c>
      <c r="E877" s="266">
        <v>0.49</v>
      </c>
      <c r="F877" s="35">
        <f>ROUNDUP(E877*Bulk!$O$1,-1)</f>
        <v>350</v>
      </c>
      <c r="G877" s="35">
        <f>ROUNDUP(E877*Bulk!$O$3,-1)</f>
        <v>320</v>
      </c>
      <c r="H877" s="2">
        <v>2</v>
      </c>
      <c r="I877" s="16">
        <f>F877*H877</f>
        <v>700</v>
      </c>
      <c r="J877" s="16">
        <f>G877*H877</f>
        <v>640</v>
      </c>
      <c r="K877" s="185">
        <v>3</v>
      </c>
      <c r="L877" s="257" t="s">
        <v>3028</v>
      </c>
      <c r="M877" s="178">
        <f>E877*H877</f>
        <v>0.98</v>
      </c>
      <c r="N877" s="178"/>
    </row>
    <row r="878" spans="1:14" x14ac:dyDescent="0.3">
      <c r="A878" s="4" t="s">
        <v>6070</v>
      </c>
      <c r="B878" s="205" t="s">
        <v>2628</v>
      </c>
      <c r="C878" s="19" t="s">
        <v>185</v>
      </c>
      <c r="D878" s="12" t="s">
        <v>208</v>
      </c>
      <c r="E878" s="266">
        <v>1.99</v>
      </c>
      <c r="F878" s="35">
        <f>ROUNDUP(E878*Bulk!$O$1,-1)</f>
        <v>1400</v>
      </c>
      <c r="G878" s="35">
        <f>ROUNDUP(E878*Bulk!$O$3,-1)</f>
        <v>1300</v>
      </c>
      <c r="H878" s="2">
        <v>1</v>
      </c>
      <c r="I878" s="35">
        <f>F878*H878</f>
        <v>1400</v>
      </c>
      <c r="J878" s="35">
        <f>G878*H878</f>
        <v>1300</v>
      </c>
      <c r="K878" s="185">
        <v>3</v>
      </c>
      <c r="L878" s="257" t="s">
        <v>6069</v>
      </c>
      <c r="M878" s="178">
        <f>E878*H878</f>
        <v>1.99</v>
      </c>
      <c r="N878" s="178"/>
    </row>
    <row r="879" spans="1:14" x14ac:dyDescent="0.3">
      <c r="A879" s="21" t="s">
        <v>3458</v>
      </c>
      <c r="B879" s="211" t="s">
        <v>3228</v>
      </c>
      <c r="C879" s="19" t="s">
        <v>185</v>
      </c>
      <c r="D879" s="12" t="s">
        <v>208</v>
      </c>
      <c r="E879" s="266">
        <v>0.49</v>
      </c>
      <c r="F879" s="35">
        <f>ROUNDUP(E879*Bulk!$O$1,-1)</f>
        <v>350</v>
      </c>
      <c r="G879" s="35">
        <f>ROUNDUP(E879*Bulk!$O$3,-1)</f>
        <v>320</v>
      </c>
      <c r="H879" s="2">
        <v>2</v>
      </c>
      <c r="I879" s="16">
        <f>F879*H879</f>
        <v>700</v>
      </c>
      <c r="J879" s="16">
        <f>G879*H879</f>
        <v>640</v>
      </c>
      <c r="K879" s="185">
        <v>3</v>
      </c>
      <c r="L879" s="257" t="s">
        <v>3459</v>
      </c>
      <c r="M879" s="178">
        <f>E879*H879</f>
        <v>0.98</v>
      </c>
      <c r="N879" s="178"/>
    </row>
    <row r="880" spans="1:14" x14ac:dyDescent="0.3">
      <c r="A880" s="4" t="s">
        <v>3458</v>
      </c>
      <c r="B880" s="211" t="s">
        <v>3228</v>
      </c>
      <c r="C880" s="19" t="s">
        <v>185</v>
      </c>
      <c r="D880" s="12" t="s">
        <v>208</v>
      </c>
      <c r="E880" s="266">
        <v>0.49</v>
      </c>
      <c r="F880" s="35">
        <f>ROUNDUP(E880*Bulk!$O$1,-1)</f>
        <v>350</v>
      </c>
      <c r="G880" s="35">
        <f>ROUNDUP(E880*Bulk!$O$3,-1)</f>
        <v>320</v>
      </c>
      <c r="H880" s="2">
        <v>1</v>
      </c>
      <c r="I880" s="16">
        <f>F880*H880</f>
        <v>350</v>
      </c>
      <c r="J880" s="16">
        <f>G880*H880</f>
        <v>320</v>
      </c>
      <c r="K880" s="185">
        <v>3</v>
      </c>
      <c r="L880" s="257" t="s">
        <v>3457</v>
      </c>
      <c r="M880" s="178">
        <f>E880*H880</f>
        <v>0.49</v>
      </c>
      <c r="N880" s="178"/>
    </row>
    <row r="881" spans="1:14" x14ac:dyDescent="0.3">
      <c r="A881" s="4" t="s">
        <v>5165</v>
      </c>
      <c r="B881" s="244" t="s">
        <v>3837</v>
      </c>
      <c r="C881" s="19" t="s">
        <v>185</v>
      </c>
      <c r="D881" s="11" t="s">
        <v>210</v>
      </c>
      <c r="E881" s="266">
        <v>1.49</v>
      </c>
      <c r="F881" s="35">
        <f>ROUNDUP(E881*Bulk!$O$1,-1)</f>
        <v>1050</v>
      </c>
      <c r="G881" s="35">
        <f>ROUNDUP(E881*Bulk!$O$3,-1)</f>
        <v>970</v>
      </c>
      <c r="H881" s="2">
        <v>1</v>
      </c>
      <c r="I881" s="35">
        <f>F881*H881</f>
        <v>1050</v>
      </c>
      <c r="J881" s="35">
        <f>G881*H881</f>
        <v>970</v>
      </c>
      <c r="K881" s="188">
        <v>3</v>
      </c>
      <c r="L881" s="257" t="s">
        <v>5166</v>
      </c>
      <c r="M881" s="178">
        <f>E881*H881</f>
        <v>1.49</v>
      </c>
      <c r="N881" s="178"/>
    </row>
    <row r="882" spans="1:14" x14ac:dyDescent="0.3">
      <c r="A882" s="4" t="s">
        <v>5163</v>
      </c>
      <c r="B882" s="244" t="s">
        <v>3837</v>
      </c>
      <c r="C882" s="19" t="s">
        <v>185</v>
      </c>
      <c r="D882" s="12" t="s">
        <v>208</v>
      </c>
      <c r="E882" s="266">
        <v>0.49</v>
      </c>
      <c r="F882" s="35">
        <f>ROUNDUP(E882*Bulk!$O$1,-1)</f>
        <v>350</v>
      </c>
      <c r="G882" s="35">
        <f>ROUNDUP(E882*Bulk!$O$3,-1)</f>
        <v>320</v>
      </c>
      <c r="H882" s="2">
        <v>4</v>
      </c>
      <c r="I882" s="35">
        <f>F882*H882</f>
        <v>1400</v>
      </c>
      <c r="J882" s="35">
        <f>G882*H882</f>
        <v>1280</v>
      </c>
      <c r="K882" s="188">
        <v>3</v>
      </c>
      <c r="L882" s="257" t="s">
        <v>5164</v>
      </c>
      <c r="M882" s="178">
        <f>E882*H882</f>
        <v>1.96</v>
      </c>
      <c r="N882" s="178"/>
    </row>
    <row r="883" spans="1:14" x14ac:dyDescent="0.3">
      <c r="A883" s="4" t="s">
        <v>4224</v>
      </c>
      <c r="B883" s="249" t="s">
        <v>4120</v>
      </c>
      <c r="C883" s="19" t="s">
        <v>185</v>
      </c>
      <c r="D883" s="12" t="s">
        <v>208</v>
      </c>
      <c r="E883" s="266">
        <v>0.49</v>
      </c>
      <c r="F883" s="35">
        <f>ROUNDUP(E883*Bulk!$O$1,-1)</f>
        <v>350</v>
      </c>
      <c r="G883" s="35">
        <f>ROUNDUP(E883*Bulk!$O$3,-1)</f>
        <v>320</v>
      </c>
      <c r="H883" s="2">
        <v>1</v>
      </c>
      <c r="I883" s="16">
        <f>F883*H883</f>
        <v>350</v>
      </c>
      <c r="J883" s="16">
        <f>G883*H883</f>
        <v>320</v>
      </c>
      <c r="K883" s="185">
        <v>3</v>
      </c>
      <c r="L883" s="257" t="s">
        <v>4223</v>
      </c>
      <c r="M883" s="178">
        <f>E883*H883</f>
        <v>0.49</v>
      </c>
      <c r="N883" s="178"/>
    </row>
    <row r="884" spans="1:14" x14ac:dyDescent="0.3">
      <c r="A884" s="4" t="s">
        <v>4225</v>
      </c>
      <c r="B884" s="249" t="s">
        <v>4120</v>
      </c>
      <c r="C884" s="19" t="s">
        <v>185</v>
      </c>
      <c r="D884" s="12" t="s">
        <v>208</v>
      </c>
      <c r="E884" s="266">
        <v>0.49</v>
      </c>
      <c r="F884" s="35">
        <f>ROUNDUP(E884*Bulk!$O$1,-1)</f>
        <v>350</v>
      </c>
      <c r="G884" s="35">
        <f>ROUNDUP(E884*Bulk!$O$3,-1)</f>
        <v>320</v>
      </c>
      <c r="H884" s="2">
        <v>1</v>
      </c>
      <c r="I884" s="16">
        <f>F884*H884</f>
        <v>350</v>
      </c>
      <c r="J884" s="16">
        <f>G884*H884</f>
        <v>320</v>
      </c>
      <c r="K884" s="185">
        <v>3</v>
      </c>
      <c r="L884" s="257" t="s">
        <v>4226</v>
      </c>
      <c r="M884" s="178">
        <f>E884*H884</f>
        <v>0.49</v>
      </c>
      <c r="N884" s="178"/>
    </row>
    <row r="885" spans="1:14" x14ac:dyDescent="0.3">
      <c r="A885" s="4" t="s">
        <v>4823</v>
      </c>
      <c r="B885" s="255" t="s">
        <v>4514</v>
      </c>
      <c r="C885" s="19" t="s">
        <v>185</v>
      </c>
      <c r="D885" s="12" t="s">
        <v>208</v>
      </c>
      <c r="E885" s="266">
        <v>0.49</v>
      </c>
      <c r="F885" s="35">
        <f>ROUNDUP(E885*Bulk!$O$1,-1)</f>
        <v>350</v>
      </c>
      <c r="G885" s="35">
        <f>ROUNDUP(E885*Bulk!$O$3,-1)</f>
        <v>320</v>
      </c>
      <c r="H885" s="2">
        <v>1</v>
      </c>
      <c r="I885" s="16">
        <f>F885*H885</f>
        <v>350</v>
      </c>
      <c r="J885" s="16">
        <f>G885*H885</f>
        <v>320</v>
      </c>
      <c r="K885" s="185">
        <v>3</v>
      </c>
      <c r="L885" s="257" t="s">
        <v>4824</v>
      </c>
      <c r="M885" s="178">
        <f>E885*H885</f>
        <v>0.49</v>
      </c>
      <c r="N885" s="178"/>
    </row>
    <row r="886" spans="1:14" x14ac:dyDescent="0.3">
      <c r="A886" s="4" t="s">
        <v>6071</v>
      </c>
      <c r="B886" s="272" t="s">
        <v>5293</v>
      </c>
      <c r="C886" s="19" t="s">
        <v>185</v>
      </c>
      <c r="D886" s="12" t="s">
        <v>208</v>
      </c>
      <c r="E886" s="266">
        <v>0.49</v>
      </c>
      <c r="F886" s="35">
        <f>ROUNDUP(E886*Bulk!$O$1,-1)</f>
        <v>350</v>
      </c>
      <c r="G886" s="35">
        <f>ROUNDUP(E886*Bulk!$O$3,-1)</f>
        <v>320</v>
      </c>
      <c r="H886" s="2">
        <v>3</v>
      </c>
      <c r="I886" s="35">
        <f>F886*H886</f>
        <v>1050</v>
      </c>
      <c r="J886" s="35">
        <f>G886*H886</f>
        <v>960</v>
      </c>
      <c r="K886" s="185">
        <v>3</v>
      </c>
      <c r="L886" s="257" t="s">
        <v>6072</v>
      </c>
      <c r="M886" s="178">
        <f>E886*H886</f>
        <v>1.47</v>
      </c>
      <c r="N886" s="178"/>
    </row>
    <row r="887" spans="1:14" x14ac:dyDescent="0.3">
      <c r="A887" s="4" t="s">
        <v>6073</v>
      </c>
      <c r="B887" s="272" t="s">
        <v>5293</v>
      </c>
      <c r="C887" s="19" t="s">
        <v>185</v>
      </c>
      <c r="D887" s="12" t="s">
        <v>208</v>
      </c>
      <c r="E887" s="266">
        <v>0.99</v>
      </c>
      <c r="F887" s="35">
        <f>ROUNDUP(E887*Bulk!$O$1,-1)</f>
        <v>700</v>
      </c>
      <c r="G887" s="35">
        <f>ROUNDUP(E887*Bulk!$O$3,-1)</f>
        <v>650</v>
      </c>
      <c r="H887" s="2">
        <v>2</v>
      </c>
      <c r="I887" s="35">
        <f>F887*H887</f>
        <v>1400</v>
      </c>
      <c r="J887" s="35">
        <f>G887*H887</f>
        <v>1300</v>
      </c>
      <c r="K887" s="185">
        <v>3</v>
      </c>
      <c r="L887" s="257" t="s">
        <v>6074</v>
      </c>
      <c r="M887" s="178">
        <f>E887*H887</f>
        <v>1.98</v>
      </c>
      <c r="N887" s="178"/>
    </row>
    <row r="888" spans="1:14" x14ac:dyDescent="0.3">
      <c r="A888" s="4" t="s">
        <v>6075</v>
      </c>
      <c r="B888" s="272" t="s">
        <v>5293</v>
      </c>
      <c r="C888" s="19" t="s">
        <v>185</v>
      </c>
      <c r="D888" s="12" t="s">
        <v>208</v>
      </c>
      <c r="E888" s="266">
        <v>0.99</v>
      </c>
      <c r="F888" s="35">
        <f>ROUNDUP(E888*Bulk!$O$1,-1)</f>
        <v>700</v>
      </c>
      <c r="G888" s="35">
        <f>ROUNDUP(E888*Bulk!$O$3,-1)</f>
        <v>650</v>
      </c>
      <c r="H888" s="2">
        <v>1</v>
      </c>
      <c r="I888" s="35">
        <f>F888*H888</f>
        <v>700</v>
      </c>
      <c r="J888" s="35">
        <f>G888*H888</f>
        <v>650</v>
      </c>
      <c r="K888" s="185">
        <v>3</v>
      </c>
      <c r="L888" s="257" t="s">
        <v>6076</v>
      </c>
      <c r="M888" s="178">
        <f>E888*H888</f>
        <v>0.99</v>
      </c>
      <c r="N888" s="178"/>
    </row>
    <row r="889" spans="1:14" x14ac:dyDescent="0.3">
      <c r="A889" s="4" t="s">
        <v>2400</v>
      </c>
      <c r="B889" s="82" t="s">
        <v>1392</v>
      </c>
      <c r="C889" s="19" t="s">
        <v>185</v>
      </c>
      <c r="D889" s="12" t="s">
        <v>208</v>
      </c>
      <c r="E889" s="266">
        <v>0.49</v>
      </c>
      <c r="F889" s="35">
        <f>ROUNDUP(E889*Bulk!$O$1,-1)</f>
        <v>350</v>
      </c>
      <c r="G889" s="35">
        <f>ROUNDUP(E889*Bulk!$O$3,-1)</f>
        <v>320</v>
      </c>
      <c r="H889" s="2">
        <v>1</v>
      </c>
      <c r="I889" s="16">
        <f>F889*H889</f>
        <v>350</v>
      </c>
      <c r="J889" s="16">
        <f>G889*H889</f>
        <v>320</v>
      </c>
      <c r="K889" s="185">
        <v>4</v>
      </c>
      <c r="L889" s="257" t="s">
        <v>2399</v>
      </c>
      <c r="M889" s="178">
        <f>E889*H889</f>
        <v>0.49</v>
      </c>
      <c r="N889" s="178"/>
    </row>
    <row r="890" spans="1:14" x14ac:dyDescent="0.3">
      <c r="A890" s="30" t="s">
        <v>957</v>
      </c>
      <c r="B890" s="131" t="s">
        <v>1468</v>
      </c>
      <c r="C890" s="19" t="s">
        <v>185</v>
      </c>
      <c r="D890" s="12" t="s">
        <v>208</v>
      </c>
      <c r="E890" s="266">
        <v>1.49</v>
      </c>
      <c r="F890" s="35">
        <f>ROUNDUP(E890*Bulk!$O$1,-1)</f>
        <v>1050</v>
      </c>
      <c r="G890" s="35">
        <f>ROUNDUP(E890*Bulk!$O$3,-1)</f>
        <v>970</v>
      </c>
      <c r="H890" s="2">
        <v>1</v>
      </c>
      <c r="I890" s="16">
        <f>F890*H890</f>
        <v>1050</v>
      </c>
      <c r="J890" s="16">
        <f>G890*H890</f>
        <v>970</v>
      </c>
      <c r="K890" s="185">
        <v>4</v>
      </c>
      <c r="L890" s="257" t="s">
        <v>956</v>
      </c>
      <c r="M890" s="178">
        <f>E890*H890</f>
        <v>1.49</v>
      </c>
      <c r="N890" s="178"/>
    </row>
    <row r="891" spans="1:14" x14ac:dyDescent="0.3">
      <c r="A891" s="30" t="s">
        <v>5167</v>
      </c>
      <c r="B891" s="71" t="s">
        <v>1480</v>
      </c>
      <c r="C891" s="19" t="s">
        <v>185</v>
      </c>
      <c r="D891" s="12" t="s">
        <v>208</v>
      </c>
      <c r="E891" s="266">
        <v>0.49</v>
      </c>
      <c r="F891" s="35">
        <f>ROUNDUP(E891*Bulk!$O$1,-1)</f>
        <v>350</v>
      </c>
      <c r="G891" s="35">
        <f>ROUNDUP(E891*Bulk!$O$3,-1)</f>
        <v>320</v>
      </c>
      <c r="H891" s="2">
        <v>1</v>
      </c>
      <c r="I891" s="16">
        <f>F891*H891</f>
        <v>350</v>
      </c>
      <c r="J891" s="16">
        <f>G891*H891</f>
        <v>320</v>
      </c>
      <c r="K891" s="185">
        <v>4</v>
      </c>
      <c r="L891" s="257" t="s">
        <v>5168</v>
      </c>
      <c r="M891" s="178">
        <f>E891*H891</f>
        <v>0.49</v>
      </c>
      <c r="N891" s="178"/>
    </row>
    <row r="892" spans="1:14" x14ac:dyDescent="0.3">
      <c r="A892" s="4" t="s">
        <v>1744</v>
      </c>
      <c r="B892" s="23" t="s">
        <v>1322</v>
      </c>
      <c r="C892" s="19" t="s">
        <v>185</v>
      </c>
      <c r="D892" s="12" t="s">
        <v>208</v>
      </c>
      <c r="E892" s="266">
        <v>0.49</v>
      </c>
      <c r="F892" s="35">
        <f>ROUNDUP(E892*Bulk!$O$1,-1)</f>
        <v>350</v>
      </c>
      <c r="G892" s="35">
        <f>ROUNDUP(E892*Bulk!$O$3,-1)</f>
        <v>320</v>
      </c>
      <c r="H892" s="2">
        <v>1</v>
      </c>
      <c r="I892" s="16">
        <f>F892*H892</f>
        <v>350</v>
      </c>
      <c r="J892" s="16">
        <f>G892*H892</f>
        <v>320</v>
      </c>
      <c r="K892" s="185">
        <v>4</v>
      </c>
      <c r="L892" s="257" t="s">
        <v>1743</v>
      </c>
      <c r="M892" s="178">
        <f>E892*H892</f>
        <v>0.49</v>
      </c>
      <c r="N892" s="178"/>
    </row>
    <row r="893" spans="1:14" x14ac:dyDescent="0.3">
      <c r="A893" s="4" t="s">
        <v>3031</v>
      </c>
      <c r="B893" s="147" t="s">
        <v>1491</v>
      </c>
      <c r="C893" s="19" t="s">
        <v>185</v>
      </c>
      <c r="D893" s="12" t="s">
        <v>208</v>
      </c>
      <c r="E893" s="266">
        <v>0.49</v>
      </c>
      <c r="F893" s="35">
        <f>ROUNDUP(E893*Bulk!$O$1,-1)</f>
        <v>350</v>
      </c>
      <c r="G893" s="35">
        <f>ROUNDUP(E893*Bulk!$O$3,-1)</f>
        <v>320</v>
      </c>
      <c r="H893" s="2">
        <v>1</v>
      </c>
      <c r="I893" s="16">
        <f>F893*H893</f>
        <v>350</v>
      </c>
      <c r="J893" s="16">
        <f>G893*H893</f>
        <v>320</v>
      </c>
      <c r="K893" s="185">
        <v>4</v>
      </c>
      <c r="L893" s="257" t="s">
        <v>3030</v>
      </c>
      <c r="M893" s="178">
        <f>E893*H893</f>
        <v>0.49</v>
      </c>
      <c r="N893" s="178"/>
    </row>
    <row r="894" spans="1:14" x14ac:dyDescent="0.3">
      <c r="A894" s="30" t="s">
        <v>958</v>
      </c>
      <c r="B894" s="150" t="s">
        <v>1494</v>
      </c>
      <c r="C894" s="19" t="s">
        <v>185</v>
      </c>
      <c r="D894" s="12" t="s">
        <v>208</v>
      </c>
      <c r="E894" s="266">
        <v>0.49</v>
      </c>
      <c r="F894" s="35">
        <f>ROUNDUP(E894*Bulk!$O$1,-1)</f>
        <v>350</v>
      </c>
      <c r="G894" s="35">
        <f>ROUNDUP(E894*Bulk!$O$3,-1)</f>
        <v>320</v>
      </c>
      <c r="H894" s="2">
        <v>3</v>
      </c>
      <c r="I894" s="16">
        <f>F894*H894</f>
        <v>1050</v>
      </c>
      <c r="J894" s="16">
        <f>G894*H894</f>
        <v>960</v>
      </c>
      <c r="K894" s="185">
        <v>4</v>
      </c>
      <c r="L894" s="257" t="s">
        <v>959</v>
      </c>
      <c r="M894" s="178">
        <f>E894*H894</f>
        <v>1.47</v>
      </c>
      <c r="N894" s="178"/>
    </row>
    <row r="895" spans="1:14" x14ac:dyDescent="0.3">
      <c r="A895" s="22" t="s">
        <v>4007</v>
      </c>
      <c r="B895" s="150" t="s">
        <v>1494</v>
      </c>
      <c r="C895" s="19" t="s">
        <v>185</v>
      </c>
      <c r="D895" s="12" t="s">
        <v>208</v>
      </c>
      <c r="E895" s="266">
        <v>0.49</v>
      </c>
      <c r="F895" s="35">
        <f>ROUNDUP(E895*Bulk!$O$1,-1)</f>
        <v>350</v>
      </c>
      <c r="G895" s="35">
        <f>ROUNDUP(E895*Bulk!$O$3,-1)</f>
        <v>320</v>
      </c>
      <c r="H895" s="2">
        <v>1</v>
      </c>
      <c r="I895" s="16">
        <f>F895*H895</f>
        <v>350</v>
      </c>
      <c r="J895" s="16">
        <f>G895*H895</f>
        <v>320</v>
      </c>
      <c r="K895" s="185">
        <v>4</v>
      </c>
      <c r="L895" s="257" t="s">
        <v>4008</v>
      </c>
      <c r="M895" s="178">
        <f>E895*H895</f>
        <v>0.49</v>
      </c>
      <c r="N895" s="178"/>
    </row>
    <row r="896" spans="1:14" x14ac:dyDescent="0.3">
      <c r="A896" s="22" t="s">
        <v>4227</v>
      </c>
      <c r="B896" s="151" t="s">
        <v>1495</v>
      </c>
      <c r="C896" s="19" t="s">
        <v>185</v>
      </c>
      <c r="D896" s="12" t="s">
        <v>208</v>
      </c>
      <c r="E896" s="266">
        <v>1.99</v>
      </c>
      <c r="F896" s="35">
        <f>ROUNDUP(E896*Bulk!$O$1,-1)</f>
        <v>1400</v>
      </c>
      <c r="G896" s="35">
        <f>ROUNDUP(E896*Bulk!$O$3,-1)</f>
        <v>1300</v>
      </c>
      <c r="H896" s="2">
        <v>1</v>
      </c>
      <c r="I896" s="16">
        <f>F896*H896</f>
        <v>1400</v>
      </c>
      <c r="J896" s="16">
        <f>G896*H896</f>
        <v>1300</v>
      </c>
      <c r="K896" s="185">
        <v>4</v>
      </c>
      <c r="L896" s="257" t="s">
        <v>4228</v>
      </c>
      <c r="M896" s="178">
        <f>E896*H896</f>
        <v>1.99</v>
      </c>
      <c r="N896" s="178"/>
    </row>
    <row r="897" spans="1:14" x14ac:dyDescent="0.3">
      <c r="A897" s="30" t="s">
        <v>961</v>
      </c>
      <c r="B897" s="153" t="s">
        <v>1497</v>
      </c>
      <c r="C897" s="19" t="s">
        <v>185</v>
      </c>
      <c r="D897" s="12" t="s">
        <v>208</v>
      </c>
      <c r="E897" s="266">
        <v>0.49</v>
      </c>
      <c r="F897" s="35">
        <f>ROUNDUP(E897*Bulk!$O$1,-1)</f>
        <v>350</v>
      </c>
      <c r="G897" s="35">
        <f>ROUNDUP(E897*Bulk!$O$3,-1)</f>
        <v>320</v>
      </c>
      <c r="H897" s="2">
        <v>2</v>
      </c>
      <c r="I897" s="16">
        <f>F897*H897</f>
        <v>700</v>
      </c>
      <c r="J897" s="16">
        <f>G897*H897</f>
        <v>640</v>
      </c>
      <c r="K897" s="185">
        <v>4</v>
      </c>
      <c r="L897" s="257" t="s">
        <v>960</v>
      </c>
      <c r="M897" s="178">
        <f>E897*H897</f>
        <v>0.98</v>
      </c>
      <c r="N897" s="178"/>
    </row>
    <row r="898" spans="1:14" x14ac:dyDescent="0.3">
      <c r="A898" s="30" t="s">
        <v>1836</v>
      </c>
      <c r="B898" s="23" t="s">
        <v>1337</v>
      </c>
      <c r="C898" s="19" t="s">
        <v>185</v>
      </c>
      <c r="D898" s="12" t="s">
        <v>208</v>
      </c>
      <c r="E898" s="266">
        <v>0.49</v>
      </c>
      <c r="F898" s="35">
        <f>ROUNDUP(E898*Bulk!$O$1,-1)</f>
        <v>350</v>
      </c>
      <c r="G898" s="35">
        <f>ROUNDUP(E898*Bulk!$O$3,-1)</f>
        <v>320</v>
      </c>
      <c r="H898" s="2">
        <v>3</v>
      </c>
      <c r="I898" s="16">
        <f>F898*H898</f>
        <v>1050</v>
      </c>
      <c r="J898" s="16">
        <f>G898*H898</f>
        <v>960</v>
      </c>
      <c r="K898" s="185">
        <v>4</v>
      </c>
      <c r="L898" s="257" t="s">
        <v>1837</v>
      </c>
      <c r="M898" s="178">
        <f>E898*H898</f>
        <v>1.47</v>
      </c>
      <c r="N898" s="178"/>
    </row>
    <row r="899" spans="1:14" x14ac:dyDescent="0.3">
      <c r="A899" s="4" t="s">
        <v>4826</v>
      </c>
      <c r="B899" s="143" t="s">
        <v>1505</v>
      </c>
      <c r="C899" s="19" t="s">
        <v>185</v>
      </c>
      <c r="D899" s="12" t="s">
        <v>208</v>
      </c>
      <c r="E899" s="266">
        <v>0.49</v>
      </c>
      <c r="F899" s="35">
        <f>ROUNDUP(E899*Bulk!$O$1,-1)</f>
        <v>350</v>
      </c>
      <c r="G899" s="35">
        <f>ROUNDUP(E899*Bulk!$O$3,-1)</f>
        <v>320</v>
      </c>
      <c r="H899" s="2">
        <v>1</v>
      </c>
      <c r="I899" s="16">
        <f>F899*H899</f>
        <v>350</v>
      </c>
      <c r="J899" s="16">
        <f>G899*H899</f>
        <v>320</v>
      </c>
      <c r="K899" s="185">
        <v>4</v>
      </c>
      <c r="L899" s="257" t="s">
        <v>4825</v>
      </c>
      <c r="M899" s="178">
        <f>E899*H899</f>
        <v>0.49</v>
      </c>
      <c r="N899" s="178"/>
    </row>
    <row r="900" spans="1:14" x14ac:dyDescent="0.3">
      <c r="A900" s="4" t="s">
        <v>2029</v>
      </c>
      <c r="B900" s="23" t="s">
        <v>1339</v>
      </c>
      <c r="C900" s="19" t="s">
        <v>185</v>
      </c>
      <c r="D900" s="12" t="s">
        <v>208</v>
      </c>
      <c r="E900" s="266">
        <v>0.49</v>
      </c>
      <c r="F900" s="35">
        <f>ROUNDUP(E900*Bulk!$O$1,-1)</f>
        <v>350</v>
      </c>
      <c r="G900" s="35">
        <f>ROUNDUP(E900*Bulk!$O$3,-1)</f>
        <v>320</v>
      </c>
      <c r="H900" s="2">
        <v>1</v>
      </c>
      <c r="I900" s="16">
        <f>F900*H900</f>
        <v>350</v>
      </c>
      <c r="J900" s="16">
        <f>G900*H900</f>
        <v>320</v>
      </c>
      <c r="K900" s="185">
        <v>4</v>
      </c>
      <c r="L900" s="257" t="s">
        <v>2030</v>
      </c>
      <c r="M900" s="178">
        <f>E900*H900</f>
        <v>0.49</v>
      </c>
      <c r="N900" s="178"/>
    </row>
    <row r="901" spans="1:14" x14ac:dyDescent="0.3">
      <c r="A901" s="4" t="s">
        <v>3039</v>
      </c>
      <c r="B901" s="162" t="s">
        <v>1512</v>
      </c>
      <c r="C901" s="19" t="s">
        <v>185</v>
      </c>
      <c r="D901" s="12" t="s">
        <v>208</v>
      </c>
      <c r="E901" s="266">
        <v>1.99</v>
      </c>
      <c r="F901" s="35">
        <f>ROUNDUP(E901*Bulk!$O$1,-1)</f>
        <v>1400</v>
      </c>
      <c r="G901" s="35">
        <f>ROUNDUP(E901*Bulk!$O$3,-1)</f>
        <v>1300</v>
      </c>
      <c r="H901" s="2">
        <v>2</v>
      </c>
      <c r="I901" s="16">
        <f>F901*H901</f>
        <v>2800</v>
      </c>
      <c r="J901" s="16">
        <f>G901*H901</f>
        <v>2600</v>
      </c>
      <c r="K901" s="185">
        <v>4</v>
      </c>
      <c r="L901" s="257" t="s">
        <v>3038</v>
      </c>
      <c r="M901" s="178">
        <f>E901*H901</f>
        <v>3.98</v>
      </c>
      <c r="N901" s="178"/>
    </row>
    <row r="902" spans="1:14" x14ac:dyDescent="0.3">
      <c r="A902" s="4" t="s">
        <v>3035</v>
      </c>
      <c r="B902" s="162" t="s">
        <v>1512</v>
      </c>
      <c r="C902" s="19" t="s">
        <v>185</v>
      </c>
      <c r="D902" s="12" t="s">
        <v>208</v>
      </c>
      <c r="E902" s="266">
        <v>0.99</v>
      </c>
      <c r="F902" s="35">
        <f>ROUNDUP(E902*Bulk!$O$1,-1)</f>
        <v>700</v>
      </c>
      <c r="G902" s="35">
        <f>ROUNDUP(E902*Bulk!$O$3,-1)</f>
        <v>650</v>
      </c>
      <c r="H902" s="2">
        <v>1</v>
      </c>
      <c r="I902" s="16">
        <f>F902*H902</f>
        <v>700</v>
      </c>
      <c r="J902" s="16">
        <f>G902*H902</f>
        <v>650</v>
      </c>
      <c r="K902" s="185">
        <v>4</v>
      </c>
      <c r="L902" s="257" t="s">
        <v>3034</v>
      </c>
      <c r="M902" s="178">
        <f>E902*H902</f>
        <v>0.99</v>
      </c>
      <c r="N902" s="178"/>
    </row>
    <row r="903" spans="1:14" x14ac:dyDescent="0.3">
      <c r="A903" s="4" t="s">
        <v>3032</v>
      </c>
      <c r="B903" s="162" t="s">
        <v>1512</v>
      </c>
      <c r="C903" s="19" t="s">
        <v>185</v>
      </c>
      <c r="D903" s="12" t="s">
        <v>208</v>
      </c>
      <c r="E903" s="266">
        <v>0.49</v>
      </c>
      <c r="F903" s="35">
        <f>ROUNDUP(E903*Bulk!$O$1,-1)</f>
        <v>350</v>
      </c>
      <c r="G903" s="35">
        <f>ROUNDUP(E903*Bulk!$O$3,-1)</f>
        <v>320</v>
      </c>
      <c r="H903" s="2">
        <v>3</v>
      </c>
      <c r="I903" s="16">
        <f>F903*H903</f>
        <v>1050</v>
      </c>
      <c r="J903" s="16">
        <f>G903*H903</f>
        <v>960</v>
      </c>
      <c r="K903" s="185">
        <v>4</v>
      </c>
      <c r="L903" s="257" t="s">
        <v>3033</v>
      </c>
      <c r="M903" s="178">
        <f>E903*H903</f>
        <v>1.47</v>
      </c>
      <c r="N903" s="178"/>
    </row>
    <row r="904" spans="1:14" x14ac:dyDescent="0.3">
      <c r="A904" s="30" t="s">
        <v>3036</v>
      </c>
      <c r="B904" s="164" t="s">
        <v>1514</v>
      </c>
      <c r="C904" s="19" t="s">
        <v>185</v>
      </c>
      <c r="D904" s="12" t="s">
        <v>208</v>
      </c>
      <c r="E904" s="266">
        <v>0.75</v>
      </c>
      <c r="F904" s="35">
        <f>ROUNDUP(E904*Bulk!$O$1,-1)</f>
        <v>530</v>
      </c>
      <c r="G904" s="35">
        <f>ROUNDUP(E904*Bulk!$O$3,-1)</f>
        <v>490</v>
      </c>
      <c r="H904" s="2">
        <v>1</v>
      </c>
      <c r="I904" s="16">
        <f>F904*H904</f>
        <v>530</v>
      </c>
      <c r="J904" s="16">
        <f>G904*H904</f>
        <v>490</v>
      </c>
      <c r="K904" s="185">
        <v>4</v>
      </c>
      <c r="L904" s="257" t="s">
        <v>3037</v>
      </c>
      <c r="M904" s="178">
        <f>E904*H904</f>
        <v>0.75</v>
      </c>
      <c r="N904" s="178"/>
    </row>
    <row r="905" spans="1:14" x14ac:dyDescent="0.3">
      <c r="A905" s="30" t="s">
        <v>962</v>
      </c>
      <c r="B905" s="164" t="s">
        <v>1514</v>
      </c>
      <c r="C905" s="19" t="s">
        <v>185</v>
      </c>
      <c r="D905" s="12" t="s">
        <v>208</v>
      </c>
      <c r="E905" s="266">
        <v>0.49</v>
      </c>
      <c r="F905" s="35">
        <f>ROUNDUP(E905*Bulk!$O$1,-1)</f>
        <v>350</v>
      </c>
      <c r="G905" s="35">
        <f>ROUNDUP(E905*Bulk!$O$3,-1)</f>
        <v>320</v>
      </c>
      <c r="H905" s="2">
        <v>1</v>
      </c>
      <c r="I905" s="16">
        <f>F905*H905</f>
        <v>350</v>
      </c>
      <c r="J905" s="16">
        <f>G905*H905</f>
        <v>320</v>
      </c>
      <c r="K905" s="185">
        <v>4</v>
      </c>
      <c r="L905" s="257" t="s">
        <v>963</v>
      </c>
      <c r="M905" s="178">
        <f>E905*H905</f>
        <v>0.49</v>
      </c>
      <c r="N905" s="178"/>
    </row>
    <row r="906" spans="1:14" x14ac:dyDescent="0.3">
      <c r="A906" s="30" t="s">
        <v>964</v>
      </c>
      <c r="B906" s="23" t="s">
        <v>1354</v>
      </c>
      <c r="C906" s="19" t="s">
        <v>185</v>
      </c>
      <c r="D906" s="12" t="s">
        <v>208</v>
      </c>
      <c r="E906" s="266">
        <v>0.49</v>
      </c>
      <c r="F906" s="35">
        <f>ROUNDUP(E906*Bulk!$O$1,-1)</f>
        <v>350</v>
      </c>
      <c r="G906" s="35">
        <f>ROUNDUP(E906*Bulk!$O$3,-1)</f>
        <v>320</v>
      </c>
      <c r="H906" s="2">
        <v>1</v>
      </c>
      <c r="I906" s="16">
        <f>F906*H906</f>
        <v>350</v>
      </c>
      <c r="J906" s="16">
        <f>G906*H906</f>
        <v>320</v>
      </c>
      <c r="K906" s="185">
        <v>4</v>
      </c>
      <c r="L906" s="257" t="s">
        <v>965</v>
      </c>
      <c r="M906" s="178">
        <f>E906*H906</f>
        <v>0.49</v>
      </c>
      <c r="N906" s="178"/>
    </row>
    <row r="907" spans="1:14" x14ac:dyDescent="0.3">
      <c r="A907" s="4" t="s">
        <v>5550</v>
      </c>
      <c r="B907" s="166" t="s">
        <v>1516</v>
      </c>
      <c r="C907" s="19" t="s">
        <v>185</v>
      </c>
      <c r="D907" s="12" t="s">
        <v>208</v>
      </c>
      <c r="E907" s="266">
        <v>0.49</v>
      </c>
      <c r="F907" s="35">
        <f>ROUNDUP(E907*Bulk!$O$1,-1)</f>
        <v>350</v>
      </c>
      <c r="G907" s="35">
        <f>ROUNDUP(E907*Bulk!$O$3,-1)</f>
        <v>320</v>
      </c>
      <c r="H907" s="2">
        <v>1</v>
      </c>
      <c r="I907" s="35">
        <f>F907*H907</f>
        <v>350</v>
      </c>
      <c r="J907" s="35">
        <f>G907*H907</f>
        <v>320</v>
      </c>
      <c r="K907" s="185">
        <v>4</v>
      </c>
      <c r="L907" s="257" t="s">
        <v>6653</v>
      </c>
      <c r="M907" s="178">
        <f>E907*H907</f>
        <v>0.49</v>
      </c>
      <c r="N907" s="178"/>
    </row>
    <row r="908" spans="1:14" x14ac:dyDescent="0.3">
      <c r="A908" s="30" t="s">
        <v>3461</v>
      </c>
      <c r="B908" s="169" t="s">
        <v>1519</v>
      </c>
      <c r="C908" s="19" t="s">
        <v>185</v>
      </c>
      <c r="D908" s="11" t="s">
        <v>210</v>
      </c>
      <c r="E908" s="266">
        <v>1.49</v>
      </c>
      <c r="F908" s="35">
        <f>ROUNDUP(E908*Bulk!$O$1,-1)</f>
        <v>1050</v>
      </c>
      <c r="G908" s="35">
        <f>ROUNDUP(E908*Bulk!$O$3,-1)</f>
        <v>970</v>
      </c>
      <c r="H908" s="2">
        <v>1</v>
      </c>
      <c r="I908" s="16">
        <f>F908*H908</f>
        <v>1050</v>
      </c>
      <c r="J908" s="16">
        <f>G908*H908</f>
        <v>970</v>
      </c>
      <c r="K908" s="185">
        <v>4</v>
      </c>
      <c r="L908" s="257" t="s">
        <v>3460</v>
      </c>
      <c r="M908" s="178">
        <f>E908*H908</f>
        <v>1.49</v>
      </c>
      <c r="N908" s="178"/>
    </row>
    <row r="909" spans="1:14" x14ac:dyDescent="0.3">
      <c r="A909" s="4" t="s">
        <v>1546</v>
      </c>
      <c r="B909" s="168" t="s">
        <v>1520</v>
      </c>
      <c r="C909" s="19" t="s">
        <v>185</v>
      </c>
      <c r="D909" s="12" t="s">
        <v>208</v>
      </c>
      <c r="E909" s="266">
        <v>0.49</v>
      </c>
      <c r="F909" s="35">
        <f>ROUNDUP(E909*Bulk!$O$1,-1)</f>
        <v>350</v>
      </c>
      <c r="G909" s="35">
        <f>ROUNDUP(E909*Bulk!$O$3,-1)</f>
        <v>320</v>
      </c>
      <c r="H909" s="2">
        <v>1</v>
      </c>
      <c r="I909" s="16">
        <f>F909*H909</f>
        <v>350</v>
      </c>
      <c r="J909" s="16">
        <f>G909*H909</f>
        <v>320</v>
      </c>
      <c r="K909" s="185">
        <v>4</v>
      </c>
      <c r="L909" s="257" t="s">
        <v>1545</v>
      </c>
      <c r="M909" s="178">
        <f>E909*H909</f>
        <v>0.49</v>
      </c>
      <c r="N909" s="178"/>
    </row>
    <row r="910" spans="1:14" x14ac:dyDescent="0.3">
      <c r="A910" s="4" t="s">
        <v>4827</v>
      </c>
      <c r="B910" s="171" t="s">
        <v>1524</v>
      </c>
      <c r="C910" s="19" t="s">
        <v>185</v>
      </c>
      <c r="D910" s="12" t="s">
        <v>208</v>
      </c>
      <c r="E910" s="266">
        <v>0.75</v>
      </c>
      <c r="F910" s="35">
        <f>ROUNDUP(E910*Bulk!$O$1,-1)</f>
        <v>530</v>
      </c>
      <c r="G910" s="35">
        <f>ROUNDUP(E910*Bulk!$O$3,-1)</f>
        <v>490</v>
      </c>
      <c r="H910" s="2">
        <v>1</v>
      </c>
      <c r="I910" s="16">
        <f>F910*H910</f>
        <v>530</v>
      </c>
      <c r="J910" s="16">
        <f>G910*H910</f>
        <v>490</v>
      </c>
      <c r="K910" s="185">
        <v>4</v>
      </c>
      <c r="L910" s="257" t="s">
        <v>4828</v>
      </c>
      <c r="M910" s="178">
        <f>E910*H910</f>
        <v>0.75</v>
      </c>
      <c r="N910" s="178"/>
    </row>
    <row r="911" spans="1:14" x14ac:dyDescent="0.3">
      <c r="A911" s="38" t="s">
        <v>530</v>
      </c>
      <c r="B911" s="172" t="s">
        <v>1525</v>
      </c>
      <c r="C911" s="19" t="s">
        <v>185</v>
      </c>
      <c r="D911" s="12" t="s">
        <v>208</v>
      </c>
      <c r="E911" s="266">
        <v>0.75</v>
      </c>
      <c r="F911" s="35">
        <f>ROUNDUP(E911*Bulk!$O$1,-1)</f>
        <v>530</v>
      </c>
      <c r="G911" s="35">
        <f>ROUNDUP(E911*Bulk!$O$3,-1)</f>
        <v>490</v>
      </c>
      <c r="H911" s="2">
        <v>1</v>
      </c>
      <c r="I911" s="16">
        <f>F911*H911</f>
        <v>530</v>
      </c>
      <c r="J911" s="16">
        <f>G911*H911</f>
        <v>490</v>
      </c>
      <c r="K911" s="185">
        <v>4</v>
      </c>
      <c r="L911" s="257" t="s">
        <v>529</v>
      </c>
      <c r="M911" s="178">
        <f>E911*H911</f>
        <v>0.75</v>
      </c>
      <c r="N911" s="178"/>
    </row>
    <row r="912" spans="1:14" x14ac:dyDescent="0.3">
      <c r="A912" s="4" t="s">
        <v>6077</v>
      </c>
      <c r="B912" s="172" t="s">
        <v>1525</v>
      </c>
      <c r="C912" s="19" t="s">
        <v>185</v>
      </c>
      <c r="D912" s="12" t="s">
        <v>208</v>
      </c>
      <c r="E912" s="266">
        <v>1.99</v>
      </c>
      <c r="F912" s="35">
        <f>ROUNDUP(E912*Bulk!$O$1,-1)</f>
        <v>1400</v>
      </c>
      <c r="G912" s="35">
        <f>ROUNDUP(E912*Bulk!$O$3,-1)</f>
        <v>1300</v>
      </c>
      <c r="H912" s="2">
        <v>1</v>
      </c>
      <c r="I912" s="35">
        <f>F912*H912</f>
        <v>1400</v>
      </c>
      <c r="J912" s="35">
        <f>G912*H912</f>
        <v>1300</v>
      </c>
      <c r="K912" s="185">
        <v>4</v>
      </c>
      <c r="L912" s="257" t="s">
        <v>6078</v>
      </c>
      <c r="M912" s="178">
        <f>E912*H912</f>
        <v>1.99</v>
      </c>
      <c r="N912" s="178"/>
    </row>
    <row r="913" spans="1:14" x14ac:dyDescent="0.3">
      <c r="A913" s="4" t="s">
        <v>2281</v>
      </c>
      <c r="B913" s="157" t="s">
        <v>2132</v>
      </c>
      <c r="C913" s="19" t="s">
        <v>185</v>
      </c>
      <c r="D913" s="12" t="s">
        <v>208</v>
      </c>
      <c r="E913" s="266">
        <v>0.49</v>
      </c>
      <c r="F913" s="35">
        <f>ROUNDUP(E913*Bulk!$O$1,-1)</f>
        <v>350</v>
      </c>
      <c r="G913" s="35">
        <f>ROUNDUP(E913*Bulk!$O$3,-1)</f>
        <v>320</v>
      </c>
      <c r="H913" s="2">
        <v>1</v>
      </c>
      <c r="I913" s="16">
        <f>F913*H913</f>
        <v>350</v>
      </c>
      <c r="J913" s="16">
        <f>G913*H913</f>
        <v>320</v>
      </c>
      <c r="K913" s="185">
        <v>4</v>
      </c>
      <c r="L913" s="257" t="s">
        <v>2280</v>
      </c>
      <c r="M913" s="178">
        <f>E913*H913</f>
        <v>0.49</v>
      </c>
      <c r="N913" s="178"/>
    </row>
    <row r="914" spans="1:14" x14ac:dyDescent="0.3">
      <c r="A914" s="4" t="s">
        <v>2283</v>
      </c>
      <c r="B914" s="157" t="s">
        <v>2132</v>
      </c>
      <c r="C914" s="19" t="s">
        <v>185</v>
      </c>
      <c r="D914" s="12" t="s">
        <v>208</v>
      </c>
      <c r="E914" s="266">
        <v>0.49</v>
      </c>
      <c r="F914" s="35">
        <f>ROUNDUP(E914*Bulk!$O$1,-1)</f>
        <v>350</v>
      </c>
      <c r="G914" s="35">
        <f>ROUNDUP(E914*Bulk!$O$3,-1)</f>
        <v>320</v>
      </c>
      <c r="H914" s="2">
        <v>1</v>
      </c>
      <c r="I914" s="16">
        <f>F914*H914</f>
        <v>350</v>
      </c>
      <c r="J914" s="16">
        <f>G914*H914</f>
        <v>320</v>
      </c>
      <c r="K914" s="185">
        <v>4</v>
      </c>
      <c r="L914" s="257" t="s">
        <v>2282</v>
      </c>
      <c r="M914" s="178">
        <f>E914*H914</f>
        <v>0.49</v>
      </c>
      <c r="N914" s="178"/>
    </row>
    <row r="915" spans="1:14" x14ac:dyDescent="0.3">
      <c r="A915" s="4" t="s">
        <v>2364</v>
      </c>
      <c r="B915" s="192" t="s">
        <v>2422</v>
      </c>
      <c r="C915" s="19" t="s">
        <v>185</v>
      </c>
      <c r="D915" s="12" t="s">
        <v>208</v>
      </c>
      <c r="E915" s="266">
        <v>0.75</v>
      </c>
      <c r="F915" s="35">
        <f>ROUNDUP(E915*Bulk!$O$1,-1)</f>
        <v>530</v>
      </c>
      <c r="G915" s="35">
        <f>ROUNDUP(E915*Bulk!$O$3,-1)</f>
        <v>490</v>
      </c>
      <c r="H915" s="2">
        <v>2</v>
      </c>
      <c r="I915" s="16">
        <f>F915*H915</f>
        <v>1060</v>
      </c>
      <c r="J915" s="16">
        <f>G915*H915</f>
        <v>980</v>
      </c>
      <c r="K915" s="185">
        <v>4</v>
      </c>
      <c r="L915" s="257" t="s">
        <v>3042</v>
      </c>
      <c r="M915" s="178">
        <f>E915*H915</f>
        <v>1.5</v>
      </c>
      <c r="N915" s="178"/>
    </row>
    <row r="916" spans="1:14" x14ac:dyDescent="0.3">
      <c r="A916" s="4" t="s">
        <v>3041</v>
      </c>
      <c r="B916" s="192" t="s">
        <v>2422</v>
      </c>
      <c r="C916" s="19" t="s">
        <v>185</v>
      </c>
      <c r="D916" s="12" t="s">
        <v>208</v>
      </c>
      <c r="E916" s="266">
        <v>0.49</v>
      </c>
      <c r="F916" s="35">
        <f>ROUNDUP(E916*Bulk!$O$1,-1)</f>
        <v>350</v>
      </c>
      <c r="G916" s="35">
        <f>ROUNDUP(E916*Bulk!$O$3,-1)</f>
        <v>320</v>
      </c>
      <c r="H916" s="2">
        <v>1</v>
      </c>
      <c r="I916" s="16">
        <f>F916*H916</f>
        <v>350</v>
      </c>
      <c r="J916" s="16">
        <f>G916*H916</f>
        <v>320</v>
      </c>
      <c r="K916" s="185">
        <v>4</v>
      </c>
      <c r="L916" s="257" t="s">
        <v>3040</v>
      </c>
      <c r="M916" s="178">
        <f>E916*H916</f>
        <v>0.49</v>
      </c>
      <c r="N916" s="178"/>
    </row>
    <row r="917" spans="1:14" x14ac:dyDescent="0.3">
      <c r="A917" s="4" t="s">
        <v>6079</v>
      </c>
      <c r="B917" s="192" t="s">
        <v>2422</v>
      </c>
      <c r="C917" s="19" t="s">
        <v>185</v>
      </c>
      <c r="D917" s="12" t="s">
        <v>208</v>
      </c>
      <c r="E917" s="266">
        <v>0.49</v>
      </c>
      <c r="F917" s="35">
        <f>ROUNDUP(E917*Bulk!$O$1,-1)</f>
        <v>350</v>
      </c>
      <c r="G917" s="35">
        <f>ROUNDUP(E917*Bulk!$O$3,-1)</f>
        <v>320</v>
      </c>
      <c r="H917" s="2">
        <v>1</v>
      </c>
      <c r="I917" s="35">
        <f>F917*H917</f>
        <v>350</v>
      </c>
      <c r="J917" s="35">
        <f>G917*H917</f>
        <v>320</v>
      </c>
      <c r="K917" s="185">
        <v>4</v>
      </c>
      <c r="L917" s="257" t="s">
        <v>6080</v>
      </c>
      <c r="M917" s="178">
        <f>E917*H917</f>
        <v>0.49</v>
      </c>
      <c r="N917" s="178"/>
    </row>
    <row r="918" spans="1:14" x14ac:dyDescent="0.3">
      <c r="A918" s="4" t="s">
        <v>3044</v>
      </c>
      <c r="B918" s="193" t="s">
        <v>2423</v>
      </c>
      <c r="C918" s="19" t="s">
        <v>185</v>
      </c>
      <c r="D918" s="12" t="s">
        <v>208</v>
      </c>
      <c r="E918" s="266">
        <v>0.49</v>
      </c>
      <c r="F918" s="35">
        <f>ROUNDUP(E918*Bulk!$O$1,-1)</f>
        <v>350</v>
      </c>
      <c r="G918" s="35">
        <f>ROUNDUP(E918*Bulk!$O$3,-1)</f>
        <v>320</v>
      </c>
      <c r="H918" s="2">
        <v>1</v>
      </c>
      <c r="I918" s="16">
        <f>F918*H918</f>
        <v>350</v>
      </c>
      <c r="J918" s="16">
        <f>G918*H918</f>
        <v>320</v>
      </c>
      <c r="K918" s="185">
        <v>4</v>
      </c>
      <c r="L918" s="257" t="s">
        <v>3043</v>
      </c>
      <c r="M918" s="178">
        <f>E918*H918</f>
        <v>0.49</v>
      </c>
      <c r="N918" s="178"/>
    </row>
    <row r="919" spans="1:14" x14ac:dyDescent="0.3">
      <c r="A919" s="4" t="s">
        <v>3045</v>
      </c>
      <c r="B919" s="193" t="s">
        <v>2423</v>
      </c>
      <c r="C919" s="19" t="s">
        <v>185</v>
      </c>
      <c r="D919" s="12" t="s">
        <v>208</v>
      </c>
      <c r="E919" s="266">
        <v>0.49</v>
      </c>
      <c r="F919" s="35">
        <f>ROUNDUP(E919*Bulk!$O$1,-1)</f>
        <v>350</v>
      </c>
      <c r="G919" s="35">
        <f>ROUNDUP(E919*Bulk!$O$3,-1)</f>
        <v>320</v>
      </c>
      <c r="H919" s="2">
        <v>5</v>
      </c>
      <c r="I919" s="16">
        <f>F919*H919</f>
        <v>1750</v>
      </c>
      <c r="J919" s="16">
        <f>G919*H919</f>
        <v>1600</v>
      </c>
      <c r="K919" s="185">
        <v>4</v>
      </c>
      <c r="L919" s="257" t="s">
        <v>3046</v>
      </c>
      <c r="M919" s="178">
        <f>E919*H919</f>
        <v>2.4500000000000002</v>
      </c>
      <c r="N919" s="178"/>
    </row>
    <row r="920" spans="1:14" x14ac:dyDescent="0.3">
      <c r="A920" s="30" t="s">
        <v>4229</v>
      </c>
      <c r="B920" s="249" t="s">
        <v>4120</v>
      </c>
      <c r="C920" s="19" t="s">
        <v>185</v>
      </c>
      <c r="D920" s="12" t="s">
        <v>208</v>
      </c>
      <c r="E920" s="266">
        <v>1.49</v>
      </c>
      <c r="F920" s="35">
        <f>ROUNDUP(E920*Bulk!$O$1,-1)</f>
        <v>1050</v>
      </c>
      <c r="G920" s="35">
        <f>ROUNDUP(E920*Bulk!$O$3,-1)</f>
        <v>970</v>
      </c>
      <c r="H920" s="2">
        <v>1</v>
      </c>
      <c r="I920" s="16">
        <f>F920*H920</f>
        <v>1050</v>
      </c>
      <c r="J920" s="16">
        <f>G920*H920</f>
        <v>970</v>
      </c>
      <c r="K920" s="185">
        <v>4</v>
      </c>
      <c r="L920" s="257" t="s">
        <v>4234</v>
      </c>
      <c r="M920" s="178">
        <f>E920*H920</f>
        <v>1.49</v>
      </c>
      <c r="N920" s="178"/>
    </row>
    <row r="921" spans="1:14" x14ac:dyDescent="0.3">
      <c r="A921" s="30" t="s">
        <v>4230</v>
      </c>
      <c r="B921" s="249" t="s">
        <v>4120</v>
      </c>
      <c r="C921" s="19" t="s">
        <v>185</v>
      </c>
      <c r="D921" s="12" t="s">
        <v>208</v>
      </c>
      <c r="E921" s="266">
        <v>0.49</v>
      </c>
      <c r="F921" s="35">
        <f>ROUNDUP(E921*Bulk!$O$1,-1)</f>
        <v>350</v>
      </c>
      <c r="G921" s="35">
        <f>ROUNDUP(E921*Bulk!$O$3,-1)</f>
        <v>320</v>
      </c>
      <c r="H921" s="2">
        <v>5</v>
      </c>
      <c r="I921" s="16">
        <f>F921*H921</f>
        <v>1750</v>
      </c>
      <c r="J921" s="16">
        <f>G921*H921</f>
        <v>1600</v>
      </c>
      <c r="K921" s="185">
        <v>4</v>
      </c>
      <c r="L921" s="257" t="s">
        <v>4232</v>
      </c>
      <c r="M921" s="178">
        <f>E921*H921</f>
        <v>2.4500000000000002</v>
      </c>
      <c r="N921" s="178"/>
    </row>
    <row r="922" spans="1:14" x14ac:dyDescent="0.3">
      <c r="A922" s="4" t="s">
        <v>4231</v>
      </c>
      <c r="B922" s="249" t="s">
        <v>4120</v>
      </c>
      <c r="C922" s="19" t="s">
        <v>185</v>
      </c>
      <c r="D922" s="12" t="s">
        <v>208</v>
      </c>
      <c r="E922" s="266">
        <v>0.49</v>
      </c>
      <c r="F922" s="35">
        <f>ROUNDUP(E922*Bulk!$O$1,-1)</f>
        <v>350</v>
      </c>
      <c r="G922" s="35">
        <f>ROUNDUP(E922*Bulk!$O$3,-1)</f>
        <v>320</v>
      </c>
      <c r="H922" s="2">
        <v>1</v>
      </c>
      <c r="I922" s="16">
        <f>F922*H922</f>
        <v>350</v>
      </c>
      <c r="J922" s="16">
        <f>G922*H922</f>
        <v>320</v>
      </c>
      <c r="K922" s="185">
        <v>4</v>
      </c>
      <c r="L922" s="257" t="s">
        <v>4233</v>
      </c>
      <c r="M922" s="178">
        <f>E922*H922</f>
        <v>0.49</v>
      </c>
      <c r="N922" s="178"/>
    </row>
    <row r="923" spans="1:14" x14ac:dyDescent="0.3">
      <c r="A923" s="21" t="s">
        <v>4829</v>
      </c>
      <c r="B923" s="255" t="s">
        <v>4515</v>
      </c>
      <c r="C923" s="19" t="s">
        <v>185</v>
      </c>
      <c r="D923" s="12" t="s">
        <v>208</v>
      </c>
      <c r="E923" s="266">
        <v>0.49</v>
      </c>
      <c r="F923" s="35">
        <f>ROUNDUP(E923*Bulk!$O$1,-1)</f>
        <v>350</v>
      </c>
      <c r="G923" s="35">
        <f>ROUNDUP(E923*Bulk!$O$3,-1)</f>
        <v>320</v>
      </c>
      <c r="H923" s="2">
        <v>1</v>
      </c>
      <c r="I923" s="16">
        <f>F923*H923</f>
        <v>350</v>
      </c>
      <c r="J923" s="16">
        <f>G923*H923</f>
        <v>320</v>
      </c>
      <c r="K923" s="185">
        <v>4</v>
      </c>
      <c r="L923" s="257" t="s">
        <v>4830</v>
      </c>
      <c r="M923" s="178">
        <f>E923*H923</f>
        <v>0.49</v>
      </c>
      <c r="N923" s="178"/>
    </row>
    <row r="924" spans="1:14" x14ac:dyDescent="0.3">
      <c r="A924" s="30" t="s">
        <v>3463</v>
      </c>
      <c r="B924" s="110" t="s">
        <v>1424</v>
      </c>
      <c r="C924" s="19" t="s">
        <v>185</v>
      </c>
      <c r="D924" s="12" t="s">
        <v>208</v>
      </c>
      <c r="E924" s="266">
        <v>0.60000000000000009</v>
      </c>
      <c r="F924" s="35">
        <f>ROUNDUP(E924*Bulk!$O$1,-1)</f>
        <v>420</v>
      </c>
      <c r="G924" s="35">
        <f>ROUNDUP(E924*Bulk!$O$3,-1)</f>
        <v>390</v>
      </c>
      <c r="H924" s="2">
        <v>1</v>
      </c>
      <c r="I924" s="16">
        <f>F924*H924</f>
        <v>420</v>
      </c>
      <c r="J924" s="16">
        <f>G924*H924</f>
        <v>390</v>
      </c>
      <c r="K924" s="185">
        <v>5</v>
      </c>
      <c r="L924" s="257" t="s">
        <v>3462</v>
      </c>
      <c r="M924" s="178">
        <f>E924*H924</f>
        <v>0.60000000000000009</v>
      </c>
      <c r="N924" s="178"/>
    </row>
    <row r="925" spans="1:14" x14ac:dyDescent="0.3">
      <c r="A925" s="30" t="s">
        <v>3465</v>
      </c>
      <c r="B925" s="116" t="s">
        <v>1461</v>
      </c>
      <c r="C925" s="19" t="s">
        <v>185</v>
      </c>
      <c r="D925" s="12" t="s">
        <v>208</v>
      </c>
      <c r="E925" s="266">
        <v>0.75</v>
      </c>
      <c r="F925" s="35">
        <f>ROUNDUP(E925*Bulk!$O$1,-1)</f>
        <v>530</v>
      </c>
      <c r="G925" s="35">
        <f>ROUNDUP(E925*Bulk!$O$3,-1)</f>
        <v>490</v>
      </c>
      <c r="H925" s="2">
        <v>1</v>
      </c>
      <c r="I925" s="16">
        <f>F925*H925</f>
        <v>530</v>
      </c>
      <c r="J925" s="16">
        <f>G925*H925</f>
        <v>490</v>
      </c>
      <c r="K925" s="185">
        <v>5</v>
      </c>
      <c r="L925" s="257" t="s">
        <v>3464</v>
      </c>
      <c r="M925" s="178">
        <f>E925*H925</f>
        <v>0.75</v>
      </c>
      <c r="N925" s="178"/>
    </row>
    <row r="926" spans="1:14" x14ac:dyDescent="0.3">
      <c r="A926" s="30" t="s">
        <v>979</v>
      </c>
      <c r="B926" s="104" t="s">
        <v>1462</v>
      </c>
      <c r="C926" s="19" t="s">
        <v>185</v>
      </c>
      <c r="D926" s="12" t="s">
        <v>208</v>
      </c>
      <c r="E926" s="266">
        <v>0.99</v>
      </c>
      <c r="F926" s="35">
        <f>ROUNDUP(E926*Bulk!$O$1,-1)</f>
        <v>700</v>
      </c>
      <c r="G926" s="35">
        <f>ROUNDUP(E926*Bulk!$O$3,-1)</f>
        <v>650</v>
      </c>
      <c r="H926" s="2">
        <v>1</v>
      </c>
      <c r="I926" s="16">
        <f>F926*H926</f>
        <v>700</v>
      </c>
      <c r="J926" s="16">
        <f>G926*H926</f>
        <v>650</v>
      </c>
      <c r="K926" s="185">
        <v>5</v>
      </c>
      <c r="L926" s="257" t="s">
        <v>3466</v>
      </c>
      <c r="M926" s="178">
        <f>E926*H926</f>
        <v>0.99</v>
      </c>
      <c r="N926" s="178"/>
    </row>
    <row r="927" spans="1:14" x14ac:dyDescent="0.3">
      <c r="A927" s="30" t="s">
        <v>966</v>
      </c>
      <c r="B927" s="104" t="s">
        <v>1462</v>
      </c>
      <c r="C927" s="19" t="s">
        <v>185</v>
      </c>
      <c r="D927" s="12" t="s">
        <v>208</v>
      </c>
      <c r="E927" s="266">
        <v>0.49</v>
      </c>
      <c r="F927" s="35">
        <f>ROUNDUP(E927*Bulk!$O$1,-1)</f>
        <v>350</v>
      </c>
      <c r="G927" s="35">
        <f>ROUNDUP(E927*Bulk!$O$3,-1)</f>
        <v>320</v>
      </c>
      <c r="H927" s="2">
        <v>1</v>
      </c>
      <c r="I927" s="16">
        <f>F927*H927</f>
        <v>350</v>
      </c>
      <c r="J927" s="16">
        <f>G927*H927</f>
        <v>320</v>
      </c>
      <c r="K927" s="185">
        <v>5</v>
      </c>
      <c r="L927" s="257" t="s">
        <v>967</v>
      </c>
      <c r="M927" s="178">
        <f>E927*H927</f>
        <v>0.49</v>
      </c>
      <c r="N927" s="178"/>
    </row>
    <row r="928" spans="1:14" x14ac:dyDescent="0.3">
      <c r="A928" s="30" t="s">
        <v>969</v>
      </c>
      <c r="B928" s="147" t="s">
        <v>1491</v>
      </c>
      <c r="C928" s="19" t="s">
        <v>185</v>
      </c>
      <c r="D928" s="12" t="s">
        <v>208</v>
      </c>
      <c r="E928" s="266">
        <v>0.99</v>
      </c>
      <c r="F928" s="35">
        <f>ROUNDUP(E928*Bulk!$O$1,-1)</f>
        <v>700</v>
      </c>
      <c r="G928" s="35">
        <f>ROUNDUP(E928*Bulk!$O$3,-1)</f>
        <v>650</v>
      </c>
      <c r="H928" s="2">
        <v>1</v>
      </c>
      <c r="I928" s="16">
        <f>F928*H928</f>
        <v>700</v>
      </c>
      <c r="J928" s="16">
        <f>G928*H928</f>
        <v>650</v>
      </c>
      <c r="K928" s="185">
        <v>5</v>
      </c>
      <c r="L928" s="257" t="s">
        <v>968</v>
      </c>
      <c r="M928" s="178">
        <f>E928*H928</f>
        <v>0.99</v>
      </c>
      <c r="N928" s="178"/>
    </row>
    <row r="929" spans="1:14" x14ac:dyDescent="0.3">
      <c r="A929" s="30" t="s">
        <v>971</v>
      </c>
      <c r="B929" s="147" t="s">
        <v>1491</v>
      </c>
      <c r="C929" s="19" t="s">
        <v>185</v>
      </c>
      <c r="D929" s="12" t="s">
        <v>208</v>
      </c>
      <c r="E929" s="266">
        <v>0.99</v>
      </c>
      <c r="F929" s="35">
        <f>ROUNDUP(E929*Bulk!$O$1,-1)</f>
        <v>700</v>
      </c>
      <c r="G929" s="35">
        <f>ROUNDUP(E929*Bulk!$O$3,-1)</f>
        <v>650</v>
      </c>
      <c r="H929" s="2">
        <v>2</v>
      </c>
      <c r="I929" s="16">
        <f>F929*H929</f>
        <v>1400</v>
      </c>
      <c r="J929" s="16">
        <f>G929*H929</f>
        <v>1300</v>
      </c>
      <c r="K929" s="185">
        <v>5</v>
      </c>
      <c r="L929" s="257" t="s">
        <v>970</v>
      </c>
      <c r="M929" s="178">
        <f>E929*H929</f>
        <v>1.98</v>
      </c>
      <c r="N929" s="178"/>
    </row>
    <row r="930" spans="1:14" x14ac:dyDescent="0.3">
      <c r="A930" s="30" t="s">
        <v>3048</v>
      </c>
      <c r="B930" s="23" t="s">
        <v>1330</v>
      </c>
      <c r="C930" s="19" t="s">
        <v>185</v>
      </c>
      <c r="D930" s="12" t="s">
        <v>208</v>
      </c>
      <c r="E930" s="266">
        <v>0.49</v>
      </c>
      <c r="F930" s="35">
        <f>ROUNDUP(E930*Bulk!$O$1,-1)</f>
        <v>350</v>
      </c>
      <c r="G930" s="35">
        <f>ROUNDUP(E930*Bulk!$O$3,-1)</f>
        <v>320</v>
      </c>
      <c r="H930" s="2">
        <v>1</v>
      </c>
      <c r="I930" s="16">
        <f>F930*H930</f>
        <v>350</v>
      </c>
      <c r="J930" s="16">
        <f>G930*H930</f>
        <v>320</v>
      </c>
      <c r="K930" s="185">
        <v>5</v>
      </c>
      <c r="L930" s="257" t="s">
        <v>3047</v>
      </c>
      <c r="M930" s="178">
        <f>E930*H930</f>
        <v>0.49</v>
      </c>
      <c r="N930" s="178"/>
    </row>
    <row r="931" spans="1:14" x14ac:dyDescent="0.3">
      <c r="A931" s="4" t="s">
        <v>6654</v>
      </c>
      <c r="B931" s="156" t="s">
        <v>1502</v>
      </c>
      <c r="C931" s="19" t="s">
        <v>185</v>
      </c>
      <c r="D931" s="12" t="s">
        <v>208</v>
      </c>
      <c r="E931" s="266">
        <v>0.49</v>
      </c>
      <c r="F931" s="35">
        <f>ROUNDUP(E931*Bulk!$O$1,-1)</f>
        <v>350</v>
      </c>
      <c r="G931" s="35">
        <f>ROUNDUP(E931*Bulk!$O$3,-1)</f>
        <v>320</v>
      </c>
      <c r="H931" s="2">
        <v>1</v>
      </c>
      <c r="I931" s="35">
        <f>F931*H931</f>
        <v>350</v>
      </c>
      <c r="J931" s="35">
        <f>G931*H931</f>
        <v>320</v>
      </c>
      <c r="K931" s="185">
        <v>5</v>
      </c>
      <c r="L931" s="257" t="s">
        <v>6655</v>
      </c>
      <c r="M931" s="178">
        <f>E931*H931</f>
        <v>0.49</v>
      </c>
      <c r="N931" s="178"/>
    </row>
    <row r="932" spans="1:14" x14ac:dyDescent="0.3">
      <c r="A932" s="30" t="s">
        <v>972</v>
      </c>
      <c r="B932" s="158" t="s">
        <v>1508</v>
      </c>
      <c r="C932" s="19" t="s">
        <v>185</v>
      </c>
      <c r="D932" s="12" t="s">
        <v>208</v>
      </c>
      <c r="E932" s="266">
        <v>0.49</v>
      </c>
      <c r="F932" s="35">
        <f>ROUNDUP(E932*Bulk!$O$1,-1)</f>
        <v>350</v>
      </c>
      <c r="G932" s="35">
        <f>ROUNDUP(E932*Bulk!$O$3,-1)</f>
        <v>320</v>
      </c>
      <c r="H932" s="2">
        <v>2</v>
      </c>
      <c r="I932" s="16">
        <f>F932*H932</f>
        <v>700</v>
      </c>
      <c r="J932" s="16">
        <f>G932*H932</f>
        <v>640</v>
      </c>
      <c r="K932" s="185">
        <v>5</v>
      </c>
      <c r="L932" s="257" t="s">
        <v>973</v>
      </c>
      <c r="M932" s="178">
        <f>E932*H932</f>
        <v>0.98</v>
      </c>
      <c r="N932" s="178"/>
    </row>
    <row r="933" spans="1:14" x14ac:dyDescent="0.3">
      <c r="A933" s="4" t="s">
        <v>976</v>
      </c>
      <c r="B933" s="23" t="s">
        <v>1343</v>
      </c>
      <c r="C933" s="19" t="s">
        <v>185</v>
      </c>
      <c r="D933" s="11" t="s">
        <v>210</v>
      </c>
      <c r="E933" s="266">
        <v>1.49</v>
      </c>
      <c r="F933" s="35">
        <f>ROUNDUP(E933*Bulk!$O$1,-1)</f>
        <v>1050</v>
      </c>
      <c r="G933" s="35">
        <f>ROUNDUP(E933*Bulk!$O$3,-1)</f>
        <v>970</v>
      </c>
      <c r="H933" s="2">
        <v>2</v>
      </c>
      <c r="I933" s="35">
        <f>F933*H933</f>
        <v>2100</v>
      </c>
      <c r="J933" s="35">
        <f>G933*H933</f>
        <v>1940</v>
      </c>
      <c r="K933" s="185">
        <v>5</v>
      </c>
      <c r="L933" s="257" t="s">
        <v>977</v>
      </c>
      <c r="M933" s="178">
        <f>E933*H933</f>
        <v>2.98</v>
      </c>
      <c r="N933" s="178"/>
    </row>
    <row r="934" spans="1:14" x14ac:dyDescent="0.3">
      <c r="A934" s="30" t="s">
        <v>975</v>
      </c>
      <c r="B934" s="165" t="s">
        <v>1515</v>
      </c>
      <c r="C934" s="19" t="s">
        <v>185</v>
      </c>
      <c r="D934" s="12" t="s">
        <v>208</v>
      </c>
      <c r="E934" s="266">
        <v>0.49</v>
      </c>
      <c r="F934" s="35">
        <f>ROUNDUP(E934*Bulk!$O$1,-1)</f>
        <v>350</v>
      </c>
      <c r="G934" s="35">
        <f>ROUNDUP(E934*Bulk!$O$3,-1)</f>
        <v>320</v>
      </c>
      <c r="H934" s="2">
        <v>1</v>
      </c>
      <c r="I934" s="16">
        <f>F934*H934</f>
        <v>350</v>
      </c>
      <c r="J934" s="16">
        <f>G934*H934</f>
        <v>320</v>
      </c>
      <c r="K934" s="185">
        <v>5</v>
      </c>
      <c r="L934" s="257" t="s">
        <v>974</v>
      </c>
      <c r="M934" s="178">
        <f>E934*H934</f>
        <v>0.49</v>
      </c>
      <c r="N934" s="178"/>
    </row>
    <row r="935" spans="1:14" x14ac:dyDescent="0.3">
      <c r="A935" s="22" t="s">
        <v>4005</v>
      </c>
      <c r="B935" s="167" t="s">
        <v>1518</v>
      </c>
      <c r="C935" s="19" t="s">
        <v>185</v>
      </c>
      <c r="D935" s="12" t="s">
        <v>208</v>
      </c>
      <c r="E935" s="266">
        <v>0.49</v>
      </c>
      <c r="F935" s="35">
        <f>ROUNDUP(E935*Bulk!$O$1,-1)</f>
        <v>350</v>
      </c>
      <c r="G935" s="35">
        <f>ROUNDUP(E935*Bulk!$O$3,-1)</f>
        <v>320</v>
      </c>
      <c r="H935" s="2">
        <v>2</v>
      </c>
      <c r="I935" s="16">
        <f>F935*H935</f>
        <v>700</v>
      </c>
      <c r="J935" s="16">
        <f>G935*H935</f>
        <v>640</v>
      </c>
      <c r="K935" s="185">
        <v>5</v>
      </c>
      <c r="L935" s="257" t="s">
        <v>4006</v>
      </c>
      <c r="M935" s="178">
        <f>E935*H935</f>
        <v>0.98</v>
      </c>
      <c r="N935" s="178"/>
    </row>
    <row r="936" spans="1:14" x14ac:dyDescent="0.3">
      <c r="A936" s="30" t="s">
        <v>979</v>
      </c>
      <c r="B936" s="168" t="s">
        <v>1520</v>
      </c>
      <c r="C936" s="19" t="s">
        <v>185</v>
      </c>
      <c r="D936" s="12" t="s">
        <v>208</v>
      </c>
      <c r="E936" s="266">
        <v>0.49</v>
      </c>
      <c r="F936" s="35">
        <f>ROUNDUP(E936*Bulk!$O$1,-1)</f>
        <v>350</v>
      </c>
      <c r="G936" s="35">
        <f>ROUNDUP(E936*Bulk!$O$3,-1)</f>
        <v>320</v>
      </c>
      <c r="H936" s="2">
        <v>1</v>
      </c>
      <c r="I936" s="16">
        <f>F936*H936</f>
        <v>350</v>
      </c>
      <c r="J936" s="16">
        <f>G936*H936</f>
        <v>320</v>
      </c>
      <c r="K936" s="185">
        <v>5</v>
      </c>
      <c r="L936" s="257" t="s">
        <v>978</v>
      </c>
      <c r="M936" s="178">
        <f>E936*H936</f>
        <v>0.49</v>
      </c>
      <c r="N936" s="178"/>
    </row>
    <row r="937" spans="1:14" x14ac:dyDescent="0.3">
      <c r="A937" s="30" t="s">
        <v>3465</v>
      </c>
      <c r="B937" s="171" t="s">
        <v>1524</v>
      </c>
      <c r="C937" s="19" t="s">
        <v>185</v>
      </c>
      <c r="D937" s="12" t="s">
        <v>208</v>
      </c>
      <c r="E937" s="266">
        <v>0.59</v>
      </c>
      <c r="F937" s="35">
        <f>ROUNDUP(E937*Bulk!$O$1,-1)</f>
        <v>420</v>
      </c>
      <c r="G937" s="35">
        <f>ROUNDUP(E937*Bulk!$O$3,-1)</f>
        <v>390</v>
      </c>
      <c r="H937" s="2">
        <v>1</v>
      </c>
      <c r="I937" s="16">
        <f>F937*H937</f>
        <v>420</v>
      </c>
      <c r="J937" s="16">
        <f>G937*H937</f>
        <v>390</v>
      </c>
      <c r="K937" s="185">
        <v>5</v>
      </c>
      <c r="L937" s="257" t="s">
        <v>6656</v>
      </c>
      <c r="M937" s="178">
        <f>E937*H937</f>
        <v>0.59</v>
      </c>
      <c r="N937" s="178"/>
    </row>
    <row r="938" spans="1:14" x14ac:dyDescent="0.3">
      <c r="A938" s="30" t="s">
        <v>979</v>
      </c>
      <c r="B938" s="192" t="s">
        <v>2422</v>
      </c>
      <c r="C938" s="19" t="s">
        <v>185</v>
      </c>
      <c r="D938" s="251" t="s">
        <v>4302</v>
      </c>
      <c r="E938" s="266">
        <v>0.75</v>
      </c>
      <c r="F938" s="35">
        <f>ROUNDUP(E938*Bulk!$O$1,-1)</f>
        <v>530</v>
      </c>
      <c r="G938" s="35">
        <f>ROUNDUP(E938*Bulk!$O$3,-1)</f>
        <v>490</v>
      </c>
      <c r="H938" s="2">
        <v>1</v>
      </c>
      <c r="I938" s="16">
        <f>F938*H938</f>
        <v>530</v>
      </c>
      <c r="J938" s="16">
        <f>G938*H938</f>
        <v>490</v>
      </c>
      <c r="K938" s="185">
        <v>5</v>
      </c>
      <c r="L938" s="257" t="s">
        <v>3049</v>
      </c>
      <c r="M938" s="178">
        <f>E938*H938</f>
        <v>0.75</v>
      </c>
      <c r="N938" s="178"/>
    </row>
    <row r="939" spans="1:14" x14ac:dyDescent="0.3">
      <c r="A939" s="4" t="s">
        <v>6657</v>
      </c>
      <c r="B939" s="284" t="s">
        <v>6291</v>
      </c>
      <c r="C939" s="19" t="s">
        <v>185</v>
      </c>
      <c r="D939" s="12" t="s">
        <v>208</v>
      </c>
      <c r="E939" s="266">
        <v>0.99</v>
      </c>
      <c r="F939" s="35">
        <f>ROUNDUP(E939*Bulk!$O$1,-1)</f>
        <v>700</v>
      </c>
      <c r="G939" s="35">
        <f>ROUNDUP(E939*Bulk!$O$3,-1)</f>
        <v>650</v>
      </c>
      <c r="H939" s="2">
        <v>1</v>
      </c>
      <c r="I939" s="35">
        <f>F939*H939</f>
        <v>700</v>
      </c>
      <c r="J939" s="35">
        <f>G939*H939</f>
        <v>650</v>
      </c>
      <c r="K939" s="185">
        <v>5</v>
      </c>
      <c r="L939" s="257" t="s">
        <v>6658</v>
      </c>
      <c r="M939" s="178">
        <f>E939*H939</f>
        <v>0.99</v>
      </c>
      <c r="N939" s="178"/>
    </row>
    <row r="940" spans="1:14" x14ac:dyDescent="0.3">
      <c r="A940" s="4" t="s">
        <v>6082</v>
      </c>
      <c r="B940" s="211" t="s">
        <v>3229</v>
      </c>
      <c r="C940" s="19" t="s">
        <v>185</v>
      </c>
      <c r="D940" s="12" t="s">
        <v>208</v>
      </c>
      <c r="E940" s="266">
        <v>0.49</v>
      </c>
      <c r="F940" s="35">
        <f>ROUNDUP(E940*Bulk!$O$1,-1)</f>
        <v>350</v>
      </c>
      <c r="G940" s="35">
        <f>ROUNDUP(E940*Bulk!$O$3,-1)</f>
        <v>320</v>
      </c>
      <c r="H940" s="2">
        <v>1</v>
      </c>
      <c r="I940" s="35">
        <f>F940*H940</f>
        <v>350</v>
      </c>
      <c r="J940" s="35">
        <f>G940*H940</f>
        <v>320</v>
      </c>
      <c r="K940" s="185">
        <v>5</v>
      </c>
      <c r="L940" s="257" t="s">
        <v>6081</v>
      </c>
      <c r="M940" s="178">
        <f>E940*H940</f>
        <v>0.49</v>
      </c>
      <c r="N940" s="178"/>
    </row>
    <row r="941" spans="1:14" x14ac:dyDescent="0.3">
      <c r="A941" s="22" t="s">
        <v>4005</v>
      </c>
      <c r="B941" s="211" t="s">
        <v>3229</v>
      </c>
      <c r="C941" s="19" t="s">
        <v>185</v>
      </c>
      <c r="D941" s="12" t="s">
        <v>208</v>
      </c>
      <c r="E941" s="266">
        <v>0.49</v>
      </c>
      <c r="F941" s="35">
        <f>ROUNDUP(E941*Bulk!$O$1,-1)</f>
        <v>350</v>
      </c>
      <c r="G941" s="35">
        <f>ROUNDUP(E941*Bulk!$O$3,-1)</f>
        <v>320</v>
      </c>
      <c r="H941" s="2">
        <v>1</v>
      </c>
      <c r="I941" s="16">
        <f>F941*H941</f>
        <v>350</v>
      </c>
      <c r="J941" s="16">
        <f>G941*H941</f>
        <v>320</v>
      </c>
      <c r="K941" s="185">
        <v>5</v>
      </c>
      <c r="L941" s="257" t="s">
        <v>6083</v>
      </c>
      <c r="M941" s="178">
        <f>E941*H941</f>
        <v>0.49</v>
      </c>
      <c r="N941" s="178"/>
    </row>
    <row r="942" spans="1:14" x14ac:dyDescent="0.3">
      <c r="A942" s="4" t="s">
        <v>3468</v>
      </c>
      <c r="B942" s="211" t="s">
        <v>3228</v>
      </c>
      <c r="C942" s="19" t="s">
        <v>185</v>
      </c>
      <c r="D942" s="12" t="s">
        <v>208</v>
      </c>
      <c r="E942" s="266">
        <v>0.49</v>
      </c>
      <c r="F942" s="35">
        <f>ROUNDUP(E942*Bulk!$O$1,-1)</f>
        <v>350</v>
      </c>
      <c r="G942" s="35">
        <f>ROUNDUP(E942*Bulk!$O$3,-1)</f>
        <v>320</v>
      </c>
      <c r="H942" s="2">
        <v>2</v>
      </c>
      <c r="I942" s="16">
        <f>F942*H942</f>
        <v>700</v>
      </c>
      <c r="J942" s="16">
        <f>G942*H942</f>
        <v>640</v>
      </c>
      <c r="K942" s="185">
        <v>5</v>
      </c>
      <c r="L942" s="257" t="s">
        <v>3467</v>
      </c>
      <c r="M942" s="178">
        <f>E942*H942</f>
        <v>0.98</v>
      </c>
      <c r="N942" s="178"/>
    </row>
    <row r="943" spans="1:14" x14ac:dyDescent="0.3">
      <c r="A943" s="4" t="s">
        <v>4831</v>
      </c>
      <c r="B943" s="255" t="s">
        <v>4514</v>
      </c>
      <c r="C943" s="19" t="s">
        <v>185</v>
      </c>
      <c r="D943" s="12" t="s">
        <v>208</v>
      </c>
      <c r="E943" s="266">
        <v>0.49</v>
      </c>
      <c r="F943" s="35">
        <f>ROUNDUP(E943*Bulk!$O$1,-1)</f>
        <v>350</v>
      </c>
      <c r="G943" s="35">
        <f>ROUNDUP(E943*Bulk!$O$3,-1)</f>
        <v>320</v>
      </c>
      <c r="H943" s="2">
        <v>3</v>
      </c>
      <c r="I943" s="16">
        <f>F943*H943</f>
        <v>1050</v>
      </c>
      <c r="J943" s="16">
        <f>G943*H943</f>
        <v>960</v>
      </c>
      <c r="K943" s="185">
        <v>5</v>
      </c>
      <c r="L943" s="257" t="s">
        <v>4832</v>
      </c>
      <c r="M943" s="178">
        <f>E943*H943</f>
        <v>1.47</v>
      </c>
      <c r="N943" s="178"/>
    </row>
    <row r="944" spans="1:14" x14ac:dyDescent="0.3">
      <c r="A944" s="4" t="s">
        <v>5560</v>
      </c>
      <c r="B944" s="255" t="s">
        <v>4514</v>
      </c>
      <c r="C944" s="19" t="s">
        <v>185</v>
      </c>
      <c r="D944" s="12" t="s">
        <v>208</v>
      </c>
      <c r="E944" s="266">
        <v>0.49</v>
      </c>
      <c r="F944" s="35">
        <f>ROUNDUP(E944*Bulk!$O$1,-1)</f>
        <v>350</v>
      </c>
      <c r="G944" s="35">
        <f>ROUNDUP(E944*Bulk!$O$3,-1)</f>
        <v>320</v>
      </c>
      <c r="H944" s="2">
        <v>1</v>
      </c>
      <c r="I944" s="35">
        <f>F944*H944</f>
        <v>350</v>
      </c>
      <c r="J944" s="35">
        <f>G944*H944</f>
        <v>320</v>
      </c>
      <c r="K944" s="253">
        <v>5</v>
      </c>
      <c r="L944" s="257" t="s">
        <v>6084</v>
      </c>
      <c r="M944" s="178">
        <f>E944*H944</f>
        <v>0.49</v>
      </c>
      <c r="N944" s="178"/>
    </row>
    <row r="945" spans="1:14" x14ac:dyDescent="0.3">
      <c r="A945" s="21" t="s">
        <v>5560</v>
      </c>
      <c r="B945" s="255" t="s">
        <v>4514</v>
      </c>
      <c r="C945" s="19" t="s">
        <v>185</v>
      </c>
      <c r="D945" s="12" t="s">
        <v>208</v>
      </c>
      <c r="E945" s="266">
        <v>0.49</v>
      </c>
      <c r="F945" s="35">
        <f>ROUNDUP(E945*Bulk!$O$1,-1)</f>
        <v>350</v>
      </c>
      <c r="G945" s="35">
        <f>ROUNDUP(E945*Bulk!$O$3,-1)</f>
        <v>320</v>
      </c>
      <c r="H945" s="2">
        <v>1</v>
      </c>
      <c r="I945" s="35">
        <f>F945*H945</f>
        <v>350</v>
      </c>
      <c r="J945" s="35">
        <f>G945*H945</f>
        <v>320</v>
      </c>
      <c r="K945" s="185">
        <v>5</v>
      </c>
      <c r="L945" s="257" t="s">
        <v>6085</v>
      </c>
      <c r="M945" s="178">
        <f>E945*H945</f>
        <v>0.49</v>
      </c>
      <c r="N945" s="178"/>
    </row>
    <row r="946" spans="1:14" x14ac:dyDescent="0.3">
      <c r="A946" s="4" t="s">
        <v>6087</v>
      </c>
      <c r="B946" s="272" t="s">
        <v>5293</v>
      </c>
      <c r="C946" s="19" t="s">
        <v>185</v>
      </c>
      <c r="D946" s="12" t="s">
        <v>208</v>
      </c>
      <c r="E946" s="266">
        <v>0.49</v>
      </c>
      <c r="F946" s="35">
        <f>ROUNDUP(E946*Bulk!$O$1,-1)</f>
        <v>350</v>
      </c>
      <c r="G946" s="35">
        <f>ROUNDUP(E946*Bulk!$O$3,-1)</f>
        <v>320</v>
      </c>
      <c r="H946" s="2">
        <v>2</v>
      </c>
      <c r="I946" s="35">
        <f>F946*H946</f>
        <v>700</v>
      </c>
      <c r="J946" s="35">
        <f>G946*H946</f>
        <v>640</v>
      </c>
      <c r="K946" s="185">
        <v>5</v>
      </c>
      <c r="L946" s="257" t="s">
        <v>6086</v>
      </c>
      <c r="M946" s="178">
        <f>E946*H946</f>
        <v>0.98</v>
      </c>
      <c r="N946" s="178"/>
    </row>
    <row r="947" spans="1:14" x14ac:dyDescent="0.3">
      <c r="A947" s="4" t="s">
        <v>2375</v>
      </c>
      <c r="B947" s="71" t="s">
        <v>1467</v>
      </c>
      <c r="C947" s="19" t="s">
        <v>185</v>
      </c>
      <c r="D947" s="12" t="s">
        <v>208</v>
      </c>
      <c r="E947" s="266">
        <v>1.99</v>
      </c>
      <c r="F947" s="35">
        <f>ROUNDUP(E947*Bulk!$O$1,-1)</f>
        <v>1400</v>
      </c>
      <c r="G947" s="35">
        <f>ROUNDUP(E947*Bulk!$O$3,-1)</f>
        <v>1300</v>
      </c>
      <c r="H947" s="2">
        <v>1</v>
      </c>
      <c r="I947" s="16">
        <f>F947*H947</f>
        <v>1400</v>
      </c>
      <c r="J947" s="16">
        <f>G947*H947</f>
        <v>1300</v>
      </c>
      <c r="K947" s="185">
        <v>6</v>
      </c>
      <c r="L947" s="257" t="s">
        <v>2374</v>
      </c>
      <c r="M947" s="178">
        <f>E947*H947</f>
        <v>1.99</v>
      </c>
      <c r="N947" s="178"/>
    </row>
    <row r="948" spans="1:14" x14ac:dyDescent="0.3">
      <c r="A948" s="4" t="s">
        <v>1941</v>
      </c>
      <c r="B948" s="146" t="s">
        <v>1490</v>
      </c>
      <c r="C948" s="19" t="s">
        <v>185</v>
      </c>
      <c r="D948" s="12" t="s">
        <v>208</v>
      </c>
      <c r="E948" s="266">
        <v>0.49</v>
      </c>
      <c r="F948" s="35">
        <f>ROUNDUP(E948*Bulk!$O$1,-1)</f>
        <v>350</v>
      </c>
      <c r="G948" s="35">
        <f>ROUNDUP(E948*Bulk!$O$3,-1)</f>
        <v>320</v>
      </c>
      <c r="H948" s="2">
        <v>2</v>
      </c>
      <c r="I948" s="16">
        <f>F948*H948</f>
        <v>700</v>
      </c>
      <c r="J948" s="16">
        <f>G948*H948</f>
        <v>640</v>
      </c>
      <c r="K948" s="185">
        <v>6</v>
      </c>
      <c r="L948" s="257" t="s">
        <v>1940</v>
      </c>
      <c r="M948" s="178">
        <f>E948*H948</f>
        <v>0.98</v>
      </c>
      <c r="N948" s="178"/>
    </row>
    <row r="949" spans="1:14" x14ac:dyDescent="0.3">
      <c r="A949" s="30" t="s">
        <v>1685</v>
      </c>
      <c r="B949" s="148" t="s">
        <v>1492</v>
      </c>
      <c r="C949" s="19" t="s">
        <v>185</v>
      </c>
      <c r="D949" s="12" t="s">
        <v>208</v>
      </c>
      <c r="E949" s="266">
        <v>0.75</v>
      </c>
      <c r="F949" s="35">
        <f>ROUNDUP(E949*Bulk!$O$1,-1)</f>
        <v>530</v>
      </c>
      <c r="G949" s="35">
        <f>ROUNDUP(E949*Bulk!$O$3,-1)</f>
        <v>490</v>
      </c>
      <c r="H949" s="2">
        <v>1</v>
      </c>
      <c r="I949" s="16">
        <f>F949*H949</f>
        <v>530</v>
      </c>
      <c r="J949" s="16">
        <f>G949*H949</f>
        <v>490</v>
      </c>
      <c r="K949" s="185">
        <v>6</v>
      </c>
      <c r="L949" s="257" t="s">
        <v>1684</v>
      </c>
      <c r="M949" s="178">
        <f>E949*H949</f>
        <v>0.75</v>
      </c>
      <c r="N949" s="178"/>
    </row>
    <row r="950" spans="1:14" x14ac:dyDescent="0.3">
      <c r="A950" s="30" t="s">
        <v>2389</v>
      </c>
      <c r="B950" s="23" t="s">
        <v>1330</v>
      </c>
      <c r="C950" s="19" t="s">
        <v>185</v>
      </c>
      <c r="D950" s="12" t="s">
        <v>208</v>
      </c>
      <c r="E950" s="266">
        <v>1.49</v>
      </c>
      <c r="F950" s="35">
        <f>ROUNDUP(E950*Bulk!$O$1,-1)</f>
        <v>1050</v>
      </c>
      <c r="G950" s="35">
        <f>ROUNDUP(E950*Bulk!$O$3,-1)</f>
        <v>970</v>
      </c>
      <c r="H950" s="2">
        <v>1</v>
      </c>
      <c r="I950" s="16">
        <f>F950*H950</f>
        <v>1050</v>
      </c>
      <c r="J950" s="16">
        <f>G950*H950</f>
        <v>970</v>
      </c>
      <c r="K950" s="185">
        <v>6</v>
      </c>
      <c r="L950" s="257" t="s">
        <v>2388</v>
      </c>
      <c r="M950" s="178">
        <f>E950*H950</f>
        <v>1.49</v>
      </c>
      <c r="N950" s="178"/>
    </row>
    <row r="951" spans="1:14" x14ac:dyDescent="0.3">
      <c r="A951" s="30" t="s">
        <v>980</v>
      </c>
      <c r="B951" s="149" t="s">
        <v>1493</v>
      </c>
      <c r="C951" s="19" t="s">
        <v>185</v>
      </c>
      <c r="D951" s="12" t="s">
        <v>208</v>
      </c>
      <c r="E951" s="266">
        <v>0.99</v>
      </c>
      <c r="F951" s="35">
        <f>ROUNDUP(E951*Bulk!$O$1,-1)</f>
        <v>700</v>
      </c>
      <c r="G951" s="35">
        <f>ROUNDUP(E951*Bulk!$O$3,-1)</f>
        <v>650</v>
      </c>
      <c r="H951" s="2">
        <v>1</v>
      </c>
      <c r="I951" s="16">
        <f>F951*H951</f>
        <v>700</v>
      </c>
      <c r="J951" s="16">
        <f>G951*H951</f>
        <v>650</v>
      </c>
      <c r="K951" s="185">
        <v>6</v>
      </c>
      <c r="L951" s="257" t="s">
        <v>981</v>
      </c>
      <c r="M951" s="178">
        <f>E951*H951</f>
        <v>0.99</v>
      </c>
      <c r="N951" s="178"/>
    </row>
    <row r="952" spans="1:14" x14ac:dyDescent="0.3">
      <c r="A952" s="30" t="s">
        <v>983</v>
      </c>
      <c r="B952" s="156" t="s">
        <v>1502</v>
      </c>
      <c r="C952" s="19" t="s">
        <v>185</v>
      </c>
      <c r="D952" s="12" t="s">
        <v>208</v>
      </c>
      <c r="E952" s="266">
        <v>0.49</v>
      </c>
      <c r="F952" s="35">
        <f>ROUNDUP(E952*Bulk!$O$1,-1)</f>
        <v>350</v>
      </c>
      <c r="G952" s="35">
        <f>ROUNDUP(E952*Bulk!$O$3,-1)</f>
        <v>320</v>
      </c>
      <c r="H952" s="2">
        <v>4</v>
      </c>
      <c r="I952" s="16">
        <f>F952*H952</f>
        <v>1400</v>
      </c>
      <c r="J952" s="16">
        <f>G952*H952</f>
        <v>1280</v>
      </c>
      <c r="K952" s="185">
        <v>6</v>
      </c>
      <c r="L952" s="257" t="s">
        <v>982</v>
      </c>
      <c r="M952" s="178">
        <f>E952*H952</f>
        <v>1.96</v>
      </c>
      <c r="N952" s="178"/>
    </row>
    <row r="953" spans="1:14" x14ac:dyDescent="0.3">
      <c r="A953" s="4" t="s">
        <v>2032</v>
      </c>
      <c r="B953" s="23" t="s">
        <v>1339</v>
      </c>
      <c r="C953" s="19" t="s">
        <v>185</v>
      </c>
      <c r="D953" s="12" t="s">
        <v>208</v>
      </c>
      <c r="E953" s="266">
        <v>0.49</v>
      </c>
      <c r="F953" s="35">
        <f>ROUNDUP(E953*Bulk!$O$1,-1)</f>
        <v>350</v>
      </c>
      <c r="G953" s="35">
        <f>ROUNDUP(E953*Bulk!$O$3,-1)</f>
        <v>320</v>
      </c>
      <c r="H953" s="2">
        <v>1</v>
      </c>
      <c r="I953" s="16">
        <f>F953*H953</f>
        <v>350</v>
      </c>
      <c r="J953" s="16">
        <f>G953*H953</f>
        <v>320</v>
      </c>
      <c r="K953" s="185">
        <v>6</v>
      </c>
      <c r="L953" s="257" t="s">
        <v>2031</v>
      </c>
      <c r="M953" s="178">
        <f>E953*H953</f>
        <v>0.49</v>
      </c>
      <c r="N953" s="178"/>
    </row>
    <row r="954" spans="1:14" x14ac:dyDescent="0.3">
      <c r="A954" s="4" t="s">
        <v>3051</v>
      </c>
      <c r="B954" s="162" t="s">
        <v>1512</v>
      </c>
      <c r="C954" s="19" t="s">
        <v>185</v>
      </c>
      <c r="D954" s="12" t="s">
        <v>208</v>
      </c>
      <c r="E954" s="266">
        <v>0.49</v>
      </c>
      <c r="F954" s="35">
        <f>ROUNDUP(E954*Bulk!$O$1,-1)</f>
        <v>350</v>
      </c>
      <c r="G954" s="35">
        <f>ROUNDUP(E954*Bulk!$O$3,-1)</f>
        <v>320</v>
      </c>
      <c r="H954" s="2">
        <v>2</v>
      </c>
      <c r="I954" s="16">
        <f>F954*H954</f>
        <v>700</v>
      </c>
      <c r="J954" s="16">
        <f>G954*H954</f>
        <v>640</v>
      </c>
      <c r="K954" s="185">
        <v>6</v>
      </c>
      <c r="L954" s="257" t="s">
        <v>3050</v>
      </c>
      <c r="M954" s="178">
        <f>E954*H954</f>
        <v>0.98</v>
      </c>
      <c r="N954" s="178"/>
    </row>
    <row r="955" spans="1:14" x14ac:dyDescent="0.3">
      <c r="A955" s="4" t="s">
        <v>6088</v>
      </c>
      <c r="B955" s="162" t="s">
        <v>1512</v>
      </c>
      <c r="C955" s="19" t="s">
        <v>185</v>
      </c>
      <c r="D955" s="12" t="s">
        <v>208</v>
      </c>
      <c r="E955" s="266">
        <v>0.99</v>
      </c>
      <c r="F955" s="35">
        <f>ROUNDUP(E955*Bulk!$O$1,-1)</f>
        <v>700</v>
      </c>
      <c r="G955" s="35">
        <f>ROUNDUP(E955*Bulk!$O$3,-1)</f>
        <v>650</v>
      </c>
      <c r="H955" s="2">
        <v>1</v>
      </c>
      <c r="I955" s="35">
        <f>F955*H955</f>
        <v>700</v>
      </c>
      <c r="J955" s="35">
        <f>G955*H955</f>
        <v>650</v>
      </c>
      <c r="K955" s="185">
        <v>6</v>
      </c>
      <c r="L955" s="257" t="s">
        <v>6089</v>
      </c>
      <c r="M955" s="178">
        <f>E955*H955</f>
        <v>0.99</v>
      </c>
      <c r="N955" s="178"/>
    </row>
    <row r="956" spans="1:14" x14ac:dyDescent="0.3">
      <c r="A956" s="22" t="s">
        <v>4004</v>
      </c>
      <c r="B956" s="163" t="s">
        <v>1513</v>
      </c>
      <c r="C956" s="19" t="s">
        <v>185</v>
      </c>
      <c r="D956" s="12" t="s">
        <v>208</v>
      </c>
      <c r="E956" s="266">
        <v>0.49</v>
      </c>
      <c r="F956" s="35">
        <f>ROUNDUP(E956*Bulk!$O$1,-1)</f>
        <v>350</v>
      </c>
      <c r="G956" s="35">
        <f>ROUNDUP(E956*Bulk!$O$3,-1)</f>
        <v>320</v>
      </c>
      <c r="H956" s="2">
        <v>1</v>
      </c>
      <c r="I956" s="16">
        <f>F956*H956</f>
        <v>350</v>
      </c>
      <c r="J956" s="16">
        <f>G956*H956</f>
        <v>320</v>
      </c>
      <c r="K956" s="185">
        <v>6</v>
      </c>
      <c r="L956" s="257" t="s">
        <v>4003</v>
      </c>
      <c r="M956" s="178">
        <f>E956*H956</f>
        <v>0.49</v>
      </c>
      <c r="N956" s="178"/>
    </row>
    <row r="957" spans="1:14" x14ac:dyDescent="0.3">
      <c r="A957" s="22" t="s">
        <v>4001</v>
      </c>
      <c r="B957" s="166" t="s">
        <v>1516</v>
      </c>
      <c r="C957" s="19" t="s">
        <v>185</v>
      </c>
      <c r="D957" s="12" t="s">
        <v>208</v>
      </c>
      <c r="E957" s="266">
        <v>1.99</v>
      </c>
      <c r="F957" s="35">
        <f>ROUNDUP(E957*Bulk!$O$1,-1)</f>
        <v>1400</v>
      </c>
      <c r="G957" s="35">
        <f>ROUNDUP(E957*Bulk!$O$3,-1)</f>
        <v>1300</v>
      </c>
      <c r="H957" s="2">
        <v>2</v>
      </c>
      <c r="I957" s="16">
        <f>F957*H957</f>
        <v>2800</v>
      </c>
      <c r="J957" s="16">
        <f>G957*H957</f>
        <v>2600</v>
      </c>
      <c r="K957" s="185">
        <v>6</v>
      </c>
      <c r="L957" s="257" t="s">
        <v>4002</v>
      </c>
      <c r="M957" s="178">
        <f>E957*H957</f>
        <v>3.98</v>
      </c>
      <c r="N957" s="178"/>
    </row>
    <row r="958" spans="1:14" x14ac:dyDescent="0.3">
      <c r="A958" s="22" t="s">
        <v>2389</v>
      </c>
      <c r="B958" s="167" t="s">
        <v>1518</v>
      </c>
      <c r="C958" s="19" t="s">
        <v>185</v>
      </c>
      <c r="D958" s="12" t="s">
        <v>208</v>
      </c>
      <c r="E958" s="266">
        <v>1.49</v>
      </c>
      <c r="F958" s="35">
        <f>ROUNDUP(E958*Bulk!$O$1,-1)</f>
        <v>1050</v>
      </c>
      <c r="G958" s="35">
        <f>ROUNDUP(E958*Bulk!$O$3,-1)</f>
        <v>970</v>
      </c>
      <c r="H958" s="2">
        <v>2</v>
      </c>
      <c r="I958" s="16">
        <f>F958*H958</f>
        <v>2100</v>
      </c>
      <c r="J958" s="16">
        <f>G958*H958</f>
        <v>1940</v>
      </c>
      <c r="K958" s="185">
        <v>6</v>
      </c>
      <c r="L958" s="257" t="s">
        <v>4000</v>
      </c>
      <c r="M958" s="178">
        <f>E958*H958</f>
        <v>2.98</v>
      </c>
      <c r="N958" s="178"/>
    </row>
    <row r="959" spans="1:14" x14ac:dyDescent="0.3">
      <c r="A959" s="30" t="s">
        <v>984</v>
      </c>
      <c r="B959" s="167" t="s">
        <v>1518</v>
      </c>
      <c r="C959" s="19" t="s">
        <v>185</v>
      </c>
      <c r="D959" s="12" t="s">
        <v>208</v>
      </c>
      <c r="E959" s="266">
        <v>0.75</v>
      </c>
      <c r="F959" s="35">
        <f>ROUNDUP(E959*Bulk!$O$1,-1)</f>
        <v>530</v>
      </c>
      <c r="G959" s="35">
        <f>ROUNDUP(E959*Bulk!$O$3,-1)</f>
        <v>490</v>
      </c>
      <c r="H959" s="2">
        <v>3</v>
      </c>
      <c r="I959" s="16">
        <f>F959*H959</f>
        <v>1590</v>
      </c>
      <c r="J959" s="16">
        <f>G959*H959</f>
        <v>1470</v>
      </c>
      <c r="K959" s="185">
        <v>6</v>
      </c>
      <c r="L959" s="257" t="s">
        <v>985</v>
      </c>
      <c r="M959" s="178">
        <f>E959*H959</f>
        <v>2.25</v>
      </c>
      <c r="N959" s="178"/>
    </row>
    <row r="960" spans="1:14" x14ac:dyDescent="0.3">
      <c r="A960" s="22" t="s">
        <v>2325</v>
      </c>
      <c r="B960" s="172" t="s">
        <v>1525</v>
      </c>
      <c r="C960" s="19" t="s">
        <v>185</v>
      </c>
      <c r="D960" s="12" t="s">
        <v>208</v>
      </c>
      <c r="E960" s="266">
        <v>0.49</v>
      </c>
      <c r="F960" s="35">
        <f>ROUNDUP(E960*Bulk!$O$1,-1)</f>
        <v>350</v>
      </c>
      <c r="G960" s="35">
        <f>ROUNDUP(E960*Bulk!$O$3,-1)</f>
        <v>320</v>
      </c>
      <c r="H960" s="2">
        <v>2</v>
      </c>
      <c r="I960" s="16">
        <f>F960*H960</f>
        <v>700</v>
      </c>
      <c r="J960" s="16">
        <f>G960*H960</f>
        <v>640</v>
      </c>
      <c r="K960" s="185">
        <v>6</v>
      </c>
      <c r="L960" s="257" t="s">
        <v>2324</v>
      </c>
      <c r="M960" s="178">
        <f>E960*H960</f>
        <v>0.98</v>
      </c>
      <c r="N960" s="178"/>
    </row>
    <row r="961" spans="1:14" x14ac:dyDescent="0.3">
      <c r="A961" s="22" t="s">
        <v>393</v>
      </c>
      <c r="B961" s="172" t="s">
        <v>1525</v>
      </c>
      <c r="C961" s="19" t="s">
        <v>185</v>
      </c>
      <c r="D961" s="12" t="s">
        <v>208</v>
      </c>
      <c r="E961" s="266">
        <v>0.49</v>
      </c>
      <c r="F961" s="35">
        <f>ROUNDUP(E961*Bulk!$O$1,-1)</f>
        <v>350</v>
      </c>
      <c r="G961" s="35">
        <f>ROUNDUP(E961*Bulk!$O$3,-1)</f>
        <v>320</v>
      </c>
      <c r="H961" s="2">
        <v>2</v>
      </c>
      <c r="I961" s="16">
        <f>F961*H961</f>
        <v>700</v>
      </c>
      <c r="J961" s="16">
        <f>G961*H961</f>
        <v>640</v>
      </c>
      <c r="K961" s="185">
        <v>6</v>
      </c>
      <c r="L961" s="257" t="s">
        <v>459</v>
      </c>
      <c r="M961" s="178">
        <f>E961*H961</f>
        <v>0.98</v>
      </c>
      <c r="N961" s="178"/>
    </row>
    <row r="962" spans="1:14" x14ac:dyDescent="0.3">
      <c r="A962" s="4" t="s">
        <v>5169</v>
      </c>
      <c r="B962" s="193" t="s">
        <v>2423</v>
      </c>
      <c r="C962" s="19" t="s">
        <v>185</v>
      </c>
      <c r="D962" s="12" t="s">
        <v>208</v>
      </c>
      <c r="E962" s="266">
        <v>0.49</v>
      </c>
      <c r="F962" s="35">
        <f>ROUNDUP(E962*Bulk!$O$1,-1)</f>
        <v>350</v>
      </c>
      <c r="G962" s="35">
        <f>ROUNDUP(E962*Bulk!$O$3,-1)</f>
        <v>320</v>
      </c>
      <c r="H962" s="2">
        <v>1</v>
      </c>
      <c r="I962" s="35">
        <f>F962*H962</f>
        <v>350</v>
      </c>
      <c r="J962" s="35">
        <f>G962*H962</f>
        <v>320</v>
      </c>
      <c r="K962" s="185">
        <v>6</v>
      </c>
      <c r="L962" s="257" t="s">
        <v>5170</v>
      </c>
      <c r="M962" s="178">
        <f>E962*H962</f>
        <v>0.49</v>
      </c>
      <c r="N962" s="178"/>
    </row>
    <row r="963" spans="1:14" x14ac:dyDescent="0.3">
      <c r="A963" s="4" t="s">
        <v>6659</v>
      </c>
      <c r="B963" s="284" t="s">
        <v>6291</v>
      </c>
      <c r="C963" s="19" t="s">
        <v>185</v>
      </c>
      <c r="D963" s="12" t="s">
        <v>208</v>
      </c>
      <c r="E963" s="266">
        <v>0.49</v>
      </c>
      <c r="F963" s="35">
        <f>ROUNDUP(E963*Bulk!$O$1,-1)</f>
        <v>350</v>
      </c>
      <c r="G963" s="35">
        <f>ROUNDUP(E963*Bulk!$O$3,-1)</f>
        <v>320</v>
      </c>
      <c r="H963" s="2">
        <v>1</v>
      </c>
      <c r="I963" s="35">
        <f>F963*H963</f>
        <v>350</v>
      </c>
      <c r="J963" s="35">
        <f>G963*H963</f>
        <v>320</v>
      </c>
      <c r="K963" s="185">
        <v>6</v>
      </c>
      <c r="L963" s="257" t="s">
        <v>6660</v>
      </c>
      <c r="M963" s="178">
        <f>E963*H963</f>
        <v>0.49</v>
      </c>
      <c r="N963" s="178"/>
    </row>
    <row r="964" spans="1:14" x14ac:dyDescent="0.3">
      <c r="A964" s="4" t="s">
        <v>3846</v>
      </c>
      <c r="B964" s="244" t="s">
        <v>3837</v>
      </c>
      <c r="C964" s="19" t="s">
        <v>185</v>
      </c>
      <c r="D964" s="12" t="s">
        <v>208</v>
      </c>
      <c r="E964" s="266">
        <v>0.75</v>
      </c>
      <c r="F964" s="35">
        <f>ROUNDUP(E964*Bulk!$O$1,-1)</f>
        <v>530</v>
      </c>
      <c r="G964" s="35">
        <f>ROUNDUP(E964*Bulk!$O$3,-1)</f>
        <v>490</v>
      </c>
      <c r="H964" s="2">
        <v>3</v>
      </c>
      <c r="I964" s="35">
        <f>F964*H964</f>
        <v>1590</v>
      </c>
      <c r="J964" s="35">
        <f>G964*H964</f>
        <v>1470</v>
      </c>
      <c r="K964" s="188">
        <v>6</v>
      </c>
      <c r="L964" s="257" t="s">
        <v>3845</v>
      </c>
      <c r="M964" s="178">
        <f>E964*H964</f>
        <v>2.25</v>
      </c>
      <c r="N964" s="178"/>
    </row>
    <row r="965" spans="1:14" x14ac:dyDescent="0.3">
      <c r="A965" s="4" t="s">
        <v>5171</v>
      </c>
      <c r="B965" s="244" t="s">
        <v>3837</v>
      </c>
      <c r="C965" s="19" t="s">
        <v>185</v>
      </c>
      <c r="D965" s="12" t="s">
        <v>208</v>
      </c>
      <c r="E965" s="266">
        <v>0.49</v>
      </c>
      <c r="F965" s="35">
        <f>ROUNDUP(E965*Bulk!$O$1,-1)</f>
        <v>350</v>
      </c>
      <c r="G965" s="35">
        <f>ROUNDUP(E965*Bulk!$O$3,-1)</f>
        <v>320</v>
      </c>
      <c r="H965" s="2">
        <v>1</v>
      </c>
      <c r="I965" s="35">
        <f>F965*H965</f>
        <v>350</v>
      </c>
      <c r="J965" s="35">
        <f>G965*H965</f>
        <v>320</v>
      </c>
      <c r="K965" s="188">
        <v>6</v>
      </c>
      <c r="L965" s="257" t="s">
        <v>5172</v>
      </c>
      <c r="M965" s="178">
        <f>E965*H965</f>
        <v>0.49</v>
      </c>
      <c r="N965" s="178"/>
    </row>
    <row r="966" spans="1:14" x14ac:dyDescent="0.3">
      <c r="A966" s="4" t="s">
        <v>3470</v>
      </c>
      <c r="B966" s="110" t="s">
        <v>1424</v>
      </c>
      <c r="C966" s="19" t="s">
        <v>185</v>
      </c>
      <c r="D966" s="12" t="s">
        <v>208</v>
      </c>
      <c r="E966" s="266">
        <v>0.75</v>
      </c>
      <c r="F966" s="35">
        <f>ROUNDUP(E966*Bulk!$O$1,-1)</f>
        <v>530</v>
      </c>
      <c r="G966" s="35">
        <f>ROUNDUP(E966*Bulk!$O$3,-1)</f>
        <v>490</v>
      </c>
      <c r="H966" s="2">
        <v>1</v>
      </c>
      <c r="I966" s="16">
        <f>F966*H966</f>
        <v>530</v>
      </c>
      <c r="J966" s="16">
        <f>G966*H966</f>
        <v>490</v>
      </c>
      <c r="K966" s="185">
        <v>7</v>
      </c>
      <c r="L966" s="257" t="s">
        <v>3469</v>
      </c>
      <c r="M966" s="178">
        <f>E966*H966</f>
        <v>0.75</v>
      </c>
      <c r="N966" s="178"/>
    </row>
    <row r="967" spans="1:14" x14ac:dyDescent="0.3">
      <c r="A967" s="4" t="s">
        <v>1942</v>
      </c>
      <c r="B967" s="146" t="s">
        <v>1490</v>
      </c>
      <c r="C967" s="19" t="s">
        <v>185</v>
      </c>
      <c r="D967" s="12" t="s">
        <v>208</v>
      </c>
      <c r="E967" s="266">
        <v>0.49</v>
      </c>
      <c r="F967" s="35">
        <f>ROUNDUP(E967*Bulk!$O$1,-1)</f>
        <v>350</v>
      </c>
      <c r="G967" s="35">
        <f>ROUNDUP(E967*Bulk!$O$3,-1)</f>
        <v>320</v>
      </c>
      <c r="H967" s="2">
        <v>2</v>
      </c>
      <c r="I967" s="16">
        <f>F967*H967</f>
        <v>700</v>
      </c>
      <c r="J967" s="16">
        <f>G967*H967</f>
        <v>640</v>
      </c>
      <c r="K967" s="185">
        <v>7</v>
      </c>
      <c r="L967" s="257" t="s">
        <v>1943</v>
      </c>
      <c r="M967" s="178">
        <f>E967*H967</f>
        <v>0.98</v>
      </c>
      <c r="N967" s="178"/>
    </row>
    <row r="968" spans="1:14" x14ac:dyDescent="0.3">
      <c r="A968" s="22" t="s">
        <v>1665</v>
      </c>
      <c r="B968" s="150" t="s">
        <v>1494</v>
      </c>
      <c r="C968" s="19" t="s">
        <v>185</v>
      </c>
      <c r="D968" s="12" t="s">
        <v>208</v>
      </c>
      <c r="E968" s="266">
        <v>0.49</v>
      </c>
      <c r="F968" s="35">
        <f>ROUNDUP(E968*Bulk!$O$1,-1)</f>
        <v>350</v>
      </c>
      <c r="G968" s="35">
        <f>ROUNDUP(E968*Bulk!$O$3,-1)</f>
        <v>320</v>
      </c>
      <c r="H968" s="2">
        <v>1</v>
      </c>
      <c r="I968" s="16">
        <f>F968*H968</f>
        <v>350</v>
      </c>
      <c r="J968" s="16">
        <f>G968*H968</f>
        <v>320</v>
      </c>
      <c r="K968" s="185">
        <v>7</v>
      </c>
      <c r="L968" s="257" t="s">
        <v>6090</v>
      </c>
      <c r="M968" s="178">
        <f>E968*H968</f>
        <v>0.49</v>
      </c>
      <c r="N968" s="178"/>
    </row>
    <row r="969" spans="1:14" x14ac:dyDescent="0.3">
      <c r="A969" s="4" t="s">
        <v>1543</v>
      </c>
      <c r="B969" s="155" t="s">
        <v>1500</v>
      </c>
      <c r="C969" s="19" t="s">
        <v>185</v>
      </c>
      <c r="D969" s="12" t="s">
        <v>208</v>
      </c>
      <c r="E969" s="266">
        <v>0.49</v>
      </c>
      <c r="F969" s="35">
        <f>ROUNDUP(E969*Bulk!$O$1,-1)</f>
        <v>350</v>
      </c>
      <c r="G969" s="35">
        <f>ROUNDUP(E969*Bulk!$O$3,-1)</f>
        <v>320</v>
      </c>
      <c r="H969" s="2">
        <v>2</v>
      </c>
      <c r="I969" s="16">
        <f>F969*H969</f>
        <v>700</v>
      </c>
      <c r="J969" s="16">
        <f>G969*H969</f>
        <v>640</v>
      </c>
      <c r="K969" s="185">
        <v>7</v>
      </c>
      <c r="L969" s="257" t="s">
        <v>1544</v>
      </c>
      <c r="M969" s="178">
        <f>E969*H969</f>
        <v>0.98</v>
      </c>
      <c r="N969" s="178"/>
    </row>
    <row r="970" spans="1:14" x14ac:dyDescent="0.3">
      <c r="A970" s="30" t="s">
        <v>987</v>
      </c>
      <c r="B970" s="156" t="s">
        <v>1502</v>
      </c>
      <c r="C970" s="19" t="s">
        <v>185</v>
      </c>
      <c r="D970" s="12" t="s">
        <v>208</v>
      </c>
      <c r="E970" s="266">
        <v>0.49</v>
      </c>
      <c r="F970" s="35">
        <f>ROUNDUP(E970*Bulk!$O$1,-1)</f>
        <v>350</v>
      </c>
      <c r="G970" s="35">
        <f>ROUNDUP(E970*Bulk!$O$3,-1)</f>
        <v>320</v>
      </c>
      <c r="H970" s="2">
        <v>4</v>
      </c>
      <c r="I970" s="16">
        <f>F970*H970</f>
        <v>1400</v>
      </c>
      <c r="J970" s="16">
        <f>G970*H970</f>
        <v>1280</v>
      </c>
      <c r="K970" s="185">
        <v>7</v>
      </c>
      <c r="L970" s="257" t="s">
        <v>986</v>
      </c>
      <c r="M970" s="178">
        <f>E970*H970</f>
        <v>1.96</v>
      </c>
      <c r="N970" s="178"/>
    </row>
    <row r="971" spans="1:14" x14ac:dyDescent="0.3">
      <c r="A971" s="30" t="s">
        <v>995</v>
      </c>
      <c r="B971" s="143" t="s">
        <v>1505</v>
      </c>
      <c r="C971" s="19" t="s">
        <v>185</v>
      </c>
      <c r="D971" s="12" t="s">
        <v>208</v>
      </c>
      <c r="E971" s="266">
        <v>0.75</v>
      </c>
      <c r="F971" s="35">
        <f>ROUNDUP(E971*Bulk!$O$1,-1)</f>
        <v>530</v>
      </c>
      <c r="G971" s="35">
        <f>ROUNDUP(E971*Bulk!$O$3,-1)</f>
        <v>490</v>
      </c>
      <c r="H971" s="2">
        <v>1</v>
      </c>
      <c r="I971" s="16">
        <f>F971*H971</f>
        <v>530</v>
      </c>
      <c r="J971" s="16">
        <f>G971*H971</f>
        <v>490</v>
      </c>
      <c r="K971" s="185">
        <v>7</v>
      </c>
      <c r="L971" s="257" t="s">
        <v>994</v>
      </c>
      <c r="M971" s="178">
        <f>E971*H971</f>
        <v>0.75</v>
      </c>
      <c r="N971" s="178"/>
    </row>
    <row r="972" spans="1:14" x14ac:dyDescent="0.3">
      <c r="A972" s="30" t="s">
        <v>988</v>
      </c>
      <c r="B972" s="158" t="s">
        <v>1508</v>
      </c>
      <c r="C972" s="19" t="s">
        <v>185</v>
      </c>
      <c r="D972" s="12" t="s">
        <v>208</v>
      </c>
      <c r="E972" s="266">
        <v>0.49</v>
      </c>
      <c r="F972" s="35">
        <f>ROUNDUP(E972*Bulk!$O$1,-1)</f>
        <v>350</v>
      </c>
      <c r="G972" s="35">
        <f>ROUNDUP(E972*Bulk!$O$3,-1)</f>
        <v>320</v>
      </c>
      <c r="H972" s="2">
        <v>3</v>
      </c>
      <c r="I972" s="16">
        <f>F972*H972</f>
        <v>1050</v>
      </c>
      <c r="J972" s="16">
        <f>G972*H972</f>
        <v>960</v>
      </c>
      <c r="K972" s="185">
        <v>7</v>
      </c>
      <c r="L972" s="257" t="s">
        <v>989</v>
      </c>
      <c r="M972" s="178">
        <f>E972*H972</f>
        <v>1.47</v>
      </c>
      <c r="N972" s="178"/>
    </row>
    <row r="973" spans="1:14" x14ac:dyDescent="0.3">
      <c r="A973" s="22" t="s">
        <v>2317</v>
      </c>
      <c r="B973" s="166" t="s">
        <v>1516</v>
      </c>
      <c r="C973" s="19" t="s">
        <v>185</v>
      </c>
      <c r="D973" s="12" t="s">
        <v>208</v>
      </c>
      <c r="E973" s="266">
        <v>0.49</v>
      </c>
      <c r="F973" s="35">
        <f>ROUNDUP(E973*Bulk!$O$1,-1)</f>
        <v>350</v>
      </c>
      <c r="G973" s="35">
        <f>ROUNDUP(E973*Bulk!$O$3,-1)</f>
        <v>320</v>
      </c>
      <c r="H973" s="2">
        <v>3</v>
      </c>
      <c r="I973" s="16">
        <f>F973*H973</f>
        <v>1050</v>
      </c>
      <c r="J973" s="16">
        <f>G973*H973</f>
        <v>960</v>
      </c>
      <c r="K973" s="185">
        <v>7</v>
      </c>
      <c r="L973" s="257" t="s">
        <v>2318</v>
      </c>
      <c r="M973" s="178">
        <f>E973*H973</f>
        <v>1.47</v>
      </c>
      <c r="N973" s="178"/>
    </row>
    <row r="974" spans="1:14" x14ac:dyDescent="0.3">
      <c r="A974" s="4" t="s">
        <v>991</v>
      </c>
      <c r="B974" s="170" t="s">
        <v>1523</v>
      </c>
      <c r="C974" s="19" t="s">
        <v>185</v>
      </c>
      <c r="D974" s="12" t="s">
        <v>208</v>
      </c>
      <c r="E974" s="266">
        <v>0.49</v>
      </c>
      <c r="F974" s="35">
        <f>ROUNDUP(E974*Bulk!$O$1,-1)</f>
        <v>350</v>
      </c>
      <c r="G974" s="35">
        <f>ROUNDUP(E974*Bulk!$O$3,-1)</f>
        <v>320</v>
      </c>
      <c r="H974" s="2">
        <v>4</v>
      </c>
      <c r="I974" s="16">
        <f>F974*H974</f>
        <v>1400</v>
      </c>
      <c r="J974" s="16">
        <f>G974*H974</f>
        <v>1280</v>
      </c>
      <c r="K974" s="185">
        <v>7</v>
      </c>
      <c r="L974" s="257" t="s">
        <v>990</v>
      </c>
      <c r="M974" s="178">
        <f>E974*H974</f>
        <v>1.96</v>
      </c>
      <c r="N974" s="178"/>
    </row>
    <row r="975" spans="1:14" x14ac:dyDescent="0.3">
      <c r="A975" s="22" t="s">
        <v>2327</v>
      </c>
      <c r="B975" s="172" t="s">
        <v>1525</v>
      </c>
      <c r="C975" s="19" t="s">
        <v>185</v>
      </c>
      <c r="D975" s="12" t="s">
        <v>208</v>
      </c>
      <c r="E975" s="266">
        <v>0.49</v>
      </c>
      <c r="F975" s="35">
        <f>ROUNDUP(E975*Bulk!$O$1,-1)</f>
        <v>350</v>
      </c>
      <c r="G975" s="35">
        <f>ROUNDUP(E975*Bulk!$O$3,-1)</f>
        <v>320</v>
      </c>
      <c r="H975" s="2">
        <v>2</v>
      </c>
      <c r="I975" s="16">
        <f>F975*H975</f>
        <v>700</v>
      </c>
      <c r="J975" s="16">
        <f>G975*H975</f>
        <v>640</v>
      </c>
      <c r="K975" s="185">
        <v>7</v>
      </c>
      <c r="L975" s="257" t="s">
        <v>2326</v>
      </c>
      <c r="M975" s="178">
        <f>E975*H975</f>
        <v>0.98</v>
      </c>
      <c r="N975" s="178"/>
    </row>
    <row r="976" spans="1:14" x14ac:dyDescent="0.3">
      <c r="A976" s="22" t="s">
        <v>1665</v>
      </c>
      <c r="B976" s="172" t="s">
        <v>1525</v>
      </c>
      <c r="C976" s="19" t="s">
        <v>185</v>
      </c>
      <c r="D976" s="12" t="s">
        <v>208</v>
      </c>
      <c r="E976" s="266">
        <v>0.49</v>
      </c>
      <c r="F976" s="35">
        <f>ROUNDUP(E976*Bulk!$O$1,-1)</f>
        <v>350</v>
      </c>
      <c r="G976" s="35">
        <f>ROUNDUP(E976*Bulk!$O$3,-1)</f>
        <v>320</v>
      </c>
      <c r="H976" s="2">
        <v>2</v>
      </c>
      <c r="I976" s="16">
        <f>F976*H976</f>
        <v>700</v>
      </c>
      <c r="J976" s="16">
        <f>G976*H976</f>
        <v>640</v>
      </c>
      <c r="K976" s="185">
        <v>7</v>
      </c>
      <c r="L976" s="257" t="s">
        <v>2321</v>
      </c>
      <c r="M976" s="178">
        <f>E976*H976</f>
        <v>0.98</v>
      </c>
      <c r="N976" s="178"/>
    </row>
    <row r="977" spans="1:14" x14ac:dyDescent="0.3">
      <c r="A977" s="4" t="s">
        <v>6092</v>
      </c>
      <c r="B977" s="172" t="s">
        <v>1525</v>
      </c>
      <c r="C977" s="19" t="s">
        <v>185</v>
      </c>
      <c r="D977" s="12" t="s">
        <v>208</v>
      </c>
      <c r="E977" s="266">
        <v>0.49</v>
      </c>
      <c r="F977" s="35">
        <f>ROUNDUP(E977*Bulk!$O$1,-1)</f>
        <v>350</v>
      </c>
      <c r="G977" s="35">
        <f>ROUNDUP(E977*Bulk!$O$3,-1)</f>
        <v>320</v>
      </c>
      <c r="H977" s="2">
        <v>1</v>
      </c>
      <c r="I977" s="35">
        <f>F977*H977</f>
        <v>350</v>
      </c>
      <c r="J977" s="35">
        <f>G977*H977</f>
        <v>320</v>
      </c>
      <c r="K977" s="185">
        <v>7</v>
      </c>
      <c r="L977" s="257" t="s">
        <v>6091</v>
      </c>
      <c r="M977" s="178">
        <f>E977*H977</f>
        <v>0.49</v>
      </c>
      <c r="N977" s="178"/>
    </row>
    <row r="978" spans="1:14" x14ac:dyDescent="0.3">
      <c r="A978" s="30" t="s">
        <v>3472</v>
      </c>
      <c r="B978" s="146" t="s">
        <v>1490</v>
      </c>
      <c r="C978" s="19" t="s">
        <v>185</v>
      </c>
      <c r="D978" s="12" t="s">
        <v>208</v>
      </c>
      <c r="E978" s="266">
        <v>1.49</v>
      </c>
      <c r="F978" s="35">
        <f>ROUNDUP(E978*Bulk!$O$1,-1)</f>
        <v>1050</v>
      </c>
      <c r="G978" s="35">
        <f>ROUNDUP(E978*Bulk!$O$3,-1)</f>
        <v>970</v>
      </c>
      <c r="H978" s="2">
        <v>3</v>
      </c>
      <c r="I978" s="16">
        <f>F978*H978</f>
        <v>3150</v>
      </c>
      <c r="J978" s="16">
        <f>G978*H978</f>
        <v>2910</v>
      </c>
      <c r="K978" s="185">
        <v>8</v>
      </c>
      <c r="L978" s="257" t="s">
        <v>3471</v>
      </c>
      <c r="M978" s="178">
        <f>E978*H978</f>
        <v>4.47</v>
      </c>
      <c r="N978" s="178"/>
    </row>
    <row r="979" spans="1:14" x14ac:dyDescent="0.3">
      <c r="A979" s="30" t="s">
        <v>992</v>
      </c>
      <c r="B979" s="153" t="s">
        <v>1497</v>
      </c>
      <c r="C979" s="19" t="s">
        <v>185</v>
      </c>
      <c r="D979" s="12" t="s">
        <v>208</v>
      </c>
      <c r="E979" s="266">
        <v>0.49</v>
      </c>
      <c r="F979" s="35">
        <f>ROUNDUP(E979*Bulk!$O$1,-1)</f>
        <v>350</v>
      </c>
      <c r="G979" s="35">
        <f>ROUNDUP(E979*Bulk!$O$3,-1)</f>
        <v>320</v>
      </c>
      <c r="H979" s="2">
        <v>1</v>
      </c>
      <c r="I979" s="16">
        <f>F979*H979</f>
        <v>350</v>
      </c>
      <c r="J979" s="16">
        <f>G979*H979</f>
        <v>320</v>
      </c>
      <c r="K979" s="185">
        <v>8</v>
      </c>
      <c r="L979" s="257" t="s">
        <v>993</v>
      </c>
      <c r="M979" s="178">
        <f>E979*H979</f>
        <v>0.49</v>
      </c>
      <c r="N979" s="178"/>
    </row>
    <row r="980" spans="1:14" x14ac:dyDescent="0.3">
      <c r="A980" s="30" t="s">
        <v>995</v>
      </c>
      <c r="B980" s="143" t="s">
        <v>1505</v>
      </c>
      <c r="C980" s="19" t="s">
        <v>185</v>
      </c>
      <c r="D980" s="12" t="s">
        <v>208</v>
      </c>
      <c r="E980" s="266">
        <v>0.75</v>
      </c>
      <c r="F980" s="35">
        <f>ROUNDUP(E980*Bulk!$O$1,-1)</f>
        <v>530</v>
      </c>
      <c r="G980" s="35">
        <f>ROUNDUP(E980*Bulk!$O$3,-1)</f>
        <v>490</v>
      </c>
      <c r="H980" s="2">
        <v>4</v>
      </c>
      <c r="I980" s="16">
        <f>F980*H980</f>
        <v>2120</v>
      </c>
      <c r="J980" s="16">
        <f>G980*H980</f>
        <v>1960</v>
      </c>
      <c r="K980" s="185">
        <v>8</v>
      </c>
      <c r="L980" s="257" t="s">
        <v>994</v>
      </c>
      <c r="M980" s="178">
        <f>E980*H980</f>
        <v>3</v>
      </c>
      <c r="N980" s="178"/>
    </row>
    <row r="981" spans="1:14" x14ac:dyDescent="0.3">
      <c r="A981" s="22" t="s">
        <v>2322</v>
      </c>
      <c r="B981" s="172" t="s">
        <v>1525</v>
      </c>
      <c r="C981" s="19" t="s">
        <v>185</v>
      </c>
      <c r="D981" s="12" t="s">
        <v>208</v>
      </c>
      <c r="E981" s="266">
        <v>0.49</v>
      </c>
      <c r="F981" s="35">
        <f>ROUNDUP(E981*Bulk!$O$1,-1)</f>
        <v>350</v>
      </c>
      <c r="G981" s="35">
        <f>ROUNDUP(E981*Bulk!$O$3,-1)</f>
        <v>320</v>
      </c>
      <c r="H981" s="2">
        <v>2</v>
      </c>
      <c r="I981" s="16">
        <f>F981*H981</f>
        <v>700</v>
      </c>
      <c r="J981" s="16">
        <f>G981*H981</f>
        <v>640</v>
      </c>
      <c r="K981" s="185">
        <v>8</v>
      </c>
      <c r="L981" s="257" t="s">
        <v>2323</v>
      </c>
      <c r="M981" s="178">
        <f>E981*H981</f>
        <v>0.98</v>
      </c>
      <c r="N981" s="178"/>
    </row>
    <row r="982" spans="1:14" x14ac:dyDescent="0.3">
      <c r="A982" s="4" t="s">
        <v>6661</v>
      </c>
      <c r="B982" s="284" t="s">
        <v>6291</v>
      </c>
      <c r="C982" s="19" t="s">
        <v>185</v>
      </c>
      <c r="D982" s="12" t="s">
        <v>208</v>
      </c>
      <c r="E982" s="266">
        <v>0.99</v>
      </c>
      <c r="F982" s="35">
        <f>ROUNDUP(E982*Bulk!$O$1,-1)</f>
        <v>700</v>
      </c>
      <c r="G982" s="35">
        <f>ROUNDUP(E982*Bulk!$O$3,-1)</f>
        <v>650</v>
      </c>
      <c r="H982" s="2">
        <v>1</v>
      </c>
      <c r="I982" s="35">
        <f>F982*H982</f>
        <v>700</v>
      </c>
      <c r="J982" s="35">
        <f>G982*H982</f>
        <v>650</v>
      </c>
      <c r="K982" s="185">
        <v>15</v>
      </c>
      <c r="L982" s="257" t="s">
        <v>6662</v>
      </c>
      <c r="M982" s="178">
        <f>E982*H982</f>
        <v>0.99</v>
      </c>
      <c r="N982" s="178"/>
    </row>
    <row r="983" spans="1:14" x14ac:dyDescent="0.3">
      <c r="A983" s="22" t="s">
        <v>4235</v>
      </c>
      <c r="B983" s="71" t="s">
        <v>1467</v>
      </c>
      <c r="C983" s="19" t="s">
        <v>185</v>
      </c>
      <c r="D983" s="12" t="s">
        <v>208</v>
      </c>
      <c r="E983" s="266">
        <v>0.99</v>
      </c>
      <c r="F983" s="35">
        <f>ROUNDUP(E983*Bulk!$O$1,-1)</f>
        <v>700</v>
      </c>
      <c r="G983" s="35">
        <f>ROUNDUP(E983*Bulk!$O$3,-1)</f>
        <v>650</v>
      </c>
      <c r="H983" s="2">
        <v>1</v>
      </c>
      <c r="I983" s="16">
        <f>F983*H983</f>
        <v>700</v>
      </c>
      <c r="J983" s="16">
        <f>G983*H983</f>
        <v>650</v>
      </c>
      <c r="K983" s="188" t="s">
        <v>2394</v>
      </c>
      <c r="L983" s="257" t="s">
        <v>4236</v>
      </c>
      <c r="M983" s="178">
        <f>E983*H983</f>
        <v>0.99</v>
      </c>
      <c r="N983" s="178"/>
    </row>
    <row r="984" spans="1:14" x14ac:dyDescent="0.3">
      <c r="A984" s="22" t="s">
        <v>3052</v>
      </c>
      <c r="B984" s="147" t="s">
        <v>1491</v>
      </c>
      <c r="C984" s="19" t="s">
        <v>185</v>
      </c>
      <c r="D984" s="11" t="s">
        <v>210</v>
      </c>
      <c r="E984" s="266">
        <v>0.99</v>
      </c>
      <c r="F984" s="35">
        <f>ROUNDUP(E984*Bulk!$O$1,-1)</f>
        <v>700</v>
      </c>
      <c r="G984" s="35">
        <f>ROUNDUP(E984*Bulk!$O$3,-1)</f>
        <v>650</v>
      </c>
      <c r="H984" s="2">
        <v>1</v>
      </c>
      <c r="I984" s="16">
        <f>F984*H984</f>
        <v>700</v>
      </c>
      <c r="J984" s="16">
        <f>G984*H984</f>
        <v>650</v>
      </c>
      <c r="K984" s="188" t="s">
        <v>2394</v>
      </c>
      <c r="L984" s="257" t="s">
        <v>3053</v>
      </c>
      <c r="M984" s="178">
        <f>E984*H984</f>
        <v>0.99</v>
      </c>
      <c r="N984" s="178"/>
    </row>
    <row r="985" spans="1:14" x14ac:dyDescent="0.3">
      <c r="A985" s="22" t="s">
        <v>3055</v>
      </c>
      <c r="B985" s="164" t="s">
        <v>1514</v>
      </c>
      <c r="C985" s="19" t="s">
        <v>185</v>
      </c>
      <c r="D985" s="12" t="s">
        <v>208</v>
      </c>
      <c r="E985" s="266">
        <v>0.49</v>
      </c>
      <c r="F985" s="35">
        <f>ROUNDUP(E985*Bulk!$O$1,-1)</f>
        <v>350</v>
      </c>
      <c r="G985" s="35">
        <f>ROUNDUP(E985*Bulk!$O$3,-1)</f>
        <v>320</v>
      </c>
      <c r="H985" s="2">
        <v>2</v>
      </c>
      <c r="I985" s="16">
        <f>F985*H985</f>
        <v>700</v>
      </c>
      <c r="J985" s="16">
        <f>G985*H985</f>
        <v>640</v>
      </c>
      <c r="K985" s="188" t="s">
        <v>2394</v>
      </c>
      <c r="L985" s="257" t="s">
        <v>3054</v>
      </c>
      <c r="M985" s="178">
        <f>E985*H985</f>
        <v>0.98</v>
      </c>
      <c r="N985" s="178"/>
    </row>
    <row r="986" spans="1:14" x14ac:dyDescent="0.3">
      <c r="A986" s="30" t="s">
        <v>996</v>
      </c>
      <c r="B986" s="23" t="s">
        <v>1354</v>
      </c>
      <c r="C986" s="19" t="s">
        <v>185</v>
      </c>
      <c r="D986" s="12" t="s">
        <v>208</v>
      </c>
      <c r="E986" s="266">
        <v>0.49</v>
      </c>
      <c r="F986" s="35">
        <f>ROUNDUP(E986*Bulk!$O$1,-1)</f>
        <v>350</v>
      </c>
      <c r="G986" s="35">
        <f>ROUNDUP(E986*Bulk!$O$3,-1)</f>
        <v>320</v>
      </c>
      <c r="H986" s="2">
        <v>1</v>
      </c>
      <c r="I986" s="16">
        <f>F986*H986</f>
        <v>350</v>
      </c>
      <c r="J986" s="16">
        <f>G986*H986</f>
        <v>320</v>
      </c>
      <c r="K986" s="188" t="s">
        <v>2394</v>
      </c>
      <c r="L986" s="257" t="s">
        <v>997</v>
      </c>
      <c r="M986" s="178">
        <f>E986*H986</f>
        <v>0.49</v>
      </c>
      <c r="N986" s="178"/>
    </row>
    <row r="987" spans="1:14" x14ac:dyDescent="0.3">
      <c r="A987" s="30" t="s">
        <v>999</v>
      </c>
      <c r="B987" s="169" t="s">
        <v>1519</v>
      </c>
      <c r="C987" s="19" t="s">
        <v>185</v>
      </c>
      <c r="D987" s="12" t="s">
        <v>208</v>
      </c>
      <c r="E987" s="266">
        <v>0.49</v>
      </c>
      <c r="F987" s="35">
        <f>ROUNDUP(E987*Bulk!$O$1,-1)</f>
        <v>350</v>
      </c>
      <c r="G987" s="35">
        <f>ROUNDUP(E987*Bulk!$O$3,-1)</f>
        <v>320</v>
      </c>
      <c r="H987" s="2">
        <v>4</v>
      </c>
      <c r="I987" s="16">
        <f>F987*H987</f>
        <v>1400</v>
      </c>
      <c r="J987" s="16">
        <f>G987*H987</f>
        <v>1280</v>
      </c>
      <c r="K987" s="188" t="s">
        <v>2394</v>
      </c>
      <c r="L987" s="257" t="s">
        <v>998</v>
      </c>
      <c r="M987" s="178">
        <f>E987*H987</f>
        <v>1.96</v>
      </c>
      <c r="N987" s="178"/>
    </row>
    <row r="988" spans="1:14" x14ac:dyDescent="0.3">
      <c r="A988" s="22" t="s">
        <v>2319</v>
      </c>
      <c r="B988" s="172" t="s">
        <v>1525</v>
      </c>
      <c r="C988" s="19" t="s">
        <v>185</v>
      </c>
      <c r="D988" s="12" t="s">
        <v>208</v>
      </c>
      <c r="E988" s="266">
        <v>0.49</v>
      </c>
      <c r="F988" s="35">
        <f>ROUNDUP(E988*Bulk!$O$1,-1)</f>
        <v>350</v>
      </c>
      <c r="G988" s="35">
        <f>ROUNDUP(E988*Bulk!$O$3,-1)</f>
        <v>320</v>
      </c>
      <c r="H988" s="2">
        <v>2</v>
      </c>
      <c r="I988" s="16">
        <f>F988*H988</f>
        <v>700</v>
      </c>
      <c r="J988" s="16">
        <f>G988*H988</f>
        <v>640</v>
      </c>
      <c r="K988" s="188" t="s">
        <v>2394</v>
      </c>
      <c r="L988" s="257" t="s">
        <v>2320</v>
      </c>
      <c r="M988" s="178">
        <f>E988*H988</f>
        <v>0.98</v>
      </c>
      <c r="N988" s="178"/>
    </row>
    <row r="989" spans="1:14" x14ac:dyDescent="0.3">
      <c r="A989" s="30" t="s">
        <v>4834</v>
      </c>
      <c r="B989" s="193" t="s">
        <v>2423</v>
      </c>
      <c r="C989" s="19" t="s">
        <v>185</v>
      </c>
      <c r="D989" s="11" t="s">
        <v>210</v>
      </c>
      <c r="E989" s="266">
        <v>0.99</v>
      </c>
      <c r="F989" s="35">
        <f>ROUNDUP(E989*Bulk!$O$1,-1)</f>
        <v>700</v>
      </c>
      <c r="G989" s="35">
        <f>ROUNDUP(E989*Bulk!$O$3,-1)</f>
        <v>650</v>
      </c>
      <c r="H989" s="2">
        <v>1</v>
      </c>
      <c r="I989" s="16">
        <f>F989*H989</f>
        <v>700</v>
      </c>
      <c r="J989" s="16">
        <f>G989*H989</f>
        <v>650</v>
      </c>
      <c r="K989" s="188" t="s">
        <v>2394</v>
      </c>
      <c r="L989" s="257" t="s">
        <v>4833</v>
      </c>
      <c r="M989" s="178">
        <f>E989*H989</f>
        <v>0.99</v>
      </c>
      <c r="N989" s="178"/>
    </row>
    <row r="990" spans="1:14" x14ac:dyDescent="0.3">
      <c r="A990" s="33" t="s">
        <v>4836</v>
      </c>
      <c r="B990" s="255" t="s">
        <v>4514</v>
      </c>
      <c r="C990" s="19" t="s">
        <v>185</v>
      </c>
      <c r="D990" s="12" t="s">
        <v>208</v>
      </c>
      <c r="E990" s="266">
        <v>0.49</v>
      </c>
      <c r="F990" s="35">
        <f>ROUNDUP(E990*Bulk!$O$1,-1)</f>
        <v>350</v>
      </c>
      <c r="G990" s="35">
        <f>ROUNDUP(E990*Bulk!$O$3,-1)</f>
        <v>320</v>
      </c>
      <c r="H990" s="2">
        <v>1</v>
      </c>
      <c r="I990" s="16">
        <f>F990*H990</f>
        <v>350</v>
      </c>
      <c r="J990" s="16">
        <f>G990*H990</f>
        <v>320</v>
      </c>
      <c r="K990" s="188" t="s">
        <v>2394</v>
      </c>
      <c r="L990" s="257" t="s">
        <v>4835</v>
      </c>
      <c r="M990" s="178">
        <f>E990*H990</f>
        <v>0.49</v>
      </c>
      <c r="N990" s="178"/>
    </row>
    <row r="991" spans="1:14" x14ac:dyDescent="0.3">
      <c r="A991" s="4" t="s">
        <v>1944</v>
      </c>
      <c r="B991" s="146" t="s">
        <v>1490</v>
      </c>
      <c r="C991" s="10" t="s">
        <v>186</v>
      </c>
      <c r="D991" s="12" t="s">
        <v>208</v>
      </c>
      <c r="E991" s="266">
        <v>0.49</v>
      </c>
      <c r="F991" s="35">
        <f>ROUNDUP(E991*Bulk!$O$1,-1)</f>
        <v>350</v>
      </c>
      <c r="G991" s="35">
        <f>ROUNDUP(E991*Bulk!$O$3,-1)</f>
        <v>320</v>
      </c>
      <c r="H991" s="2">
        <v>1</v>
      </c>
      <c r="I991" s="16">
        <f>F991*H991</f>
        <v>350</v>
      </c>
      <c r="J991" s="16">
        <f>G991*H991</f>
        <v>320</v>
      </c>
      <c r="K991" s="185">
        <v>2</v>
      </c>
      <c r="L991" s="257" t="s">
        <v>1945</v>
      </c>
      <c r="M991" s="178">
        <f>E991*H991</f>
        <v>0.49</v>
      </c>
      <c r="N991" s="178"/>
    </row>
    <row r="992" spans="1:14" x14ac:dyDescent="0.3">
      <c r="A992" s="30" t="s">
        <v>1000</v>
      </c>
      <c r="B992" s="143" t="s">
        <v>1505</v>
      </c>
      <c r="C992" s="10" t="s">
        <v>186</v>
      </c>
      <c r="D992" s="12" t="s">
        <v>208</v>
      </c>
      <c r="E992" s="266">
        <v>1.99</v>
      </c>
      <c r="F992" s="35">
        <f>ROUNDUP(E992*Bulk!$O$1,-1)</f>
        <v>1400</v>
      </c>
      <c r="G992" s="35">
        <f>ROUNDUP(E992*Bulk!$O$3,-1)</f>
        <v>1300</v>
      </c>
      <c r="H992" s="2">
        <v>2</v>
      </c>
      <c r="I992" s="16">
        <f>F992*H992</f>
        <v>2800</v>
      </c>
      <c r="J992" s="16">
        <f>G992*H992</f>
        <v>2600</v>
      </c>
      <c r="K992" s="185">
        <v>2</v>
      </c>
      <c r="L992" s="257" t="s">
        <v>1001</v>
      </c>
      <c r="M992" s="178">
        <f>E992*H992</f>
        <v>3.98</v>
      </c>
      <c r="N992" s="178"/>
    </row>
    <row r="993" spans="1:14" x14ac:dyDescent="0.3">
      <c r="A993" s="30" t="s">
        <v>1002</v>
      </c>
      <c r="B993" s="166" t="s">
        <v>1516</v>
      </c>
      <c r="C993" s="10" t="s">
        <v>186</v>
      </c>
      <c r="D993" s="12" t="s">
        <v>208</v>
      </c>
      <c r="E993" s="266">
        <v>0.49</v>
      </c>
      <c r="F993" s="35">
        <f>ROUNDUP(E993*Bulk!$O$1,-1)</f>
        <v>350</v>
      </c>
      <c r="G993" s="35">
        <f>ROUNDUP(E993*Bulk!$O$3,-1)</f>
        <v>320</v>
      </c>
      <c r="H993" s="2">
        <v>3</v>
      </c>
      <c r="I993" s="16">
        <f>F993*H993</f>
        <v>1050</v>
      </c>
      <c r="J993" s="16">
        <f>G993*H993</f>
        <v>960</v>
      </c>
      <c r="K993" s="185">
        <v>2</v>
      </c>
      <c r="L993" s="257" t="s">
        <v>1003</v>
      </c>
      <c r="M993" s="178">
        <f>E993*H993</f>
        <v>1.47</v>
      </c>
      <c r="N993" s="178"/>
    </row>
    <row r="994" spans="1:14" x14ac:dyDescent="0.3">
      <c r="A994" s="30" t="s">
        <v>4238</v>
      </c>
      <c r="B994" s="168" t="s">
        <v>1520</v>
      </c>
      <c r="C994" s="10" t="s">
        <v>186</v>
      </c>
      <c r="D994" s="12" t="s">
        <v>208</v>
      </c>
      <c r="E994" s="266">
        <v>1.99</v>
      </c>
      <c r="F994" s="35">
        <f>ROUNDUP(E994*Bulk!$O$1,-1)</f>
        <v>1400</v>
      </c>
      <c r="G994" s="35">
        <f>ROUNDUP(E994*Bulk!$O$3,-1)</f>
        <v>1300</v>
      </c>
      <c r="H994" s="2">
        <v>1</v>
      </c>
      <c r="I994" s="16">
        <f>F994*H994</f>
        <v>1400</v>
      </c>
      <c r="J994" s="16">
        <f>G994*H994</f>
        <v>1300</v>
      </c>
      <c r="K994" s="185">
        <v>2</v>
      </c>
      <c r="L994" s="257" t="s">
        <v>4237</v>
      </c>
      <c r="M994" s="178">
        <f>E994*H994</f>
        <v>1.99</v>
      </c>
      <c r="N994" s="178"/>
    </row>
    <row r="995" spans="1:14" x14ac:dyDescent="0.3">
      <c r="A995" s="30" t="s">
        <v>1004</v>
      </c>
      <c r="B995" s="172" t="s">
        <v>1525</v>
      </c>
      <c r="C995" s="10" t="s">
        <v>186</v>
      </c>
      <c r="D995" s="12" t="s">
        <v>208</v>
      </c>
      <c r="E995" s="266">
        <v>0.49</v>
      </c>
      <c r="F995" s="35">
        <f>ROUNDUP(E995*Bulk!$O$1,-1)</f>
        <v>350</v>
      </c>
      <c r="G995" s="35">
        <f>ROUNDUP(E995*Bulk!$O$3,-1)</f>
        <v>320</v>
      </c>
      <c r="H995" s="2">
        <v>1</v>
      </c>
      <c r="I995" s="16">
        <f>F995*H995</f>
        <v>350</v>
      </c>
      <c r="J995" s="16">
        <f>G995*H995</f>
        <v>320</v>
      </c>
      <c r="K995" s="185">
        <v>2</v>
      </c>
      <c r="L995" s="257" t="s">
        <v>1005</v>
      </c>
      <c r="M995" s="178">
        <f>E995*H995</f>
        <v>0.49</v>
      </c>
      <c r="N995" s="178"/>
    </row>
    <row r="996" spans="1:14" x14ac:dyDescent="0.3">
      <c r="A996" s="4" t="s">
        <v>4837</v>
      </c>
      <c r="B996" s="244" t="s">
        <v>3837</v>
      </c>
      <c r="C996" s="10" t="s">
        <v>186</v>
      </c>
      <c r="D996" s="12" t="s">
        <v>208</v>
      </c>
      <c r="E996" s="266">
        <v>0.49</v>
      </c>
      <c r="F996" s="35">
        <f>ROUNDUP(E996*Bulk!$O$1,-1)</f>
        <v>350</v>
      </c>
      <c r="G996" s="35">
        <f>ROUNDUP(E996*Bulk!$O$3,-1)</f>
        <v>320</v>
      </c>
      <c r="H996" s="2">
        <v>1</v>
      </c>
      <c r="I996" s="16">
        <f>F996*H996</f>
        <v>350</v>
      </c>
      <c r="J996" s="16">
        <f>G996*H996</f>
        <v>320</v>
      </c>
      <c r="K996" s="185">
        <v>2</v>
      </c>
      <c r="L996" s="257" t="s">
        <v>4838</v>
      </c>
      <c r="M996" s="178">
        <f>E996*H996</f>
        <v>0.49</v>
      </c>
      <c r="N996" s="178"/>
    </row>
    <row r="997" spans="1:14" x14ac:dyDescent="0.3">
      <c r="A997" s="4" t="s">
        <v>4018</v>
      </c>
      <c r="B997" s="244" t="s">
        <v>3837</v>
      </c>
      <c r="C997" s="10" t="s">
        <v>186</v>
      </c>
      <c r="D997" s="12" t="s">
        <v>208</v>
      </c>
      <c r="E997" s="266">
        <v>0.49</v>
      </c>
      <c r="F997" s="35">
        <f>ROUNDUP(E997*Bulk!$O$1,-1)</f>
        <v>350</v>
      </c>
      <c r="G997" s="35">
        <f>ROUNDUP(E997*Bulk!$O$3,-1)</f>
        <v>320</v>
      </c>
      <c r="H997" s="2">
        <v>2</v>
      </c>
      <c r="I997" s="16">
        <f>F997*H997</f>
        <v>700</v>
      </c>
      <c r="J997" s="16">
        <f>G997*H997</f>
        <v>640</v>
      </c>
      <c r="K997" s="185">
        <v>2</v>
      </c>
      <c r="L997" s="257" t="s">
        <v>4017</v>
      </c>
      <c r="M997" s="178">
        <f>E997*H997</f>
        <v>0.98</v>
      </c>
      <c r="N997" s="178"/>
    </row>
    <row r="998" spans="1:14" x14ac:dyDescent="0.3">
      <c r="A998" s="4" t="s">
        <v>6094</v>
      </c>
      <c r="B998" s="249" t="s">
        <v>4120</v>
      </c>
      <c r="C998" s="10" t="s">
        <v>186</v>
      </c>
      <c r="D998" s="12" t="s">
        <v>208</v>
      </c>
      <c r="E998" s="266">
        <v>0.49</v>
      </c>
      <c r="F998" s="35">
        <f>ROUNDUP(E998*Bulk!$O$1,-1)</f>
        <v>350</v>
      </c>
      <c r="G998" s="35">
        <f>ROUNDUP(E998*Bulk!$O$3,-1)</f>
        <v>320</v>
      </c>
      <c r="H998" s="2">
        <v>1</v>
      </c>
      <c r="I998" s="35">
        <f>F998*H998</f>
        <v>350</v>
      </c>
      <c r="J998" s="35">
        <f>G998*H998</f>
        <v>320</v>
      </c>
      <c r="K998" s="185">
        <v>2</v>
      </c>
      <c r="L998" s="257" t="s">
        <v>6093</v>
      </c>
      <c r="M998" s="178">
        <f>E998*H998</f>
        <v>0.49</v>
      </c>
      <c r="N998" s="178"/>
    </row>
    <row r="999" spans="1:14" x14ac:dyDescent="0.3">
      <c r="A999" s="4" t="s">
        <v>5174</v>
      </c>
      <c r="B999" s="71" t="s">
        <v>1480</v>
      </c>
      <c r="C999" s="10" t="s">
        <v>186</v>
      </c>
      <c r="D999" s="12" t="s">
        <v>208</v>
      </c>
      <c r="E999" s="266">
        <v>0.49</v>
      </c>
      <c r="F999" s="35">
        <f>ROUNDUP(E999*Bulk!$O$1,-1)</f>
        <v>350</v>
      </c>
      <c r="G999" s="35">
        <f>ROUNDUP(E999*Bulk!$O$3,-1)</f>
        <v>320</v>
      </c>
      <c r="H999" s="2">
        <v>1</v>
      </c>
      <c r="I999" s="16">
        <f>F999*H999</f>
        <v>350</v>
      </c>
      <c r="J999" s="16">
        <f>G999*H999</f>
        <v>320</v>
      </c>
      <c r="K999" s="185">
        <v>3</v>
      </c>
      <c r="L999" s="257" t="s">
        <v>5173</v>
      </c>
      <c r="M999" s="178">
        <f>E999*H999</f>
        <v>0.49</v>
      </c>
      <c r="N999" s="178"/>
    </row>
    <row r="1000" spans="1:14" x14ac:dyDescent="0.3">
      <c r="A1000" s="4" t="s">
        <v>1947</v>
      </c>
      <c r="B1000" s="146" t="s">
        <v>1490</v>
      </c>
      <c r="C1000" s="10" t="s">
        <v>186</v>
      </c>
      <c r="D1000" s="12" t="s">
        <v>208</v>
      </c>
      <c r="E1000" s="266">
        <v>0.49</v>
      </c>
      <c r="F1000" s="35">
        <f>ROUNDUP(E1000*Bulk!$O$1,-1)</f>
        <v>350</v>
      </c>
      <c r="G1000" s="35">
        <f>ROUNDUP(E1000*Bulk!$O$3,-1)</f>
        <v>320</v>
      </c>
      <c r="H1000" s="2">
        <v>1</v>
      </c>
      <c r="I1000" s="16">
        <f>F1000*H1000</f>
        <v>350</v>
      </c>
      <c r="J1000" s="16">
        <f>G1000*H1000</f>
        <v>320</v>
      </c>
      <c r="K1000" s="185">
        <v>3</v>
      </c>
      <c r="L1000" s="257" t="s">
        <v>1946</v>
      </c>
      <c r="M1000" s="178">
        <f>E1000*H1000</f>
        <v>0.49</v>
      </c>
      <c r="N1000" s="178"/>
    </row>
    <row r="1001" spans="1:14" x14ac:dyDescent="0.3">
      <c r="A1001" s="4" t="s">
        <v>2033</v>
      </c>
      <c r="B1001" s="23" t="s">
        <v>1339</v>
      </c>
      <c r="C1001" s="10" t="s">
        <v>186</v>
      </c>
      <c r="D1001" s="12" t="s">
        <v>208</v>
      </c>
      <c r="E1001" s="266">
        <v>1.49</v>
      </c>
      <c r="F1001" s="35">
        <f>ROUNDUP(E1001*Bulk!$O$1,-1)</f>
        <v>1050</v>
      </c>
      <c r="G1001" s="35">
        <f>ROUNDUP(E1001*Bulk!$O$3,-1)</f>
        <v>970</v>
      </c>
      <c r="H1001" s="2">
        <v>1</v>
      </c>
      <c r="I1001" s="16">
        <f>F1001*H1001</f>
        <v>1050</v>
      </c>
      <c r="J1001" s="16">
        <f>G1001*H1001</f>
        <v>970</v>
      </c>
      <c r="K1001" s="185">
        <v>3</v>
      </c>
      <c r="L1001" s="257" t="s">
        <v>2034</v>
      </c>
      <c r="M1001" s="178">
        <f>E1001*H1001</f>
        <v>1.49</v>
      </c>
      <c r="N1001" s="178"/>
    </row>
    <row r="1002" spans="1:14" x14ac:dyDescent="0.3">
      <c r="A1002" s="4" t="s">
        <v>2036</v>
      </c>
      <c r="B1002" s="23" t="s">
        <v>1339</v>
      </c>
      <c r="C1002" s="10" t="s">
        <v>186</v>
      </c>
      <c r="D1002" s="12" t="s">
        <v>208</v>
      </c>
      <c r="E1002" s="266">
        <v>1.49</v>
      </c>
      <c r="F1002" s="35">
        <f>ROUNDUP(E1002*Bulk!$O$1,-1)</f>
        <v>1050</v>
      </c>
      <c r="G1002" s="35">
        <f>ROUNDUP(E1002*Bulk!$O$3,-1)</f>
        <v>970</v>
      </c>
      <c r="H1002" s="2">
        <v>1</v>
      </c>
      <c r="I1002" s="16">
        <f>F1002*H1002</f>
        <v>1050</v>
      </c>
      <c r="J1002" s="16">
        <f>G1002*H1002</f>
        <v>970</v>
      </c>
      <c r="K1002" s="185">
        <v>3</v>
      </c>
      <c r="L1002" s="257" t="s">
        <v>2035</v>
      </c>
      <c r="M1002" s="178">
        <f>E1002*H1002</f>
        <v>1.49</v>
      </c>
      <c r="N1002" s="178"/>
    </row>
    <row r="1003" spans="1:14" x14ac:dyDescent="0.3">
      <c r="A1003" s="30" t="s">
        <v>1020</v>
      </c>
      <c r="B1003" s="168" t="s">
        <v>1520</v>
      </c>
      <c r="C1003" s="10" t="s">
        <v>186</v>
      </c>
      <c r="D1003" s="12" t="s">
        <v>208</v>
      </c>
      <c r="E1003" s="266">
        <v>1.99</v>
      </c>
      <c r="F1003" s="35">
        <f>ROUNDUP(E1003*Bulk!$O$1,-1)</f>
        <v>1400</v>
      </c>
      <c r="G1003" s="35">
        <f>ROUNDUP(E1003*Bulk!$O$3,-1)</f>
        <v>1300</v>
      </c>
      <c r="H1003" s="2">
        <v>1</v>
      </c>
      <c r="I1003" s="16">
        <f>F1003*H1003</f>
        <v>1400</v>
      </c>
      <c r="J1003" s="16">
        <f>G1003*H1003</f>
        <v>1300</v>
      </c>
      <c r="K1003" s="185">
        <v>3</v>
      </c>
      <c r="L1003" s="257" t="s">
        <v>1021</v>
      </c>
      <c r="M1003" s="178">
        <f>E1003*H1003</f>
        <v>1.99</v>
      </c>
      <c r="N1003" s="178"/>
    </row>
    <row r="1004" spans="1:14" x14ac:dyDescent="0.3">
      <c r="A1004" s="30" t="s">
        <v>1023</v>
      </c>
      <c r="B1004" s="170" t="s">
        <v>1523</v>
      </c>
      <c r="C1004" s="10" t="s">
        <v>186</v>
      </c>
      <c r="D1004" s="12" t="s">
        <v>208</v>
      </c>
      <c r="E1004" s="266">
        <v>0.49</v>
      </c>
      <c r="F1004" s="35">
        <f>ROUNDUP(E1004*Bulk!$O$1,-1)</f>
        <v>350</v>
      </c>
      <c r="G1004" s="35">
        <f>ROUNDUP(E1004*Bulk!$O$3,-1)</f>
        <v>320</v>
      </c>
      <c r="H1004" s="2">
        <v>2</v>
      </c>
      <c r="I1004" s="16">
        <f>F1004*H1004</f>
        <v>700</v>
      </c>
      <c r="J1004" s="16">
        <f>G1004*H1004</f>
        <v>640</v>
      </c>
      <c r="K1004" s="185">
        <v>3</v>
      </c>
      <c r="L1004" s="257" t="s">
        <v>1022</v>
      </c>
      <c r="M1004" s="178">
        <f>E1004*H1004</f>
        <v>0.98</v>
      </c>
      <c r="N1004" s="178"/>
    </row>
    <row r="1005" spans="1:14" x14ac:dyDescent="0.3">
      <c r="A1005" s="4" t="s">
        <v>2287</v>
      </c>
      <c r="B1005" s="157" t="s">
        <v>2132</v>
      </c>
      <c r="C1005" s="10" t="s">
        <v>186</v>
      </c>
      <c r="D1005" s="12" t="s">
        <v>208</v>
      </c>
      <c r="E1005" s="266">
        <v>0.49</v>
      </c>
      <c r="F1005" s="35">
        <f>ROUNDUP(E1005*Bulk!$O$1,-1)</f>
        <v>350</v>
      </c>
      <c r="G1005" s="35">
        <f>ROUNDUP(E1005*Bulk!$O$3,-1)</f>
        <v>320</v>
      </c>
      <c r="H1005" s="2">
        <v>1</v>
      </c>
      <c r="I1005" s="16">
        <f>F1005*H1005</f>
        <v>350</v>
      </c>
      <c r="J1005" s="16">
        <f>G1005*H1005</f>
        <v>320</v>
      </c>
      <c r="K1005" s="185">
        <v>3</v>
      </c>
      <c r="L1005" s="257" t="s">
        <v>2286</v>
      </c>
      <c r="M1005" s="178">
        <f>E1005*H1005</f>
        <v>0.49</v>
      </c>
      <c r="N1005" s="178"/>
    </row>
    <row r="1006" spans="1:14" x14ac:dyDescent="0.3">
      <c r="A1006" s="4" t="s">
        <v>5175</v>
      </c>
      <c r="B1006" s="205" t="s">
        <v>2628</v>
      </c>
      <c r="C1006" s="10" t="s">
        <v>186</v>
      </c>
      <c r="D1006" s="12" t="s">
        <v>208</v>
      </c>
      <c r="E1006" s="266">
        <v>0.49</v>
      </c>
      <c r="F1006" s="35">
        <f>ROUNDUP(E1006*Bulk!$O$1,-1)</f>
        <v>350</v>
      </c>
      <c r="G1006" s="35">
        <f>ROUNDUP(E1006*Bulk!$O$3,-1)</f>
        <v>320</v>
      </c>
      <c r="H1006" s="2">
        <v>1</v>
      </c>
      <c r="I1006" s="16">
        <f>F1006*H1006</f>
        <v>350</v>
      </c>
      <c r="J1006" s="16">
        <f>G1006*H1006</f>
        <v>320</v>
      </c>
      <c r="K1006" s="185">
        <v>3</v>
      </c>
      <c r="L1006" s="257" t="s">
        <v>5176</v>
      </c>
      <c r="M1006" s="178">
        <f>E1006*H1006</f>
        <v>0.49</v>
      </c>
      <c r="N1006" s="178"/>
    </row>
    <row r="1007" spans="1:14" x14ac:dyDescent="0.3">
      <c r="A1007" s="4" t="s">
        <v>4839</v>
      </c>
      <c r="B1007" s="255" t="s">
        <v>4515</v>
      </c>
      <c r="C1007" s="10" t="s">
        <v>186</v>
      </c>
      <c r="D1007" s="11" t="s">
        <v>210</v>
      </c>
      <c r="E1007" s="266">
        <v>0.99</v>
      </c>
      <c r="F1007" s="35">
        <f>ROUNDUP(E1007*Bulk!$O$1,-1)</f>
        <v>700</v>
      </c>
      <c r="G1007" s="35">
        <f>ROUNDUP(E1007*Bulk!$O$3,-1)</f>
        <v>650</v>
      </c>
      <c r="H1007" s="2">
        <v>1</v>
      </c>
      <c r="I1007" s="16">
        <f>F1007*H1007</f>
        <v>700</v>
      </c>
      <c r="J1007" s="16">
        <f>G1007*H1007</f>
        <v>650</v>
      </c>
      <c r="K1007" s="185">
        <v>3</v>
      </c>
      <c r="L1007" s="257" t="s">
        <v>4840</v>
      </c>
      <c r="M1007" s="178">
        <f>E1007*H1007</f>
        <v>0.99</v>
      </c>
      <c r="N1007" s="178"/>
    </row>
    <row r="1008" spans="1:14" x14ac:dyDescent="0.3">
      <c r="A1008" s="4" t="s">
        <v>6095</v>
      </c>
      <c r="B1008" s="272" t="s">
        <v>5294</v>
      </c>
      <c r="C1008" s="10" t="s">
        <v>186</v>
      </c>
      <c r="D1008" s="12" t="s">
        <v>208</v>
      </c>
      <c r="E1008" s="266">
        <v>0.49</v>
      </c>
      <c r="F1008" s="35">
        <f>ROUNDUP(E1008*Bulk!$O$1,-1)</f>
        <v>350</v>
      </c>
      <c r="G1008" s="35">
        <f>ROUNDUP(E1008*Bulk!$O$3,-1)</f>
        <v>320</v>
      </c>
      <c r="H1008" s="2">
        <v>1</v>
      </c>
      <c r="I1008" s="35">
        <f>F1008*H1008</f>
        <v>350</v>
      </c>
      <c r="J1008" s="35">
        <f>G1008*H1008</f>
        <v>320</v>
      </c>
      <c r="K1008" s="185">
        <v>3</v>
      </c>
      <c r="L1008" s="257" t="s">
        <v>6096</v>
      </c>
      <c r="M1008" s="178">
        <f>E1008*H1008</f>
        <v>0.49</v>
      </c>
      <c r="N1008" s="178"/>
    </row>
    <row r="1009" spans="1:14" x14ac:dyDescent="0.3">
      <c r="A1009" s="4" t="s">
        <v>2064</v>
      </c>
      <c r="B1009" s="23" t="s">
        <v>1339</v>
      </c>
      <c r="C1009" s="10" t="s">
        <v>186</v>
      </c>
      <c r="D1009" s="12" t="s">
        <v>208</v>
      </c>
      <c r="E1009" s="266">
        <v>0.49</v>
      </c>
      <c r="F1009" s="35">
        <f>ROUNDUP(E1009*Bulk!$O$1,-1)</f>
        <v>350</v>
      </c>
      <c r="G1009" s="35">
        <f>ROUNDUP(E1009*Bulk!$O$3,-1)</f>
        <v>320</v>
      </c>
      <c r="H1009" s="2">
        <v>1</v>
      </c>
      <c r="I1009" s="16">
        <f>F1009*H1009</f>
        <v>350</v>
      </c>
      <c r="J1009" s="16">
        <f>G1009*H1009</f>
        <v>320</v>
      </c>
      <c r="K1009" s="185">
        <v>5</v>
      </c>
      <c r="L1009" s="257" t="s">
        <v>2065</v>
      </c>
      <c r="M1009" s="178">
        <f>E1009*H1009</f>
        <v>0.49</v>
      </c>
      <c r="N1009" s="178"/>
    </row>
    <row r="1010" spans="1:14" x14ac:dyDescent="0.3">
      <c r="A1010" s="4" t="s">
        <v>2060</v>
      </c>
      <c r="B1010" s="23" t="s">
        <v>1339</v>
      </c>
      <c r="C1010" s="10" t="s">
        <v>186</v>
      </c>
      <c r="D1010" s="12" t="s">
        <v>208</v>
      </c>
      <c r="E1010" s="266">
        <v>0.49</v>
      </c>
      <c r="F1010" s="35">
        <f>ROUNDUP(E1010*Bulk!$O$1,-1)</f>
        <v>350</v>
      </c>
      <c r="G1010" s="35">
        <f>ROUNDUP(E1010*Bulk!$O$3,-1)</f>
        <v>320</v>
      </c>
      <c r="H1010" s="2">
        <v>1</v>
      </c>
      <c r="I1010" s="16">
        <f>F1010*H1010</f>
        <v>350</v>
      </c>
      <c r="J1010" s="16">
        <f>G1010*H1010</f>
        <v>320</v>
      </c>
      <c r="K1010" s="185">
        <v>5</v>
      </c>
      <c r="L1010" s="257" t="s">
        <v>2061</v>
      </c>
      <c r="M1010" s="178">
        <f>E1010*H1010</f>
        <v>0.49</v>
      </c>
      <c r="N1010" s="178"/>
    </row>
    <row r="1011" spans="1:14" x14ac:dyDescent="0.3">
      <c r="A1011" s="4" t="s">
        <v>2063</v>
      </c>
      <c r="B1011" s="23" t="s">
        <v>1339</v>
      </c>
      <c r="C1011" s="10" t="s">
        <v>186</v>
      </c>
      <c r="D1011" s="12" t="s">
        <v>208</v>
      </c>
      <c r="E1011" s="266">
        <v>0.49</v>
      </c>
      <c r="F1011" s="35">
        <f>ROUNDUP(E1011*Bulk!$O$1,-1)</f>
        <v>350</v>
      </c>
      <c r="G1011" s="35">
        <f>ROUNDUP(E1011*Bulk!$O$3,-1)</f>
        <v>320</v>
      </c>
      <c r="H1011" s="2">
        <v>1</v>
      </c>
      <c r="I1011" s="16">
        <f>F1011*H1011</f>
        <v>350</v>
      </c>
      <c r="J1011" s="16">
        <f>G1011*H1011</f>
        <v>320</v>
      </c>
      <c r="K1011" s="185">
        <v>5</v>
      </c>
      <c r="L1011" s="257" t="s">
        <v>2062</v>
      </c>
      <c r="M1011" s="178">
        <f>E1011*H1011</f>
        <v>0.49</v>
      </c>
      <c r="N1011" s="178"/>
    </row>
    <row r="1012" spans="1:14" x14ac:dyDescent="0.3">
      <c r="A1012" s="4" t="s">
        <v>3096</v>
      </c>
      <c r="B1012" s="158" t="s">
        <v>1508</v>
      </c>
      <c r="C1012" s="10" t="s">
        <v>186</v>
      </c>
      <c r="D1012" s="12" t="s">
        <v>208</v>
      </c>
      <c r="E1012" s="266">
        <v>0.49</v>
      </c>
      <c r="F1012" s="35">
        <f>ROUNDUP(E1012*Bulk!$O$1,-1)</f>
        <v>350</v>
      </c>
      <c r="G1012" s="35">
        <f>ROUNDUP(E1012*Bulk!$O$3,-1)</f>
        <v>320</v>
      </c>
      <c r="H1012" s="2">
        <v>5</v>
      </c>
      <c r="I1012" s="16">
        <f>F1012*H1012</f>
        <v>1750</v>
      </c>
      <c r="J1012" s="16">
        <f>G1012*H1012</f>
        <v>1600</v>
      </c>
      <c r="K1012" s="185">
        <v>5</v>
      </c>
      <c r="L1012" s="257" t="s">
        <v>3095</v>
      </c>
      <c r="M1012" s="178">
        <f>E1012*H1012</f>
        <v>2.4500000000000002</v>
      </c>
      <c r="N1012" s="178"/>
    </row>
    <row r="1013" spans="1:14" x14ac:dyDescent="0.3">
      <c r="A1013" s="4" t="s">
        <v>6097</v>
      </c>
      <c r="B1013" s="272" t="s">
        <v>5294</v>
      </c>
      <c r="C1013" s="10" t="s">
        <v>186</v>
      </c>
      <c r="D1013" s="11" t="s">
        <v>210</v>
      </c>
      <c r="E1013" s="266">
        <v>0.99</v>
      </c>
      <c r="F1013" s="35">
        <f>ROUNDUP(E1013*Bulk!$O$1,-1)</f>
        <v>700</v>
      </c>
      <c r="G1013" s="35">
        <f>ROUNDUP(E1013*Bulk!$O$3,-1)</f>
        <v>650</v>
      </c>
      <c r="H1013" s="2">
        <v>1</v>
      </c>
      <c r="I1013" s="35">
        <f>F1013*H1013</f>
        <v>700</v>
      </c>
      <c r="J1013" s="35">
        <f>G1013*H1013</f>
        <v>650</v>
      </c>
      <c r="K1013" s="185">
        <v>5</v>
      </c>
      <c r="L1013" s="257" t="s">
        <v>6098</v>
      </c>
      <c r="M1013" s="178">
        <f>E1013*H1013</f>
        <v>0.99</v>
      </c>
      <c r="N1013" s="178"/>
    </row>
    <row r="1014" spans="1:14" x14ac:dyDescent="0.3">
      <c r="A1014" s="4" t="s">
        <v>2068</v>
      </c>
      <c r="B1014" s="23" t="s">
        <v>1339</v>
      </c>
      <c r="C1014" s="10" t="s">
        <v>186</v>
      </c>
      <c r="D1014" s="12" t="s">
        <v>208</v>
      </c>
      <c r="E1014" s="266">
        <v>1.49</v>
      </c>
      <c r="F1014" s="35">
        <f>ROUNDUP(E1014*Bulk!$O$1,-1)</f>
        <v>1050</v>
      </c>
      <c r="G1014" s="35">
        <f>ROUNDUP(E1014*Bulk!$O$3,-1)</f>
        <v>970</v>
      </c>
      <c r="H1014" s="2">
        <v>1</v>
      </c>
      <c r="I1014" s="16">
        <f>F1014*H1014</f>
        <v>1050</v>
      </c>
      <c r="J1014" s="16">
        <f>G1014*H1014</f>
        <v>970</v>
      </c>
      <c r="K1014" s="185">
        <v>6</v>
      </c>
      <c r="L1014" s="257" t="s">
        <v>2069</v>
      </c>
      <c r="M1014" s="178">
        <f>E1014*H1014</f>
        <v>1.49</v>
      </c>
      <c r="N1014" s="178"/>
    </row>
    <row r="1015" spans="1:14" x14ac:dyDescent="0.3">
      <c r="A1015" s="4" t="s">
        <v>3109</v>
      </c>
      <c r="B1015" s="164" t="s">
        <v>1514</v>
      </c>
      <c r="C1015" s="10" t="s">
        <v>186</v>
      </c>
      <c r="D1015" s="12" t="s">
        <v>208</v>
      </c>
      <c r="E1015" s="266">
        <v>0.49</v>
      </c>
      <c r="F1015" s="35">
        <f>ROUNDUP(E1015*Bulk!$O$1,-1)</f>
        <v>350</v>
      </c>
      <c r="G1015" s="35">
        <f>ROUNDUP(E1015*Bulk!$O$3,-1)</f>
        <v>320</v>
      </c>
      <c r="H1015" s="2">
        <v>8</v>
      </c>
      <c r="I1015" s="16">
        <f>F1015*H1015</f>
        <v>2800</v>
      </c>
      <c r="J1015" s="16">
        <f>G1015*H1015</f>
        <v>2560</v>
      </c>
      <c r="K1015" s="185">
        <v>6</v>
      </c>
      <c r="L1015" s="257" t="s">
        <v>3108</v>
      </c>
      <c r="M1015" s="178">
        <f>E1015*H1015</f>
        <v>3.92</v>
      </c>
      <c r="N1015" s="178"/>
    </row>
    <row r="1016" spans="1:14" x14ac:dyDescent="0.3">
      <c r="A1016" s="4" t="s">
        <v>2255</v>
      </c>
      <c r="B1016" s="157" t="s">
        <v>2133</v>
      </c>
      <c r="C1016" s="10" t="s">
        <v>186</v>
      </c>
      <c r="D1016" s="12" t="s">
        <v>208</v>
      </c>
      <c r="E1016" s="266">
        <v>0.49</v>
      </c>
      <c r="F1016" s="35">
        <f>ROUNDUP(E1016*Bulk!$O$1,-1)</f>
        <v>350</v>
      </c>
      <c r="G1016" s="35">
        <f>ROUNDUP(E1016*Bulk!$O$3,-1)</f>
        <v>320</v>
      </c>
      <c r="H1016" s="2">
        <v>1</v>
      </c>
      <c r="I1016" s="16">
        <f>F1016*H1016</f>
        <v>350</v>
      </c>
      <c r="J1016" s="16">
        <f>G1016*H1016</f>
        <v>320</v>
      </c>
      <c r="K1016" s="185">
        <v>6</v>
      </c>
      <c r="L1016" s="257" t="s">
        <v>2254</v>
      </c>
      <c r="M1016" s="178">
        <f>E1016*H1016</f>
        <v>0.49</v>
      </c>
      <c r="N1016" s="178"/>
    </row>
    <row r="1017" spans="1:14" x14ac:dyDescent="0.3">
      <c r="A1017" s="30" t="s">
        <v>1132</v>
      </c>
      <c r="B1017" s="143" t="s">
        <v>1505</v>
      </c>
      <c r="C1017" s="10" t="s">
        <v>186</v>
      </c>
      <c r="D1017" s="11" t="s">
        <v>210</v>
      </c>
      <c r="E1017" s="266">
        <v>0.99</v>
      </c>
      <c r="F1017" s="35">
        <f>ROUNDUP(E1017*Bulk!$O$1,-1)</f>
        <v>700</v>
      </c>
      <c r="G1017" s="35">
        <f>ROUNDUP(E1017*Bulk!$O$3,-1)</f>
        <v>650</v>
      </c>
      <c r="H1017" s="2">
        <v>1</v>
      </c>
      <c r="I1017" s="16">
        <f>F1017*H1017</f>
        <v>700</v>
      </c>
      <c r="J1017" s="16">
        <f>G1017*H1017</f>
        <v>650</v>
      </c>
      <c r="K1017" s="185">
        <v>7</v>
      </c>
      <c r="L1017" s="257" t="s">
        <v>1133</v>
      </c>
      <c r="M1017" s="178">
        <f>E1017*H1017</f>
        <v>0.99</v>
      </c>
      <c r="N1017" s="178"/>
    </row>
    <row r="1018" spans="1:14" x14ac:dyDescent="0.3">
      <c r="A1018" s="4" t="s">
        <v>2084</v>
      </c>
      <c r="B1018" s="143" t="s">
        <v>1505</v>
      </c>
      <c r="C1018" s="10" t="s">
        <v>186</v>
      </c>
      <c r="D1018" s="12" t="s">
        <v>208</v>
      </c>
      <c r="E1018" s="266">
        <v>0.49</v>
      </c>
      <c r="F1018" s="35">
        <f>ROUNDUP(E1018*Bulk!$O$1,-1)</f>
        <v>350</v>
      </c>
      <c r="G1018" s="35">
        <f>ROUNDUP(E1018*Bulk!$O$3,-1)</f>
        <v>320</v>
      </c>
      <c r="H1018" s="2">
        <v>1</v>
      </c>
      <c r="I1018" s="16">
        <f>F1018*H1018</f>
        <v>350</v>
      </c>
      <c r="J1018" s="16">
        <f>G1018*H1018</f>
        <v>320</v>
      </c>
      <c r="K1018" s="185">
        <v>7</v>
      </c>
      <c r="L1018" s="257" t="s">
        <v>2085</v>
      </c>
      <c r="M1018" s="178">
        <f>E1018*H1018</f>
        <v>0.49</v>
      </c>
      <c r="N1018" s="178"/>
    </row>
    <row r="1019" spans="1:14" x14ac:dyDescent="0.3">
      <c r="A1019" s="4" t="s">
        <v>2083</v>
      </c>
      <c r="B1019" s="23" t="s">
        <v>1339</v>
      </c>
      <c r="C1019" s="10" t="s">
        <v>186</v>
      </c>
      <c r="D1019" s="12" t="s">
        <v>208</v>
      </c>
      <c r="E1019" s="266">
        <v>0.49</v>
      </c>
      <c r="F1019" s="35">
        <f>ROUNDUP(E1019*Bulk!$O$1,-1)</f>
        <v>350</v>
      </c>
      <c r="G1019" s="35">
        <f>ROUNDUP(E1019*Bulk!$O$3,-1)</f>
        <v>320</v>
      </c>
      <c r="H1019" s="2">
        <v>1</v>
      </c>
      <c r="I1019" s="16">
        <f>F1019*H1019</f>
        <v>350</v>
      </c>
      <c r="J1019" s="16">
        <f>G1019*H1019</f>
        <v>320</v>
      </c>
      <c r="K1019" s="185">
        <v>7</v>
      </c>
      <c r="L1019" s="257" t="s">
        <v>2082</v>
      </c>
      <c r="M1019" s="178">
        <f>E1019*H1019</f>
        <v>0.49</v>
      </c>
      <c r="N1019" s="178"/>
    </row>
    <row r="1020" spans="1:14" x14ac:dyDescent="0.3">
      <c r="A1020" s="4" t="s">
        <v>6100</v>
      </c>
      <c r="B1020" s="272" t="s">
        <v>5293</v>
      </c>
      <c r="C1020" s="49" t="s">
        <v>5264</v>
      </c>
      <c r="D1020" s="12" t="s">
        <v>208</v>
      </c>
      <c r="E1020" s="266">
        <v>1.99</v>
      </c>
      <c r="F1020" s="35">
        <f>ROUNDUP(E1020*Bulk!$O$1,-1)</f>
        <v>1400</v>
      </c>
      <c r="G1020" s="35">
        <f>ROUNDUP(E1020*Bulk!$O$3,-1)</f>
        <v>1300</v>
      </c>
      <c r="H1020" s="2">
        <v>2</v>
      </c>
      <c r="I1020" s="35">
        <f>F1020*H1020</f>
        <v>2800</v>
      </c>
      <c r="J1020" s="35">
        <f>G1020*H1020</f>
        <v>2600</v>
      </c>
      <c r="K1020" s="185">
        <v>3</v>
      </c>
      <c r="L1020" s="257" t="s">
        <v>6099</v>
      </c>
      <c r="M1020" s="178">
        <f>E1020*H1020</f>
        <v>3.98</v>
      </c>
      <c r="N1020" s="178"/>
    </row>
    <row r="1021" spans="1:14" x14ac:dyDescent="0.3">
      <c r="A1021" s="4" t="s">
        <v>6101</v>
      </c>
      <c r="B1021" s="272" t="s">
        <v>5293</v>
      </c>
      <c r="C1021" s="49" t="s">
        <v>5264</v>
      </c>
      <c r="D1021" s="12" t="s">
        <v>208</v>
      </c>
      <c r="E1021" s="266">
        <v>0.49</v>
      </c>
      <c r="F1021" s="35">
        <f>ROUNDUP(E1021*Bulk!$O$1,-1)</f>
        <v>350</v>
      </c>
      <c r="G1021" s="35">
        <f>ROUNDUP(E1021*Bulk!$O$3,-1)</f>
        <v>320</v>
      </c>
      <c r="H1021" s="2">
        <v>2</v>
      </c>
      <c r="I1021" s="35">
        <f>F1021*H1021</f>
        <v>700</v>
      </c>
      <c r="J1021" s="35">
        <f>G1021*H1021</f>
        <v>640</v>
      </c>
      <c r="K1021" s="185">
        <v>3</v>
      </c>
      <c r="L1021" s="257" t="s">
        <v>6102</v>
      </c>
      <c r="M1021" s="178">
        <f>E1021*H1021</f>
        <v>0.98</v>
      </c>
      <c r="N1021" s="178"/>
    </row>
    <row r="1022" spans="1:14" x14ac:dyDescent="0.3">
      <c r="A1022" s="21" t="s">
        <v>6101</v>
      </c>
      <c r="B1022" s="272" t="s">
        <v>5293</v>
      </c>
      <c r="C1022" s="49" t="s">
        <v>5264</v>
      </c>
      <c r="D1022" s="12" t="s">
        <v>208</v>
      </c>
      <c r="E1022" s="266">
        <v>0.49</v>
      </c>
      <c r="F1022" s="35">
        <f>ROUNDUP(E1022*Bulk!$O$1,-1)</f>
        <v>350</v>
      </c>
      <c r="G1022" s="35">
        <f>ROUNDUP(E1022*Bulk!$O$3,-1)</f>
        <v>320</v>
      </c>
      <c r="H1022" s="2">
        <v>1</v>
      </c>
      <c r="I1022" s="35">
        <f>F1022*H1022</f>
        <v>350</v>
      </c>
      <c r="J1022" s="35">
        <f>G1022*H1022</f>
        <v>320</v>
      </c>
      <c r="K1022" s="185">
        <v>3</v>
      </c>
      <c r="L1022" s="257" t="s">
        <v>6103</v>
      </c>
      <c r="M1022" s="178">
        <f>E1022*H1022</f>
        <v>0.49</v>
      </c>
      <c r="N1022" s="178"/>
    </row>
    <row r="1023" spans="1:14" x14ac:dyDescent="0.3">
      <c r="A1023" s="4" t="s">
        <v>6105</v>
      </c>
      <c r="B1023" s="272" t="s">
        <v>5293</v>
      </c>
      <c r="C1023" s="49" t="s">
        <v>5264</v>
      </c>
      <c r="D1023" s="12" t="s">
        <v>208</v>
      </c>
      <c r="E1023" s="266">
        <v>0.49</v>
      </c>
      <c r="F1023" s="35">
        <f>ROUNDUP(E1023*Bulk!$O$1,-1)</f>
        <v>350</v>
      </c>
      <c r="G1023" s="35">
        <f>ROUNDUP(E1023*Bulk!$O$3,-1)</f>
        <v>320</v>
      </c>
      <c r="H1023" s="2">
        <v>3</v>
      </c>
      <c r="I1023" s="35">
        <f>F1023*H1023</f>
        <v>1050</v>
      </c>
      <c r="J1023" s="35">
        <f>G1023*H1023</f>
        <v>960</v>
      </c>
      <c r="K1023" s="185">
        <v>3</v>
      </c>
      <c r="L1023" s="257" t="s">
        <v>6104</v>
      </c>
      <c r="M1023" s="178">
        <f>E1023*H1023</f>
        <v>1.47</v>
      </c>
      <c r="N1023" s="178"/>
    </row>
    <row r="1024" spans="1:14" x14ac:dyDescent="0.3">
      <c r="A1024" s="4" t="s">
        <v>6414</v>
      </c>
      <c r="B1024" s="284" t="s">
        <v>6291</v>
      </c>
      <c r="C1024" s="49" t="s">
        <v>5264</v>
      </c>
      <c r="D1024" s="12" t="s">
        <v>208</v>
      </c>
      <c r="E1024" s="266">
        <v>0.49</v>
      </c>
      <c r="F1024" s="35">
        <f>ROUNDUP(E1024*Bulk!$O$1,-1)</f>
        <v>350</v>
      </c>
      <c r="G1024" s="35">
        <f>ROUNDUP(E1024*Bulk!$O$3,-1)</f>
        <v>320</v>
      </c>
      <c r="H1024" s="2">
        <v>1</v>
      </c>
      <c r="I1024" s="35">
        <f>F1024*H1024</f>
        <v>350</v>
      </c>
      <c r="J1024" s="35">
        <f>G1024*H1024</f>
        <v>320</v>
      </c>
      <c r="K1024" s="185">
        <v>4</v>
      </c>
      <c r="L1024" s="257" t="s">
        <v>6663</v>
      </c>
      <c r="M1024" s="178">
        <f>E1024*H1024</f>
        <v>0.49</v>
      </c>
      <c r="N1024" s="178"/>
    </row>
    <row r="1025" spans="1:14" x14ac:dyDescent="0.3">
      <c r="A1025" s="4" t="s">
        <v>6107</v>
      </c>
      <c r="B1025" s="272" t="s">
        <v>5294</v>
      </c>
      <c r="C1025" s="49" t="s">
        <v>5264</v>
      </c>
      <c r="D1025" s="12" t="s">
        <v>208</v>
      </c>
      <c r="E1025" s="266">
        <v>0.49</v>
      </c>
      <c r="F1025" s="35">
        <f>ROUNDUP(E1025*Bulk!$O$1,-1)</f>
        <v>350</v>
      </c>
      <c r="G1025" s="35">
        <f>ROUNDUP(E1025*Bulk!$O$3,-1)</f>
        <v>320</v>
      </c>
      <c r="H1025" s="2">
        <v>1</v>
      </c>
      <c r="I1025" s="35">
        <f>F1025*H1025</f>
        <v>350</v>
      </c>
      <c r="J1025" s="35">
        <f>G1025*H1025</f>
        <v>320</v>
      </c>
      <c r="K1025" s="185">
        <v>4</v>
      </c>
      <c r="L1025" s="257" t="s">
        <v>6106</v>
      </c>
      <c r="M1025" s="178">
        <f>E1025*H1025</f>
        <v>0.49</v>
      </c>
      <c r="N1025" s="178"/>
    </row>
    <row r="1026" spans="1:14" x14ac:dyDescent="0.3">
      <c r="A1026" s="4" t="s">
        <v>6109</v>
      </c>
      <c r="B1026" s="272" t="s">
        <v>5294</v>
      </c>
      <c r="C1026" s="49" t="s">
        <v>5264</v>
      </c>
      <c r="D1026" s="11" t="s">
        <v>210</v>
      </c>
      <c r="E1026" s="266">
        <v>0.99</v>
      </c>
      <c r="F1026" s="35">
        <f>ROUNDUP(E1026*Bulk!$O$1,-1)</f>
        <v>700</v>
      </c>
      <c r="G1026" s="35">
        <f>ROUNDUP(E1026*Bulk!$O$3,-1)</f>
        <v>650</v>
      </c>
      <c r="H1026" s="2">
        <v>1</v>
      </c>
      <c r="I1026" s="35">
        <f>F1026*H1026</f>
        <v>700</v>
      </c>
      <c r="J1026" s="35">
        <f>G1026*H1026</f>
        <v>650</v>
      </c>
      <c r="K1026" s="185">
        <v>4</v>
      </c>
      <c r="L1026" s="257" t="s">
        <v>6108</v>
      </c>
      <c r="M1026" s="178">
        <f>E1026*H1026</f>
        <v>0.99</v>
      </c>
      <c r="N1026" s="178"/>
    </row>
    <row r="1027" spans="1:14" x14ac:dyDescent="0.3">
      <c r="A1027" s="4" t="s">
        <v>3476</v>
      </c>
      <c r="B1027" s="205" t="s">
        <v>2628</v>
      </c>
      <c r="C1027" s="49" t="s">
        <v>187</v>
      </c>
      <c r="D1027" s="11" t="s">
        <v>210</v>
      </c>
      <c r="E1027" s="266">
        <v>0.99</v>
      </c>
      <c r="F1027" s="35">
        <f>ROUNDUP(E1027*Bulk!$O$1,-1)</f>
        <v>700</v>
      </c>
      <c r="G1027" s="35">
        <f>ROUNDUP(E1027*Bulk!$O$3,-1)</f>
        <v>650</v>
      </c>
      <c r="H1027" s="2">
        <v>1</v>
      </c>
      <c r="I1027" s="16">
        <f>F1027*H1027</f>
        <v>700</v>
      </c>
      <c r="J1027" s="16">
        <f>G1027*H1027</f>
        <v>650</v>
      </c>
      <c r="K1027" s="185">
        <v>5</v>
      </c>
      <c r="L1027" s="257" t="s">
        <v>3475</v>
      </c>
      <c r="M1027" s="178">
        <f>E1027*H1027</f>
        <v>0.99</v>
      </c>
      <c r="N1027" s="178"/>
    </row>
    <row r="1028" spans="1:14" x14ac:dyDescent="0.3">
      <c r="A1028" s="4" t="s">
        <v>6112</v>
      </c>
      <c r="B1028" s="255" t="s">
        <v>4514</v>
      </c>
      <c r="C1028" s="49" t="s">
        <v>187</v>
      </c>
      <c r="D1028" s="11" t="s">
        <v>210</v>
      </c>
      <c r="E1028" s="266">
        <v>0.99</v>
      </c>
      <c r="F1028" s="35">
        <f>ROUNDUP(E1028*Bulk!$O$1,-1)</f>
        <v>700</v>
      </c>
      <c r="G1028" s="35">
        <f>ROUNDUP(E1028*Bulk!$O$3,-1)</f>
        <v>650</v>
      </c>
      <c r="H1028" s="2">
        <v>1</v>
      </c>
      <c r="I1028" s="35">
        <f>F1028*H1028</f>
        <v>700</v>
      </c>
      <c r="J1028" s="35">
        <f>G1028*H1028</f>
        <v>650</v>
      </c>
      <c r="K1028" s="185">
        <v>6</v>
      </c>
      <c r="L1028" s="257" t="s">
        <v>6113</v>
      </c>
      <c r="M1028" s="178">
        <f>E1028*H1028</f>
        <v>0.99</v>
      </c>
      <c r="N1028" s="178"/>
    </row>
    <row r="1029" spans="1:14" x14ac:dyDescent="0.3">
      <c r="A1029" s="4" t="s">
        <v>6110</v>
      </c>
      <c r="B1029" s="152" t="s">
        <v>1496</v>
      </c>
      <c r="C1029" s="49" t="s">
        <v>187</v>
      </c>
      <c r="D1029" s="12" t="s">
        <v>208</v>
      </c>
      <c r="E1029" s="266">
        <v>1.99</v>
      </c>
      <c r="F1029" s="35">
        <f>ROUNDUP(E1029*Bulk!$O$1,-1)</f>
        <v>1400</v>
      </c>
      <c r="G1029" s="35">
        <f>ROUNDUP(E1029*Bulk!$O$3,-1)</f>
        <v>1300</v>
      </c>
      <c r="H1029" s="2">
        <v>1</v>
      </c>
      <c r="I1029" s="35">
        <f>F1029*H1029</f>
        <v>1400</v>
      </c>
      <c r="J1029" s="35">
        <f>G1029*H1029</f>
        <v>1300</v>
      </c>
      <c r="K1029" s="185">
        <v>8</v>
      </c>
      <c r="L1029" s="257" t="s">
        <v>6111</v>
      </c>
      <c r="M1029" s="178">
        <f>E1029*H1029</f>
        <v>1.99</v>
      </c>
      <c r="N1029" s="178"/>
    </row>
    <row r="1030" spans="1:14" x14ac:dyDescent="0.3">
      <c r="A1030" s="30" t="s">
        <v>3478</v>
      </c>
      <c r="B1030" s="193" t="s">
        <v>2423</v>
      </c>
      <c r="C1030" s="10" t="s">
        <v>1006</v>
      </c>
      <c r="D1030" s="12" t="s">
        <v>208</v>
      </c>
      <c r="E1030" s="266">
        <v>0.49</v>
      </c>
      <c r="F1030" s="35">
        <f>ROUNDUP(E1030*Bulk!$O$1,-1)</f>
        <v>350</v>
      </c>
      <c r="G1030" s="35">
        <f>ROUNDUP(E1030*Bulk!$O$3,-1)</f>
        <v>320</v>
      </c>
      <c r="H1030" s="2">
        <v>2</v>
      </c>
      <c r="I1030" s="16">
        <f>F1030*H1030</f>
        <v>700</v>
      </c>
      <c r="J1030" s="16">
        <f>G1030*H1030</f>
        <v>640</v>
      </c>
      <c r="K1030" s="185">
        <v>2</v>
      </c>
      <c r="L1030" s="257" t="s">
        <v>3477</v>
      </c>
      <c r="M1030" s="178">
        <f>E1030*H1030</f>
        <v>0.98</v>
      </c>
      <c r="N1030" s="178"/>
    </row>
    <row r="1031" spans="1:14" x14ac:dyDescent="0.3">
      <c r="A1031" s="30" t="s">
        <v>4842</v>
      </c>
      <c r="B1031" s="193" t="s">
        <v>2423</v>
      </c>
      <c r="C1031" s="10" t="s">
        <v>1006</v>
      </c>
      <c r="D1031" s="12" t="s">
        <v>208</v>
      </c>
      <c r="E1031" s="266">
        <v>0.49</v>
      </c>
      <c r="F1031" s="35">
        <f>ROUNDUP(E1031*Bulk!$O$1,-1)</f>
        <v>350</v>
      </c>
      <c r="G1031" s="35">
        <f>ROUNDUP(E1031*Bulk!$O$3,-1)</f>
        <v>320</v>
      </c>
      <c r="H1031" s="2">
        <v>1</v>
      </c>
      <c r="I1031" s="16">
        <f>F1031*H1031</f>
        <v>350</v>
      </c>
      <c r="J1031" s="16">
        <f>G1031*H1031</f>
        <v>320</v>
      </c>
      <c r="K1031" s="185">
        <v>2</v>
      </c>
      <c r="L1031" s="257" t="s">
        <v>4841</v>
      </c>
      <c r="M1031" s="178">
        <f>E1031*H1031</f>
        <v>0.49</v>
      </c>
      <c r="N1031" s="178"/>
    </row>
    <row r="1032" spans="1:14" x14ac:dyDescent="0.3">
      <c r="A1032" s="30" t="s">
        <v>3058</v>
      </c>
      <c r="B1032" s="205" t="s">
        <v>2628</v>
      </c>
      <c r="C1032" s="10" t="s">
        <v>1006</v>
      </c>
      <c r="D1032" s="12" t="s">
        <v>208</v>
      </c>
      <c r="E1032" s="266">
        <v>0.75</v>
      </c>
      <c r="F1032" s="35">
        <f>ROUNDUP(E1032*Bulk!$O$1,-1)</f>
        <v>530</v>
      </c>
      <c r="G1032" s="35">
        <f>ROUNDUP(E1032*Bulk!$O$3,-1)</f>
        <v>490</v>
      </c>
      <c r="H1032" s="2">
        <v>1</v>
      </c>
      <c r="I1032" s="16">
        <f>F1032*H1032</f>
        <v>530</v>
      </c>
      <c r="J1032" s="16">
        <f>G1032*H1032</f>
        <v>490</v>
      </c>
      <c r="K1032" s="185">
        <v>2</v>
      </c>
      <c r="L1032" s="257" t="s">
        <v>3057</v>
      </c>
      <c r="M1032" s="178">
        <f>E1032*H1032</f>
        <v>0.75</v>
      </c>
      <c r="N1032" s="178"/>
    </row>
    <row r="1033" spans="1:14" x14ac:dyDescent="0.3">
      <c r="A1033" s="30" t="s">
        <v>3480</v>
      </c>
      <c r="B1033" s="211" t="s">
        <v>3228</v>
      </c>
      <c r="C1033" s="10" t="s">
        <v>1006</v>
      </c>
      <c r="D1033" s="12" t="s">
        <v>208</v>
      </c>
      <c r="E1033" s="266">
        <v>0.49</v>
      </c>
      <c r="F1033" s="35">
        <f>ROUNDUP(E1033*Bulk!$O$1,-1)</f>
        <v>350</v>
      </c>
      <c r="G1033" s="35">
        <f>ROUNDUP(E1033*Bulk!$O$3,-1)</f>
        <v>320</v>
      </c>
      <c r="H1033" s="2">
        <v>3</v>
      </c>
      <c r="I1033" s="16">
        <f>F1033*H1033</f>
        <v>1050</v>
      </c>
      <c r="J1033" s="16">
        <f>G1033*H1033</f>
        <v>960</v>
      </c>
      <c r="K1033" s="185">
        <v>2</v>
      </c>
      <c r="L1033" s="257" t="s">
        <v>3479</v>
      </c>
      <c r="M1033" s="178">
        <f>E1033*H1033</f>
        <v>1.47</v>
      </c>
      <c r="N1033" s="178"/>
    </row>
    <row r="1034" spans="1:14" x14ac:dyDescent="0.3">
      <c r="A1034" s="4" t="s">
        <v>6115</v>
      </c>
      <c r="B1034" s="101" t="s">
        <v>6269</v>
      </c>
      <c r="C1034" s="10" t="s">
        <v>1006</v>
      </c>
      <c r="D1034" s="12" t="s">
        <v>208</v>
      </c>
      <c r="E1034" s="266">
        <v>0.99</v>
      </c>
      <c r="F1034" s="35">
        <f>ROUNDUP(E1034*Bulk!$O$1,-1)</f>
        <v>700</v>
      </c>
      <c r="G1034" s="35">
        <f>ROUNDUP(E1034*Bulk!$O$3,-1)</f>
        <v>650</v>
      </c>
      <c r="H1034" s="2">
        <v>2</v>
      </c>
      <c r="I1034" s="35">
        <f>F1034*H1034</f>
        <v>1400</v>
      </c>
      <c r="J1034" s="35">
        <f>G1034*H1034</f>
        <v>1300</v>
      </c>
      <c r="K1034" s="185">
        <v>2</v>
      </c>
      <c r="L1034" s="257" t="s">
        <v>6114</v>
      </c>
      <c r="M1034" s="178">
        <f>E1034*H1034</f>
        <v>1.98</v>
      </c>
      <c r="N1034" s="178"/>
    </row>
    <row r="1035" spans="1:14" x14ac:dyDescent="0.3">
      <c r="A1035" s="4" t="s">
        <v>3068</v>
      </c>
      <c r="B1035" s="151" t="s">
        <v>1495</v>
      </c>
      <c r="C1035" s="10" t="s">
        <v>1006</v>
      </c>
      <c r="D1035" s="12" t="s">
        <v>208</v>
      </c>
      <c r="E1035" s="266">
        <v>0.75</v>
      </c>
      <c r="F1035" s="35">
        <f>ROUNDUP(E1035*Bulk!$O$1,-1)</f>
        <v>530</v>
      </c>
      <c r="G1035" s="35">
        <f>ROUNDUP(E1035*Bulk!$O$3,-1)</f>
        <v>490</v>
      </c>
      <c r="H1035" s="2">
        <v>1</v>
      </c>
      <c r="I1035" s="16">
        <f>F1035*H1035</f>
        <v>530</v>
      </c>
      <c r="J1035" s="16">
        <f>G1035*H1035</f>
        <v>490</v>
      </c>
      <c r="K1035" s="185">
        <v>3</v>
      </c>
      <c r="L1035" s="257" t="s">
        <v>3067</v>
      </c>
      <c r="M1035" s="178">
        <f>E1035*H1035</f>
        <v>0.75</v>
      </c>
      <c r="N1035" s="178"/>
    </row>
    <row r="1036" spans="1:14" x14ac:dyDescent="0.3">
      <c r="A1036" s="4" t="s">
        <v>2037</v>
      </c>
      <c r="B1036" s="23" t="s">
        <v>1339</v>
      </c>
      <c r="C1036" s="10" t="s">
        <v>1006</v>
      </c>
      <c r="D1036" s="12" t="s">
        <v>208</v>
      </c>
      <c r="E1036" s="266">
        <v>0.59</v>
      </c>
      <c r="F1036" s="35">
        <f>ROUNDUP(E1036*Bulk!$O$1,-1)</f>
        <v>420</v>
      </c>
      <c r="G1036" s="35">
        <f>ROUNDUP(E1036*Bulk!$O$3,-1)</f>
        <v>390</v>
      </c>
      <c r="H1036" s="2">
        <v>2</v>
      </c>
      <c r="I1036" s="16">
        <f>F1036*H1036</f>
        <v>840</v>
      </c>
      <c r="J1036" s="16">
        <f>G1036*H1036</f>
        <v>780</v>
      </c>
      <c r="K1036" s="185">
        <v>3</v>
      </c>
      <c r="L1036" s="257" t="s">
        <v>2038</v>
      </c>
      <c r="M1036" s="178">
        <f>E1036*H1036</f>
        <v>1.18</v>
      </c>
      <c r="N1036" s="178"/>
    </row>
    <row r="1037" spans="1:14" x14ac:dyDescent="0.3">
      <c r="A1037" s="4" t="s">
        <v>2006</v>
      </c>
      <c r="B1037" s="158" t="s">
        <v>1508</v>
      </c>
      <c r="C1037" s="10" t="s">
        <v>1006</v>
      </c>
      <c r="D1037" s="12" t="s">
        <v>208</v>
      </c>
      <c r="E1037" s="266">
        <v>0.49</v>
      </c>
      <c r="F1037" s="35">
        <f>ROUNDUP(E1037*Bulk!$O$1,-1)</f>
        <v>350</v>
      </c>
      <c r="G1037" s="35">
        <f>ROUNDUP(E1037*Bulk!$O$3,-1)</f>
        <v>320</v>
      </c>
      <c r="H1037" s="2">
        <v>1</v>
      </c>
      <c r="I1037" s="16">
        <f>F1037*H1037</f>
        <v>350</v>
      </c>
      <c r="J1037" s="16">
        <f>G1037*H1037</f>
        <v>320</v>
      </c>
      <c r="K1037" s="185">
        <v>3</v>
      </c>
      <c r="L1037" s="257" t="s">
        <v>2005</v>
      </c>
      <c r="M1037" s="178">
        <f>E1037*H1037</f>
        <v>0.49</v>
      </c>
      <c r="N1037" s="178"/>
    </row>
    <row r="1038" spans="1:14" x14ac:dyDescent="0.3">
      <c r="A1038" s="4" t="s">
        <v>6117</v>
      </c>
      <c r="B1038" s="164" t="s">
        <v>1514</v>
      </c>
      <c r="C1038" s="10" t="s">
        <v>1006</v>
      </c>
      <c r="D1038" s="12" t="s">
        <v>208</v>
      </c>
      <c r="E1038" s="266">
        <v>0.49</v>
      </c>
      <c r="F1038" s="35">
        <f>ROUNDUP(E1038*Bulk!$O$1,-1)</f>
        <v>350</v>
      </c>
      <c r="G1038" s="35">
        <f>ROUNDUP(E1038*Bulk!$O$3,-1)</f>
        <v>320</v>
      </c>
      <c r="H1038" s="2">
        <v>1</v>
      </c>
      <c r="I1038" s="35">
        <f>F1038*H1038</f>
        <v>350</v>
      </c>
      <c r="J1038" s="35">
        <f>G1038*H1038</f>
        <v>320</v>
      </c>
      <c r="K1038" s="185">
        <v>3</v>
      </c>
      <c r="L1038" s="257" t="s">
        <v>6116</v>
      </c>
      <c r="M1038" s="178">
        <f>E1038*H1038</f>
        <v>0.49</v>
      </c>
      <c r="N1038" s="178"/>
    </row>
    <row r="1039" spans="1:14" x14ac:dyDescent="0.3">
      <c r="A1039" s="4" t="s">
        <v>3482</v>
      </c>
      <c r="B1039" s="193" t="s">
        <v>2423</v>
      </c>
      <c r="C1039" s="10" t="s">
        <v>1006</v>
      </c>
      <c r="D1039" s="12" t="s">
        <v>208</v>
      </c>
      <c r="E1039" s="266">
        <v>0.49</v>
      </c>
      <c r="F1039" s="35">
        <f>ROUNDUP(E1039*Bulk!$O$1,-1)</f>
        <v>350</v>
      </c>
      <c r="G1039" s="35">
        <f>ROUNDUP(E1039*Bulk!$O$3,-1)</f>
        <v>320</v>
      </c>
      <c r="H1039" s="2">
        <v>2</v>
      </c>
      <c r="I1039" s="16">
        <f>F1039*H1039</f>
        <v>700</v>
      </c>
      <c r="J1039" s="16">
        <f>G1039*H1039</f>
        <v>640</v>
      </c>
      <c r="K1039" s="185">
        <v>3</v>
      </c>
      <c r="L1039" s="257" t="s">
        <v>3481</v>
      </c>
      <c r="M1039" s="178">
        <f>E1039*H1039</f>
        <v>0.98</v>
      </c>
      <c r="N1039" s="178"/>
    </row>
    <row r="1040" spans="1:14" x14ac:dyDescent="0.3">
      <c r="A1040" s="4" t="s">
        <v>2649</v>
      </c>
      <c r="B1040" s="205" t="s">
        <v>2628</v>
      </c>
      <c r="C1040" s="10" t="s">
        <v>1006</v>
      </c>
      <c r="D1040" s="12" t="s">
        <v>208</v>
      </c>
      <c r="E1040" s="266">
        <v>0.99</v>
      </c>
      <c r="F1040" s="35">
        <f>ROUNDUP(E1040*Bulk!$O$1,-1)</f>
        <v>700</v>
      </c>
      <c r="G1040" s="35">
        <f>ROUNDUP(E1040*Bulk!$O$3,-1)</f>
        <v>650</v>
      </c>
      <c r="H1040" s="2">
        <v>2</v>
      </c>
      <c r="I1040" s="16">
        <f>F1040*H1040</f>
        <v>1400</v>
      </c>
      <c r="J1040" s="16">
        <f>G1040*H1040</f>
        <v>1300</v>
      </c>
      <c r="K1040" s="185">
        <v>3</v>
      </c>
      <c r="L1040" s="257" t="s">
        <v>2648</v>
      </c>
      <c r="M1040" s="178">
        <f>E1040*H1040</f>
        <v>1.98</v>
      </c>
      <c r="N1040" s="178"/>
    </row>
    <row r="1041" spans="1:14" x14ac:dyDescent="0.3">
      <c r="A1041" s="4" t="s">
        <v>4843</v>
      </c>
      <c r="B1041" s="255" t="s">
        <v>4514</v>
      </c>
      <c r="C1041" s="10" t="s">
        <v>1006</v>
      </c>
      <c r="D1041" s="12" t="s">
        <v>208</v>
      </c>
      <c r="E1041" s="266">
        <v>0.99</v>
      </c>
      <c r="F1041" s="35">
        <f>ROUNDUP(E1041*Bulk!$O$1,-1)</f>
        <v>700</v>
      </c>
      <c r="G1041" s="35">
        <f>ROUNDUP(E1041*Bulk!$O$3,-1)</f>
        <v>650</v>
      </c>
      <c r="H1041" s="2">
        <v>1</v>
      </c>
      <c r="I1041" s="16">
        <f>F1041*H1041</f>
        <v>700</v>
      </c>
      <c r="J1041" s="16">
        <f>G1041*H1041</f>
        <v>650</v>
      </c>
      <c r="K1041" s="185">
        <v>3</v>
      </c>
      <c r="L1041" s="257" t="s">
        <v>4844</v>
      </c>
      <c r="M1041" s="178">
        <f>E1041*H1041</f>
        <v>0.99</v>
      </c>
      <c r="N1041" s="178"/>
    </row>
    <row r="1042" spans="1:14" x14ac:dyDescent="0.3">
      <c r="A1042" s="4" t="s">
        <v>4429</v>
      </c>
      <c r="B1042" s="128" t="s">
        <v>1464</v>
      </c>
      <c r="C1042" s="10" t="s">
        <v>1006</v>
      </c>
      <c r="D1042" s="12" t="s">
        <v>208</v>
      </c>
      <c r="E1042" s="266">
        <v>0.49</v>
      </c>
      <c r="F1042" s="35">
        <f>ROUNDUP(E1042*Bulk!$O$1,-1)</f>
        <v>350</v>
      </c>
      <c r="G1042" s="35">
        <f>ROUNDUP(E1042*Bulk!$O$3,-1)</f>
        <v>320</v>
      </c>
      <c r="H1042" s="2">
        <v>1</v>
      </c>
      <c r="I1042" s="16">
        <f>F1042*H1042</f>
        <v>350</v>
      </c>
      <c r="J1042" s="16">
        <f>G1042*H1042</f>
        <v>320</v>
      </c>
      <c r="K1042" s="185">
        <v>4</v>
      </c>
      <c r="L1042" s="257" t="s">
        <v>4430</v>
      </c>
      <c r="M1042" s="178">
        <f>E1042*H1042</f>
        <v>0.49</v>
      </c>
      <c r="N1042" s="178"/>
    </row>
    <row r="1043" spans="1:14" x14ac:dyDescent="0.3">
      <c r="A1043" s="4" t="s">
        <v>4019</v>
      </c>
      <c r="B1043" s="132" t="s">
        <v>1472</v>
      </c>
      <c r="C1043" s="10" t="s">
        <v>1006</v>
      </c>
      <c r="D1043" s="12" t="s">
        <v>208</v>
      </c>
      <c r="E1043" s="266">
        <v>0.59</v>
      </c>
      <c r="F1043" s="35">
        <f>ROUNDUP(E1043*Bulk!$O$1,-1)</f>
        <v>420</v>
      </c>
      <c r="G1043" s="35">
        <f>ROUNDUP(E1043*Bulk!$O$3,-1)</f>
        <v>390</v>
      </c>
      <c r="H1043" s="2">
        <v>1</v>
      </c>
      <c r="I1043" s="16">
        <f>F1043*H1043</f>
        <v>420</v>
      </c>
      <c r="J1043" s="16">
        <f>G1043*H1043</f>
        <v>390</v>
      </c>
      <c r="K1043" s="185">
        <v>4</v>
      </c>
      <c r="L1043" s="257" t="s">
        <v>4020</v>
      </c>
      <c r="M1043" s="178">
        <f>E1043*H1043</f>
        <v>0.59</v>
      </c>
      <c r="N1043" s="178"/>
    </row>
    <row r="1044" spans="1:14" x14ac:dyDescent="0.3">
      <c r="A1044" s="4" t="s">
        <v>4846</v>
      </c>
      <c r="B1044" s="143" t="s">
        <v>1505</v>
      </c>
      <c r="C1044" s="10" t="s">
        <v>1006</v>
      </c>
      <c r="D1044" s="12" t="s">
        <v>208</v>
      </c>
      <c r="E1044" s="266">
        <v>1.49</v>
      </c>
      <c r="F1044" s="35">
        <f>ROUNDUP(E1044*Bulk!$O$1,-1)</f>
        <v>1050</v>
      </c>
      <c r="G1044" s="35">
        <f>ROUNDUP(E1044*Bulk!$O$3,-1)</f>
        <v>970</v>
      </c>
      <c r="H1044" s="2">
        <v>1</v>
      </c>
      <c r="I1044" s="16">
        <f>F1044*H1044</f>
        <v>1050</v>
      </c>
      <c r="J1044" s="16">
        <f>G1044*H1044</f>
        <v>970</v>
      </c>
      <c r="K1044" s="185">
        <v>4</v>
      </c>
      <c r="L1044" s="257" t="s">
        <v>4847</v>
      </c>
      <c r="M1044" s="178">
        <f>E1044*H1044</f>
        <v>1.49</v>
      </c>
      <c r="N1044" s="178"/>
    </row>
    <row r="1045" spans="1:14" x14ac:dyDescent="0.3">
      <c r="A1045" s="4" t="s">
        <v>3331</v>
      </c>
      <c r="B1045" s="143" t="s">
        <v>1505</v>
      </c>
      <c r="C1045" s="10" t="s">
        <v>1006</v>
      </c>
      <c r="D1045" s="11" t="s">
        <v>210</v>
      </c>
      <c r="E1045" s="266">
        <v>1.99</v>
      </c>
      <c r="F1045" s="35">
        <f>ROUNDUP(E1045*Bulk!$O$1,-1)</f>
        <v>1400</v>
      </c>
      <c r="G1045" s="35">
        <f>ROUNDUP(E1045*Bulk!$O$3,-1)</f>
        <v>1300</v>
      </c>
      <c r="H1045" s="2">
        <v>1</v>
      </c>
      <c r="I1045" s="16">
        <f>F1045*H1045</f>
        <v>1400</v>
      </c>
      <c r="J1045" s="16">
        <f>G1045*H1045</f>
        <v>1300</v>
      </c>
      <c r="K1045" s="185">
        <v>4</v>
      </c>
      <c r="L1045" s="257" t="s">
        <v>6664</v>
      </c>
      <c r="M1045" s="178">
        <f>E1045*H1045</f>
        <v>1.99</v>
      </c>
      <c r="N1045" s="178"/>
    </row>
    <row r="1046" spans="1:14" x14ac:dyDescent="0.3">
      <c r="A1046" s="4" t="s">
        <v>2047</v>
      </c>
      <c r="B1046" s="23" t="s">
        <v>1339</v>
      </c>
      <c r="C1046" s="10" t="s">
        <v>1006</v>
      </c>
      <c r="D1046" s="12" t="s">
        <v>208</v>
      </c>
      <c r="E1046" s="266">
        <v>0.49</v>
      </c>
      <c r="F1046" s="35">
        <f>ROUNDUP(E1046*Bulk!$O$1,-1)</f>
        <v>350</v>
      </c>
      <c r="G1046" s="35">
        <f>ROUNDUP(E1046*Bulk!$O$3,-1)</f>
        <v>320</v>
      </c>
      <c r="H1046" s="2">
        <v>2</v>
      </c>
      <c r="I1046" s="16">
        <f>F1046*H1046</f>
        <v>700</v>
      </c>
      <c r="J1046" s="16">
        <f>G1046*H1046</f>
        <v>640</v>
      </c>
      <c r="K1046" s="185">
        <v>4</v>
      </c>
      <c r="L1046" s="257" t="s">
        <v>2048</v>
      </c>
      <c r="M1046" s="178">
        <f>E1046*H1046</f>
        <v>0.98</v>
      </c>
      <c r="N1046" s="178"/>
    </row>
    <row r="1047" spans="1:14" x14ac:dyDescent="0.3">
      <c r="A1047" s="30" t="s">
        <v>1057</v>
      </c>
      <c r="B1047" s="163" t="s">
        <v>1513</v>
      </c>
      <c r="C1047" s="10" t="s">
        <v>1006</v>
      </c>
      <c r="D1047" s="12" t="s">
        <v>208</v>
      </c>
      <c r="E1047" s="266">
        <v>0.49</v>
      </c>
      <c r="F1047" s="35">
        <f>ROUNDUP(E1047*Bulk!$O$1,-1)</f>
        <v>350</v>
      </c>
      <c r="G1047" s="35">
        <f>ROUNDUP(E1047*Bulk!$O$3,-1)</f>
        <v>320</v>
      </c>
      <c r="H1047" s="2">
        <v>1</v>
      </c>
      <c r="I1047" s="16">
        <f>F1047*H1047</f>
        <v>350</v>
      </c>
      <c r="J1047" s="16">
        <f>G1047*H1047</f>
        <v>320</v>
      </c>
      <c r="K1047" s="185">
        <v>4</v>
      </c>
      <c r="L1047" s="257" t="s">
        <v>1058</v>
      </c>
      <c r="M1047" s="178">
        <f>E1047*H1047</f>
        <v>0.49</v>
      </c>
      <c r="N1047" s="178"/>
    </row>
    <row r="1048" spans="1:14" x14ac:dyDescent="0.3">
      <c r="A1048" s="30" t="s">
        <v>1060</v>
      </c>
      <c r="B1048" s="170" t="s">
        <v>1523</v>
      </c>
      <c r="C1048" s="10" t="s">
        <v>1006</v>
      </c>
      <c r="D1048" s="12" t="s">
        <v>208</v>
      </c>
      <c r="E1048" s="266">
        <v>0.49</v>
      </c>
      <c r="F1048" s="35">
        <f>ROUNDUP(E1048*Bulk!$O$1,-1)</f>
        <v>350</v>
      </c>
      <c r="G1048" s="35">
        <f>ROUNDUP(E1048*Bulk!$O$3,-1)</f>
        <v>320</v>
      </c>
      <c r="H1048" s="2">
        <v>3</v>
      </c>
      <c r="I1048" s="16">
        <f>F1048*H1048</f>
        <v>1050</v>
      </c>
      <c r="J1048" s="16">
        <f>G1048*H1048</f>
        <v>960</v>
      </c>
      <c r="K1048" s="185">
        <v>4</v>
      </c>
      <c r="L1048" s="257" t="s">
        <v>1059</v>
      </c>
      <c r="M1048" s="178">
        <f>E1048*H1048</f>
        <v>1.47</v>
      </c>
      <c r="N1048" s="178"/>
    </row>
    <row r="1049" spans="1:14" x14ac:dyDescent="0.3">
      <c r="A1049" s="4" t="s">
        <v>2288</v>
      </c>
      <c r="B1049" s="157" t="s">
        <v>2132</v>
      </c>
      <c r="C1049" s="10" t="s">
        <v>1006</v>
      </c>
      <c r="D1049" s="12" t="s">
        <v>208</v>
      </c>
      <c r="E1049" s="266">
        <v>0.49</v>
      </c>
      <c r="F1049" s="35">
        <f>ROUNDUP(E1049*Bulk!$O$1,-1)</f>
        <v>350</v>
      </c>
      <c r="G1049" s="35">
        <f>ROUNDUP(E1049*Bulk!$O$3,-1)</f>
        <v>320</v>
      </c>
      <c r="H1049" s="2">
        <v>1</v>
      </c>
      <c r="I1049" s="16">
        <f>F1049*H1049</f>
        <v>350</v>
      </c>
      <c r="J1049" s="16">
        <f>G1049*H1049</f>
        <v>320</v>
      </c>
      <c r="K1049" s="185">
        <v>4</v>
      </c>
      <c r="L1049" s="257" t="s">
        <v>3483</v>
      </c>
      <c r="M1049" s="178">
        <f>E1049*H1049</f>
        <v>0.49</v>
      </c>
      <c r="N1049" s="178"/>
    </row>
    <row r="1050" spans="1:14" x14ac:dyDescent="0.3">
      <c r="A1050" s="21" t="s">
        <v>3086</v>
      </c>
      <c r="B1050" s="193" t="s">
        <v>2423</v>
      </c>
      <c r="C1050" s="10" t="s">
        <v>1006</v>
      </c>
      <c r="D1050" s="12" t="s">
        <v>208</v>
      </c>
      <c r="E1050" s="266">
        <v>0.75</v>
      </c>
      <c r="F1050" s="35">
        <f>ROUNDUP(E1050*Bulk!$O$1,-1)</f>
        <v>530</v>
      </c>
      <c r="G1050" s="35">
        <f>ROUNDUP(E1050*Bulk!$O$3,-1)</f>
        <v>490</v>
      </c>
      <c r="H1050" s="2">
        <v>1</v>
      </c>
      <c r="I1050" s="16">
        <f>F1050*H1050</f>
        <v>530</v>
      </c>
      <c r="J1050" s="16">
        <f>G1050*H1050</f>
        <v>490</v>
      </c>
      <c r="K1050" s="185">
        <v>4</v>
      </c>
      <c r="L1050" s="257" t="s">
        <v>3085</v>
      </c>
      <c r="M1050" s="178">
        <f>E1050*H1050</f>
        <v>0.75</v>
      </c>
      <c r="N1050" s="178"/>
    </row>
    <row r="1051" spans="1:14" x14ac:dyDescent="0.3">
      <c r="A1051" s="4" t="s">
        <v>3086</v>
      </c>
      <c r="B1051" s="193" t="s">
        <v>2423</v>
      </c>
      <c r="C1051" s="10" t="s">
        <v>1006</v>
      </c>
      <c r="D1051" s="12" t="s">
        <v>208</v>
      </c>
      <c r="E1051" s="266">
        <v>0.49</v>
      </c>
      <c r="F1051" s="35">
        <f>ROUNDUP(E1051*Bulk!$O$1,-1)</f>
        <v>350</v>
      </c>
      <c r="G1051" s="35">
        <f>ROUNDUP(E1051*Bulk!$O$3,-1)</f>
        <v>320</v>
      </c>
      <c r="H1051" s="2">
        <v>1</v>
      </c>
      <c r="I1051" s="16">
        <f>F1051*H1051</f>
        <v>350</v>
      </c>
      <c r="J1051" s="16">
        <f>G1051*H1051</f>
        <v>320</v>
      </c>
      <c r="K1051" s="185">
        <v>4</v>
      </c>
      <c r="L1051" s="257" t="s">
        <v>3484</v>
      </c>
      <c r="M1051" s="178">
        <f>E1051*H1051</f>
        <v>0.49</v>
      </c>
      <c r="N1051" s="178"/>
    </row>
    <row r="1052" spans="1:14" x14ac:dyDescent="0.3">
      <c r="A1052" s="4" t="s">
        <v>3084</v>
      </c>
      <c r="B1052" s="193" t="s">
        <v>2423</v>
      </c>
      <c r="C1052" s="10" t="s">
        <v>1006</v>
      </c>
      <c r="D1052" s="12" t="s">
        <v>208</v>
      </c>
      <c r="E1052" s="266">
        <v>0.49</v>
      </c>
      <c r="F1052" s="35">
        <f>ROUNDUP(E1052*Bulk!$O$1,-1)</f>
        <v>350</v>
      </c>
      <c r="G1052" s="35">
        <f>ROUNDUP(E1052*Bulk!$O$3,-1)</f>
        <v>320</v>
      </c>
      <c r="H1052" s="2">
        <v>3</v>
      </c>
      <c r="I1052" s="16">
        <f>F1052*H1052</f>
        <v>1050</v>
      </c>
      <c r="J1052" s="16">
        <f>G1052*H1052</f>
        <v>960</v>
      </c>
      <c r="K1052" s="185">
        <v>4</v>
      </c>
      <c r="L1052" s="257" t="s">
        <v>3083</v>
      </c>
      <c r="M1052" s="178">
        <f>E1052*H1052</f>
        <v>1.47</v>
      </c>
      <c r="N1052" s="178"/>
    </row>
    <row r="1053" spans="1:14" x14ac:dyDescent="0.3">
      <c r="A1053" s="4" t="s">
        <v>6118</v>
      </c>
      <c r="B1053" s="249" t="s">
        <v>4120</v>
      </c>
      <c r="C1053" s="10" t="s">
        <v>1006</v>
      </c>
      <c r="D1053" s="12" t="s">
        <v>208</v>
      </c>
      <c r="E1053" s="266">
        <v>0.99</v>
      </c>
      <c r="F1053" s="35">
        <f>ROUNDUP(E1053*Bulk!$O$1,-1)</f>
        <v>700</v>
      </c>
      <c r="G1053" s="35">
        <f>ROUNDUP(E1053*Bulk!$O$3,-1)</f>
        <v>650</v>
      </c>
      <c r="H1053" s="2">
        <v>1</v>
      </c>
      <c r="I1053" s="35">
        <f>F1053*H1053</f>
        <v>700</v>
      </c>
      <c r="J1053" s="35">
        <f>G1053*H1053</f>
        <v>650</v>
      </c>
      <c r="K1053" s="185">
        <v>4</v>
      </c>
      <c r="L1053" s="257" t="s">
        <v>6119</v>
      </c>
      <c r="M1053" s="178">
        <f>E1053*H1053</f>
        <v>0.99</v>
      </c>
      <c r="N1053" s="178"/>
    </row>
    <row r="1054" spans="1:14" x14ac:dyDescent="0.3">
      <c r="A1054" s="4" t="s">
        <v>4019</v>
      </c>
      <c r="B1054" s="272" t="s">
        <v>5294</v>
      </c>
      <c r="C1054" s="10" t="s">
        <v>1006</v>
      </c>
      <c r="D1054" s="12" t="s">
        <v>208</v>
      </c>
      <c r="E1054" s="266">
        <v>0.49</v>
      </c>
      <c r="F1054" s="35">
        <f>ROUNDUP(E1054*Bulk!$O$1,-1)</f>
        <v>350</v>
      </c>
      <c r="G1054" s="35">
        <f>ROUNDUP(E1054*Bulk!$O$3,-1)</f>
        <v>320</v>
      </c>
      <c r="H1054" s="2">
        <v>1</v>
      </c>
      <c r="I1054" s="35">
        <f>F1054*H1054</f>
        <v>350</v>
      </c>
      <c r="J1054" s="35">
        <f>G1054*H1054</f>
        <v>320</v>
      </c>
      <c r="K1054" s="185">
        <v>4</v>
      </c>
      <c r="L1054" s="257" t="s">
        <v>6120</v>
      </c>
      <c r="M1054" s="178">
        <f>E1054*H1054</f>
        <v>0.49</v>
      </c>
      <c r="N1054" s="178"/>
    </row>
    <row r="1055" spans="1:14" x14ac:dyDescent="0.3">
      <c r="A1055" s="4" t="s">
        <v>4849</v>
      </c>
      <c r="B1055" s="128" t="s">
        <v>1464</v>
      </c>
      <c r="C1055" s="10" t="s">
        <v>1006</v>
      </c>
      <c r="D1055" s="11" t="s">
        <v>210</v>
      </c>
      <c r="E1055" s="266">
        <v>1.49</v>
      </c>
      <c r="F1055" s="35">
        <f>ROUNDUP(E1055*Bulk!$O$1,-1)</f>
        <v>1050</v>
      </c>
      <c r="G1055" s="35">
        <f>ROUNDUP(E1055*Bulk!$O$3,-1)</f>
        <v>970</v>
      </c>
      <c r="H1055" s="2">
        <v>1</v>
      </c>
      <c r="I1055" s="16">
        <f>F1055*H1055</f>
        <v>1050</v>
      </c>
      <c r="J1055" s="16">
        <f>G1055*H1055</f>
        <v>970</v>
      </c>
      <c r="K1055" s="185">
        <v>5</v>
      </c>
      <c r="L1055" s="257" t="s">
        <v>4848</v>
      </c>
      <c r="M1055" s="178">
        <f>E1055*H1055</f>
        <v>1.49</v>
      </c>
      <c r="N1055" s="178"/>
    </row>
    <row r="1056" spans="1:14" x14ac:dyDescent="0.3">
      <c r="A1056" s="4" t="s">
        <v>3098</v>
      </c>
      <c r="B1056" s="148" t="s">
        <v>1492</v>
      </c>
      <c r="C1056" s="10" t="s">
        <v>1006</v>
      </c>
      <c r="D1056" s="12" t="s">
        <v>208</v>
      </c>
      <c r="E1056" s="266">
        <v>0.49</v>
      </c>
      <c r="F1056" s="35">
        <f>ROUNDUP(E1056*Bulk!$O$1,-1)</f>
        <v>350</v>
      </c>
      <c r="G1056" s="35">
        <f>ROUNDUP(E1056*Bulk!$O$3,-1)</f>
        <v>320</v>
      </c>
      <c r="H1056" s="2">
        <v>1</v>
      </c>
      <c r="I1056" s="16">
        <f>F1056*H1056</f>
        <v>350</v>
      </c>
      <c r="J1056" s="16">
        <f>G1056*H1056</f>
        <v>320</v>
      </c>
      <c r="K1056" s="185">
        <v>5</v>
      </c>
      <c r="L1056" s="257" t="s">
        <v>3097</v>
      </c>
      <c r="M1056" s="178">
        <f>E1056*H1056</f>
        <v>0.49</v>
      </c>
      <c r="N1056" s="178"/>
    </row>
    <row r="1057" spans="1:14" x14ac:dyDescent="0.3">
      <c r="A1057" s="4" t="s">
        <v>3100</v>
      </c>
      <c r="B1057" s="172" t="s">
        <v>1525</v>
      </c>
      <c r="C1057" s="10" t="s">
        <v>1006</v>
      </c>
      <c r="D1057" s="12" t="s">
        <v>208</v>
      </c>
      <c r="E1057" s="266">
        <v>0.49</v>
      </c>
      <c r="F1057" s="35">
        <f>ROUNDUP(E1057*Bulk!$O$1,-1)</f>
        <v>350</v>
      </c>
      <c r="G1057" s="35">
        <f>ROUNDUP(E1057*Bulk!$O$3,-1)</f>
        <v>320</v>
      </c>
      <c r="H1057" s="2">
        <v>1</v>
      </c>
      <c r="I1057" s="16">
        <f>F1057*H1057</f>
        <v>350</v>
      </c>
      <c r="J1057" s="16">
        <f>G1057*H1057</f>
        <v>320</v>
      </c>
      <c r="K1057" s="185">
        <v>5</v>
      </c>
      <c r="L1057" s="257" t="s">
        <v>3099</v>
      </c>
      <c r="M1057" s="178">
        <f>E1057*H1057</f>
        <v>0.49</v>
      </c>
      <c r="N1057" s="178"/>
    </row>
    <row r="1058" spans="1:14" x14ac:dyDescent="0.3">
      <c r="A1058" s="21" t="s">
        <v>4851</v>
      </c>
      <c r="B1058" s="244" t="s">
        <v>3838</v>
      </c>
      <c r="C1058" s="10" t="s">
        <v>1006</v>
      </c>
      <c r="D1058" s="12" t="s">
        <v>208</v>
      </c>
      <c r="E1058" s="266">
        <v>1.49</v>
      </c>
      <c r="F1058" s="35">
        <f>ROUNDUP(E1058*Bulk!$O$1,-1)</f>
        <v>1050</v>
      </c>
      <c r="G1058" s="35">
        <f>ROUNDUP(E1058*Bulk!$O$3,-1)</f>
        <v>970</v>
      </c>
      <c r="H1058" s="2">
        <v>1</v>
      </c>
      <c r="I1058" s="16">
        <f>F1058*H1058</f>
        <v>1050</v>
      </c>
      <c r="J1058" s="16">
        <f>G1058*H1058</f>
        <v>970</v>
      </c>
      <c r="K1058" s="185">
        <v>5</v>
      </c>
      <c r="L1058" s="257" t="s">
        <v>4850</v>
      </c>
      <c r="M1058" s="178">
        <f>E1058*H1058</f>
        <v>1.49</v>
      </c>
      <c r="N1058" s="178"/>
    </row>
    <row r="1059" spans="1:14" x14ac:dyDescent="0.3">
      <c r="A1059" s="30" t="s">
        <v>2072</v>
      </c>
      <c r="B1059" s="128" t="s">
        <v>1464</v>
      </c>
      <c r="C1059" s="10" t="s">
        <v>1006</v>
      </c>
      <c r="D1059" s="12" t="s">
        <v>208</v>
      </c>
      <c r="E1059" s="266">
        <v>0.49</v>
      </c>
      <c r="F1059" s="35">
        <f>ROUNDUP(E1059*Bulk!$O$1,-1)</f>
        <v>350</v>
      </c>
      <c r="G1059" s="35">
        <f>ROUNDUP(E1059*Bulk!$O$3,-1)</f>
        <v>320</v>
      </c>
      <c r="H1059" s="2">
        <v>2</v>
      </c>
      <c r="I1059" s="16">
        <f>F1059*H1059</f>
        <v>700</v>
      </c>
      <c r="J1059" s="16">
        <f>G1059*H1059</f>
        <v>640</v>
      </c>
      <c r="K1059" s="185">
        <v>6</v>
      </c>
      <c r="L1059" s="257" t="s">
        <v>4431</v>
      </c>
      <c r="M1059" s="178">
        <f>E1059*H1059</f>
        <v>0.98</v>
      </c>
      <c r="N1059" s="178"/>
    </row>
    <row r="1060" spans="1:14" x14ac:dyDescent="0.3">
      <c r="A1060" s="4" t="s">
        <v>2071</v>
      </c>
      <c r="B1060" s="128" t="s">
        <v>1464</v>
      </c>
      <c r="C1060" s="10" t="s">
        <v>1006</v>
      </c>
      <c r="D1060" s="11" t="s">
        <v>210</v>
      </c>
      <c r="E1060" s="266">
        <v>0.99</v>
      </c>
      <c r="F1060" s="35">
        <f>ROUNDUP(E1060*Bulk!$O$1,-1)</f>
        <v>700</v>
      </c>
      <c r="G1060" s="35">
        <f>ROUNDUP(E1060*Bulk!$O$3,-1)</f>
        <v>650</v>
      </c>
      <c r="H1060" s="2">
        <v>1</v>
      </c>
      <c r="I1060" s="35">
        <f>F1060*H1060</f>
        <v>700</v>
      </c>
      <c r="J1060" s="35">
        <f>G1060*H1060</f>
        <v>650</v>
      </c>
      <c r="K1060" s="185">
        <v>6</v>
      </c>
      <c r="L1060" s="257" t="s">
        <v>6121</v>
      </c>
      <c r="M1060" s="178">
        <f>E1060*H1060</f>
        <v>0.99</v>
      </c>
      <c r="N1060" s="178"/>
    </row>
    <row r="1061" spans="1:14" x14ac:dyDescent="0.3">
      <c r="A1061" s="30" t="s">
        <v>2391</v>
      </c>
      <c r="B1061" s="147" t="s">
        <v>1491</v>
      </c>
      <c r="C1061" s="10" t="s">
        <v>1006</v>
      </c>
      <c r="D1061" s="12" t="s">
        <v>208</v>
      </c>
      <c r="E1061" s="266">
        <v>0.49</v>
      </c>
      <c r="F1061" s="35">
        <f>ROUNDUP(E1061*Bulk!$O$1,-1)</f>
        <v>350</v>
      </c>
      <c r="G1061" s="35">
        <f>ROUNDUP(E1061*Bulk!$O$3,-1)</f>
        <v>320</v>
      </c>
      <c r="H1061" s="2">
        <v>1</v>
      </c>
      <c r="I1061" s="16">
        <f>F1061*H1061</f>
        <v>350</v>
      </c>
      <c r="J1061" s="16">
        <f>G1061*H1061</f>
        <v>320</v>
      </c>
      <c r="K1061" s="185">
        <v>6</v>
      </c>
      <c r="L1061" s="257" t="s">
        <v>1118</v>
      </c>
      <c r="M1061" s="178">
        <f>E1061*H1061</f>
        <v>0.49</v>
      </c>
      <c r="N1061" s="178"/>
    </row>
    <row r="1062" spans="1:14" x14ac:dyDescent="0.3">
      <c r="A1062" s="4" t="s">
        <v>4022</v>
      </c>
      <c r="B1062" s="23" t="s">
        <v>1339</v>
      </c>
      <c r="C1062" s="10" t="s">
        <v>1006</v>
      </c>
      <c r="D1062" s="12" t="s">
        <v>208</v>
      </c>
      <c r="E1062" s="266">
        <v>1.99</v>
      </c>
      <c r="F1062" s="35">
        <f>ROUNDUP(E1062*Bulk!$O$1,-1)</f>
        <v>1400</v>
      </c>
      <c r="G1062" s="35">
        <f>ROUNDUP(E1062*Bulk!$O$3,-1)</f>
        <v>1300</v>
      </c>
      <c r="H1062" s="2">
        <v>2</v>
      </c>
      <c r="I1062" s="16">
        <f>F1062*H1062</f>
        <v>2800</v>
      </c>
      <c r="J1062" s="16">
        <f>G1062*H1062</f>
        <v>2600</v>
      </c>
      <c r="K1062" s="185">
        <v>6</v>
      </c>
      <c r="L1062" s="257" t="s">
        <v>4021</v>
      </c>
      <c r="M1062" s="178">
        <f>E1062*H1062</f>
        <v>3.98</v>
      </c>
      <c r="N1062" s="178"/>
    </row>
    <row r="1063" spans="1:14" x14ac:dyDescent="0.3">
      <c r="A1063" s="4" t="s">
        <v>2071</v>
      </c>
      <c r="B1063" s="23" t="s">
        <v>1339</v>
      </c>
      <c r="C1063" s="10" t="s">
        <v>1006</v>
      </c>
      <c r="D1063" s="11" t="s">
        <v>210</v>
      </c>
      <c r="E1063" s="266">
        <v>0.99</v>
      </c>
      <c r="F1063" s="35">
        <f>ROUNDUP(E1063*Bulk!$O$1,-1)</f>
        <v>700</v>
      </c>
      <c r="G1063" s="35">
        <f>ROUNDUP(E1063*Bulk!$O$3,-1)</f>
        <v>650</v>
      </c>
      <c r="H1063" s="2">
        <v>2</v>
      </c>
      <c r="I1063" s="16">
        <f>F1063*H1063</f>
        <v>1400</v>
      </c>
      <c r="J1063" s="16">
        <f>G1063*H1063</f>
        <v>1300</v>
      </c>
      <c r="K1063" s="185">
        <v>6</v>
      </c>
      <c r="L1063" s="257" t="s">
        <v>2070</v>
      </c>
      <c r="M1063" s="178">
        <f>E1063*H1063</f>
        <v>1.98</v>
      </c>
      <c r="N1063" s="178"/>
    </row>
    <row r="1064" spans="1:14" x14ac:dyDescent="0.3">
      <c r="A1064" s="4" t="s">
        <v>2072</v>
      </c>
      <c r="B1064" s="23" t="s">
        <v>1339</v>
      </c>
      <c r="C1064" s="10" t="s">
        <v>1006</v>
      </c>
      <c r="D1064" s="12" t="s">
        <v>208</v>
      </c>
      <c r="E1064" s="266">
        <v>0.49</v>
      </c>
      <c r="F1064" s="35">
        <f>ROUNDUP(E1064*Bulk!$O$1,-1)</f>
        <v>350</v>
      </c>
      <c r="G1064" s="35">
        <f>ROUNDUP(E1064*Bulk!$O$3,-1)</f>
        <v>320</v>
      </c>
      <c r="H1064" s="2">
        <v>2</v>
      </c>
      <c r="I1064" s="16">
        <f>F1064*H1064</f>
        <v>700</v>
      </c>
      <c r="J1064" s="16">
        <f>G1064*H1064</f>
        <v>640</v>
      </c>
      <c r="K1064" s="185">
        <v>6</v>
      </c>
      <c r="L1064" s="257" t="s">
        <v>2073</v>
      </c>
      <c r="M1064" s="178">
        <f>E1064*H1064</f>
        <v>0.98</v>
      </c>
      <c r="N1064" s="178"/>
    </row>
    <row r="1065" spans="1:14" x14ac:dyDescent="0.3">
      <c r="A1065" s="4" t="s">
        <v>4023</v>
      </c>
      <c r="B1065" s="143" t="s">
        <v>1505</v>
      </c>
      <c r="C1065" s="10" t="s">
        <v>1006</v>
      </c>
      <c r="D1065" s="12" t="s">
        <v>208</v>
      </c>
      <c r="E1065" s="266">
        <v>0.49</v>
      </c>
      <c r="F1065" s="35">
        <f>ROUNDUP(E1065*Bulk!$O$1,-1)</f>
        <v>350</v>
      </c>
      <c r="G1065" s="35">
        <f>ROUNDUP(E1065*Bulk!$O$3,-1)</f>
        <v>320</v>
      </c>
      <c r="H1065" s="2">
        <v>1</v>
      </c>
      <c r="I1065" s="16">
        <f>F1065*H1065</f>
        <v>350</v>
      </c>
      <c r="J1065" s="16">
        <f>G1065*H1065</f>
        <v>320</v>
      </c>
      <c r="K1065" s="185">
        <v>7</v>
      </c>
      <c r="L1065" s="257" t="s">
        <v>4024</v>
      </c>
      <c r="M1065" s="178">
        <f>E1065*H1065</f>
        <v>0.49</v>
      </c>
      <c r="N1065" s="178"/>
    </row>
    <row r="1066" spans="1:14" x14ac:dyDescent="0.3">
      <c r="A1066" s="4" t="s">
        <v>2087</v>
      </c>
      <c r="B1066" s="23" t="s">
        <v>1339</v>
      </c>
      <c r="C1066" s="10" t="s">
        <v>1006</v>
      </c>
      <c r="D1066" s="12" t="s">
        <v>208</v>
      </c>
      <c r="E1066" s="266">
        <v>0.99</v>
      </c>
      <c r="F1066" s="35">
        <f>ROUNDUP(E1066*Bulk!$O$1,-1)</f>
        <v>700</v>
      </c>
      <c r="G1066" s="35">
        <f>ROUNDUP(E1066*Bulk!$O$3,-1)</f>
        <v>650</v>
      </c>
      <c r="H1066" s="2">
        <v>2</v>
      </c>
      <c r="I1066" s="16">
        <f>F1066*H1066</f>
        <v>1400</v>
      </c>
      <c r="J1066" s="16">
        <f>G1066*H1066</f>
        <v>1300</v>
      </c>
      <c r="K1066" s="185">
        <v>7</v>
      </c>
      <c r="L1066" s="257" t="s">
        <v>2086</v>
      </c>
      <c r="M1066" s="178">
        <f>E1066*H1066</f>
        <v>1.98</v>
      </c>
      <c r="N1066" s="178"/>
    </row>
    <row r="1067" spans="1:14" x14ac:dyDescent="0.3">
      <c r="A1067" s="4" t="s">
        <v>2354</v>
      </c>
      <c r="B1067" s="143" t="s">
        <v>1505</v>
      </c>
      <c r="C1067" s="10" t="s">
        <v>1006</v>
      </c>
      <c r="D1067" s="12" t="s">
        <v>208</v>
      </c>
      <c r="E1067" s="266">
        <v>0.99</v>
      </c>
      <c r="F1067" s="35">
        <f>ROUNDUP(E1067*Bulk!$O$1,-1)</f>
        <v>700</v>
      </c>
      <c r="G1067" s="35">
        <f>ROUNDUP(E1067*Bulk!$O$3,-1)</f>
        <v>650</v>
      </c>
      <c r="H1067" s="2">
        <v>1</v>
      </c>
      <c r="I1067" s="16">
        <f>F1067*H1067</f>
        <v>700</v>
      </c>
      <c r="J1067" s="16">
        <f>G1067*H1067</f>
        <v>650</v>
      </c>
      <c r="K1067" s="185">
        <v>8</v>
      </c>
      <c r="L1067" s="257" t="s">
        <v>2353</v>
      </c>
      <c r="M1067" s="178">
        <f>E1067*H1067</f>
        <v>0.99</v>
      </c>
      <c r="N1067" s="178"/>
    </row>
    <row r="1068" spans="1:14" x14ac:dyDescent="0.3">
      <c r="A1068" s="30" t="s">
        <v>1025</v>
      </c>
      <c r="B1068" s="166" t="s">
        <v>1516</v>
      </c>
      <c r="C1068" s="19" t="s">
        <v>1026</v>
      </c>
      <c r="D1068" s="12" t="s">
        <v>208</v>
      </c>
      <c r="E1068" s="266">
        <v>0.49</v>
      </c>
      <c r="F1068" s="35">
        <f>ROUNDUP(E1068*Bulk!$O$1,-1)</f>
        <v>350</v>
      </c>
      <c r="G1068" s="35">
        <f>ROUNDUP(E1068*Bulk!$O$3,-1)</f>
        <v>320</v>
      </c>
      <c r="H1068" s="2">
        <v>2</v>
      </c>
      <c r="I1068" s="16">
        <f>F1068*H1068</f>
        <v>700</v>
      </c>
      <c r="J1068" s="16">
        <f>G1068*H1068</f>
        <v>640</v>
      </c>
      <c r="K1068" s="185">
        <v>3</v>
      </c>
      <c r="L1068" s="257" t="s">
        <v>1024</v>
      </c>
      <c r="M1068" s="178">
        <f>E1068*H1068</f>
        <v>0.98</v>
      </c>
      <c r="N1068" s="178"/>
    </row>
    <row r="1069" spans="1:14" x14ac:dyDescent="0.3">
      <c r="A1069" s="4" t="s">
        <v>6122</v>
      </c>
      <c r="B1069" s="172" t="s">
        <v>1525</v>
      </c>
      <c r="C1069" s="19" t="s">
        <v>1026</v>
      </c>
      <c r="D1069" s="12" t="s">
        <v>208</v>
      </c>
      <c r="E1069" s="266">
        <v>0.49</v>
      </c>
      <c r="F1069" s="35">
        <f>ROUNDUP(E1069*Bulk!$O$1,-1)</f>
        <v>350</v>
      </c>
      <c r="G1069" s="35">
        <f>ROUNDUP(E1069*Bulk!$O$3,-1)</f>
        <v>320</v>
      </c>
      <c r="H1069" s="2">
        <v>1</v>
      </c>
      <c r="I1069" s="35">
        <f>F1069*H1069</f>
        <v>350</v>
      </c>
      <c r="J1069" s="35">
        <f>G1069*H1069</f>
        <v>320</v>
      </c>
      <c r="K1069" s="185">
        <v>6</v>
      </c>
      <c r="L1069" s="257" t="s">
        <v>6123</v>
      </c>
      <c r="M1069" s="178">
        <f>E1069*H1069</f>
        <v>0.49</v>
      </c>
      <c r="N1069" s="178"/>
    </row>
    <row r="1070" spans="1:14" x14ac:dyDescent="0.3">
      <c r="A1070" s="30" t="s">
        <v>6666</v>
      </c>
      <c r="B1070" s="284" t="s">
        <v>6291</v>
      </c>
      <c r="C1070" s="19" t="s">
        <v>1026</v>
      </c>
      <c r="D1070" s="12" t="s">
        <v>208</v>
      </c>
      <c r="E1070" s="266">
        <v>0.49</v>
      </c>
      <c r="F1070" s="35">
        <f>ROUNDUP(E1070*Bulk!$O$1,-1)</f>
        <v>350</v>
      </c>
      <c r="G1070" s="35">
        <f>ROUNDUP(E1070*Bulk!$O$3,-1)</f>
        <v>320</v>
      </c>
      <c r="H1070" s="2">
        <v>1</v>
      </c>
      <c r="I1070" s="16">
        <f>F1070*H1070</f>
        <v>350</v>
      </c>
      <c r="J1070" s="16">
        <f>G1070*H1070</f>
        <v>320</v>
      </c>
      <c r="K1070" s="185">
        <v>7</v>
      </c>
      <c r="L1070" s="257" t="s">
        <v>6665</v>
      </c>
      <c r="M1070" s="178">
        <f>E1070*H1070</f>
        <v>0.49</v>
      </c>
      <c r="N1070" s="178"/>
    </row>
    <row r="1071" spans="1:14" x14ac:dyDescent="0.3">
      <c r="A1071" s="30" t="s">
        <v>1008</v>
      </c>
      <c r="B1071" s="158" t="s">
        <v>1508</v>
      </c>
      <c r="C1071" s="4" t="s">
        <v>1007</v>
      </c>
      <c r="D1071" s="12" t="s">
        <v>208</v>
      </c>
      <c r="E1071" s="266">
        <v>0.49</v>
      </c>
      <c r="F1071" s="35">
        <f>ROUNDUP(E1071*Bulk!$O$1,-1)</f>
        <v>350</v>
      </c>
      <c r="G1071" s="35">
        <f>ROUNDUP(E1071*Bulk!$O$3,-1)</f>
        <v>320</v>
      </c>
      <c r="H1071" s="2">
        <v>1</v>
      </c>
      <c r="I1071" s="16">
        <f>F1071*H1071</f>
        <v>350</v>
      </c>
      <c r="J1071" s="16">
        <f>G1071*H1071</f>
        <v>320</v>
      </c>
      <c r="K1071" s="185">
        <v>2</v>
      </c>
      <c r="L1071" s="257" t="s">
        <v>1009</v>
      </c>
      <c r="M1071" s="178">
        <f>E1071*H1071</f>
        <v>0.49</v>
      </c>
      <c r="N1071" s="178"/>
    </row>
    <row r="1072" spans="1:14" x14ac:dyDescent="0.3">
      <c r="A1072" s="30" t="s">
        <v>3309</v>
      </c>
      <c r="B1072" s="211" t="s">
        <v>3228</v>
      </c>
      <c r="C1072" s="4" t="s">
        <v>1007</v>
      </c>
      <c r="D1072" s="12" t="s">
        <v>208</v>
      </c>
      <c r="E1072" s="266">
        <v>1.99</v>
      </c>
      <c r="F1072" s="35">
        <f>ROUNDUP(E1072*Bulk!$O$1,-1)</f>
        <v>1400</v>
      </c>
      <c r="G1072" s="35">
        <f>ROUNDUP(E1072*Bulk!$O$3,-1)</f>
        <v>1300</v>
      </c>
      <c r="H1072" s="2">
        <v>1</v>
      </c>
      <c r="I1072" s="16">
        <f>F1072*H1072</f>
        <v>1400</v>
      </c>
      <c r="J1072" s="16">
        <f>G1072*H1072</f>
        <v>1300</v>
      </c>
      <c r="K1072" s="185">
        <v>2</v>
      </c>
      <c r="L1072" s="257" t="s">
        <v>3485</v>
      </c>
      <c r="M1072" s="178">
        <f>E1072*H1072</f>
        <v>1.99</v>
      </c>
      <c r="N1072" s="178"/>
    </row>
    <row r="1073" spans="1:14" x14ac:dyDescent="0.3">
      <c r="A1073" s="4" t="s">
        <v>6124</v>
      </c>
      <c r="B1073" s="244" t="s">
        <v>3837</v>
      </c>
      <c r="C1073" s="4" t="s">
        <v>1007</v>
      </c>
      <c r="D1073" s="12" t="s">
        <v>208</v>
      </c>
      <c r="E1073" s="266">
        <v>0.49</v>
      </c>
      <c r="F1073" s="35">
        <f>ROUNDUP(E1073*Bulk!$O$1,-1)</f>
        <v>350</v>
      </c>
      <c r="G1073" s="35">
        <f>ROUNDUP(E1073*Bulk!$O$3,-1)</f>
        <v>320</v>
      </c>
      <c r="H1073" s="2">
        <v>1</v>
      </c>
      <c r="I1073" s="35">
        <f>F1073*H1073</f>
        <v>350</v>
      </c>
      <c r="J1073" s="35">
        <f>G1073*H1073</f>
        <v>320</v>
      </c>
      <c r="K1073" s="185">
        <v>2</v>
      </c>
      <c r="L1073" s="257" t="s">
        <v>6125</v>
      </c>
      <c r="M1073" s="178">
        <f>E1073*H1073</f>
        <v>0.49</v>
      </c>
      <c r="N1073" s="178"/>
    </row>
    <row r="1074" spans="1:14" x14ac:dyDescent="0.3">
      <c r="A1074" s="4" t="s">
        <v>6126</v>
      </c>
      <c r="B1074" s="272" t="s">
        <v>5293</v>
      </c>
      <c r="C1074" s="4" t="s">
        <v>1007</v>
      </c>
      <c r="D1074" s="12" t="s">
        <v>208</v>
      </c>
      <c r="E1074" s="266">
        <v>0.49</v>
      </c>
      <c r="F1074" s="35">
        <f>ROUNDUP(E1074*Bulk!$O$1,-1)</f>
        <v>350</v>
      </c>
      <c r="G1074" s="35">
        <f>ROUNDUP(E1074*Bulk!$O$3,-1)</f>
        <v>320</v>
      </c>
      <c r="H1074" s="2">
        <v>2</v>
      </c>
      <c r="I1074" s="35">
        <f>F1074*H1074</f>
        <v>700</v>
      </c>
      <c r="J1074" s="35">
        <f>G1074*H1074</f>
        <v>640</v>
      </c>
      <c r="K1074" s="185">
        <v>2</v>
      </c>
      <c r="L1074" s="257" t="s">
        <v>6127</v>
      </c>
      <c r="M1074" s="178">
        <f>E1074*H1074</f>
        <v>0.98</v>
      </c>
      <c r="N1074" s="178"/>
    </row>
    <row r="1075" spans="1:14" x14ac:dyDescent="0.3">
      <c r="A1075" s="30" t="s">
        <v>4852</v>
      </c>
      <c r="B1075" s="156" t="s">
        <v>1502</v>
      </c>
      <c r="C1075" s="4" t="s">
        <v>1007</v>
      </c>
      <c r="D1075" s="12" t="s">
        <v>208</v>
      </c>
      <c r="E1075" s="266">
        <v>1.99</v>
      </c>
      <c r="F1075" s="35">
        <f>ROUNDUP(E1075*Bulk!$O$1,-1)</f>
        <v>1400</v>
      </c>
      <c r="G1075" s="35">
        <f>ROUNDUP(E1075*Bulk!$O$3,-1)</f>
        <v>1300</v>
      </c>
      <c r="H1075" s="2">
        <v>1</v>
      </c>
      <c r="I1075" s="16">
        <f>F1075*H1075</f>
        <v>1400</v>
      </c>
      <c r="J1075" s="16">
        <f>G1075*H1075</f>
        <v>1300</v>
      </c>
      <c r="K1075" s="185">
        <v>3</v>
      </c>
      <c r="L1075" s="257" t="s">
        <v>4853</v>
      </c>
      <c r="M1075" s="178">
        <f>E1075*H1075</f>
        <v>1.99</v>
      </c>
      <c r="N1075" s="178"/>
    </row>
    <row r="1076" spans="1:14" x14ac:dyDescent="0.3">
      <c r="A1076" s="30" t="s">
        <v>1792</v>
      </c>
      <c r="B1076" s="23" t="s">
        <v>1337</v>
      </c>
      <c r="C1076" s="4" t="s">
        <v>1007</v>
      </c>
      <c r="D1076" s="12" t="s">
        <v>208</v>
      </c>
      <c r="E1076" s="266">
        <v>0.75</v>
      </c>
      <c r="F1076" s="35">
        <f>ROUNDUP(E1076*Bulk!$O$1,-1)</f>
        <v>530</v>
      </c>
      <c r="G1076" s="35">
        <f>ROUNDUP(E1076*Bulk!$O$3,-1)</f>
        <v>490</v>
      </c>
      <c r="H1076" s="2">
        <v>2</v>
      </c>
      <c r="I1076" s="16">
        <f>F1076*H1076</f>
        <v>1060</v>
      </c>
      <c r="J1076" s="16">
        <f>G1076*H1076</f>
        <v>980</v>
      </c>
      <c r="K1076" s="185">
        <v>3</v>
      </c>
      <c r="L1076" s="257" t="s">
        <v>1793</v>
      </c>
      <c r="M1076" s="178">
        <f>E1076*H1076</f>
        <v>1.5</v>
      </c>
      <c r="N1076" s="178"/>
    </row>
    <row r="1077" spans="1:14" x14ac:dyDescent="0.3">
      <c r="A1077" s="30" t="s">
        <v>1791</v>
      </c>
      <c r="B1077" s="23" t="s">
        <v>1337</v>
      </c>
      <c r="C1077" s="4" t="s">
        <v>1007</v>
      </c>
      <c r="D1077" s="12" t="s">
        <v>208</v>
      </c>
      <c r="E1077" s="266">
        <v>0.75</v>
      </c>
      <c r="F1077" s="35">
        <f>ROUNDUP(E1077*Bulk!$O$1,-1)</f>
        <v>530</v>
      </c>
      <c r="G1077" s="35">
        <f>ROUNDUP(E1077*Bulk!$O$3,-1)</f>
        <v>490</v>
      </c>
      <c r="H1077" s="2">
        <v>2</v>
      </c>
      <c r="I1077" s="16">
        <f>F1077*H1077</f>
        <v>1060</v>
      </c>
      <c r="J1077" s="16">
        <f>G1077*H1077</f>
        <v>980</v>
      </c>
      <c r="K1077" s="185">
        <v>3</v>
      </c>
      <c r="L1077" s="257" t="s">
        <v>1790</v>
      </c>
      <c r="M1077" s="178">
        <f>E1077*H1077</f>
        <v>1.5</v>
      </c>
      <c r="N1077" s="178"/>
    </row>
    <row r="1078" spans="1:14" x14ac:dyDescent="0.3">
      <c r="A1078" s="30" t="s">
        <v>1027</v>
      </c>
      <c r="B1078" s="166" t="s">
        <v>1516</v>
      </c>
      <c r="C1078" s="4" t="s">
        <v>1007</v>
      </c>
      <c r="D1078" s="12" t="s">
        <v>208</v>
      </c>
      <c r="E1078" s="266">
        <v>0.49</v>
      </c>
      <c r="F1078" s="35">
        <f>ROUNDUP(E1078*Bulk!$O$1,-1)</f>
        <v>350</v>
      </c>
      <c r="G1078" s="35">
        <f>ROUNDUP(E1078*Bulk!$O$3,-1)</f>
        <v>320</v>
      </c>
      <c r="H1078" s="2">
        <v>4</v>
      </c>
      <c r="I1078" s="16">
        <f>F1078*H1078</f>
        <v>1400</v>
      </c>
      <c r="J1078" s="16">
        <f>G1078*H1078</f>
        <v>1280</v>
      </c>
      <c r="K1078" s="185">
        <v>3</v>
      </c>
      <c r="L1078" s="257" t="s">
        <v>1028</v>
      </c>
      <c r="M1078" s="178">
        <f>E1078*H1078</f>
        <v>1.96</v>
      </c>
      <c r="N1078" s="178"/>
    </row>
    <row r="1079" spans="1:14" x14ac:dyDescent="0.3">
      <c r="A1079" s="30" t="s">
        <v>3069</v>
      </c>
      <c r="B1079" s="157" t="s">
        <v>2132</v>
      </c>
      <c r="C1079" s="4" t="s">
        <v>1007</v>
      </c>
      <c r="D1079" s="12" t="s">
        <v>208</v>
      </c>
      <c r="E1079" s="266">
        <v>0.49</v>
      </c>
      <c r="F1079" s="35">
        <f>ROUNDUP(E1079*Bulk!$O$1,-1)</f>
        <v>350</v>
      </c>
      <c r="G1079" s="35">
        <f>ROUNDUP(E1079*Bulk!$O$3,-1)</f>
        <v>320</v>
      </c>
      <c r="H1079" s="2">
        <v>1</v>
      </c>
      <c r="I1079" s="16">
        <f>F1079*H1079</f>
        <v>350</v>
      </c>
      <c r="J1079" s="16">
        <f>G1079*H1079</f>
        <v>320</v>
      </c>
      <c r="K1079" s="185">
        <v>3</v>
      </c>
      <c r="L1079" s="257" t="s">
        <v>3070</v>
      </c>
      <c r="M1079" s="178">
        <f>E1079*H1079</f>
        <v>0.49</v>
      </c>
      <c r="N1079" s="178"/>
    </row>
    <row r="1080" spans="1:14" x14ac:dyDescent="0.3">
      <c r="A1080" s="30" t="s">
        <v>4854</v>
      </c>
      <c r="B1080" s="255" t="s">
        <v>4514</v>
      </c>
      <c r="C1080" s="4" t="s">
        <v>1007</v>
      </c>
      <c r="D1080" s="12" t="s">
        <v>208</v>
      </c>
      <c r="E1080" s="266">
        <v>0.49</v>
      </c>
      <c r="F1080" s="35">
        <f>ROUNDUP(E1080*Bulk!$O$1,-1)</f>
        <v>350</v>
      </c>
      <c r="G1080" s="35">
        <f>ROUNDUP(E1080*Bulk!$O$3,-1)</f>
        <v>320</v>
      </c>
      <c r="H1080" s="2">
        <v>1</v>
      </c>
      <c r="I1080" s="16">
        <f>F1080*H1080</f>
        <v>350</v>
      </c>
      <c r="J1080" s="16">
        <f>G1080*H1080</f>
        <v>320</v>
      </c>
      <c r="K1080" s="185">
        <v>3</v>
      </c>
      <c r="L1080" s="257" t="s">
        <v>4855</v>
      </c>
      <c r="M1080" s="178">
        <f>E1080*H1080</f>
        <v>0.49</v>
      </c>
      <c r="N1080" s="178"/>
    </row>
    <row r="1081" spans="1:14" x14ac:dyDescent="0.3">
      <c r="A1081" s="4" t="s">
        <v>6128</v>
      </c>
      <c r="B1081" s="272" t="s">
        <v>5294</v>
      </c>
      <c r="C1081" s="4" t="s">
        <v>1007</v>
      </c>
      <c r="D1081" s="12" t="s">
        <v>208</v>
      </c>
      <c r="E1081" s="266">
        <v>0.49</v>
      </c>
      <c r="F1081" s="35">
        <f>ROUNDUP(E1081*Bulk!$O$1,-1)</f>
        <v>350</v>
      </c>
      <c r="G1081" s="35">
        <f>ROUNDUP(E1081*Bulk!$O$3,-1)</f>
        <v>320</v>
      </c>
      <c r="H1081" s="2">
        <v>1</v>
      </c>
      <c r="I1081" s="35">
        <f>F1081*H1081</f>
        <v>350</v>
      </c>
      <c r="J1081" s="35">
        <f>G1081*H1081</f>
        <v>320</v>
      </c>
      <c r="K1081" s="185">
        <v>3</v>
      </c>
      <c r="L1081" s="257" t="s">
        <v>6129</v>
      </c>
      <c r="M1081" s="178">
        <f>E1081*H1081</f>
        <v>0.49</v>
      </c>
      <c r="N1081" s="178"/>
    </row>
    <row r="1082" spans="1:14" x14ac:dyDescent="0.3">
      <c r="A1082" s="4" t="s">
        <v>4852</v>
      </c>
      <c r="B1082" s="272" t="s">
        <v>5294</v>
      </c>
      <c r="C1082" s="4" t="s">
        <v>1007</v>
      </c>
      <c r="D1082" s="12" t="s">
        <v>208</v>
      </c>
      <c r="E1082" s="266">
        <v>0.49</v>
      </c>
      <c r="F1082" s="35">
        <f>ROUNDUP(E1082*Bulk!$O$1,-1)</f>
        <v>350</v>
      </c>
      <c r="G1082" s="35">
        <f>ROUNDUP(E1082*Bulk!$O$3,-1)</f>
        <v>320</v>
      </c>
      <c r="H1082" s="2">
        <v>1</v>
      </c>
      <c r="I1082" s="35">
        <f>F1082*H1082</f>
        <v>350</v>
      </c>
      <c r="J1082" s="35">
        <f>G1082*H1082</f>
        <v>320</v>
      </c>
      <c r="K1082" s="185">
        <v>3</v>
      </c>
      <c r="L1082" s="257" t="s">
        <v>6130</v>
      </c>
      <c r="M1082" s="178">
        <f>E1082*H1082</f>
        <v>0.49</v>
      </c>
      <c r="N1082" s="178"/>
    </row>
    <row r="1083" spans="1:14" x14ac:dyDescent="0.3">
      <c r="A1083" s="22" t="s">
        <v>5178</v>
      </c>
      <c r="B1083" s="128" t="s">
        <v>1464</v>
      </c>
      <c r="C1083" s="4" t="s">
        <v>1007</v>
      </c>
      <c r="D1083" s="11" t="s">
        <v>210</v>
      </c>
      <c r="E1083" s="266">
        <v>1.49</v>
      </c>
      <c r="F1083" s="35">
        <f>ROUNDUP(E1083*Bulk!$O$1,-1)</f>
        <v>1050</v>
      </c>
      <c r="G1083" s="35">
        <f>ROUNDUP(E1083*Bulk!$O$3,-1)</f>
        <v>970</v>
      </c>
      <c r="H1083" s="2">
        <v>1</v>
      </c>
      <c r="I1083" s="16">
        <f>F1083*H1083</f>
        <v>1050</v>
      </c>
      <c r="J1083" s="16">
        <f>G1083*H1083</f>
        <v>970</v>
      </c>
      <c r="K1083" s="185">
        <v>4</v>
      </c>
      <c r="L1083" s="257" t="s">
        <v>5177</v>
      </c>
      <c r="M1083" s="178">
        <f>E1083*H1083</f>
        <v>1.49</v>
      </c>
      <c r="N1083" s="178"/>
    </row>
    <row r="1084" spans="1:14" x14ac:dyDescent="0.3">
      <c r="A1084" s="22" t="s">
        <v>4432</v>
      </c>
      <c r="B1084" s="128" t="s">
        <v>1464</v>
      </c>
      <c r="C1084" s="4" t="s">
        <v>1007</v>
      </c>
      <c r="D1084" s="12" t="s">
        <v>208</v>
      </c>
      <c r="E1084" s="266">
        <v>0.49</v>
      </c>
      <c r="F1084" s="35">
        <f>ROUNDUP(E1084*Bulk!$O$1,-1)</f>
        <v>350</v>
      </c>
      <c r="G1084" s="35">
        <f>ROUNDUP(E1084*Bulk!$O$3,-1)</f>
        <v>320</v>
      </c>
      <c r="H1084" s="2">
        <v>1</v>
      </c>
      <c r="I1084" s="16">
        <f>F1084*H1084</f>
        <v>350</v>
      </c>
      <c r="J1084" s="16">
        <f>G1084*H1084</f>
        <v>320</v>
      </c>
      <c r="K1084" s="185">
        <v>4</v>
      </c>
      <c r="L1084" s="257" t="s">
        <v>4433</v>
      </c>
      <c r="M1084" s="178">
        <f>E1084*H1084</f>
        <v>0.49</v>
      </c>
      <c r="N1084" s="178"/>
    </row>
    <row r="1085" spans="1:14" x14ac:dyDescent="0.3">
      <c r="A1085" s="22" t="s">
        <v>3</v>
      </c>
      <c r="B1085" s="150" t="s">
        <v>1494</v>
      </c>
      <c r="C1085" s="4" t="s">
        <v>1007</v>
      </c>
      <c r="D1085" s="12" t="s">
        <v>208</v>
      </c>
      <c r="E1085" s="266">
        <v>0.99</v>
      </c>
      <c r="F1085" s="35">
        <f>ROUNDUP(E1085*Bulk!$O$1,-1)</f>
        <v>700</v>
      </c>
      <c r="G1085" s="35">
        <f>ROUNDUP(E1085*Bulk!$O$3,-1)</f>
        <v>650</v>
      </c>
      <c r="H1085" s="2">
        <v>1</v>
      </c>
      <c r="I1085" s="16">
        <f>F1085*H1085</f>
        <v>700</v>
      </c>
      <c r="J1085" s="16">
        <f>G1085*H1085</f>
        <v>650</v>
      </c>
      <c r="K1085" s="185">
        <v>4</v>
      </c>
      <c r="L1085" s="257" t="s">
        <v>134</v>
      </c>
      <c r="M1085" s="178">
        <f>E1085*H1085</f>
        <v>0.99</v>
      </c>
      <c r="N1085" s="178"/>
    </row>
    <row r="1086" spans="1:14" x14ac:dyDescent="0.3">
      <c r="A1086" s="30" t="s">
        <v>1795</v>
      </c>
      <c r="B1086" s="23" t="s">
        <v>1337</v>
      </c>
      <c r="C1086" s="4" t="s">
        <v>1007</v>
      </c>
      <c r="D1086" s="12" t="s">
        <v>208</v>
      </c>
      <c r="E1086" s="266">
        <v>0.99</v>
      </c>
      <c r="F1086" s="35">
        <f>ROUNDUP(E1086*Bulk!$O$1,-1)</f>
        <v>700</v>
      </c>
      <c r="G1086" s="35">
        <f>ROUNDUP(E1086*Bulk!$O$3,-1)</f>
        <v>650</v>
      </c>
      <c r="H1086" s="2">
        <v>2</v>
      </c>
      <c r="I1086" s="16">
        <f>F1086*H1086</f>
        <v>1400</v>
      </c>
      <c r="J1086" s="16">
        <f>G1086*H1086</f>
        <v>1300</v>
      </c>
      <c r="K1086" s="185">
        <v>4</v>
      </c>
      <c r="L1086" s="257" t="s">
        <v>1794</v>
      </c>
      <c r="M1086" s="178">
        <f>E1086*H1086</f>
        <v>1.98</v>
      </c>
      <c r="N1086" s="178"/>
    </row>
    <row r="1087" spans="1:14" x14ac:dyDescent="0.3">
      <c r="A1087" s="30" t="s">
        <v>1675</v>
      </c>
      <c r="B1087" s="23" t="s">
        <v>1337</v>
      </c>
      <c r="C1087" s="4" t="s">
        <v>1007</v>
      </c>
      <c r="D1087" s="11" t="s">
        <v>210</v>
      </c>
      <c r="E1087" s="266">
        <v>1.49</v>
      </c>
      <c r="F1087" s="35">
        <f>ROUNDUP(E1087*Bulk!$O$1,-1)</f>
        <v>1050</v>
      </c>
      <c r="G1087" s="35">
        <f>ROUNDUP(E1087*Bulk!$O$3,-1)</f>
        <v>970</v>
      </c>
      <c r="H1087" s="2">
        <v>1</v>
      </c>
      <c r="I1087" s="16">
        <f>F1087*H1087</f>
        <v>1050</v>
      </c>
      <c r="J1087" s="16">
        <f>G1087*H1087</f>
        <v>970</v>
      </c>
      <c r="K1087" s="185">
        <v>4</v>
      </c>
      <c r="L1087" s="257" t="s">
        <v>6667</v>
      </c>
      <c r="M1087" s="178">
        <f>E1087*H1087</f>
        <v>1.49</v>
      </c>
      <c r="N1087" s="178"/>
    </row>
    <row r="1088" spans="1:14" x14ac:dyDescent="0.3">
      <c r="A1088" s="22" t="s">
        <v>4066</v>
      </c>
      <c r="B1088" s="165" t="s">
        <v>1515</v>
      </c>
      <c r="C1088" s="4" t="s">
        <v>1007</v>
      </c>
      <c r="D1088" s="12" t="s">
        <v>208</v>
      </c>
      <c r="E1088" s="266">
        <v>1.99</v>
      </c>
      <c r="F1088" s="35">
        <f>ROUNDUP(E1088*Bulk!$O$1,-1)</f>
        <v>1400</v>
      </c>
      <c r="G1088" s="35">
        <f>ROUNDUP(E1088*Bulk!$O$3,-1)</f>
        <v>1300</v>
      </c>
      <c r="H1088" s="2">
        <v>1</v>
      </c>
      <c r="I1088" s="16">
        <f>F1088*H1088</f>
        <v>1400</v>
      </c>
      <c r="J1088" s="16">
        <f>G1088*H1088</f>
        <v>1300</v>
      </c>
      <c r="K1088" s="185">
        <v>4</v>
      </c>
      <c r="L1088" s="257" t="s">
        <v>4032</v>
      </c>
      <c r="M1088" s="178">
        <f>E1088*H1088</f>
        <v>1.99</v>
      </c>
      <c r="N1088" s="178"/>
    </row>
    <row r="1089" spans="1:14" x14ac:dyDescent="0.3">
      <c r="A1089" s="4" t="s">
        <v>6668</v>
      </c>
      <c r="B1089" s="284" t="s">
        <v>6291</v>
      </c>
      <c r="C1089" s="4" t="s">
        <v>1007</v>
      </c>
      <c r="D1089" s="12" t="s">
        <v>208</v>
      </c>
      <c r="E1089" s="266">
        <v>0.49</v>
      </c>
      <c r="F1089" s="35">
        <f>ROUNDUP(E1089*Bulk!$O$1,-1)</f>
        <v>350</v>
      </c>
      <c r="G1089" s="35">
        <f>ROUNDUP(E1089*Bulk!$O$3,-1)</f>
        <v>320</v>
      </c>
      <c r="H1089" s="2">
        <v>1</v>
      </c>
      <c r="I1089" s="35">
        <f>F1089*H1089</f>
        <v>350</v>
      </c>
      <c r="J1089" s="35">
        <f>G1089*H1089</f>
        <v>320</v>
      </c>
      <c r="K1089" s="185">
        <v>4</v>
      </c>
      <c r="L1089" s="257" t="s">
        <v>6669</v>
      </c>
      <c r="M1089" s="178">
        <f>E1089*H1089</f>
        <v>0.49</v>
      </c>
      <c r="N1089" s="178"/>
    </row>
    <row r="1090" spans="1:14" x14ac:dyDescent="0.3">
      <c r="A1090" s="22" t="s">
        <v>4033</v>
      </c>
      <c r="B1090" s="244" t="s">
        <v>3838</v>
      </c>
      <c r="C1090" s="4" t="s">
        <v>1007</v>
      </c>
      <c r="D1090" s="11" t="s">
        <v>210</v>
      </c>
      <c r="E1090" s="266">
        <v>0.99</v>
      </c>
      <c r="F1090" s="35">
        <f>ROUNDUP(E1090*Bulk!$O$1,-1)</f>
        <v>700</v>
      </c>
      <c r="G1090" s="35">
        <f>ROUNDUP(E1090*Bulk!$O$3,-1)</f>
        <v>650</v>
      </c>
      <c r="H1090" s="2">
        <v>1</v>
      </c>
      <c r="I1090" s="16">
        <f>F1090*H1090</f>
        <v>700</v>
      </c>
      <c r="J1090" s="16">
        <f>G1090*H1090</f>
        <v>650</v>
      </c>
      <c r="K1090" s="185">
        <v>4</v>
      </c>
      <c r="L1090" s="257" t="s">
        <v>4034</v>
      </c>
      <c r="M1090" s="178">
        <f>E1090*H1090</f>
        <v>0.99</v>
      </c>
      <c r="N1090" s="178"/>
    </row>
    <row r="1091" spans="1:14" x14ac:dyDescent="0.3">
      <c r="A1091" s="4" t="s">
        <v>5598</v>
      </c>
      <c r="B1091" s="244" t="s">
        <v>3838</v>
      </c>
      <c r="C1091" s="4" t="s">
        <v>1007</v>
      </c>
      <c r="D1091" s="11" t="s">
        <v>210</v>
      </c>
      <c r="E1091" s="266">
        <v>0.99</v>
      </c>
      <c r="F1091" s="35">
        <f>ROUNDUP(E1091*Bulk!$O$1,-1)</f>
        <v>700</v>
      </c>
      <c r="G1091" s="35">
        <f>ROUNDUP(E1091*Bulk!$O$3,-1)</f>
        <v>650</v>
      </c>
      <c r="H1091" s="2">
        <v>1</v>
      </c>
      <c r="I1091" s="35">
        <f>F1091*H1091</f>
        <v>700</v>
      </c>
      <c r="J1091" s="35">
        <f>G1091*H1091</f>
        <v>650</v>
      </c>
      <c r="K1091" s="185">
        <v>4</v>
      </c>
      <c r="L1091" s="257" t="s">
        <v>6131</v>
      </c>
      <c r="M1091" s="178">
        <f>E1091*H1091</f>
        <v>0.99</v>
      </c>
      <c r="N1091" s="178"/>
    </row>
    <row r="1092" spans="1:14" x14ac:dyDescent="0.3">
      <c r="A1092" s="30" t="s">
        <v>1796</v>
      </c>
      <c r="B1092" s="23" t="s">
        <v>1337</v>
      </c>
      <c r="C1092" s="4" t="s">
        <v>1007</v>
      </c>
      <c r="D1092" s="12" t="s">
        <v>208</v>
      </c>
      <c r="E1092" s="266">
        <v>0.99</v>
      </c>
      <c r="F1092" s="35">
        <f>ROUNDUP(E1092*Bulk!$O$1,-1)</f>
        <v>700</v>
      </c>
      <c r="G1092" s="35">
        <f>ROUNDUP(E1092*Bulk!$O$3,-1)</f>
        <v>650</v>
      </c>
      <c r="H1092" s="2">
        <v>2</v>
      </c>
      <c r="I1092" s="16">
        <f>F1092*H1092</f>
        <v>1400</v>
      </c>
      <c r="J1092" s="16">
        <f>G1092*H1092</f>
        <v>1300</v>
      </c>
      <c r="K1092" s="185">
        <v>5</v>
      </c>
      <c r="L1092" s="257" t="s">
        <v>1797</v>
      </c>
      <c r="M1092" s="178">
        <f>E1092*H1092</f>
        <v>1.98</v>
      </c>
      <c r="N1092" s="178"/>
    </row>
    <row r="1093" spans="1:14" x14ac:dyDescent="0.3">
      <c r="A1093" s="30" t="s">
        <v>1799</v>
      </c>
      <c r="B1093" s="23" t="s">
        <v>1337</v>
      </c>
      <c r="C1093" s="4" t="s">
        <v>1007</v>
      </c>
      <c r="D1093" s="12" t="s">
        <v>208</v>
      </c>
      <c r="E1093" s="266">
        <v>0.99</v>
      </c>
      <c r="F1093" s="35">
        <f>ROUNDUP(E1093*Bulk!$O$1,-1)</f>
        <v>700</v>
      </c>
      <c r="G1093" s="35">
        <f>ROUNDUP(E1093*Bulk!$O$3,-1)</f>
        <v>650</v>
      </c>
      <c r="H1093" s="2">
        <v>2</v>
      </c>
      <c r="I1093" s="16">
        <f>F1093*H1093</f>
        <v>1400</v>
      </c>
      <c r="J1093" s="16">
        <f>G1093*H1093</f>
        <v>1300</v>
      </c>
      <c r="K1093" s="185">
        <v>5</v>
      </c>
      <c r="L1093" s="257" t="s">
        <v>1798</v>
      </c>
      <c r="M1093" s="178">
        <f>E1093*H1093</f>
        <v>1.98</v>
      </c>
      <c r="N1093" s="178"/>
    </row>
    <row r="1094" spans="1:14" x14ac:dyDescent="0.3">
      <c r="A1094" s="30" t="s">
        <v>1092</v>
      </c>
      <c r="B1094" s="170" t="s">
        <v>1523</v>
      </c>
      <c r="C1094" s="4" t="s">
        <v>1007</v>
      </c>
      <c r="D1094" s="12" t="s">
        <v>208</v>
      </c>
      <c r="E1094" s="266">
        <v>0.49</v>
      </c>
      <c r="F1094" s="35">
        <f>ROUNDUP(E1094*Bulk!$O$1,-1)</f>
        <v>350</v>
      </c>
      <c r="G1094" s="35">
        <f>ROUNDUP(E1094*Bulk!$O$3,-1)</f>
        <v>320</v>
      </c>
      <c r="H1094" s="2">
        <v>4</v>
      </c>
      <c r="I1094" s="16">
        <f>F1094*H1094</f>
        <v>1400</v>
      </c>
      <c r="J1094" s="16">
        <f>G1094*H1094</f>
        <v>1280</v>
      </c>
      <c r="K1094" s="185">
        <v>5</v>
      </c>
      <c r="L1094" s="257" t="s">
        <v>1091</v>
      </c>
      <c r="M1094" s="178">
        <f>E1094*H1094</f>
        <v>1.96</v>
      </c>
      <c r="N1094" s="178"/>
    </row>
    <row r="1095" spans="1:14" x14ac:dyDescent="0.3">
      <c r="A1095" s="30" t="s">
        <v>1094</v>
      </c>
      <c r="B1095" s="172" t="s">
        <v>1525</v>
      </c>
      <c r="C1095" s="4" t="s">
        <v>1007</v>
      </c>
      <c r="D1095" s="12" t="s">
        <v>208</v>
      </c>
      <c r="E1095" s="266">
        <v>0.49</v>
      </c>
      <c r="F1095" s="35">
        <f>ROUNDUP(E1095*Bulk!$O$1,-1)</f>
        <v>350</v>
      </c>
      <c r="G1095" s="35">
        <f>ROUNDUP(E1095*Bulk!$O$3,-1)</f>
        <v>320</v>
      </c>
      <c r="H1095" s="2">
        <v>1</v>
      </c>
      <c r="I1095" s="16">
        <f>F1095*H1095</f>
        <v>350</v>
      </c>
      <c r="J1095" s="16">
        <f>G1095*H1095</f>
        <v>320</v>
      </c>
      <c r="K1095" s="185">
        <v>5</v>
      </c>
      <c r="L1095" s="257" t="s">
        <v>1093</v>
      </c>
      <c r="M1095" s="178">
        <f>E1095*H1095</f>
        <v>0.49</v>
      </c>
      <c r="N1095" s="178"/>
    </row>
    <row r="1096" spans="1:14" x14ac:dyDescent="0.3">
      <c r="A1096" s="30" t="s">
        <v>1796</v>
      </c>
      <c r="B1096" s="192" t="s">
        <v>2422</v>
      </c>
      <c r="C1096" s="4" t="s">
        <v>1007</v>
      </c>
      <c r="D1096" s="251" t="s">
        <v>4302</v>
      </c>
      <c r="E1096" s="266">
        <v>0.99</v>
      </c>
      <c r="F1096" s="35">
        <f>ROUNDUP(E1096*Bulk!$O$1,-1)</f>
        <v>700</v>
      </c>
      <c r="G1096" s="35">
        <f>ROUNDUP(E1096*Bulk!$O$3,-1)</f>
        <v>650</v>
      </c>
      <c r="H1096" s="2">
        <v>1</v>
      </c>
      <c r="I1096" s="16">
        <f>F1096*H1096</f>
        <v>700</v>
      </c>
      <c r="J1096" s="16">
        <f>G1096*H1096</f>
        <v>650</v>
      </c>
      <c r="K1096" s="185">
        <v>5</v>
      </c>
      <c r="L1096" s="257" t="s">
        <v>3101</v>
      </c>
      <c r="M1096" s="178">
        <f>E1096*H1096</f>
        <v>0.99</v>
      </c>
      <c r="N1096" s="178"/>
    </row>
    <row r="1097" spans="1:14" x14ac:dyDescent="0.3">
      <c r="A1097" s="30" t="s">
        <v>4856</v>
      </c>
      <c r="B1097" s="255" t="s">
        <v>4514</v>
      </c>
      <c r="C1097" s="4" t="s">
        <v>1007</v>
      </c>
      <c r="D1097" s="12" t="s">
        <v>208</v>
      </c>
      <c r="E1097" s="266">
        <v>0.49</v>
      </c>
      <c r="F1097" s="35">
        <f>ROUNDUP(E1097*Bulk!$O$1,-1)</f>
        <v>350</v>
      </c>
      <c r="G1097" s="35">
        <f>ROUNDUP(E1097*Bulk!$O$3,-1)</f>
        <v>320</v>
      </c>
      <c r="H1097" s="2">
        <v>1</v>
      </c>
      <c r="I1097" s="16">
        <f>F1097*H1097</f>
        <v>350</v>
      </c>
      <c r="J1097" s="16">
        <f>G1097*H1097</f>
        <v>320</v>
      </c>
      <c r="K1097" s="185">
        <v>5</v>
      </c>
      <c r="L1097" s="257" t="s">
        <v>4857</v>
      </c>
      <c r="M1097" s="178">
        <f>E1097*H1097</f>
        <v>0.49</v>
      </c>
      <c r="N1097" s="178"/>
    </row>
    <row r="1098" spans="1:14" x14ac:dyDescent="0.3">
      <c r="A1098" s="4" t="s">
        <v>6132</v>
      </c>
      <c r="B1098" s="272" t="s">
        <v>5294</v>
      </c>
      <c r="C1098" s="4" t="s">
        <v>1007</v>
      </c>
      <c r="D1098" s="12" t="s">
        <v>208</v>
      </c>
      <c r="E1098" s="266">
        <v>0.99</v>
      </c>
      <c r="F1098" s="35">
        <f>ROUNDUP(E1098*Bulk!$O$1,-1)</f>
        <v>700</v>
      </c>
      <c r="G1098" s="35">
        <f>ROUNDUP(E1098*Bulk!$O$3,-1)</f>
        <v>650</v>
      </c>
      <c r="H1098" s="2">
        <v>1</v>
      </c>
      <c r="I1098" s="35">
        <f>F1098*H1098</f>
        <v>700</v>
      </c>
      <c r="J1098" s="35">
        <f>G1098*H1098</f>
        <v>650</v>
      </c>
      <c r="K1098" s="185">
        <v>5</v>
      </c>
      <c r="L1098" s="257" t="s">
        <v>6133</v>
      </c>
      <c r="M1098" s="178">
        <f>E1098*H1098</f>
        <v>0.99</v>
      </c>
      <c r="N1098" s="178"/>
    </row>
    <row r="1099" spans="1:14" x14ac:dyDescent="0.3">
      <c r="A1099" s="4" t="s">
        <v>6134</v>
      </c>
      <c r="B1099" s="272" t="s">
        <v>5294</v>
      </c>
      <c r="C1099" s="4" t="s">
        <v>1007</v>
      </c>
      <c r="D1099" s="12" t="s">
        <v>208</v>
      </c>
      <c r="E1099" s="266">
        <v>1.99</v>
      </c>
      <c r="F1099" s="35">
        <f>ROUNDUP(E1099*Bulk!$O$1,-1)</f>
        <v>1400</v>
      </c>
      <c r="G1099" s="35">
        <f>ROUNDUP(E1099*Bulk!$O$3,-1)</f>
        <v>1300</v>
      </c>
      <c r="H1099" s="2">
        <v>1</v>
      </c>
      <c r="I1099" s="35">
        <f>F1099*H1099</f>
        <v>1400</v>
      </c>
      <c r="J1099" s="35">
        <f>G1099*H1099</f>
        <v>1300</v>
      </c>
      <c r="K1099" s="185">
        <v>5</v>
      </c>
      <c r="L1099" s="257" t="s">
        <v>6135</v>
      </c>
      <c r="M1099" s="178">
        <f>E1099*H1099</f>
        <v>1.99</v>
      </c>
      <c r="N1099" s="178"/>
    </row>
    <row r="1100" spans="1:14" x14ac:dyDescent="0.3">
      <c r="A1100" s="4" t="s">
        <v>6671</v>
      </c>
      <c r="B1100" s="166" t="s">
        <v>1516</v>
      </c>
      <c r="C1100" s="4" t="s">
        <v>1007</v>
      </c>
      <c r="D1100" s="12" t="s">
        <v>208</v>
      </c>
      <c r="E1100" s="266">
        <v>0.49</v>
      </c>
      <c r="F1100" s="35">
        <f>ROUNDUP(E1100*Bulk!$O$1,-1)</f>
        <v>350</v>
      </c>
      <c r="G1100" s="35">
        <f>ROUNDUP(E1100*Bulk!$O$3,-1)</f>
        <v>320</v>
      </c>
      <c r="H1100" s="2">
        <v>1</v>
      </c>
      <c r="I1100" s="35">
        <f>F1100*H1100</f>
        <v>350</v>
      </c>
      <c r="J1100" s="35">
        <f>G1100*H1100</f>
        <v>320</v>
      </c>
      <c r="K1100" s="185">
        <v>6</v>
      </c>
      <c r="L1100" s="257" t="s">
        <v>6670</v>
      </c>
      <c r="M1100" s="178">
        <f>E1100*H1100</f>
        <v>0.49</v>
      </c>
      <c r="N1100" s="178"/>
    </row>
    <row r="1101" spans="1:14" x14ac:dyDescent="0.3">
      <c r="A1101" s="4" t="s">
        <v>6136</v>
      </c>
      <c r="B1101" s="272" t="s">
        <v>5294</v>
      </c>
      <c r="C1101" s="4" t="s">
        <v>1007</v>
      </c>
      <c r="D1101" s="11" t="s">
        <v>210</v>
      </c>
      <c r="E1101" s="266">
        <v>1.99</v>
      </c>
      <c r="F1101" s="35">
        <f>ROUNDUP(E1101*Bulk!$O$1,-1)</f>
        <v>1400</v>
      </c>
      <c r="G1101" s="35">
        <f>ROUNDUP(E1101*Bulk!$O$3,-1)</f>
        <v>1300</v>
      </c>
      <c r="H1101" s="2">
        <v>1</v>
      </c>
      <c r="I1101" s="35">
        <f>F1101*H1101</f>
        <v>1400</v>
      </c>
      <c r="J1101" s="35">
        <f>G1101*H1101</f>
        <v>1300</v>
      </c>
      <c r="K1101" s="185">
        <v>6</v>
      </c>
      <c r="L1101" s="257" t="s">
        <v>6137</v>
      </c>
      <c r="M1101" s="178">
        <f>E1101*H1101</f>
        <v>1.99</v>
      </c>
      <c r="N1101" s="178"/>
    </row>
    <row r="1102" spans="1:14" x14ac:dyDescent="0.3">
      <c r="A1102" s="30" t="s">
        <v>1800</v>
      </c>
      <c r="B1102" s="23" t="s">
        <v>1337</v>
      </c>
      <c r="C1102" s="4" t="s">
        <v>1007</v>
      </c>
      <c r="D1102" s="12" t="s">
        <v>208</v>
      </c>
      <c r="E1102" s="266">
        <v>0.49</v>
      </c>
      <c r="F1102" s="35">
        <f>ROUNDUP(E1102*Bulk!$O$1,-1)</f>
        <v>350</v>
      </c>
      <c r="G1102" s="35">
        <f>ROUNDUP(E1102*Bulk!$O$3,-1)</f>
        <v>320</v>
      </c>
      <c r="H1102" s="2">
        <v>2</v>
      </c>
      <c r="I1102" s="16">
        <f>F1102*H1102</f>
        <v>700</v>
      </c>
      <c r="J1102" s="16">
        <f>G1102*H1102</f>
        <v>640</v>
      </c>
      <c r="K1102" s="185">
        <v>7</v>
      </c>
      <c r="L1102" s="257" t="s">
        <v>1801</v>
      </c>
      <c r="M1102" s="178">
        <f>E1102*H1102</f>
        <v>0.98</v>
      </c>
    </row>
    <row r="1103" spans="1:14" x14ac:dyDescent="0.3">
      <c r="A1103" s="30" t="s">
        <v>2392</v>
      </c>
      <c r="B1103" s="156" t="s">
        <v>1502</v>
      </c>
      <c r="C1103" s="4" t="s">
        <v>1007</v>
      </c>
      <c r="D1103" s="12" t="s">
        <v>208</v>
      </c>
      <c r="E1103" s="266">
        <v>0.49</v>
      </c>
      <c r="F1103" s="35">
        <f>ROUNDUP(E1103*Bulk!$O$1,-1)</f>
        <v>350</v>
      </c>
      <c r="G1103" s="35">
        <f>ROUNDUP(E1103*Bulk!$O$3,-1)</f>
        <v>320</v>
      </c>
      <c r="H1103" s="2">
        <v>1</v>
      </c>
      <c r="I1103" s="16">
        <f>F1103*H1103</f>
        <v>350</v>
      </c>
      <c r="J1103" s="16">
        <f>G1103*H1103</f>
        <v>320</v>
      </c>
      <c r="K1103" s="185">
        <v>9</v>
      </c>
      <c r="L1103" s="257" t="s">
        <v>1147</v>
      </c>
      <c r="M1103" s="178">
        <f>E1103*H1103</f>
        <v>0.49</v>
      </c>
    </row>
    <row r="1104" spans="1:14" x14ac:dyDescent="0.3">
      <c r="A1104" s="4" t="s">
        <v>1954</v>
      </c>
      <c r="B1104" s="146" t="s">
        <v>1490</v>
      </c>
      <c r="C1104" s="4" t="s">
        <v>1007</v>
      </c>
      <c r="D1104" s="12" t="s">
        <v>208</v>
      </c>
      <c r="E1104" s="266">
        <v>0.49</v>
      </c>
      <c r="F1104" s="35">
        <f>ROUNDUP(E1104*Bulk!$O$1,-1)</f>
        <v>350</v>
      </c>
      <c r="G1104" s="35">
        <f>ROUNDUP(E1104*Bulk!$O$3,-1)</f>
        <v>320</v>
      </c>
      <c r="H1104" s="2">
        <v>1</v>
      </c>
      <c r="I1104" s="16">
        <f>F1104*H1104</f>
        <v>350</v>
      </c>
      <c r="J1104" s="16">
        <f>G1104*H1104</f>
        <v>320</v>
      </c>
      <c r="K1104" s="185">
        <v>11</v>
      </c>
      <c r="L1104" s="257" t="s">
        <v>1955</v>
      </c>
      <c r="M1104" s="178">
        <f>E1104*H1104</f>
        <v>0.49</v>
      </c>
    </row>
    <row r="1105" spans="1:13" x14ac:dyDescent="0.3">
      <c r="A1105" s="4" t="s">
        <v>6139</v>
      </c>
      <c r="B1105" s="272" t="s">
        <v>5293</v>
      </c>
      <c r="C1105" s="4" t="s">
        <v>2661</v>
      </c>
      <c r="D1105" s="12" t="s">
        <v>208</v>
      </c>
      <c r="E1105" s="266">
        <v>0.49</v>
      </c>
      <c r="F1105" s="35">
        <f>ROUNDUP(E1105*Bulk!$O$1,-1)</f>
        <v>350</v>
      </c>
      <c r="G1105" s="35">
        <f>ROUNDUP(E1105*Bulk!$O$3,-1)</f>
        <v>320</v>
      </c>
      <c r="H1105" s="2">
        <v>1</v>
      </c>
      <c r="I1105" s="35">
        <f>F1105*H1105</f>
        <v>350</v>
      </c>
      <c r="J1105" s="35">
        <f>G1105*H1105</f>
        <v>320</v>
      </c>
      <c r="K1105" s="185">
        <v>3</v>
      </c>
      <c r="L1105" s="257" t="s">
        <v>6138</v>
      </c>
      <c r="M1105" s="178">
        <f>E1105*H1105</f>
        <v>0.49</v>
      </c>
    </row>
    <row r="1106" spans="1:13" x14ac:dyDescent="0.3">
      <c r="A1106" s="21" t="s">
        <v>6139</v>
      </c>
      <c r="B1106" s="272" t="s">
        <v>5293</v>
      </c>
      <c r="C1106" s="4" t="s">
        <v>2661</v>
      </c>
      <c r="D1106" s="12" t="s">
        <v>208</v>
      </c>
      <c r="E1106" s="266">
        <v>0.49</v>
      </c>
      <c r="F1106" s="35">
        <f>ROUNDUP(E1106*Bulk!$O$1,-1)</f>
        <v>350</v>
      </c>
      <c r="G1106" s="35">
        <f>ROUNDUP(E1106*Bulk!$O$3,-1)</f>
        <v>320</v>
      </c>
      <c r="H1106" s="2">
        <v>1</v>
      </c>
      <c r="I1106" s="35">
        <f>F1106*H1106</f>
        <v>350</v>
      </c>
      <c r="J1106" s="35">
        <f>G1106*H1106</f>
        <v>320</v>
      </c>
      <c r="K1106" s="185">
        <v>3</v>
      </c>
      <c r="L1106" s="257" t="s">
        <v>6140</v>
      </c>
      <c r="M1106" s="178">
        <f>E1106*H1106</f>
        <v>0.49</v>
      </c>
    </row>
    <row r="1107" spans="1:13" x14ac:dyDescent="0.3">
      <c r="A1107" s="4" t="s">
        <v>1552</v>
      </c>
      <c r="B1107" s="172" t="s">
        <v>1525</v>
      </c>
      <c r="C1107" s="4" t="s">
        <v>2661</v>
      </c>
      <c r="D1107" s="12" t="s">
        <v>208</v>
      </c>
      <c r="E1107" s="266">
        <v>0.49</v>
      </c>
      <c r="F1107" s="35">
        <f>ROUNDUP(E1107*Bulk!$O$1,-1)</f>
        <v>350</v>
      </c>
      <c r="G1107" s="35">
        <f>ROUNDUP(E1107*Bulk!$O$3,-1)</f>
        <v>320</v>
      </c>
      <c r="H1107" s="2">
        <v>1</v>
      </c>
      <c r="I1107" s="16">
        <f>F1107*H1107</f>
        <v>350</v>
      </c>
      <c r="J1107" s="16">
        <f>G1107*H1107</f>
        <v>320</v>
      </c>
      <c r="K1107" s="185">
        <v>4</v>
      </c>
      <c r="L1107" s="257" t="s">
        <v>1551</v>
      </c>
      <c r="M1107" s="178">
        <f>E1107*H1107</f>
        <v>0.49</v>
      </c>
    </row>
    <row r="1108" spans="1:13" x14ac:dyDescent="0.3">
      <c r="A1108" s="22" t="s">
        <v>2660</v>
      </c>
      <c r="B1108" s="205" t="s">
        <v>2628</v>
      </c>
      <c r="C1108" s="4" t="s">
        <v>2661</v>
      </c>
      <c r="D1108" s="11" t="s">
        <v>210</v>
      </c>
      <c r="E1108" s="266">
        <v>1.49</v>
      </c>
      <c r="F1108" s="35">
        <f>ROUNDUP(E1108*Bulk!$O$1,-1)</f>
        <v>1050</v>
      </c>
      <c r="G1108" s="35">
        <f>ROUNDUP(E1108*Bulk!$O$3,-1)</f>
        <v>970</v>
      </c>
      <c r="H1108" s="2">
        <v>1</v>
      </c>
      <c r="I1108" s="16">
        <f>F1108*H1108</f>
        <v>1050</v>
      </c>
      <c r="J1108" s="16">
        <f>G1108*H1108</f>
        <v>970</v>
      </c>
      <c r="K1108" s="185">
        <v>4</v>
      </c>
      <c r="L1108" s="257" t="s">
        <v>4035</v>
      </c>
      <c r="M1108" s="178">
        <f>E1108*H1108</f>
        <v>1.49</v>
      </c>
    </row>
    <row r="1109" spans="1:13" x14ac:dyDescent="0.3">
      <c r="A1109" s="33" t="s">
        <v>2660</v>
      </c>
      <c r="B1109" s="205" t="s">
        <v>2628</v>
      </c>
      <c r="C1109" s="4" t="s">
        <v>2661</v>
      </c>
      <c r="D1109" s="11" t="s">
        <v>210</v>
      </c>
      <c r="E1109" s="266">
        <v>1.99</v>
      </c>
      <c r="F1109" s="35">
        <f>ROUNDUP(E1109*Bulk!$O$1,-1)</f>
        <v>1400</v>
      </c>
      <c r="G1109" s="35">
        <f>ROUNDUP(E1109*Bulk!$O$3,-1)</f>
        <v>1300</v>
      </c>
      <c r="H1109" s="2">
        <v>1</v>
      </c>
      <c r="I1109" s="16">
        <f>F1109*H1109</f>
        <v>1400</v>
      </c>
      <c r="J1109" s="16">
        <f>G1109*H1109</f>
        <v>1300</v>
      </c>
      <c r="K1109" s="185">
        <v>4</v>
      </c>
      <c r="L1109" s="257" t="s">
        <v>6141</v>
      </c>
      <c r="M1109" s="178">
        <f>E1109*H1109</f>
        <v>1.99</v>
      </c>
    </row>
    <row r="1110" spans="1:13" x14ac:dyDescent="0.3">
      <c r="A1110" s="4" t="s">
        <v>6143</v>
      </c>
      <c r="B1110" s="244" t="s">
        <v>3838</v>
      </c>
      <c r="C1110" s="4" t="s">
        <v>2661</v>
      </c>
      <c r="D1110" s="11" t="s">
        <v>210</v>
      </c>
      <c r="E1110" s="266">
        <v>1.49</v>
      </c>
      <c r="F1110" s="35">
        <f>ROUNDUP(E1110*Bulk!$O$1,-1)</f>
        <v>1050</v>
      </c>
      <c r="G1110" s="35">
        <f>ROUNDUP(E1110*Bulk!$O$3,-1)</f>
        <v>970</v>
      </c>
      <c r="H1110" s="2">
        <v>1</v>
      </c>
      <c r="I1110" s="35">
        <f>F1110*H1110</f>
        <v>1050</v>
      </c>
      <c r="J1110" s="35">
        <f>G1110*H1110</f>
        <v>970</v>
      </c>
      <c r="K1110" s="185">
        <v>4</v>
      </c>
      <c r="L1110" s="257" t="s">
        <v>6142</v>
      </c>
      <c r="M1110" s="178">
        <f>E1110*H1110</f>
        <v>1.49</v>
      </c>
    </row>
    <row r="1111" spans="1:13" x14ac:dyDescent="0.3">
      <c r="A1111" s="4" t="s">
        <v>6144</v>
      </c>
      <c r="B1111" s="272" t="s">
        <v>5293</v>
      </c>
      <c r="C1111" s="4" t="s">
        <v>2661</v>
      </c>
      <c r="D1111" s="12" t="s">
        <v>208</v>
      </c>
      <c r="E1111" s="266">
        <v>0.49</v>
      </c>
      <c r="F1111" s="35">
        <f>ROUNDUP(E1111*Bulk!$O$1,-1)</f>
        <v>350</v>
      </c>
      <c r="G1111" s="35">
        <f>ROUNDUP(E1111*Bulk!$O$3,-1)</f>
        <v>320</v>
      </c>
      <c r="H1111" s="2">
        <v>1</v>
      </c>
      <c r="I1111" s="35">
        <f>F1111*H1111</f>
        <v>350</v>
      </c>
      <c r="J1111" s="35">
        <f>G1111*H1111</f>
        <v>320</v>
      </c>
      <c r="K1111" s="185">
        <v>5</v>
      </c>
      <c r="L1111" s="257" t="s">
        <v>6145</v>
      </c>
      <c r="M1111" s="178">
        <f>E1111*H1111</f>
        <v>0.49</v>
      </c>
    </row>
    <row r="1112" spans="1:13" x14ac:dyDescent="0.3">
      <c r="A1112" s="4" t="s">
        <v>6146</v>
      </c>
      <c r="B1112" s="272" t="s">
        <v>5293</v>
      </c>
      <c r="C1112" s="4" t="s">
        <v>2661</v>
      </c>
      <c r="D1112" s="12" t="s">
        <v>208</v>
      </c>
      <c r="E1112" s="266">
        <v>0.49</v>
      </c>
      <c r="F1112" s="35">
        <f>ROUNDUP(E1112*Bulk!$O$1,-1)</f>
        <v>350</v>
      </c>
      <c r="G1112" s="35">
        <f>ROUNDUP(E1112*Bulk!$O$3,-1)</f>
        <v>320</v>
      </c>
      <c r="H1112" s="2">
        <v>1</v>
      </c>
      <c r="I1112" s="35">
        <f>F1112*H1112</f>
        <v>350</v>
      </c>
      <c r="J1112" s="35">
        <f>G1112*H1112</f>
        <v>320</v>
      </c>
      <c r="K1112" s="185">
        <v>5</v>
      </c>
      <c r="L1112" s="257" t="s">
        <v>6147</v>
      </c>
      <c r="M1112" s="178">
        <f>E1112*H1112</f>
        <v>0.49</v>
      </c>
    </row>
    <row r="1113" spans="1:13" x14ac:dyDescent="0.3">
      <c r="A1113" s="30" t="s">
        <v>1011</v>
      </c>
      <c r="B1113" s="156" t="s">
        <v>1502</v>
      </c>
      <c r="C1113" s="4" t="s">
        <v>1010</v>
      </c>
      <c r="D1113" s="12" t="s">
        <v>208</v>
      </c>
      <c r="E1113" s="266">
        <v>0.49</v>
      </c>
      <c r="F1113" s="35">
        <f>ROUNDUP(E1113*Bulk!$O$1,-1)</f>
        <v>350</v>
      </c>
      <c r="G1113" s="35">
        <f>ROUNDUP(E1113*Bulk!$O$3,-1)</f>
        <v>320</v>
      </c>
      <c r="H1113" s="2">
        <v>4</v>
      </c>
      <c r="I1113" s="16">
        <f>F1113*H1113</f>
        <v>1400</v>
      </c>
      <c r="J1113" s="16">
        <f>G1113*H1113</f>
        <v>1280</v>
      </c>
      <c r="K1113" s="185">
        <v>2</v>
      </c>
      <c r="L1113" s="257" t="s">
        <v>1012</v>
      </c>
      <c r="M1113" s="178">
        <f>E1113*H1113</f>
        <v>1.96</v>
      </c>
    </row>
    <row r="1114" spans="1:13" x14ac:dyDescent="0.3">
      <c r="A1114" s="30" t="s">
        <v>2284</v>
      </c>
      <c r="B1114" s="170" t="s">
        <v>1523</v>
      </c>
      <c r="C1114" s="4" t="s">
        <v>1010</v>
      </c>
      <c r="D1114" s="12" t="s">
        <v>208</v>
      </c>
      <c r="E1114" s="266">
        <v>0.49</v>
      </c>
      <c r="F1114" s="35">
        <f>ROUNDUP(E1114*Bulk!$O$1,-1)</f>
        <v>350</v>
      </c>
      <c r="G1114" s="35">
        <f>ROUNDUP(E1114*Bulk!$O$3,-1)</f>
        <v>320</v>
      </c>
      <c r="H1114" s="2">
        <v>2</v>
      </c>
      <c r="I1114" s="16">
        <f>F1114*H1114</f>
        <v>700</v>
      </c>
      <c r="J1114" s="16">
        <f>G1114*H1114</f>
        <v>640</v>
      </c>
      <c r="K1114" s="185">
        <v>2</v>
      </c>
      <c r="L1114" s="257" t="s">
        <v>2285</v>
      </c>
      <c r="M1114" s="178">
        <f>E1114*H1114</f>
        <v>0.98</v>
      </c>
    </row>
    <row r="1115" spans="1:13" x14ac:dyDescent="0.3">
      <c r="A1115" s="4" t="s">
        <v>6148</v>
      </c>
      <c r="B1115" s="101" t="s">
        <v>6269</v>
      </c>
      <c r="C1115" s="4" t="s">
        <v>1010</v>
      </c>
      <c r="D1115" s="12" t="s">
        <v>208</v>
      </c>
      <c r="E1115" s="266">
        <v>0.99</v>
      </c>
      <c r="F1115" s="35">
        <f>ROUNDUP(E1115*Bulk!$O$1,-1)</f>
        <v>700</v>
      </c>
      <c r="G1115" s="35">
        <f>ROUNDUP(E1115*Bulk!$O$3,-1)</f>
        <v>650</v>
      </c>
      <c r="H1115" s="2">
        <v>1</v>
      </c>
      <c r="I1115" s="35">
        <f>F1115*H1115</f>
        <v>700</v>
      </c>
      <c r="J1115" s="35">
        <f>G1115*H1115</f>
        <v>650</v>
      </c>
      <c r="K1115" s="185">
        <v>2</v>
      </c>
      <c r="L1115" s="257" t="s">
        <v>6149</v>
      </c>
      <c r="M1115" s="178">
        <f>E1115*H1115</f>
        <v>0.99</v>
      </c>
    </row>
    <row r="1116" spans="1:13" x14ac:dyDescent="0.3">
      <c r="A1116" s="4" t="s">
        <v>1754</v>
      </c>
      <c r="B1116" s="23" t="s">
        <v>1322</v>
      </c>
      <c r="C1116" s="4" t="s">
        <v>1010</v>
      </c>
      <c r="D1116" s="12" t="s">
        <v>208</v>
      </c>
      <c r="E1116" s="266">
        <v>0.49</v>
      </c>
      <c r="F1116" s="35">
        <f>ROUNDUP(E1116*Bulk!$O$1,-1)</f>
        <v>350</v>
      </c>
      <c r="G1116" s="35">
        <f>ROUNDUP(E1116*Bulk!$O$3,-1)</f>
        <v>320</v>
      </c>
      <c r="H1116" s="2">
        <v>1</v>
      </c>
      <c r="I1116" s="16">
        <f>F1116*H1116</f>
        <v>350</v>
      </c>
      <c r="J1116" s="16">
        <f>G1116*H1116</f>
        <v>320</v>
      </c>
      <c r="K1116" s="185">
        <v>3</v>
      </c>
      <c r="L1116" s="257" t="s">
        <v>1753</v>
      </c>
      <c r="M1116" s="178">
        <f>E1116*H1116</f>
        <v>0.49</v>
      </c>
    </row>
    <row r="1117" spans="1:13" x14ac:dyDescent="0.3">
      <c r="A1117" s="30" t="s">
        <v>4025</v>
      </c>
      <c r="B1117" s="151" t="s">
        <v>1495</v>
      </c>
      <c r="C1117" s="4" t="s">
        <v>1010</v>
      </c>
      <c r="D1117" s="12" t="s">
        <v>208</v>
      </c>
      <c r="E1117" s="266">
        <v>0.49</v>
      </c>
      <c r="F1117" s="35">
        <f>ROUNDUP(E1117*Bulk!$O$1,-1)</f>
        <v>350</v>
      </c>
      <c r="G1117" s="35">
        <f>ROUNDUP(E1117*Bulk!$O$3,-1)</f>
        <v>320</v>
      </c>
      <c r="H1117" s="2">
        <v>1</v>
      </c>
      <c r="I1117" s="16">
        <f>F1117*H1117</f>
        <v>350</v>
      </c>
      <c r="J1117" s="16">
        <f>G1117*H1117</f>
        <v>320</v>
      </c>
      <c r="K1117" s="185">
        <v>3</v>
      </c>
      <c r="L1117" s="257" t="s">
        <v>4026</v>
      </c>
      <c r="M1117" s="178">
        <f>E1117*H1117</f>
        <v>0.49</v>
      </c>
    </row>
    <row r="1118" spans="1:13" x14ac:dyDescent="0.3">
      <c r="A1118" s="4" t="s">
        <v>1769</v>
      </c>
      <c r="B1118" s="23" t="s">
        <v>1337</v>
      </c>
      <c r="C1118" s="4" t="s">
        <v>1010</v>
      </c>
      <c r="D1118" s="12" t="s">
        <v>208</v>
      </c>
      <c r="E1118" s="266">
        <v>0.49</v>
      </c>
      <c r="F1118" s="35">
        <f>ROUNDUP(E1118*Bulk!$O$1,-1)</f>
        <v>350</v>
      </c>
      <c r="G1118" s="35">
        <f>ROUNDUP(E1118*Bulk!$O$3,-1)</f>
        <v>320</v>
      </c>
      <c r="H1118" s="2">
        <v>2</v>
      </c>
      <c r="I1118" s="16">
        <f>F1118*H1118</f>
        <v>700</v>
      </c>
      <c r="J1118" s="16">
        <f>G1118*H1118</f>
        <v>640</v>
      </c>
      <c r="K1118" s="185">
        <v>3</v>
      </c>
      <c r="L1118" s="257" t="s">
        <v>1770</v>
      </c>
      <c r="M1118" s="178">
        <f>E1118*H1118</f>
        <v>0.98</v>
      </c>
    </row>
    <row r="1119" spans="1:13" x14ac:dyDescent="0.3">
      <c r="A1119" s="4" t="s">
        <v>3072</v>
      </c>
      <c r="B1119" s="164" t="s">
        <v>1514</v>
      </c>
      <c r="C1119" s="4" t="s">
        <v>1010</v>
      </c>
      <c r="D1119" s="12" t="s">
        <v>208</v>
      </c>
      <c r="E1119" s="266">
        <v>0.49</v>
      </c>
      <c r="F1119" s="35">
        <f>ROUNDUP(E1119*Bulk!$O$1,-1)</f>
        <v>350</v>
      </c>
      <c r="G1119" s="35">
        <f>ROUNDUP(E1119*Bulk!$O$3,-1)</f>
        <v>320</v>
      </c>
      <c r="H1119" s="2">
        <v>1</v>
      </c>
      <c r="I1119" s="16">
        <f>F1119*H1119</f>
        <v>350</v>
      </c>
      <c r="J1119" s="16">
        <f>G1119*H1119</f>
        <v>320</v>
      </c>
      <c r="K1119" s="185">
        <v>3</v>
      </c>
      <c r="L1119" s="257" t="s">
        <v>3071</v>
      </c>
      <c r="M1119" s="178">
        <f>E1119*H1119</f>
        <v>0.49</v>
      </c>
    </row>
    <row r="1120" spans="1:13" x14ac:dyDescent="0.3">
      <c r="A1120" s="4" t="s">
        <v>3072</v>
      </c>
      <c r="B1120" s="164" t="s">
        <v>1514</v>
      </c>
      <c r="C1120" s="4" t="s">
        <v>1010</v>
      </c>
      <c r="D1120" s="12" t="s">
        <v>208</v>
      </c>
      <c r="E1120" s="266">
        <v>0.49</v>
      </c>
      <c r="F1120" s="35">
        <f>ROUNDUP(E1120*Bulk!$O$1,-1)</f>
        <v>350</v>
      </c>
      <c r="G1120" s="35">
        <f>ROUNDUP(E1120*Bulk!$O$3,-1)</f>
        <v>320</v>
      </c>
      <c r="H1120" s="2">
        <v>2</v>
      </c>
      <c r="I1120" s="35">
        <f>F1120*H1120</f>
        <v>700</v>
      </c>
      <c r="J1120" s="35">
        <f>G1120*H1120</f>
        <v>640</v>
      </c>
      <c r="K1120" s="185">
        <v>3</v>
      </c>
      <c r="L1120" s="257" t="s">
        <v>3071</v>
      </c>
      <c r="M1120" s="178">
        <f>E1120*H1120</f>
        <v>0.98</v>
      </c>
    </row>
    <row r="1121" spans="1:13" x14ac:dyDescent="0.3">
      <c r="A1121" s="30" t="s">
        <v>1029</v>
      </c>
      <c r="B1121" s="166" t="s">
        <v>1516</v>
      </c>
      <c r="C1121" s="4" t="s">
        <v>1010</v>
      </c>
      <c r="D1121" s="12" t="s">
        <v>208</v>
      </c>
      <c r="E1121" s="266">
        <v>0.49</v>
      </c>
      <c r="F1121" s="35">
        <f>ROUNDUP(E1121*Bulk!$O$1,-1)</f>
        <v>350</v>
      </c>
      <c r="G1121" s="35">
        <f>ROUNDUP(E1121*Bulk!$O$3,-1)</f>
        <v>320</v>
      </c>
      <c r="H1121" s="2">
        <v>2</v>
      </c>
      <c r="I1121" s="16">
        <f>F1121*H1121</f>
        <v>700</v>
      </c>
      <c r="J1121" s="16">
        <f>G1121*H1121</f>
        <v>640</v>
      </c>
      <c r="K1121" s="185">
        <v>3</v>
      </c>
      <c r="L1121" s="257" t="s">
        <v>1030</v>
      </c>
      <c r="M1121" s="178">
        <f>E1121*H1121</f>
        <v>0.98</v>
      </c>
    </row>
    <row r="1122" spans="1:13" x14ac:dyDescent="0.3">
      <c r="A1122" s="4" t="s">
        <v>6588</v>
      </c>
      <c r="B1122" s="166" t="s">
        <v>1516</v>
      </c>
      <c r="C1122" s="4" t="s">
        <v>1010</v>
      </c>
      <c r="D1122" s="11" t="s">
        <v>210</v>
      </c>
      <c r="E1122" s="266">
        <v>1.99</v>
      </c>
      <c r="F1122" s="35">
        <f>ROUNDUP(E1122*Bulk!$O$1,-1)</f>
        <v>1400</v>
      </c>
      <c r="G1122" s="35">
        <f>ROUNDUP(E1122*Bulk!$O$3,-1)</f>
        <v>1300</v>
      </c>
      <c r="H1122" s="2">
        <v>1</v>
      </c>
      <c r="I1122" s="16">
        <f>F1122*H1122</f>
        <v>1400</v>
      </c>
      <c r="J1122" s="16">
        <f>G1122*H1122</f>
        <v>1300</v>
      </c>
      <c r="K1122" s="185">
        <v>3</v>
      </c>
      <c r="L1122" s="257" t="s">
        <v>6672</v>
      </c>
      <c r="M1122" s="178">
        <f>E1122*H1122</f>
        <v>1.99</v>
      </c>
    </row>
    <row r="1123" spans="1:13" x14ac:dyDescent="0.3">
      <c r="A1123" s="30" t="s">
        <v>3489</v>
      </c>
      <c r="B1123" s="193" t="s">
        <v>2424</v>
      </c>
      <c r="C1123" s="4" t="s">
        <v>1010</v>
      </c>
      <c r="D1123" s="12" t="s">
        <v>208</v>
      </c>
      <c r="E1123" s="266">
        <v>0.49</v>
      </c>
      <c r="F1123" s="35">
        <f>ROUNDUP(E1123*Bulk!$O$1,-1)</f>
        <v>350</v>
      </c>
      <c r="G1123" s="35">
        <f>ROUNDUP(E1123*Bulk!$O$3,-1)</f>
        <v>320</v>
      </c>
      <c r="H1123" s="2">
        <v>2</v>
      </c>
      <c r="I1123" s="16">
        <f>F1123*H1123</f>
        <v>700</v>
      </c>
      <c r="J1123" s="16">
        <f>G1123*H1123</f>
        <v>640</v>
      </c>
      <c r="K1123" s="185">
        <v>3</v>
      </c>
      <c r="L1123" s="257" t="s">
        <v>3488</v>
      </c>
      <c r="M1123" s="178">
        <f>E1123*H1123</f>
        <v>0.98</v>
      </c>
    </row>
    <row r="1124" spans="1:13" x14ac:dyDescent="0.3">
      <c r="A1124" s="38" t="s">
        <v>3490</v>
      </c>
      <c r="B1124" s="205" t="s">
        <v>2628</v>
      </c>
      <c r="C1124" s="4" t="s">
        <v>1010</v>
      </c>
      <c r="D1124" s="12" t="s">
        <v>208</v>
      </c>
      <c r="E1124" s="266">
        <v>0.75</v>
      </c>
      <c r="F1124" s="35">
        <f>ROUNDUP(E1124*Bulk!$O$1,-1)</f>
        <v>530</v>
      </c>
      <c r="G1124" s="35">
        <f>ROUNDUP(E1124*Bulk!$O$3,-1)</f>
        <v>490</v>
      </c>
      <c r="H1124" s="2">
        <v>2</v>
      </c>
      <c r="I1124" s="16">
        <f>F1124*H1124</f>
        <v>1060</v>
      </c>
      <c r="J1124" s="16">
        <f>G1124*H1124</f>
        <v>980</v>
      </c>
      <c r="K1124" s="185">
        <v>3</v>
      </c>
      <c r="L1124" s="257" t="s">
        <v>4027</v>
      </c>
      <c r="M1124" s="178">
        <f>E1124*H1124</f>
        <v>1.5</v>
      </c>
    </row>
    <row r="1125" spans="1:13" x14ac:dyDescent="0.3">
      <c r="A1125" s="30" t="s">
        <v>3490</v>
      </c>
      <c r="B1125" s="205" t="s">
        <v>2628</v>
      </c>
      <c r="C1125" s="4" t="s">
        <v>1010</v>
      </c>
      <c r="D1125" s="12" t="s">
        <v>208</v>
      </c>
      <c r="E1125" s="266">
        <v>0.49</v>
      </c>
      <c r="F1125" s="35">
        <f>ROUNDUP(E1125*Bulk!$O$1,-1)</f>
        <v>350</v>
      </c>
      <c r="G1125" s="35">
        <f>ROUNDUP(E1125*Bulk!$O$3,-1)</f>
        <v>320</v>
      </c>
      <c r="H1125" s="2">
        <v>3</v>
      </c>
      <c r="I1125" s="16">
        <f>F1125*H1125</f>
        <v>1050</v>
      </c>
      <c r="J1125" s="16">
        <f>G1125*H1125</f>
        <v>960</v>
      </c>
      <c r="K1125" s="185">
        <v>3</v>
      </c>
      <c r="L1125" s="257" t="s">
        <v>3491</v>
      </c>
      <c r="M1125" s="178">
        <f>E1125*H1125</f>
        <v>1.47</v>
      </c>
    </row>
    <row r="1126" spans="1:13" x14ac:dyDescent="0.3">
      <c r="A1126" s="30" t="s">
        <v>4028</v>
      </c>
      <c r="B1126" s="244" t="s">
        <v>3837</v>
      </c>
      <c r="C1126" s="4" t="s">
        <v>1010</v>
      </c>
      <c r="D1126" s="12" t="s">
        <v>208</v>
      </c>
      <c r="E1126" s="266">
        <v>0.49</v>
      </c>
      <c r="F1126" s="35">
        <f>ROUNDUP(E1126*Bulk!$O$1,-1)</f>
        <v>350</v>
      </c>
      <c r="G1126" s="35">
        <f>ROUNDUP(E1126*Bulk!$O$3,-1)</f>
        <v>320</v>
      </c>
      <c r="H1126" s="2">
        <v>1</v>
      </c>
      <c r="I1126" s="16">
        <f>F1126*H1126</f>
        <v>350</v>
      </c>
      <c r="J1126" s="16">
        <f>G1126*H1126</f>
        <v>320</v>
      </c>
      <c r="K1126" s="185">
        <v>3</v>
      </c>
      <c r="L1126" s="257" t="s">
        <v>4029</v>
      </c>
      <c r="M1126" s="178">
        <f>E1126*H1126</f>
        <v>0.49</v>
      </c>
    </row>
    <row r="1127" spans="1:13" x14ac:dyDescent="0.3">
      <c r="A1127" s="38" t="s">
        <v>4028</v>
      </c>
      <c r="B1127" s="244" t="s">
        <v>3837</v>
      </c>
      <c r="C1127" s="4" t="s">
        <v>1010</v>
      </c>
      <c r="D1127" s="12" t="s">
        <v>208</v>
      </c>
      <c r="E1127" s="266">
        <v>0.49</v>
      </c>
      <c r="F1127" s="35">
        <f>ROUNDUP(E1127*Bulk!$O$1,-1)</f>
        <v>350</v>
      </c>
      <c r="G1127" s="35">
        <f>ROUNDUP(E1127*Bulk!$O$3,-1)</f>
        <v>320</v>
      </c>
      <c r="H1127" s="2">
        <v>1</v>
      </c>
      <c r="I1127" s="16">
        <f>F1127*H1127</f>
        <v>350</v>
      </c>
      <c r="J1127" s="16">
        <f>G1127*H1127</f>
        <v>320</v>
      </c>
      <c r="K1127" s="185">
        <v>3</v>
      </c>
      <c r="L1127" s="257" t="s">
        <v>6590</v>
      </c>
      <c r="M1127" s="178">
        <f>E1127*H1127</f>
        <v>0.49</v>
      </c>
    </row>
    <row r="1128" spans="1:13" x14ac:dyDescent="0.3">
      <c r="A1128" s="4" t="s">
        <v>1772</v>
      </c>
      <c r="B1128" s="23" t="s">
        <v>1337</v>
      </c>
      <c r="C1128" s="4" t="s">
        <v>1010</v>
      </c>
      <c r="D1128" s="12" t="s">
        <v>208</v>
      </c>
      <c r="E1128" s="266">
        <v>0.49</v>
      </c>
      <c r="F1128" s="35">
        <f>ROUNDUP(E1128*Bulk!$O$1,-1)</f>
        <v>350</v>
      </c>
      <c r="G1128" s="35">
        <f>ROUNDUP(E1128*Bulk!$O$3,-1)</f>
        <v>320</v>
      </c>
      <c r="H1128" s="2">
        <v>2</v>
      </c>
      <c r="I1128" s="16">
        <f>F1128*H1128</f>
        <v>700</v>
      </c>
      <c r="J1128" s="16">
        <f>G1128*H1128</f>
        <v>640</v>
      </c>
      <c r="K1128" s="185">
        <v>4</v>
      </c>
      <c r="L1128" s="257" t="s">
        <v>1771</v>
      </c>
      <c r="M1128" s="178">
        <f>E1128*H1128</f>
        <v>0.98</v>
      </c>
    </row>
    <row r="1129" spans="1:13" x14ac:dyDescent="0.3">
      <c r="A1129" s="4" t="s">
        <v>3492</v>
      </c>
      <c r="B1129" s="168" t="s">
        <v>1520</v>
      </c>
      <c r="C1129" s="4" t="s">
        <v>1010</v>
      </c>
      <c r="D1129" s="12" t="s">
        <v>208</v>
      </c>
      <c r="E1129" s="266">
        <v>1.99</v>
      </c>
      <c r="F1129" s="35">
        <f>ROUNDUP(E1129*Bulk!$O$1,-1)</f>
        <v>1400</v>
      </c>
      <c r="G1129" s="35">
        <f>ROUNDUP(E1129*Bulk!$O$3,-1)</f>
        <v>1300</v>
      </c>
      <c r="H1129" s="2">
        <v>1</v>
      </c>
      <c r="I1129" s="16">
        <f>F1129*H1129</f>
        <v>1400</v>
      </c>
      <c r="J1129" s="16">
        <f>G1129*H1129</f>
        <v>1300</v>
      </c>
      <c r="K1129" s="185">
        <v>4</v>
      </c>
      <c r="L1129" s="257" t="s">
        <v>3493</v>
      </c>
      <c r="M1129" s="178">
        <f>E1129*H1129</f>
        <v>1.99</v>
      </c>
    </row>
    <row r="1130" spans="1:13" x14ac:dyDescent="0.3">
      <c r="A1130" s="4" t="s">
        <v>3566</v>
      </c>
      <c r="B1130" s="193" t="s">
        <v>2423</v>
      </c>
      <c r="C1130" s="4" t="s">
        <v>1010</v>
      </c>
      <c r="D1130" s="12" t="s">
        <v>208</v>
      </c>
      <c r="E1130" s="266">
        <v>0.49</v>
      </c>
      <c r="F1130" s="35">
        <f>ROUNDUP(E1130*Bulk!$O$1,-1)</f>
        <v>350</v>
      </c>
      <c r="G1130" s="35">
        <f>ROUNDUP(E1130*Bulk!$O$3,-1)</f>
        <v>320</v>
      </c>
      <c r="H1130" s="2">
        <v>1</v>
      </c>
      <c r="I1130" s="16">
        <f>F1130*H1130</f>
        <v>350</v>
      </c>
      <c r="J1130" s="16">
        <f>G1130*H1130</f>
        <v>320</v>
      </c>
      <c r="K1130" s="185">
        <v>4</v>
      </c>
      <c r="L1130" s="257" t="s">
        <v>4858</v>
      </c>
      <c r="M1130" s="178">
        <f>E1130*H1130</f>
        <v>0.49</v>
      </c>
    </row>
    <row r="1131" spans="1:13" x14ac:dyDescent="0.3">
      <c r="A1131" s="4" t="s">
        <v>3495</v>
      </c>
      <c r="B1131" s="193" t="s">
        <v>2423</v>
      </c>
      <c r="C1131" s="4" t="s">
        <v>1010</v>
      </c>
      <c r="D1131" s="12" t="s">
        <v>208</v>
      </c>
      <c r="E1131" s="266">
        <v>0.49</v>
      </c>
      <c r="F1131" s="35">
        <f>ROUNDUP(E1131*Bulk!$O$1,-1)</f>
        <v>350</v>
      </c>
      <c r="G1131" s="35">
        <f>ROUNDUP(E1131*Bulk!$O$3,-1)</f>
        <v>320</v>
      </c>
      <c r="H1131" s="2">
        <v>1</v>
      </c>
      <c r="I1131" s="16">
        <f>F1131*H1131</f>
        <v>350</v>
      </c>
      <c r="J1131" s="16">
        <f>G1131*H1131</f>
        <v>320</v>
      </c>
      <c r="K1131" s="185">
        <v>4</v>
      </c>
      <c r="L1131" s="257" t="s">
        <v>3494</v>
      </c>
      <c r="M1131" s="178">
        <f>E1131*H1131</f>
        <v>0.49</v>
      </c>
    </row>
    <row r="1132" spans="1:13" x14ac:dyDescent="0.3">
      <c r="A1132" s="4" t="s">
        <v>1547</v>
      </c>
      <c r="B1132" s="23" t="s">
        <v>1327</v>
      </c>
      <c r="C1132" s="4" t="s">
        <v>1010</v>
      </c>
      <c r="D1132" s="12" t="s">
        <v>208</v>
      </c>
      <c r="E1132" s="266">
        <v>0.49</v>
      </c>
      <c r="F1132" s="35">
        <f>ROUNDUP(E1132*Bulk!$O$1,-1)</f>
        <v>350</v>
      </c>
      <c r="G1132" s="35">
        <f>ROUNDUP(E1132*Bulk!$O$3,-1)</f>
        <v>320</v>
      </c>
      <c r="H1132" s="2">
        <v>1</v>
      </c>
      <c r="I1132" s="16">
        <f>F1132*H1132</f>
        <v>350</v>
      </c>
      <c r="J1132" s="16">
        <f>G1132*H1132</f>
        <v>320</v>
      </c>
      <c r="K1132" s="185">
        <v>5</v>
      </c>
      <c r="L1132" s="257" t="s">
        <v>1548</v>
      </c>
      <c r="M1132" s="178">
        <f>E1132*H1132</f>
        <v>0.49</v>
      </c>
    </row>
    <row r="1133" spans="1:13" x14ac:dyDescent="0.3">
      <c r="A1133" s="30" t="s">
        <v>1705</v>
      </c>
      <c r="B1133" s="148" t="s">
        <v>1492</v>
      </c>
      <c r="C1133" s="4" t="s">
        <v>1010</v>
      </c>
      <c r="D1133" s="12" t="s">
        <v>208</v>
      </c>
      <c r="E1133" s="266">
        <v>0.49</v>
      </c>
      <c r="F1133" s="35">
        <f>ROUNDUP(E1133*Bulk!$O$1,-1)</f>
        <v>350</v>
      </c>
      <c r="G1133" s="35">
        <f>ROUNDUP(E1133*Bulk!$O$3,-1)</f>
        <v>320</v>
      </c>
      <c r="H1133" s="2">
        <v>1</v>
      </c>
      <c r="I1133" s="16">
        <f>F1133*H1133</f>
        <v>350</v>
      </c>
      <c r="J1133" s="16">
        <f>G1133*H1133</f>
        <v>320</v>
      </c>
      <c r="K1133" s="185">
        <v>5</v>
      </c>
      <c r="L1133" s="257" t="s">
        <v>1704</v>
      </c>
      <c r="M1133" s="178">
        <f>E1133*H1133</f>
        <v>0.49</v>
      </c>
    </row>
    <row r="1134" spans="1:13" x14ac:dyDescent="0.3">
      <c r="A1134" s="4" t="s">
        <v>1705</v>
      </c>
      <c r="B1134" s="23" t="s">
        <v>1337</v>
      </c>
      <c r="C1134" s="4" t="s">
        <v>1010</v>
      </c>
      <c r="D1134" s="12" t="s">
        <v>208</v>
      </c>
      <c r="E1134" s="266">
        <v>0.49</v>
      </c>
      <c r="F1134" s="35">
        <f>ROUNDUP(E1134*Bulk!$O$1,-1)</f>
        <v>350</v>
      </c>
      <c r="G1134" s="35">
        <f>ROUNDUP(E1134*Bulk!$O$3,-1)</f>
        <v>320</v>
      </c>
      <c r="H1134" s="2">
        <v>2</v>
      </c>
      <c r="I1134" s="16">
        <f>F1134*H1134</f>
        <v>700</v>
      </c>
      <c r="J1134" s="16">
        <f>G1134*H1134</f>
        <v>640</v>
      </c>
      <c r="K1134" s="185">
        <v>5</v>
      </c>
      <c r="L1134" s="257" t="s">
        <v>1773</v>
      </c>
      <c r="M1134" s="178">
        <f>E1134*H1134</f>
        <v>0.98</v>
      </c>
    </row>
    <row r="1135" spans="1:13" x14ac:dyDescent="0.3">
      <c r="A1135" s="30" t="s">
        <v>4031</v>
      </c>
      <c r="B1135" s="165" t="s">
        <v>1515</v>
      </c>
      <c r="C1135" s="4" t="s">
        <v>1010</v>
      </c>
      <c r="D1135" s="12" t="s">
        <v>208</v>
      </c>
      <c r="E1135" s="266">
        <v>0.99</v>
      </c>
      <c r="F1135" s="35">
        <f>ROUNDUP(E1135*Bulk!$O$1,-1)</f>
        <v>700</v>
      </c>
      <c r="G1135" s="35">
        <f>ROUNDUP(E1135*Bulk!$O$3,-1)</f>
        <v>650</v>
      </c>
      <c r="H1135" s="2">
        <v>1</v>
      </c>
      <c r="I1135" s="16">
        <f>F1135*H1135</f>
        <v>700</v>
      </c>
      <c r="J1135" s="16">
        <f>G1135*H1135</f>
        <v>650</v>
      </c>
      <c r="K1135" s="185">
        <v>5</v>
      </c>
      <c r="L1135" s="257" t="s">
        <v>4030</v>
      </c>
      <c r="M1135" s="178">
        <f>E1135*H1135</f>
        <v>0.99</v>
      </c>
    </row>
    <row r="1136" spans="1:13" x14ac:dyDescent="0.3">
      <c r="A1136" s="4" t="s">
        <v>6151</v>
      </c>
      <c r="B1136" s="172" t="s">
        <v>1525</v>
      </c>
      <c r="C1136" s="4" t="s">
        <v>1010</v>
      </c>
      <c r="D1136" s="12" t="s">
        <v>208</v>
      </c>
      <c r="E1136" s="266">
        <v>0.49</v>
      </c>
      <c r="F1136" s="35">
        <f>ROUNDUP(E1136*Bulk!$O$1,-1)</f>
        <v>350</v>
      </c>
      <c r="G1136" s="35">
        <f>ROUNDUP(E1136*Bulk!$O$3,-1)</f>
        <v>320</v>
      </c>
      <c r="H1136" s="2">
        <v>1</v>
      </c>
      <c r="I1136" s="35">
        <f>F1136*H1136</f>
        <v>350</v>
      </c>
      <c r="J1136" s="35">
        <f>G1136*H1136</f>
        <v>320</v>
      </c>
      <c r="K1136" s="185">
        <v>5</v>
      </c>
      <c r="L1136" s="257" t="s">
        <v>6150</v>
      </c>
      <c r="M1136" s="178">
        <f>E1136*H1136</f>
        <v>0.49</v>
      </c>
    </row>
    <row r="1137" spans="1:13" x14ac:dyDescent="0.3">
      <c r="A1137" s="4" t="s">
        <v>2292</v>
      </c>
      <c r="B1137" s="157" t="s">
        <v>2132</v>
      </c>
      <c r="C1137" s="4" t="s">
        <v>1010</v>
      </c>
      <c r="D1137" s="12" t="s">
        <v>208</v>
      </c>
      <c r="E1137" s="266">
        <v>0.75</v>
      </c>
      <c r="F1137" s="35">
        <f>ROUNDUP(E1137*Bulk!$O$1,-1)</f>
        <v>530</v>
      </c>
      <c r="G1137" s="35">
        <f>ROUNDUP(E1137*Bulk!$O$3,-1)</f>
        <v>490</v>
      </c>
      <c r="H1137" s="2">
        <v>2</v>
      </c>
      <c r="I1137" s="16">
        <f>F1137*H1137</f>
        <v>1060</v>
      </c>
      <c r="J1137" s="16">
        <f>G1137*H1137</f>
        <v>980</v>
      </c>
      <c r="K1137" s="185">
        <v>5</v>
      </c>
      <c r="L1137" s="257" t="s">
        <v>2291</v>
      </c>
      <c r="M1137" s="178">
        <f>E1137*H1137</f>
        <v>1.5</v>
      </c>
    </row>
    <row r="1138" spans="1:13" x14ac:dyDescent="0.3">
      <c r="A1138" s="4" t="s">
        <v>2599</v>
      </c>
      <c r="B1138" s="73" t="s">
        <v>1427</v>
      </c>
      <c r="C1138" s="4" t="s">
        <v>1010</v>
      </c>
      <c r="D1138" s="12" t="s">
        <v>208</v>
      </c>
      <c r="E1138" s="266">
        <v>1.99</v>
      </c>
      <c r="F1138" s="35">
        <f>ROUNDUP(E1138*Bulk!$O$1,-1)</f>
        <v>1400</v>
      </c>
      <c r="G1138" s="35">
        <f>ROUNDUP(E1138*Bulk!$O$3,-1)</f>
        <v>1300</v>
      </c>
      <c r="H1138" s="2">
        <v>1</v>
      </c>
      <c r="I1138" s="16">
        <f>F1138*H1138</f>
        <v>1400</v>
      </c>
      <c r="J1138" s="16">
        <f>G1138*H1138</f>
        <v>1300</v>
      </c>
      <c r="K1138" s="185">
        <v>6</v>
      </c>
      <c r="L1138" s="257" t="s">
        <v>6673</v>
      </c>
      <c r="M1138" s="178">
        <f>E1138*H1138</f>
        <v>1.99</v>
      </c>
    </row>
    <row r="1139" spans="1:13" x14ac:dyDescent="0.3">
      <c r="A1139" s="4" t="s">
        <v>6674</v>
      </c>
      <c r="B1139" s="284" t="s">
        <v>6291</v>
      </c>
      <c r="C1139" s="4" t="s">
        <v>1010</v>
      </c>
      <c r="D1139" s="12" t="s">
        <v>208</v>
      </c>
      <c r="E1139" s="266">
        <v>0.49</v>
      </c>
      <c r="F1139" s="35">
        <f>ROUNDUP(E1139*Bulk!$O$1,-1)</f>
        <v>350</v>
      </c>
      <c r="G1139" s="35">
        <f>ROUNDUP(E1139*Bulk!$O$3,-1)</f>
        <v>320</v>
      </c>
      <c r="H1139" s="2">
        <v>2</v>
      </c>
      <c r="I1139" s="16">
        <f>F1139*H1139</f>
        <v>700</v>
      </c>
      <c r="J1139" s="16">
        <f>G1139*H1139</f>
        <v>640</v>
      </c>
      <c r="K1139" s="185">
        <v>6</v>
      </c>
      <c r="L1139" s="257" t="s">
        <v>6675</v>
      </c>
      <c r="M1139" s="178">
        <f>E1139*H1139</f>
        <v>0.98</v>
      </c>
    </row>
    <row r="1140" spans="1:13" x14ac:dyDescent="0.3">
      <c r="A1140" s="21" t="s">
        <v>6674</v>
      </c>
      <c r="B1140" s="284" t="s">
        <v>6291</v>
      </c>
      <c r="C1140" s="4" t="s">
        <v>1010</v>
      </c>
      <c r="D1140" s="12" t="s">
        <v>208</v>
      </c>
      <c r="E1140" s="266">
        <v>0.49</v>
      </c>
      <c r="F1140" s="35">
        <f>ROUNDUP(E1140*Bulk!$O$1,-1)</f>
        <v>350</v>
      </c>
      <c r="G1140" s="35">
        <f>ROUNDUP(E1140*Bulk!$O$3,-1)</f>
        <v>320</v>
      </c>
      <c r="H1140" s="2">
        <v>1</v>
      </c>
      <c r="I1140" s="16">
        <f>F1140*H1140</f>
        <v>350</v>
      </c>
      <c r="J1140" s="16">
        <f>G1140*H1140</f>
        <v>320</v>
      </c>
      <c r="K1140" s="185">
        <v>6</v>
      </c>
      <c r="L1140" s="257" t="s">
        <v>6676</v>
      </c>
      <c r="M1140" s="178">
        <f>E1140*H1140</f>
        <v>0.49</v>
      </c>
    </row>
    <row r="1141" spans="1:13" x14ac:dyDescent="0.3">
      <c r="A1141" s="4" t="s">
        <v>1750</v>
      </c>
      <c r="B1141" s="23" t="s">
        <v>1322</v>
      </c>
      <c r="C1141" s="4" t="s">
        <v>1010</v>
      </c>
      <c r="D1141" s="12" t="s">
        <v>208</v>
      </c>
      <c r="E1141" s="266">
        <v>0.49</v>
      </c>
      <c r="F1141" s="35">
        <f>ROUNDUP(E1141*Bulk!$O$1,-1)</f>
        <v>350</v>
      </c>
      <c r="G1141" s="35">
        <f>ROUNDUP(E1141*Bulk!$O$3,-1)</f>
        <v>320</v>
      </c>
      <c r="H1141" s="2">
        <v>1</v>
      </c>
      <c r="I1141" s="16">
        <f>F1141*H1141</f>
        <v>350</v>
      </c>
      <c r="J1141" s="16">
        <f>G1141*H1141</f>
        <v>320</v>
      </c>
      <c r="K1141" s="185">
        <v>7</v>
      </c>
      <c r="L1141" s="257" t="s">
        <v>1749</v>
      </c>
      <c r="M1141" s="178">
        <f>E1141*H1141</f>
        <v>0.49</v>
      </c>
    </row>
    <row r="1142" spans="1:13" x14ac:dyDescent="0.3">
      <c r="A1142" s="4" t="s">
        <v>3112</v>
      </c>
      <c r="B1142" s="147" t="s">
        <v>1491</v>
      </c>
      <c r="C1142" s="4" t="s">
        <v>1010</v>
      </c>
      <c r="D1142" s="12" t="s">
        <v>208</v>
      </c>
      <c r="E1142" s="266">
        <v>0.49</v>
      </c>
      <c r="F1142" s="35">
        <f>ROUNDUP(E1142*Bulk!$O$1,-1)</f>
        <v>350</v>
      </c>
      <c r="G1142" s="35">
        <f>ROUNDUP(E1142*Bulk!$O$3,-1)</f>
        <v>320</v>
      </c>
      <c r="H1142" s="2">
        <v>1</v>
      </c>
      <c r="I1142" s="16">
        <f>F1142*H1142</f>
        <v>350</v>
      </c>
      <c r="J1142" s="16">
        <f>G1142*H1142</f>
        <v>320</v>
      </c>
      <c r="K1142" s="185">
        <v>7</v>
      </c>
      <c r="L1142" s="257" t="s">
        <v>3113</v>
      </c>
      <c r="M1142" s="178">
        <f>E1142*H1142</f>
        <v>0.49</v>
      </c>
    </row>
    <row r="1143" spans="1:13" x14ac:dyDescent="0.3">
      <c r="A1143" s="4" t="s">
        <v>1775</v>
      </c>
      <c r="B1143" s="23" t="s">
        <v>1337</v>
      </c>
      <c r="C1143" s="4" t="s">
        <v>1010</v>
      </c>
      <c r="D1143" s="12" t="s">
        <v>208</v>
      </c>
      <c r="E1143" s="266">
        <v>0.49</v>
      </c>
      <c r="F1143" s="35">
        <f>ROUNDUP(E1143*Bulk!$O$1,-1)</f>
        <v>350</v>
      </c>
      <c r="G1143" s="35">
        <f>ROUNDUP(E1143*Bulk!$O$3,-1)</f>
        <v>320</v>
      </c>
      <c r="H1143" s="2">
        <v>2</v>
      </c>
      <c r="I1143" s="16">
        <f>F1143*H1143</f>
        <v>700</v>
      </c>
      <c r="J1143" s="16">
        <f>G1143*H1143</f>
        <v>640</v>
      </c>
      <c r="K1143" s="185">
        <v>7</v>
      </c>
      <c r="L1143" s="257" t="s">
        <v>1774</v>
      </c>
      <c r="M1143" s="178">
        <f>E1143*H1143</f>
        <v>0.98</v>
      </c>
    </row>
    <row r="1144" spans="1:13" x14ac:dyDescent="0.3">
      <c r="A1144" s="4" t="s">
        <v>1776</v>
      </c>
      <c r="B1144" s="23" t="s">
        <v>1337</v>
      </c>
      <c r="C1144" s="4" t="s">
        <v>1010</v>
      </c>
      <c r="D1144" s="12" t="s">
        <v>208</v>
      </c>
      <c r="E1144" s="266">
        <v>0.49</v>
      </c>
      <c r="F1144" s="35">
        <f>ROUNDUP(E1144*Bulk!$O$1,-1)</f>
        <v>350</v>
      </c>
      <c r="G1144" s="35">
        <f>ROUNDUP(E1144*Bulk!$O$3,-1)</f>
        <v>320</v>
      </c>
      <c r="H1144" s="2">
        <v>2</v>
      </c>
      <c r="I1144" s="16">
        <f>F1144*H1144</f>
        <v>700</v>
      </c>
      <c r="J1144" s="16">
        <f>G1144*H1144</f>
        <v>640</v>
      </c>
      <c r="K1144" s="188" t="s">
        <v>2394</v>
      </c>
      <c r="L1144" s="257" t="s">
        <v>1777</v>
      </c>
      <c r="M1144" s="178">
        <f>E1144*H1144</f>
        <v>0.98</v>
      </c>
    </row>
    <row r="1145" spans="1:13" x14ac:dyDescent="0.3">
      <c r="A1145" s="4" t="s">
        <v>4859</v>
      </c>
      <c r="B1145" s="193" t="s">
        <v>2423</v>
      </c>
      <c r="C1145" s="4" t="s">
        <v>1010</v>
      </c>
      <c r="D1145" s="12" t="s">
        <v>208</v>
      </c>
      <c r="E1145" s="266">
        <v>0.49</v>
      </c>
      <c r="F1145" s="35">
        <f>ROUNDUP(E1145*Bulk!$O$1,-1)</f>
        <v>350</v>
      </c>
      <c r="G1145" s="35">
        <f>ROUNDUP(E1145*Bulk!$O$3,-1)</f>
        <v>320</v>
      </c>
      <c r="H1145" s="2">
        <v>2</v>
      </c>
      <c r="I1145" s="16">
        <f>F1145*H1145</f>
        <v>700</v>
      </c>
      <c r="J1145" s="16">
        <f>G1145*H1145</f>
        <v>640</v>
      </c>
      <c r="K1145" s="188" t="s">
        <v>2394</v>
      </c>
      <c r="L1145" s="257" t="s">
        <v>4860</v>
      </c>
      <c r="M1145" s="178">
        <f>E1145*H1145</f>
        <v>0.98</v>
      </c>
    </row>
    <row r="1146" spans="1:13" x14ac:dyDescent="0.3">
      <c r="A1146" s="30" t="s">
        <v>4439</v>
      </c>
      <c r="B1146" s="166" t="s">
        <v>1516</v>
      </c>
      <c r="C1146" s="4" t="s">
        <v>1067</v>
      </c>
      <c r="D1146" s="11" t="s">
        <v>210</v>
      </c>
      <c r="E1146" s="266">
        <v>0.99</v>
      </c>
      <c r="F1146" s="35">
        <f>ROUNDUP(E1146*Bulk!$O$1,-1)</f>
        <v>700</v>
      </c>
      <c r="G1146" s="35">
        <f>ROUNDUP(E1146*Bulk!$O$3,-1)</f>
        <v>650</v>
      </c>
      <c r="H1146" s="2">
        <v>1</v>
      </c>
      <c r="I1146" s="16">
        <f>F1146*H1146</f>
        <v>700</v>
      </c>
      <c r="J1146" s="16">
        <f>G1146*H1146</f>
        <v>650</v>
      </c>
      <c r="K1146" s="185">
        <v>3</v>
      </c>
      <c r="L1146" s="257" t="s">
        <v>4440</v>
      </c>
      <c r="M1146" s="178">
        <f>E1146*H1146</f>
        <v>0.99</v>
      </c>
    </row>
    <row r="1147" spans="1:13" x14ac:dyDescent="0.3">
      <c r="A1147" s="30" t="s">
        <v>1061</v>
      </c>
      <c r="B1147" s="166" t="s">
        <v>1516</v>
      </c>
      <c r="C1147" s="4" t="s">
        <v>1067</v>
      </c>
      <c r="D1147" s="12" t="s">
        <v>208</v>
      </c>
      <c r="E1147" s="266">
        <v>1.99</v>
      </c>
      <c r="F1147" s="35">
        <f>ROUNDUP(E1147*Bulk!$O$1,-1)</f>
        <v>1400</v>
      </c>
      <c r="G1147" s="35">
        <f>ROUNDUP(E1147*Bulk!$O$3,-1)</f>
        <v>1300</v>
      </c>
      <c r="H1147" s="2">
        <v>2</v>
      </c>
      <c r="I1147" s="16">
        <f>F1147*H1147</f>
        <v>2800</v>
      </c>
      <c r="J1147" s="16">
        <f>G1147*H1147</f>
        <v>2600</v>
      </c>
      <c r="K1147" s="185">
        <v>4</v>
      </c>
      <c r="L1147" s="257" t="s">
        <v>1062</v>
      </c>
      <c r="M1147" s="178">
        <f>E1147*H1147</f>
        <v>3.98</v>
      </c>
    </row>
    <row r="1148" spans="1:13" x14ac:dyDescent="0.3">
      <c r="A1148" s="30" t="s">
        <v>1061</v>
      </c>
      <c r="B1148" s="166" t="s">
        <v>1516</v>
      </c>
      <c r="C1148" s="4" t="s">
        <v>1067</v>
      </c>
      <c r="D1148" s="12" t="s">
        <v>208</v>
      </c>
      <c r="E1148" s="266">
        <v>1.99</v>
      </c>
      <c r="F1148" s="35">
        <f>ROUNDUP(E1148*Bulk!$O$1,-1)</f>
        <v>1400</v>
      </c>
      <c r="G1148" s="35">
        <f>ROUNDUP(E1148*Bulk!$O$3,-1)</f>
        <v>1300</v>
      </c>
      <c r="H1148" s="2">
        <v>1</v>
      </c>
      <c r="I1148" s="16">
        <f>F1148*H1148</f>
        <v>1400</v>
      </c>
      <c r="J1148" s="16">
        <f>G1148*H1148</f>
        <v>1300</v>
      </c>
      <c r="K1148" s="185">
        <v>4</v>
      </c>
      <c r="L1148" s="257" t="s">
        <v>3496</v>
      </c>
      <c r="M1148" s="178">
        <f>E1148*H1148</f>
        <v>1.99</v>
      </c>
    </row>
    <row r="1149" spans="1:13" x14ac:dyDescent="0.3">
      <c r="A1149" s="30" t="s">
        <v>6677</v>
      </c>
      <c r="B1149" s="166" t="s">
        <v>1516</v>
      </c>
      <c r="C1149" s="4" t="s">
        <v>1067</v>
      </c>
      <c r="D1149" s="11" t="s">
        <v>210</v>
      </c>
      <c r="E1149" s="266">
        <v>1.99</v>
      </c>
      <c r="F1149" s="35">
        <f>ROUNDUP(E1149*Bulk!$O$1,-1)</f>
        <v>1400</v>
      </c>
      <c r="G1149" s="35">
        <f>ROUNDUP(E1149*Bulk!$O$3,-1)</f>
        <v>1300</v>
      </c>
      <c r="H1149" s="2">
        <v>1</v>
      </c>
      <c r="I1149" s="16">
        <f>F1149*H1149</f>
        <v>1400</v>
      </c>
      <c r="J1149" s="16">
        <f>G1149*H1149</f>
        <v>1300</v>
      </c>
      <c r="K1149" s="185">
        <v>4</v>
      </c>
      <c r="L1149" s="257" t="s">
        <v>6678</v>
      </c>
      <c r="M1149" s="178">
        <f>E1149*H1149</f>
        <v>1.99</v>
      </c>
    </row>
    <row r="1150" spans="1:13" x14ac:dyDescent="0.3">
      <c r="A1150" s="38" t="s">
        <v>6677</v>
      </c>
      <c r="B1150" s="166" t="s">
        <v>1516</v>
      </c>
      <c r="C1150" s="4" t="s">
        <v>1067</v>
      </c>
      <c r="D1150" s="11" t="s">
        <v>210</v>
      </c>
      <c r="E1150" s="266">
        <v>1.99</v>
      </c>
      <c r="F1150" s="35">
        <f>ROUNDUP(E1150*Bulk!$O$1,-1)</f>
        <v>1400</v>
      </c>
      <c r="G1150" s="35">
        <f>ROUNDUP(E1150*Bulk!$O$3,-1)</f>
        <v>1300</v>
      </c>
      <c r="H1150" s="2">
        <v>1</v>
      </c>
      <c r="I1150" s="16">
        <f>F1150*H1150</f>
        <v>1400</v>
      </c>
      <c r="J1150" s="16">
        <f>G1150*H1150</f>
        <v>1300</v>
      </c>
      <c r="K1150" s="185">
        <v>4</v>
      </c>
      <c r="L1150" s="257" t="s">
        <v>6679</v>
      </c>
      <c r="M1150" s="178">
        <f>E1150*H1150</f>
        <v>1.99</v>
      </c>
    </row>
    <row r="1151" spans="1:13" x14ac:dyDescent="0.3">
      <c r="A1151" s="30" t="s">
        <v>1063</v>
      </c>
      <c r="B1151" s="172" t="s">
        <v>1525</v>
      </c>
      <c r="C1151" s="4" t="s">
        <v>1067</v>
      </c>
      <c r="D1151" s="12" t="s">
        <v>208</v>
      </c>
      <c r="E1151" s="266">
        <v>0.49</v>
      </c>
      <c r="F1151" s="35">
        <f>ROUNDUP(E1151*Bulk!$O$1,-1)</f>
        <v>350</v>
      </c>
      <c r="G1151" s="35">
        <f>ROUNDUP(E1151*Bulk!$O$3,-1)</f>
        <v>320</v>
      </c>
      <c r="H1151" s="2">
        <v>1</v>
      </c>
      <c r="I1151" s="16">
        <f>F1151*H1151</f>
        <v>350</v>
      </c>
      <c r="J1151" s="16">
        <f>G1151*H1151</f>
        <v>320</v>
      </c>
      <c r="K1151" s="185">
        <v>4</v>
      </c>
      <c r="L1151" s="257" t="s">
        <v>1064</v>
      </c>
      <c r="M1151" s="178">
        <f>E1151*H1151</f>
        <v>0.49</v>
      </c>
    </row>
    <row r="1152" spans="1:13" x14ac:dyDescent="0.3">
      <c r="A1152" s="38" t="s">
        <v>1135</v>
      </c>
      <c r="B1152" s="166" t="s">
        <v>1516</v>
      </c>
      <c r="C1152" s="4" t="s">
        <v>1067</v>
      </c>
      <c r="D1152" s="12" t="s">
        <v>208</v>
      </c>
      <c r="E1152" s="266">
        <v>0.99</v>
      </c>
      <c r="F1152" s="35">
        <f>ROUNDUP(E1152*Bulk!$O$1,-1)</f>
        <v>700</v>
      </c>
      <c r="G1152" s="35">
        <f>ROUNDUP(E1152*Bulk!$O$3,-1)</f>
        <v>650</v>
      </c>
      <c r="H1152" s="2">
        <v>1</v>
      </c>
      <c r="I1152" s="16">
        <f>F1152*H1152</f>
        <v>700</v>
      </c>
      <c r="J1152" s="16">
        <f>G1152*H1152</f>
        <v>650</v>
      </c>
      <c r="K1152" s="185">
        <v>7</v>
      </c>
      <c r="L1152" s="257" t="s">
        <v>1136</v>
      </c>
      <c r="M1152" s="178">
        <f>E1152*H1152</f>
        <v>0.99</v>
      </c>
    </row>
    <row r="1153" spans="1:13" x14ac:dyDescent="0.3">
      <c r="A1153" s="30" t="s">
        <v>1135</v>
      </c>
      <c r="B1153" s="166" t="s">
        <v>1516</v>
      </c>
      <c r="C1153" s="4" t="s">
        <v>1067</v>
      </c>
      <c r="D1153" s="12" t="s">
        <v>208</v>
      </c>
      <c r="E1153" s="266">
        <v>0.49</v>
      </c>
      <c r="F1153" s="35">
        <f>ROUNDUP(E1153*Bulk!$O$1,-1)</f>
        <v>350</v>
      </c>
      <c r="G1153" s="35">
        <f>ROUNDUP(E1153*Bulk!$O$3,-1)</f>
        <v>320</v>
      </c>
      <c r="H1153" s="2">
        <v>3</v>
      </c>
      <c r="I1153" s="16">
        <f>F1153*H1153</f>
        <v>1050</v>
      </c>
      <c r="J1153" s="16">
        <f>G1153*H1153</f>
        <v>960</v>
      </c>
      <c r="K1153" s="185">
        <v>7</v>
      </c>
      <c r="L1153" s="257" t="s">
        <v>1134</v>
      </c>
      <c r="M1153" s="178">
        <f>E1153*H1153</f>
        <v>1.47</v>
      </c>
    </row>
    <row r="1154" spans="1:13" x14ac:dyDescent="0.3">
      <c r="A1154" s="30" t="s">
        <v>1031</v>
      </c>
      <c r="B1154" s="165" t="s">
        <v>1515</v>
      </c>
      <c r="C1154" s="49" t="s">
        <v>1039</v>
      </c>
      <c r="D1154" s="12" t="s">
        <v>208</v>
      </c>
      <c r="E1154" s="266">
        <v>0.75</v>
      </c>
      <c r="F1154" s="35">
        <f>ROUNDUP(E1154*Bulk!$O$1,-1)</f>
        <v>530</v>
      </c>
      <c r="G1154" s="35">
        <f>ROUNDUP(E1154*Bulk!$O$3,-1)</f>
        <v>490</v>
      </c>
      <c r="H1154" s="2">
        <v>1</v>
      </c>
      <c r="I1154" s="16">
        <f>F1154*H1154</f>
        <v>530</v>
      </c>
      <c r="J1154" s="16">
        <f>G1154*H1154</f>
        <v>490</v>
      </c>
      <c r="K1154" s="185">
        <v>3</v>
      </c>
      <c r="L1154" s="257" t="s">
        <v>1032</v>
      </c>
      <c r="M1154" s="178">
        <f>E1154*H1154</f>
        <v>0.75</v>
      </c>
    </row>
    <row r="1155" spans="1:13" x14ac:dyDescent="0.3">
      <c r="A1155" s="4" t="s">
        <v>3498</v>
      </c>
      <c r="B1155" s="205" t="s">
        <v>2628</v>
      </c>
      <c r="C1155" s="23" t="s">
        <v>1034</v>
      </c>
      <c r="D1155" s="12" t="s">
        <v>208</v>
      </c>
      <c r="E1155" s="266">
        <v>0.75</v>
      </c>
      <c r="F1155" s="35">
        <f>ROUNDUP(E1155*Bulk!$O$1,-1)</f>
        <v>530</v>
      </c>
      <c r="G1155" s="35">
        <f>ROUNDUP(E1155*Bulk!$O$3,-1)</f>
        <v>490</v>
      </c>
      <c r="H1155" s="2">
        <v>2</v>
      </c>
      <c r="I1155" s="16">
        <f>F1155*H1155</f>
        <v>1060</v>
      </c>
      <c r="J1155" s="16">
        <f>G1155*H1155</f>
        <v>980</v>
      </c>
      <c r="K1155" s="185">
        <v>0</v>
      </c>
      <c r="L1155" s="257" t="s">
        <v>3497</v>
      </c>
      <c r="M1155" s="178">
        <f>E1155*H1155</f>
        <v>1.5</v>
      </c>
    </row>
    <row r="1156" spans="1:13" x14ac:dyDescent="0.3">
      <c r="A1156" s="30" t="s">
        <v>6680</v>
      </c>
      <c r="B1156" s="166" t="s">
        <v>1516</v>
      </c>
      <c r="C1156" s="23" t="s">
        <v>1034</v>
      </c>
      <c r="D1156" s="12" t="s">
        <v>208</v>
      </c>
      <c r="E1156" s="266">
        <v>0.49</v>
      </c>
      <c r="F1156" s="35">
        <f>ROUNDUP(E1156*Bulk!$O$1,-1)</f>
        <v>350</v>
      </c>
      <c r="G1156" s="35">
        <f>ROUNDUP(E1156*Bulk!$O$3,-1)</f>
        <v>320</v>
      </c>
      <c r="H1156" s="2">
        <v>1</v>
      </c>
      <c r="I1156" s="16">
        <f>F1156*H1156</f>
        <v>350</v>
      </c>
      <c r="J1156" s="16">
        <f>G1156*H1156</f>
        <v>320</v>
      </c>
      <c r="K1156" s="185">
        <v>2</v>
      </c>
      <c r="L1156" s="257" t="s">
        <v>6681</v>
      </c>
      <c r="M1156" s="178">
        <f>E1156*H1156</f>
        <v>0.49</v>
      </c>
    </row>
    <row r="1157" spans="1:13" x14ac:dyDescent="0.3">
      <c r="A1157" s="4" t="s">
        <v>1948</v>
      </c>
      <c r="B1157" s="146" t="s">
        <v>1490</v>
      </c>
      <c r="C1157" s="23" t="s">
        <v>1034</v>
      </c>
      <c r="D1157" s="12" t="s">
        <v>208</v>
      </c>
      <c r="E1157" s="266">
        <v>0.49</v>
      </c>
      <c r="F1157" s="35">
        <f>ROUNDUP(E1157*Bulk!$O$1,-1)</f>
        <v>350</v>
      </c>
      <c r="G1157" s="35">
        <f>ROUNDUP(E1157*Bulk!$O$3,-1)</f>
        <v>320</v>
      </c>
      <c r="H1157" s="2">
        <v>2</v>
      </c>
      <c r="I1157" s="16">
        <f>F1157*H1157</f>
        <v>700</v>
      </c>
      <c r="J1157" s="16">
        <f>G1157*H1157</f>
        <v>640</v>
      </c>
      <c r="K1157" s="185">
        <v>3</v>
      </c>
      <c r="L1157" s="257" t="s">
        <v>1949</v>
      </c>
      <c r="M1157" s="178">
        <f>E1157*H1157</f>
        <v>0.98</v>
      </c>
    </row>
    <row r="1158" spans="1:13" x14ac:dyDescent="0.3">
      <c r="A1158" s="4" t="s">
        <v>2044</v>
      </c>
      <c r="B1158" s="143" t="s">
        <v>1505</v>
      </c>
      <c r="C1158" s="23" t="s">
        <v>1034</v>
      </c>
      <c r="D1158" s="12" t="s">
        <v>208</v>
      </c>
      <c r="E1158" s="266">
        <v>0.49</v>
      </c>
      <c r="F1158" s="35">
        <f>ROUNDUP(E1158*Bulk!$O$1,-1)</f>
        <v>350</v>
      </c>
      <c r="G1158" s="35">
        <f>ROUNDUP(E1158*Bulk!$O$3,-1)</f>
        <v>320</v>
      </c>
      <c r="H1158" s="2">
        <v>3</v>
      </c>
      <c r="I1158" s="16">
        <f>F1158*H1158</f>
        <v>1050</v>
      </c>
      <c r="J1158" s="16">
        <f>G1158*H1158</f>
        <v>960</v>
      </c>
      <c r="K1158" s="185">
        <v>3</v>
      </c>
      <c r="L1158" s="257" t="s">
        <v>2043</v>
      </c>
      <c r="M1158" s="178">
        <f>E1158*H1158</f>
        <v>1.47</v>
      </c>
    </row>
    <row r="1159" spans="1:13" x14ac:dyDescent="0.3">
      <c r="A1159" s="4" t="s">
        <v>2040</v>
      </c>
      <c r="B1159" s="23" t="s">
        <v>1339</v>
      </c>
      <c r="C1159" s="23" t="s">
        <v>1034</v>
      </c>
      <c r="D1159" s="12" t="s">
        <v>208</v>
      </c>
      <c r="E1159" s="266">
        <v>1.49</v>
      </c>
      <c r="F1159" s="35">
        <f>ROUNDUP(E1159*Bulk!$O$1,-1)</f>
        <v>1050</v>
      </c>
      <c r="G1159" s="35">
        <f>ROUNDUP(E1159*Bulk!$O$3,-1)</f>
        <v>970</v>
      </c>
      <c r="H1159" s="2">
        <v>2</v>
      </c>
      <c r="I1159" s="16">
        <f>F1159*H1159</f>
        <v>2100</v>
      </c>
      <c r="J1159" s="16">
        <f>G1159*H1159</f>
        <v>1940</v>
      </c>
      <c r="K1159" s="185">
        <v>3</v>
      </c>
      <c r="L1159" s="257" t="s">
        <v>2039</v>
      </c>
      <c r="M1159" s="178">
        <f>E1159*H1159</f>
        <v>2.98</v>
      </c>
    </row>
    <row r="1160" spans="1:13" x14ac:dyDescent="0.3">
      <c r="A1160" s="4" t="s">
        <v>2041</v>
      </c>
      <c r="B1160" s="23" t="s">
        <v>1339</v>
      </c>
      <c r="C1160" s="23" t="s">
        <v>1034</v>
      </c>
      <c r="D1160" s="12" t="s">
        <v>208</v>
      </c>
      <c r="E1160" s="266">
        <v>0.49</v>
      </c>
      <c r="F1160" s="35">
        <f>ROUNDUP(E1160*Bulk!$O$1,-1)</f>
        <v>350</v>
      </c>
      <c r="G1160" s="35">
        <f>ROUNDUP(E1160*Bulk!$O$3,-1)</f>
        <v>320</v>
      </c>
      <c r="H1160" s="2">
        <v>2</v>
      </c>
      <c r="I1160" s="16">
        <f>F1160*H1160</f>
        <v>700</v>
      </c>
      <c r="J1160" s="16">
        <f>G1160*H1160</f>
        <v>640</v>
      </c>
      <c r="K1160" s="185">
        <v>3</v>
      </c>
      <c r="L1160" s="257" t="s">
        <v>2042</v>
      </c>
      <c r="M1160" s="178">
        <f>E1160*H1160</f>
        <v>0.98</v>
      </c>
    </row>
    <row r="1161" spans="1:13" x14ac:dyDescent="0.3">
      <c r="A1161" s="4" t="s">
        <v>4036</v>
      </c>
      <c r="B1161" s="157" t="s">
        <v>2132</v>
      </c>
      <c r="C1161" s="23" t="s">
        <v>1034</v>
      </c>
      <c r="D1161" s="12" t="s">
        <v>208</v>
      </c>
      <c r="E1161" s="266">
        <v>0.49</v>
      </c>
      <c r="F1161" s="35">
        <f>ROUNDUP(E1161*Bulk!$O$1,-1)</f>
        <v>350</v>
      </c>
      <c r="G1161" s="35">
        <f>ROUNDUP(E1161*Bulk!$O$3,-1)</f>
        <v>320</v>
      </c>
      <c r="H1161" s="2">
        <v>1</v>
      </c>
      <c r="I1161" s="16">
        <f>F1161*H1161</f>
        <v>350</v>
      </c>
      <c r="J1161" s="16">
        <f>G1161*H1161</f>
        <v>320</v>
      </c>
      <c r="K1161" s="185">
        <v>3</v>
      </c>
      <c r="L1161" s="257" t="s">
        <v>4037</v>
      </c>
      <c r="M1161" s="178">
        <f>E1161*H1161</f>
        <v>0.49</v>
      </c>
    </row>
    <row r="1162" spans="1:13" x14ac:dyDescent="0.3">
      <c r="A1162" s="30" t="s">
        <v>6682</v>
      </c>
      <c r="B1162" s="244" t="s">
        <v>3837</v>
      </c>
      <c r="C1162" s="23" t="s">
        <v>1034</v>
      </c>
      <c r="D1162" s="12" t="s">
        <v>208</v>
      </c>
      <c r="E1162" s="266">
        <v>0.49</v>
      </c>
      <c r="F1162" s="35">
        <f>ROUNDUP(E1162*Bulk!$O$1,-1)</f>
        <v>350</v>
      </c>
      <c r="G1162" s="35">
        <f>ROUNDUP(E1162*Bulk!$O$3,-1)</f>
        <v>320</v>
      </c>
      <c r="H1162" s="2">
        <v>1</v>
      </c>
      <c r="I1162" s="16">
        <f>F1162*H1162</f>
        <v>350</v>
      </c>
      <c r="J1162" s="16">
        <f>G1162*H1162</f>
        <v>320</v>
      </c>
      <c r="K1162" s="185">
        <v>3</v>
      </c>
      <c r="L1162" s="257" t="s">
        <v>6683</v>
      </c>
      <c r="M1162" s="178">
        <f>E1162*H1162</f>
        <v>0.49</v>
      </c>
    </row>
    <row r="1163" spans="1:13" x14ac:dyDescent="0.3">
      <c r="A1163" s="21" t="s">
        <v>6152</v>
      </c>
      <c r="B1163" s="272" t="s">
        <v>5293</v>
      </c>
      <c r="C1163" s="23" t="s">
        <v>1034</v>
      </c>
      <c r="D1163" s="12" t="s">
        <v>208</v>
      </c>
      <c r="E1163" s="266">
        <v>0.49</v>
      </c>
      <c r="F1163" s="35">
        <f>ROUNDUP(E1163*Bulk!$O$1,-1)</f>
        <v>350</v>
      </c>
      <c r="G1163" s="35">
        <f>ROUNDUP(E1163*Bulk!$O$3,-1)</f>
        <v>320</v>
      </c>
      <c r="H1163" s="2">
        <v>1</v>
      </c>
      <c r="I1163" s="35">
        <f>F1163*H1163</f>
        <v>350</v>
      </c>
      <c r="J1163" s="35">
        <f>G1163*H1163</f>
        <v>320</v>
      </c>
      <c r="K1163" s="185">
        <v>3</v>
      </c>
      <c r="L1163" s="257" t="s">
        <v>6153</v>
      </c>
      <c r="M1163" s="178">
        <f>E1163*H1163</f>
        <v>0.49</v>
      </c>
    </row>
    <row r="1164" spans="1:13" x14ac:dyDescent="0.3">
      <c r="A1164" s="30" t="s">
        <v>1068</v>
      </c>
      <c r="B1164" s="158" t="s">
        <v>1508</v>
      </c>
      <c r="C1164" s="23" t="s">
        <v>1034</v>
      </c>
      <c r="D1164" s="12" t="s">
        <v>208</v>
      </c>
      <c r="E1164" s="266">
        <v>0.49</v>
      </c>
      <c r="F1164" s="35">
        <f>ROUNDUP(E1164*Bulk!$O$1,-1)</f>
        <v>350</v>
      </c>
      <c r="G1164" s="35">
        <f>ROUNDUP(E1164*Bulk!$O$3,-1)</f>
        <v>320</v>
      </c>
      <c r="H1164" s="2">
        <v>1</v>
      </c>
      <c r="I1164" s="16">
        <f>F1164*H1164</f>
        <v>350</v>
      </c>
      <c r="J1164" s="16">
        <f>G1164*H1164</f>
        <v>320</v>
      </c>
      <c r="K1164" s="185">
        <v>4</v>
      </c>
      <c r="L1164" s="257" t="s">
        <v>1065</v>
      </c>
      <c r="M1164" s="178">
        <f>E1164*H1164</f>
        <v>0.49</v>
      </c>
    </row>
    <row r="1165" spans="1:13" x14ac:dyDescent="0.3">
      <c r="A1165" s="30" t="s">
        <v>1839</v>
      </c>
      <c r="B1165" s="168" t="s">
        <v>1520</v>
      </c>
      <c r="C1165" s="23" t="s">
        <v>1034</v>
      </c>
      <c r="D1165" s="12" t="s">
        <v>208</v>
      </c>
      <c r="E1165" s="266">
        <v>0.49</v>
      </c>
      <c r="F1165" s="35">
        <f>ROUNDUP(E1165*Bulk!$O$1,-1)</f>
        <v>350</v>
      </c>
      <c r="G1165" s="35">
        <f>ROUNDUP(E1165*Bulk!$O$3,-1)</f>
        <v>320</v>
      </c>
      <c r="H1165" s="2">
        <v>1</v>
      </c>
      <c r="I1165" s="16">
        <f>F1165*H1165</f>
        <v>350</v>
      </c>
      <c r="J1165" s="16">
        <f>G1165*H1165</f>
        <v>320</v>
      </c>
      <c r="K1165" s="185">
        <v>4</v>
      </c>
      <c r="L1165" s="257" t="s">
        <v>1838</v>
      </c>
      <c r="M1165" s="178">
        <f>E1165*H1165</f>
        <v>0.49</v>
      </c>
    </row>
    <row r="1166" spans="1:13" x14ac:dyDescent="0.3">
      <c r="A1166" s="4" t="s">
        <v>6154</v>
      </c>
      <c r="B1166" s="172" t="s">
        <v>1525</v>
      </c>
      <c r="C1166" s="23" t="s">
        <v>1034</v>
      </c>
      <c r="D1166" s="12" t="s">
        <v>208</v>
      </c>
      <c r="E1166" s="266">
        <v>0.49</v>
      </c>
      <c r="F1166" s="35">
        <f>ROUNDUP(E1166*Bulk!$O$1,-1)</f>
        <v>350</v>
      </c>
      <c r="G1166" s="35">
        <f>ROUNDUP(E1166*Bulk!$O$3,-1)</f>
        <v>320</v>
      </c>
      <c r="H1166" s="2">
        <v>1</v>
      </c>
      <c r="I1166" s="35">
        <f>F1166*H1166</f>
        <v>350</v>
      </c>
      <c r="J1166" s="35">
        <f>G1166*H1166</f>
        <v>320</v>
      </c>
      <c r="K1166" s="185">
        <v>4</v>
      </c>
      <c r="L1166" s="257" t="s">
        <v>6155</v>
      </c>
      <c r="M1166" s="178">
        <f>E1166*H1166</f>
        <v>0.49</v>
      </c>
    </row>
    <row r="1167" spans="1:13" x14ac:dyDescent="0.3">
      <c r="A1167" s="30" t="s">
        <v>4239</v>
      </c>
      <c r="B1167" s="249" t="s">
        <v>4120</v>
      </c>
      <c r="C1167" s="23" t="s">
        <v>1034</v>
      </c>
      <c r="D1167" s="12" t="s">
        <v>208</v>
      </c>
      <c r="E1167" s="266">
        <v>0.49</v>
      </c>
      <c r="F1167" s="35">
        <f>ROUNDUP(E1167*Bulk!$O$1,-1)</f>
        <v>350</v>
      </c>
      <c r="G1167" s="35">
        <f>ROUNDUP(E1167*Bulk!$O$3,-1)</f>
        <v>320</v>
      </c>
      <c r="H1167" s="2">
        <v>1</v>
      </c>
      <c r="I1167" s="16">
        <f>F1167*H1167</f>
        <v>350</v>
      </c>
      <c r="J1167" s="16">
        <f>G1167*H1167</f>
        <v>320</v>
      </c>
      <c r="K1167" s="185">
        <v>4</v>
      </c>
      <c r="L1167" s="257" t="s">
        <v>4240</v>
      </c>
      <c r="M1167" s="178">
        <f>E1167*H1167</f>
        <v>0.49</v>
      </c>
    </row>
    <row r="1168" spans="1:13" x14ac:dyDescent="0.3">
      <c r="A1168" s="4" t="s">
        <v>6156</v>
      </c>
      <c r="B1168" s="164" t="s">
        <v>1514</v>
      </c>
      <c r="C1168" s="23" t="s">
        <v>1034</v>
      </c>
      <c r="D1168" s="12" t="s">
        <v>208</v>
      </c>
      <c r="E1168" s="266">
        <v>0.49</v>
      </c>
      <c r="F1168" s="35">
        <f>ROUNDUP(E1168*Bulk!$O$1,-1)</f>
        <v>350</v>
      </c>
      <c r="G1168" s="35">
        <f>ROUNDUP(E1168*Bulk!$O$3,-1)</f>
        <v>320</v>
      </c>
      <c r="H1168" s="2">
        <v>1</v>
      </c>
      <c r="I1168" s="35">
        <f>F1168*H1168</f>
        <v>350</v>
      </c>
      <c r="J1168" s="35">
        <f>G1168*H1168</f>
        <v>320</v>
      </c>
      <c r="K1168" s="185">
        <v>5</v>
      </c>
      <c r="L1168" s="257" t="s">
        <v>6157</v>
      </c>
      <c r="M1168" s="178">
        <f>E1168*H1168</f>
        <v>0.49</v>
      </c>
    </row>
    <row r="1169" spans="1:13" x14ac:dyDescent="0.3">
      <c r="A1169" s="30" t="s">
        <v>1096</v>
      </c>
      <c r="B1169" s="166" t="s">
        <v>1516</v>
      </c>
      <c r="C1169" s="23" t="s">
        <v>1034</v>
      </c>
      <c r="D1169" s="12" t="s">
        <v>208</v>
      </c>
      <c r="E1169" s="266">
        <v>0.49</v>
      </c>
      <c r="F1169" s="35">
        <f>ROUNDUP(E1169*Bulk!$O$1,-1)</f>
        <v>350</v>
      </c>
      <c r="G1169" s="35">
        <f>ROUNDUP(E1169*Bulk!$O$3,-1)</f>
        <v>320</v>
      </c>
      <c r="H1169" s="2">
        <v>2</v>
      </c>
      <c r="I1169" s="16">
        <f>F1169*H1169</f>
        <v>700</v>
      </c>
      <c r="J1169" s="16">
        <f>G1169*H1169</f>
        <v>640</v>
      </c>
      <c r="K1169" s="185">
        <v>5</v>
      </c>
      <c r="L1169" s="257" t="s">
        <v>1095</v>
      </c>
      <c r="M1169" s="178">
        <f>E1169*H1169</f>
        <v>0.98</v>
      </c>
    </row>
    <row r="1170" spans="1:13" x14ac:dyDescent="0.3">
      <c r="A1170" s="38" t="s">
        <v>4241</v>
      </c>
      <c r="B1170" s="249" t="s">
        <v>4121</v>
      </c>
      <c r="C1170" s="23" t="s">
        <v>1034</v>
      </c>
      <c r="D1170" s="12" t="s">
        <v>208</v>
      </c>
      <c r="E1170" s="266">
        <v>0.49</v>
      </c>
      <c r="F1170" s="35">
        <f>ROUNDUP(E1170*Bulk!$O$1,-1)</f>
        <v>350</v>
      </c>
      <c r="G1170" s="35">
        <f>ROUNDUP(E1170*Bulk!$O$3,-1)</f>
        <v>320</v>
      </c>
      <c r="H1170" s="2">
        <v>1</v>
      </c>
      <c r="I1170" s="16">
        <f>F1170*H1170</f>
        <v>350</v>
      </c>
      <c r="J1170" s="16">
        <f>G1170*H1170</f>
        <v>320</v>
      </c>
      <c r="K1170" s="185">
        <v>5</v>
      </c>
      <c r="L1170" s="257" t="s">
        <v>4242</v>
      </c>
      <c r="M1170" s="178">
        <f>E1170*H1170</f>
        <v>0.49</v>
      </c>
    </row>
    <row r="1171" spans="1:13" x14ac:dyDescent="0.3">
      <c r="A1171" s="30" t="s">
        <v>1708</v>
      </c>
      <c r="B1171" s="148" t="s">
        <v>1492</v>
      </c>
      <c r="C1171" s="23" t="s">
        <v>1034</v>
      </c>
      <c r="D1171" s="12" t="s">
        <v>208</v>
      </c>
      <c r="E1171" s="266">
        <v>0.49</v>
      </c>
      <c r="F1171" s="35">
        <f>ROUNDUP(E1171*Bulk!$O$1,-1)</f>
        <v>350</v>
      </c>
      <c r="G1171" s="35">
        <f>ROUNDUP(E1171*Bulk!$O$3,-1)</f>
        <v>320</v>
      </c>
      <c r="H1171" s="2">
        <v>1</v>
      </c>
      <c r="I1171" s="16">
        <f>F1171*H1171</f>
        <v>350</v>
      </c>
      <c r="J1171" s="16">
        <f>G1171*H1171</f>
        <v>320</v>
      </c>
      <c r="K1171" s="185">
        <v>6</v>
      </c>
      <c r="L1171" s="257" t="s">
        <v>1709</v>
      </c>
      <c r="M1171" s="178">
        <f>E1171*H1171</f>
        <v>0.49</v>
      </c>
    </row>
    <row r="1172" spans="1:13" x14ac:dyDescent="0.3">
      <c r="A1172" s="4" t="s">
        <v>2077</v>
      </c>
      <c r="B1172" s="23" t="s">
        <v>1339</v>
      </c>
      <c r="C1172" s="23" t="s">
        <v>1034</v>
      </c>
      <c r="D1172" s="12" t="s">
        <v>208</v>
      </c>
      <c r="E1172" s="266">
        <v>1.49</v>
      </c>
      <c r="F1172" s="35">
        <f>ROUNDUP(E1172*Bulk!$O$1,-1)</f>
        <v>1050</v>
      </c>
      <c r="G1172" s="35">
        <f>ROUNDUP(E1172*Bulk!$O$3,-1)</f>
        <v>970</v>
      </c>
      <c r="H1172" s="2">
        <v>2</v>
      </c>
      <c r="I1172" s="16">
        <f>F1172*H1172</f>
        <v>2100</v>
      </c>
      <c r="J1172" s="16">
        <f>G1172*H1172</f>
        <v>1940</v>
      </c>
      <c r="K1172" s="185">
        <v>6</v>
      </c>
      <c r="L1172" s="257" t="s">
        <v>2076</v>
      </c>
      <c r="M1172" s="178">
        <f>E1172*H1172</f>
        <v>2.98</v>
      </c>
    </row>
    <row r="1173" spans="1:13" x14ac:dyDescent="0.3">
      <c r="A1173" s="4" t="s">
        <v>2074</v>
      </c>
      <c r="B1173" s="23" t="s">
        <v>1339</v>
      </c>
      <c r="C1173" s="23" t="s">
        <v>1034</v>
      </c>
      <c r="D1173" s="12" t="s">
        <v>208</v>
      </c>
      <c r="E1173" s="266">
        <v>0.49</v>
      </c>
      <c r="F1173" s="35">
        <f>ROUNDUP(E1173*Bulk!$O$1,-1)</f>
        <v>350</v>
      </c>
      <c r="G1173" s="35">
        <f>ROUNDUP(E1173*Bulk!$O$3,-1)</f>
        <v>320</v>
      </c>
      <c r="H1173" s="2">
        <v>2</v>
      </c>
      <c r="I1173" s="16">
        <f>F1173*H1173</f>
        <v>700</v>
      </c>
      <c r="J1173" s="16">
        <f>G1173*H1173</f>
        <v>640</v>
      </c>
      <c r="K1173" s="185">
        <v>6</v>
      </c>
      <c r="L1173" s="257" t="s">
        <v>2075</v>
      </c>
      <c r="M1173" s="178">
        <f>E1173*H1173</f>
        <v>0.98</v>
      </c>
    </row>
    <row r="1174" spans="1:13" x14ac:dyDescent="0.3">
      <c r="A1174" s="30" t="s">
        <v>1119</v>
      </c>
      <c r="B1174" s="170" t="s">
        <v>1523</v>
      </c>
      <c r="C1174" s="23" t="s">
        <v>1034</v>
      </c>
      <c r="D1174" s="12" t="s">
        <v>208</v>
      </c>
      <c r="E1174" s="266">
        <v>0.49</v>
      </c>
      <c r="F1174" s="35">
        <f>ROUNDUP(E1174*Bulk!$O$1,-1)</f>
        <v>350</v>
      </c>
      <c r="G1174" s="35">
        <f>ROUNDUP(E1174*Bulk!$O$3,-1)</f>
        <v>320</v>
      </c>
      <c r="H1174" s="2">
        <v>3</v>
      </c>
      <c r="I1174" s="16">
        <f>F1174*H1174</f>
        <v>1050</v>
      </c>
      <c r="J1174" s="16">
        <f>G1174*H1174</f>
        <v>960</v>
      </c>
      <c r="K1174" s="185">
        <v>6</v>
      </c>
      <c r="L1174" s="257" t="s">
        <v>1120</v>
      </c>
      <c r="M1174" s="178">
        <f>E1174*H1174</f>
        <v>1.47</v>
      </c>
    </row>
    <row r="1175" spans="1:13" x14ac:dyDescent="0.3">
      <c r="A1175" s="4" t="s">
        <v>2351</v>
      </c>
      <c r="B1175" s="143" t="s">
        <v>1505</v>
      </c>
      <c r="C1175" s="23" t="s">
        <v>1034</v>
      </c>
      <c r="D1175" s="12" t="s">
        <v>208</v>
      </c>
      <c r="E1175" s="266">
        <v>0.49</v>
      </c>
      <c r="F1175" s="35">
        <f>ROUNDUP(E1175*Bulk!$O$1,-1)</f>
        <v>350</v>
      </c>
      <c r="G1175" s="35">
        <f>ROUNDUP(E1175*Bulk!$O$3,-1)</f>
        <v>320</v>
      </c>
      <c r="H1175" s="2">
        <v>3</v>
      </c>
      <c r="I1175" s="16">
        <f>F1175*H1175</f>
        <v>1050</v>
      </c>
      <c r="J1175" s="16">
        <f>G1175*H1175</f>
        <v>960</v>
      </c>
      <c r="K1175" s="185">
        <v>8</v>
      </c>
      <c r="L1175" s="257" t="s">
        <v>1142</v>
      </c>
      <c r="M1175" s="178">
        <f>E1175*H1175</f>
        <v>1.47</v>
      </c>
    </row>
    <row r="1176" spans="1:13" x14ac:dyDescent="0.3">
      <c r="A1176" s="4" t="s">
        <v>1957</v>
      </c>
      <c r="B1176" s="146" t="s">
        <v>1490</v>
      </c>
      <c r="C1176" s="23" t="s">
        <v>1034</v>
      </c>
      <c r="D1176" s="12" t="s">
        <v>208</v>
      </c>
      <c r="E1176" s="266">
        <v>0.49</v>
      </c>
      <c r="F1176" s="35">
        <f>ROUNDUP(E1176*Bulk!$O$1,-1)</f>
        <v>350</v>
      </c>
      <c r="G1176" s="35">
        <f>ROUNDUP(E1176*Bulk!$O$3,-1)</f>
        <v>320</v>
      </c>
      <c r="H1176" s="2">
        <v>1</v>
      </c>
      <c r="I1176" s="16">
        <f>F1176*H1176</f>
        <v>350</v>
      </c>
      <c r="J1176" s="16">
        <f>G1176*H1176</f>
        <v>320</v>
      </c>
      <c r="K1176" s="188" t="s">
        <v>2394</v>
      </c>
      <c r="L1176" s="257" t="s">
        <v>1956</v>
      </c>
      <c r="M1176" s="178">
        <f>E1176*H1176</f>
        <v>0.49</v>
      </c>
    </row>
    <row r="1177" spans="1:13" x14ac:dyDescent="0.3">
      <c r="A1177" s="4" t="s">
        <v>2093</v>
      </c>
      <c r="B1177" s="23" t="s">
        <v>1339</v>
      </c>
      <c r="C1177" s="23" t="s">
        <v>1034</v>
      </c>
      <c r="D1177" s="11" t="s">
        <v>210</v>
      </c>
      <c r="E1177" s="266">
        <v>1.49</v>
      </c>
      <c r="F1177" s="35">
        <f>ROUNDUP(E1177*Bulk!$O$1,-1)</f>
        <v>1050</v>
      </c>
      <c r="G1177" s="35">
        <f>ROUNDUP(E1177*Bulk!$O$3,-1)</f>
        <v>970</v>
      </c>
      <c r="H1177" s="2">
        <v>2</v>
      </c>
      <c r="I1177" s="16">
        <f>F1177*H1177</f>
        <v>2100</v>
      </c>
      <c r="J1177" s="16">
        <f>G1177*H1177</f>
        <v>1940</v>
      </c>
      <c r="K1177" s="188" t="s">
        <v>2394</v>
      </c>
      <c r="L1177" s="257" t="s">
        <v>2092</v>
      </c>
      <c r="M1177" s="178">
        <f>E1177*H1177</f>
        <v>2.98</v>
      </c>
    </row>
    <row r="1178" spans="1:13" x14ac:dyDescent="0.3">
      <c r="A1178" s="4" t="s">
        <v>3500</v>
      </c>
      <c r="B1178" s="211" t="s">
        <v>3228</v>
      </c>
      <c r="C1178" s="23" t="s">
        <v>1034</v>
      </c>
      <c r="D1178" s="12" t="s">
        <v>208</v>
      </c>
      <c r="E1178" s="266">
        <v>0.49</v>
      </c>
      <c r="F1178" s="35">
        <f>ROUNDUP(E1178*Bulk!$O$1,-1)</f>
        <v>350</v>
      </c>
      <c r="G1178" s="35">
        <f>ROUNDUP(E1178*Bulk!$O$3,-1)</f>
        <v>320</v>
      </c>
      <c r="H1178" s="2">
        <v>1</v>
      </c>
      <c r="I1178" s="16">
        <f>F1178*H1178</f>
        <v>350</v>
      </c>
      <c r="J1178" s="16">
        <f>G1178*H1178</f>
        <v>320</v>
      </c>
      <c r="K1178" s="188" t="s">
        <v>2394</v>
      </c>
      <c r="L1178" s="257" t="s">
        <v>3499</v>
      </c>
      <c r="M1178" s="178">
        <f>E1178*H1178</f>
        <v>0.49</v>
      </c>
    </row>
    <row r="1179" spans="1:13" x14ac:dyDescent="0.3">
      <c r="A1179" s="4" t="s">
        <v>6159</v>
      </c>
      <c r="B1179" s="272" t="s">
        <v>5293</v>
      </c>
      <c r="C1179" s="5" t="s">
        <v>1139</v>
      </c>
      <c r="D1179" s="12" t="s">
        <v>208</v>
      </c>
      <c r="E1179" s="266">
        <v>0.49</v>
      </c>
      <c r="F1179" s="35">
        <f>ROUNDUP(E1179*Bulk!$O$1,-1)</f>
        <v>350</v>
      </c>
      <c r="G1179" s="35">
        <f>ROUNDUP(E1179*Bulk!$O$3,-1)</f>
        <v>320</v>
      </c>
      <c r="H1179" s="2">
        <v>1</v>
      </c>
      <c r="I1179" s="35">
        <f>F1179*H1179</f>
        <v>350</v>
      </c>
      <c r="J1179" s="35">
        <f>G1179*H1179</f>
        <v>320</v>
      </c>
      <c r="K1179" s="185">
        <v>3</v>
      </c>
      <c r="L1179" s="257" t="s">
        <v>6158</v>
      </c>
      <c r="M1179" s="178">
        <f>E1179*H1179</f>
        <v>0.49</v>
      </c>
    </row>
    <row r="1180" spans="1:13" x14ac:dyDescent="0.3">
      <c r="A1180" s="21" t="s">
        <v>6159</v>
      </c>
      <c r="B1180" s="272" t="s">
        <v>5293</v>
      </c>
      <c r="C1180" s="5" t="s">
        <v>1139</v>
      </c>
      <c r="D1180" s="12" t="s">
        <v>208</v>
      </c>
      <c r="E1180" s="266">
        <v>0.49</v>
      </c>
      <c r="F1180" s="35">
        <f>ROUNDUP(E1180*Bulk!$O$1,-1)</f>
        <v>350</v>
      </c>
      <c r="G1180" s="35">
        <f>ROUNDUP(E1180*Bulk!$O$3,-1)</f>
        <v>320</v>
      </c>
      <c r="H1180" s="2">
        <v>1</v>
      </c>
      <c r="I1180" s="35">
        <f>F1180*H1180</f>
        <v>350</v>
      </c>
      <c r="J1180" s="35">
        <f>G1180*H1180</f>
        <v>320</v>
      </c>
      <c r="K1180" s="185">
        <v>3</v>
      </c>
      <c r="L1180" s="257" t="s">
        <v>6160</v>
      </c>
      <c r="M1180" s="178">
        <f>E1180*H1180</f>
        <v>0.49</v>
      </c>
    </row>
    <row r="1181" spans="1:13" x14ac:dyDescent="0.3">
      <c r="A1181" s="21" t="s">
        <v>6161</v>
      </c>
      <c r="B1181" s="272" t="s">
        <v>5293</v>
      </c>
      <c r="C1181" s="5" t="s">
        <v>1139</v>
      </c>
      <c r="D1181" s="12" t="s">
        <v>208</v>
      </c>
      <c r="E1181" s="266">
        <v>0.49</v>
      </c>
      <c r="F1181" s="35">
        <f>ROUNDUP(E1181*Bulk!$O$1,-1)</f>
        <v>350</v>
      </c>
      <c r="G1181" s="35">
        <f>ROUNDUP(E1181*Bulk!$O$3,-1)</f>
        <v>320</v>
      </c>
      <c r="H1181" s="2">
        <v>1</v>
      </c>
      <c r="I1181" s="35">
        <f>F1181*H1181</f>
        <v>350</v>
      </c>
      <c r="J1181" s="35">
        <f>G1181*H1181</f>
        <v>320</v>
      </c>
      <c r="K1181" s="185">
        <v>4</v>
      </c>
      <c r="L1181" s="257" t="s">
        <v>6162</v>
      </c>
      <c r="M1181" s="178">
        <f>E1181*H1181</f>
        <v>0.49</v>
      </c>
    </row>
    <row r="1182" spans="1:13" x14ac:dyDescent="0.3">
      <c r="A1182" s="4" t="s">
        <v>6164</v>
      </c>
      <c r="B1182" s="272" t="s">
        <v>5293</v>
      </c>
      <c r="C1182" s="5" t="s">
        <v>1139</v>
      </c>
      <c r="D1182" s="12" t="s">
        <v>208</v>
      </c>
      <c r="E1182" s="266">
        <v>0.49</v>
      </c>
      <c r="F1182" s="35">
        <f>ROUNDUP(E1182*Bulk!$O$1,-1)</f>
        <v>350</v>
      </c>
      <c r="G1182" s="35">
        <f>ROUNDUP(E1182*Bulk!$O$3,-1)</f>
        <v>320</v>
      </c>
      <c r="H1182" s="2">
        <v>2</v>
      </c>
      <c r="I1182" s="35">
        <f>F1182*H1182</f>
        <v>700</v>
      </c>
      <c r="J1182" s="35">
        <f>G1182*H1182</f>
        <v>640</v>
      </c>
      <c r="K1182" s="185">
        <v>4</v>
      </c>
      <c r="L1182" s="257" t="s">
        <v>6163</v>
      </c>
      <c r="M1182" s="178">
        <f>E1182*H1182</f>
        <v>0.98</v>
      </c>
    </row>
    <row r="1183" spans="1:13" x14ac:dyDescent="0.3">
      <c r="A1183" s="4" t="s">
        <v>6165</v>
      </c>
      <c r="B1183" s="272" t="s">
        <v>5293</v>
      </c>
      <c r="C1183" s="5" t="s">
        <v>1139</v>
      </c>
      <c r="D1183" s="12" t="s">
        <v>208</v>
      </c>
      <c r="E1183" s="266">
        <v>0.49</v>
      </c>
      <c r="F1183" s="35">
        <f>ROUNDUP(E1183*Bulk!$O$1,-1)</f>
        <v>350</v>
      </c>
      <c r="G1183" s="35">
        <f>ROUNDUP(E1183*Bulk!$O$3,-1)</f>
        <v>320</v>
      </c>
      <c r="H1183" s="2">
        <v>1</v>
      </c>
      <c r="I1183" s="35">
        <f>F1183*H1183</f>
        <v>350</v>
      </c>
      <c r="J1183" s="35">
        <f>G1183*H1183</f>
        <v>320</v>
      </c>
      <c r="K1183" s="185">
        <v>4</v>
      </c>
      <c r="L1183" s="257" t="s">
        <v>6166</v>
      </c>
      <c r="M1183" s="178">
        <f>E1183*H1183</f>
        <v>0.49</v>
      </c>
    </row>
    <row r="1184" spans="1:13" x14ac:dyDescent="0.3">
      <c r="A1184" s="21" t="s">
        <v>6165</v>
      </c>
      <c r="B1184" s="272" t="s">
        <v>5293</v>
      </c>
      <c r="C1184" s="5" t="s">
        <v>1139</v>
      </c>
      <c r="D1184" s="12" t="s">
        <v>208</v>
      </c>
      <c r="E1184" s="266">
        <v>0.49</v>
      </c>
      <c r="F1184" s="35">
        <f>ROUNDUP(E1184*Bulk!$O$1,-1)</f>
        <v>350</v>
      </c>
      <c r="G1184" s="35">
        <f>ROUNDUP(E1184*Bulk!$O$3,-1)</f>
        <v>320</v>
      </c>
      <c r="H1184" s="2">
        <v>1</v>
      </c>
      <c r="I1184" s="35">
        <f>F1184*H1184</f>
        <v>350</v>
      </c>
      <c r="J1184" s="35">
        <f>G1184*H1184</f>
        <v>320</v>
      </c>
      <c r="K1184" s="185">
        <v>4</v>
      </c>
      <c r="L1184" s="257" t="s">
        <v>6167</v>
      </c>
      <c r="M1184" s="178">
        <f>E1184*H1184</f>
        <v>0.49</v>
      </c>
    </row>
    <row r="1185" spans="1:13" x14ac:dyDescent="0.3">
      <c r="A1185" s="30" t="s">
        <v>1138</v>
      </c>
      <c r="B1185" s="153" t="s">
        <v>1497</v>
      </c>
      <c r="C1185" s="5" t="s">
        <v>1139</v>
      </c>
      <c r="D1185" s="11" t="s">
        <v>210</v>
      </c>
      <c r="E1185" s="266">
        <v>1.99</v>
      </c>
      <c r="F1185" s="35">
        <f>ROUNDUP(E1185*Bulk!$O$1,-1)</f>
        <v>1400</v>
      </c>
      <c r="G1185" s="35">
        <f>ROUNDUP(E1185*Bulk!$O$3,-1)</f>
        <v>1300</v>
      </c>
      <c r="H1185" s="2">
        <v>1</v>
      </c>
      <c r="I1185" s="16">
        <f>F1185*H1185</f>
        <v>1400</v>
      </c>
      <c r="J1185" s="16">
        <f>G1185*H1185</f>
        <v>1300</v>
      </c>
      <c r="K1185" s="185">
        <v>7</v>
      </c>
      <c r="L1185" s="257" t="s">
        <v>1137</v>
      </c>
      <c r="M1185" s="178">
        <f>E1185*H1185</f>
        <v>1.99</v>
      </c>
    </row>
    <row r="1186" spans="1:13" x14ac:dyDescent="0.3">
      <c r="A1186" s="30" t="s">
        <v>3501</v>
      </c>
      <c r="B1186" s="193" t="s">
        <v>2423</v>
      </c>
      <c r="C1186" s="19" t="s">
        <v>1033</v>
      </c>
      <c r="D1186" s="12" t="s">
        <v>208</v>
      </c>
      <c r="E1186" s="266">
        <v>0.99</v>
      </c>
      <c r="F1186" s="35">
        <f>ROUNDUP(E1186*Bulk!$O$1,-1)</f>
        <v>700</v>
      </c>
      <c r="G1186" s="35">
        <f>ROUNDUP(E1186*Bulk!$O$3,-1)</f>
        <v>650</v>
      </c>
      <c r="H1186" s="2">
        <v>2</v>
      </c>
      <c r="I1186" s="16">
        <f>F1186*H1186</f>
        <v>1400</v>
      </c>
      <c r="J1186" s="16">
        <f>G1186*H1186</f>
        <v>1300</v>
      </c>
      <c r="K1186" s="185">
        <v>1</v>
      </c>
      <c r="L1186" s="257" t="s">
        <v>3056</v>
      </c>
      <c r="M1186" s="178">
        <f>E1186*H1186</f>
        <v>1.98</v>
      </c>
    </row>
    <row r="1187" spans="1:13" x14ac:dyDescent="0.3">
      <c r="A1187" s="30" t="s">
        <v>4861</v>
      </c>
      <c r="B1187" s="193" t="s">
        <v>2423</v>
      </c>
      <c r="C1187" s="19" t="s">
        <v>1033</v>
      </c>
      <c r="D1187" s="12" t="s">
        <v>208</v>
      </c>
      <c r="E1187" s="266">
        <v>0.99</v>
      </c>
      <c r="F1187" s="35">
        <f>ROUNDUP(E1187*Bulk!$O$1,-1)</f>
        <v>700</v>
      </c>
      <c r="G1187" s="35">
        <f>ROUNDUP(E1187*Bulk!$O$3,-1)</f>
        <v>650</v>
      </c>
      <c r="H1187" s="2">
        <v>2</v>
      </c>
      <c r="I1187" s="16">
        <f>F1187*H1187</f>
        <v>1400</v>
      </c>
      <c r="J1187" s="16">
        <f>G1187*H1187</f>
        <v>1300</v>
      </c>
      <c r="K1187" s="185">
        <v>1</v>
      </c>
      <c r="L1187" s="257" t="s">
        <v>3056</v>
      </c>
      <c r="M1187" s="178">
        <f>E1187*H1187</f>
        <v>1.98</v>
      </c>
    </row>
    <row r="1188" spans="1:13" x14ac:dyDescent="0.3">
      <c r="A1188" s="30" t="s">
        <v>1835</v>
      </c>
      <c r="B1188" s="23" t="s">
        <v>1337</v>
      </c>
      <c r="C1188" s="19" t="s">
        <v>1033</v>
      </c>
      <c r="D1188" s="12" t="s">
        <v>208</v>
      </c>
      <c r="E1188" s="266">
        <v>0.99</v>
      </c>
      <c r="F1188" s="35">
        <f>ROUNDUP(E1188*Bulk!$O$1,-1)</f>
        <v>700</v>
      </c>
      <c r="G1188" s="35">
        <f>ROUNDUP(E1188*Bulk!$O$3,-1)</f>
        <v>650</v>
      </c>
      <c r="H1188" s="2">
        <v>3</v>
      </c>
      <c r="I1188" s="16">
        <f>F1188*H1188</f>
        <v>2100</v>
      </c>
      <c r="J1188" s="16">
        <f>G1188*H1188</f>
        <v>1950</v>
      </c>
      <c r="K1188" s="185">
        <v>2</v>
      </c>
      <c r="L1188" s="257" t="s">
        <v>1834</v>
      </c>
      <c r="M1188" s="178">
        <f>E1188*H1188</f>
        <v>2.9699999999999998</v>
      </c>
    </row>
    <row r="1189" spans="1:13" x14ac:dyDescent="0.3">
      <c r="A1189" s="4" t="s">
        <v>102</v>
      </c>
      <c r="B1189" s="166" t="s">
        <v>1516</v>
      </c>
      <c r="C1189" s="19" t="s">
        <v>1033</v>
      </c>
      <c r="D1189" s="11" t="s">
        <v>210</v>
      </c>
      <c r="E1189" s="266">
        <v>1.99</v>
      </c>
      <c r="F1189" s="35">
        <f>ROUNDUP(E1189*Bulk!$O$1,-1)</f>
        <v>1400</v>
      </c>
      <c r="G1189" s="35">
        <f>ROUNDUP(E1189*Bulk!$O$3,-1)</f>
        <v>1300</v>
      </c>
      <c r="H1189" s="2">
        <v>2</v>
      </c>
      <c r="I1189" s="16">
        <f>F1189*H1189</f>
        <v>2800</v>
      </c>
      <c r="J1189" s="16">
        <f>G1189*H1189</f>
        <v>2600</v>
      </c>
      <c r="K1189" s="185">
        <v>2</v>
      </c>
      <c r="L1189" s="257" t="s">
        <v>6684</v>
      </c>
      <c r="M1189" s="178">
        <f>E1189*H1189</f>
        <v>3.98</v>
      </c>
    </row>
    <row r="1190" spans="1:13" x14ac:dyDescent="0.3">
      <c r="A1190" s="30" t="s">
        <v>1013</v>
      </c>
      <c r="B1190" s="172" t="s">
        <v>1525</v>
      </c>
      <c r="C1190" s="19" t="s">
        <v>1033</v>
      </c>
      <c r="D1190" s="12" t="s">
        <v>208</v>
      </c>
      <c r="E1190" s="266">
        <v>0.49</v>
      </c>
      <c r="F1190" s="35">
        <f>ROUNDUP(E1190*Bulk!$O$1,-1)</f>
        <v>350</v>
      </c>
      <c r="G1190" s="35">
        <f>ROUNDUP(E1190*Bulk!$O$3,-1)</f>
        <v>320</v>
      </c>
      <c r="H1190" s="2">
        <v>2</v>
      </c>
      <c r="I1190" s="16">
        <f>F1190*H1190</f>
        <v>700</v>
      </c>
      <c r="J1190" s="16">
        <f>G1190*H1190</f>
        <v>640</v>
      </c>
      <c r="K1190" s="185">
        <v>2</v>
      </c>
      <c r="L1190" s="257" t="s">
        <v>1014</v>
      </c>
      <c r="M1190" s="178">
        <f>E1190*H1190</f>
        <v>0.98</v>
      </c>
    </row>
    <row r="1191" spans="1:13" x14ac:dyDescent="0.3">
      <c r="A1191" s="30" t="s">
        <v>3505</v>
      </c>
      <c r="B1191" s="193" t="s">
        <v>2423</v>
      </c>
      <c r="C1191" s="19" t="s">
        <v>1033</v>
      </c>
      <c r="D1191" s="12" t="s">
        <v>208</v>
      </c>
      <c r="E1191" s="266">
        <v>1.99</v>
      </c>
      <c r="F1191" s="35">
        <f>ROUNDUP(E1191*Bulk!$O$1,-1)</f>
        <v>1400</v>
      </c>
      <c r="G1191" s="35">
        <f>ROUNDUP(E1191*Bulk!$O$3,-1)</f>
        <v>1300</v>
      </c>
      <c r="H1191" s="2">
        <v>2</v>
      </c>
      <c r="I1191" s="16">
        <f>F1191*H1191</f>
        <v>2800</v>
      </c>
      <c r="J1191" s="16">
        <f>G1191*H1191</f>
        <v>2600</v>
      </c>
      <c r="K1191" s="185">
        <v>2</v>
      </c>
      <c r="L1191" s="257" t="s">
        <v>3504</v>
      </c>
      <c r="M1191" s="178">
        <f>E1191*H1191</f>
        <v>3.98</v>
      </c>
    </row>
    <row r="1192" spans="1:13" x14ac:dyDescent="0.3">
      <c r="A1192" s="30" t="s">
        <v>3503</v>
      </c>
      <c r="B1192" s="193" t="s">
        <v>2423</v>
      </c>
      <c r="C1192" s="19" t="s">
        <v>1033</v>
      </c>
      <c r="D1192" s="12" t="s">
        <v>208</v>
      </c>
      <c r="E1192" s="266">
        <v>0.49</v>
      </c>
      <c r="F1192" s="35">
        <f>ROUNDUP(E1192*Bulk!$O$1,-1)</f>
        <v>350</v>
      </c>
      <c r="G1192" s="35">
        <f>ROUNDUP(E1192*Bulk!$O$3,-1)</f>
        <v>320</v>
      </c>
      <c r="H1192" s="2">
        <v>3</v>
      </c>
      <c r="I1192" s="16">
        <f>F1192*H1192</f>
        <v>1050</v>
      </c>
      <c r="J1192" s="16">
        <f>G1192*H1192</f>
        <v>960</v>
      </c>
      <c r="K1192" s="185">
        <v>2</v>
      </c>
      <c r="L1192" s="257" t="s">
        <v>3502</v>
      </c>
      <c r="M1192" s="178">
        <f>E1192*H1192</f>
        <v>1.47</v>
      </c>
    </row>
    <row r="1193" spans="1:13" x14ac:dyDescent="0.3">
      <c r="A1193" s="30" t="s">
        <v>4863</v>
      </c>
      <c r="B1193" s="244" t="s">
        <v>3837</v>
      </c>
      <c r="C1193" s="19" t="s">
        <v>1033</v>
      </c>
      <c r="D1193" s="12" t="s">
        <v>208</v>
      </c>
      <c r="E1193" s="266">
        <v>0.49</v>
      </c>
      <c r="F1193" s="35">
        <f>ROUNDUP(E1193*Bulk!$O$1,-1)</f>
        <v>350</v>
      </c>
      <c r="G1193" s="35">
        <f>ROUNDUP(E1193*Bulk!$O$3,-1)</f>
        <v>320</v>
      </c>
      <c r="H1193" s="2">
        <v>2</v>
      </c>
      <c r="I1193" s="16">
        <f>F1193*H1193</f>
        <v>700</v>
      </c>
      <c r="J1193" s="16">
        <f>G1193*H1193</f>
        <v>640</v>
      </c>
      <c r="K1193" s="185">
        <v>2</v>
      </c>
      <c r="L1193" s="257" t="s">
        <v>4862</v>
      </c>
      <c r="M1193" s="178">
        <f>E1193*H1193</f>
        <v>0.98</v>
      </c>
    </row>
    <row r="1194" spans="1:13" x14ac:dyDescent="0.3">
      <c r="A1194" s="30" t="s">
        <v>1040</v>
      </c>
      <c r="B1194" s="156" t="s">
        <v>1502</v>
      </c>
      <c r="C1194" s="19" t="s">
        <v>1033</v>
      </c>
      <c r="D1194" s="12" t="s">
        <v>208</v>
      </c>
      <c r="E1194" s="266">
        <v>0.49</v>
      </c>
      <c r="F1194" s="35">
        <f>ROUNDUP(E1194*Bulk!$O$1,-1)</f>
        <v>350</v>
      </c>
      <c r="G1194" s="35">
        <f>ROUNDUP(E1194*Bulk!$O$3,-1)</f>
        <v>320</v>
      </c>
      <c r="H1194" s="2">
        <v>4</v>
      </c>
      <c r="I1194" s="16">
        <f>F1194*H1194</f>
        <v>1400</v>
      </c>
      <c r="J1194" s="16">
        <f>G1194*H1194</f>
        <v>1280</v>
      </c>
      <c r="K1194" s="185">
        <v>3</v>
      </c>
      <c r="L1194" s="257" t="s">
        <v>1041</v>
      </c>
      <c r="M1194" s="178">
        <f>E1194*H1194</f>
        <v>1.96</v>
      </c>
    </row>
    <row r="1195" spans="1:13" x14ac:dyDescent="0.3">
      <c r="A1195" s="30" t="s">
        <v>1043</v>
      </c>
      <c r="B1195" s="170" t="s">
        <v>1523</v>
      </c>
      <c r="C1195" s="19" t="s">
        <v>1033</v>
      </c>
      <c r="D1195" s="12" t="s">
        <v>208</v>
      </c>
      <c r="E1195" s="266">
        <v>0.49</v>
      </c>
      <c r="F1195" s="35">
        <f>ROUNDUP(E1195*Bulk!$O$1,-1)</f>
        <v>350</v>
      </c>
      <c r="G1195" s="35">
        <f>ROUNDUP(E1195*Bulk!$O$3,-1)</f>
        <v>320</v>
      </c>
      <c r="H1195" s="2">
        <v>3</v>
      </c>
      <c r="I1195" s="16">
        <f>F1195*H1195</f>
        <v>1050</v>
      </c>
      <c r="J1195" s="16">
        <f>G1195*H1195</f>
        <v>960</v>
      </c>
      <c r="K1195" s="185">
        <v>3</v>
      </c>
      <c r="L1195" s="257" t="s">
        <v>4436</v>
      </c>
      <c r="M1195" s="178">
        <f>E1195*H1195</f>
        <v>1.47</v>
      </c>
    </row>
    <row r="1196" spans="1:13" x14ac:dyDescent="0.3">
      <c r="A1196" s="38" t="s">
        <v>1043</v>
      </c>
      <c r="B1196" s="170" t="s">
        <v>1523</v>
      </c>
      <c r="C1196" s="19" t="s">
        <v>1033</v>
      </c>
      <c r="D1196" s="12" t="s">
        <v>208</v>
      </c>
      <c r="E1196" s="266">
        <v>0.49</v>
      </c>
      <c r="F1196" s="35">
        <f>ROUNDUP(E1196*Bulk!$O$1,-1)</f>
        <v>350</v>
      </c>
      <c r="G1196" s="35">
        <f>ROUNDUP(E1196*Bulk!$O$3,-1)</f>
        <v>320</v>
      </c>
      <c r="H1196" s="2">
        <v>1</v>
      </c>
      <c r="I1196" s="16">
        <f>F1196*H1196</f>
        <v>350</v>
      </c>
      <c r="J1196" s="16">
        <f>G1196*H1196</f>
        <v>320</v>
      </c>
      <c r="K1196" s="185">
        <v>3</v>
      </c>
      <c r="L1196" s="257" t="s">
        <v>1042</v>
      </c>
      <c r="M1196" s="178">
        <f>E1196*H1196</f>
        <v>0.49</v>
      </c>
    </row>
    <row r="1197" spans="1:13" x14ac:dyDescent="0.3">
      <c r="A1197" s="21" t="s">
        <v>2180</v>
      </c>
      <c r="B1197" s="157" t="s">
        <v>2132</v>
      </c>
      <c r="C1197" s="19" t="s">
        <v>1033</v>
      </c>
      <c r="D1197" s="12" t="s">
        <v>208</v>
      </c>
      <c r="E1197" s="266">
        <v>0.49</v>
      </c>
      <c r="F1197" s="35">
        <f>ROUNDUP(E1197*Bulk!$O$1,-1)</f>
        <v>350</v>
      </c>
      <c r="G1197" s="35">
        <f>ROUNDUP(E1197*Bulk!$O$3,-1)</f>
        <v>320</v>
      </c>
      <c r="H1197" s="2">
        <v>2</v>
      </c>
      <c r="I1197" s="16">
        <f>F1197*H1197</f>
        <v>700</v>
      </c>
      <c r="J1197" s="16">
        <f>G1197*H1197</f>
        <v>640</v>
      </c>
      <c r="K1197" s="185">
        <v>3</v>
      </c>
      <c r="L1197" s="257" t="s">
        <v>2181</v>
      </c>
      <c r="M1197" s="178">
        <f>E1197*H1197</f>
        <v>0.98</v>
      </c>
    </row>
    <row r="1198" spans="1:13" x14ac:dyDescent="0.3">
      <c r="A1198" s="4" t="s">
        <v>3074</v>
      </c>
      <c r="B1198" s="193" t="s">
        <v>2423</v>
      </c>
      <c r="C1198" s="19" t="s">
        <v>1033</v>
      </c>
      <c r="D1198" s="12" t="s">
        <v>208</v>
      </c>
      <c r="E1198" s="266">
        <v>0.49</v>
      </c>
      <c r="F1198" s="35">
        <f>ROUNDUP(E1198*Bulk!$O$1,-1)</f>
        <v>350</v>
      </c>
      <c r="G1198" s="35">
        <f>ROUNDUP(E1198*Bulk!$O$3,-1)</f>
        <v>320</v>
      </c>
      <c r="H1198" s="2">
        <v>4</v>
      </c>
      <c r="I1198" s="16">
        <f>F1198*H1198</f>
        <v>1400</v>
      </c>
      <c r="J1198" s="16">
        <f>G1198*H1198</f>
        <v>1280</v>
      </c>
      <c r="K1198" s="185">
        <v>3</v>
      </c>
      <c r="L1198" s="257" t="s">
        <v>3073</v>
      </c>
      <c r="M1198" s="178">
        <f>E1198*H1198</f>
        <v>1.96</v>
      </c>
    </row>
    <row r="1199" spans="1:13" x14ac:dyDescent="0.3">
      <c r="A1199" s="4" t="s">
        <v>3076</v>
      </c>
      <c r="B1199" s="193" t="s">
        <v>2424</v>
      </c>
      <c r="C1199" s="19" t="s">
        <v>1033</v>
      </c>
      <c r="D1199" s="12" t="s">
        <v>208</v>
      </c>
      <c r="E1199" s="266">
        <v>0.49</v>
      </c>
      <c r="F1199" s="35">
        <f>ROUNDUP(E1199*Bulk!$O$1,-1)</f>
        <v>350</v>
      </c>
      <c r="G1199" s="35">
        <f>ROUNDUP(E1199*Bulk!$O$3,-1)</f>
        <v>320</v>
      </c>
      <c r="H1199" s="2">
        <v>1</v>
      </c>
      <c r="I1199" s="16">
        <f>F1199*H1199</f>
        <v>350</v>
      </c>
      <c r="J1199" s="16">
        <f>G1199*H1199</f>
        <v>320</v>
      </c>
      <c r="K1199" s="185">
        <v>3</v>
      </c>
      <c r="L1199" s="257" t="s">
        <v>3075</v>
      </c>
      <c r="M1199" s="178">
        <f>E1199*H1199</f>
        <v>0.49</v>
      </c>
    </row>
    <row r="1200" spans="1:13" x14ac:dyDescent="0.3">
      <c r="A1200" s="30" t="s">
        <v>3088</v>
      </c>
      <c r="B1200" s="147" t="s">
        <v>1491</v>
      </c>
      <c r="C1200" s="19" t="s">
        <v>1033</v>
      </c>
      <c r="D1200" s="12" t="s">
        <v>208</v>
      </c>
      <c r="E1200" s="266">
        <v>0.49</v>
      </c>
      <c r="F1200" s="35">
        <f>ROUNDUP(E1200*Bulk!$O$1,-1)</f>
        <v>350</v>
      </c>
      <c r="G1200" s="35">
        <f>ROUNDUP(E1200*Bulk!$O$3,-1)</f>
        <v>320</v>
      </c>
      <c r="H1200" s="2">
        <v>1</v>
      </c>
      <c r="I1200" s="16">
        <f>F1200*H1200</f>
        <v>350</v>
      </c>
      <c r="J1200" s="16">
        <f>G1200*H1200</f>
        <v>320</v>
      </c>
      <c r="K1200" s="185">
        <v>4</v>
      </c>
      <c r="L1200" s="257" t="s">
        <v>3087</v>
      </c>
      <c r="M1200" s="178">
        <f>E1200*H1200</f>
        <v>0.49</v>
      </c>
    </row>
    <row r="1201" spans="1:13" x14ac:dyDescent="0.3">
      <c r="A1201" s="30" t="s">
        <v>1069</v>
      </c>
      <c r="B1201" s="158" t="s">
        <v>1508</v>
      </c>
      <c r="C1201" s="19" t="s">
        <v>1033</v>
      </c>
      <c r="D1201" s="12" t="s">
        <v>208</v>
      </c>
      <c r="E1201" s="266">
        <v>0.49</v>
      </c>
      <c r="F1201" s="35">
        <f>ROUNDUP(E1201*Bulk!$O$1,-1)</f>
        <v>350</v>
      </c>
      <c r="G1201" s="35">
        <f>ROUNDUP(E1201*Bulk!$O$3,-1)</f>
        <v>320</v>
      </c>
      <c r="H1201" s="2">
        <v>1</v>
      </c>
      <c r="I1201" s="16">
        <f>F1201*H1201</f>
        <v>350</v>
      </c>
      <c r="J1201" s="16">
        <f>G1201*H1201</f>
        <v>320</v>
      </c>
      <c r="K1201" s="185">
        <v>4</v>
      </c>
      <c r="L1201" s="257" t="s">
        <v>1070</v>
      </c>
      <c r="M1201" s="178">
        <f>E1201*H1201</f>
        <v>0.49</v>
      </c>
    </row>
    <row r="1202" spans="1:13" x14ac:dyDescent="0.3">
      <c r="A1202" s="4" t="s">
        <v>5180</v>
      </c>
      <c r="B1202" s="166" t="s">
        <v>1516</v>
      </c>
      <c r="C1202" s="19" t="s">
        <v>1033</v>
      </c>
      <c r="D1202" s="12" t="s">
        <v>208</v>
      </c>
      <c r="E1202" s="266">
        <v>0.49</v>
      </c>
      <c r="F1202" s="35">
        <f>ROUNDUP(E1202*Bulk!$O$1,-1)</f>
        <v>350</v>
      </c>
      <c r="G1202" s="35">
        <f>ROUNDUP(E1202*Bulk!$O$3,-1)</f>
        <v>320</v>
      </c>
      <c r="H1202" s="2">
        <v>3</v>
      </c>
      <c r="I1202" s="16">
        <f>F1202*H1202</f>
        <v>1050</v>
      </c>
      <c r="J1202" s="16">
        <f>G1202*H1202</f>
        <v>960</v>
      </c>
      <c r="K1202" s="185">
        <v>4</v>
      </c>
      <c r="L1202" s="257" t="s">
        <v>5179</v>
      </c>
      <c r="M1202" s="178">
        <f>E1202*H1202</f>
        <v>1.47</v>
      </c>
    </row>
    <row r="1203" spans="1:13" x14ac:dyDescent="0.3">
      <c r="A1203" s="4" t="s">
        <v>331</v>
      </c>
      <c r="B1203" s="170" t="s">
        <v>1523</v>
      </c>
      <c r="C1203" s="19" t="s">
        <v>1033</v>
      </c>
      <c r="D1203" s="11" t="s">
        <v>210</v>
      </c>
      <c r="E1203" s="266">
        <v>1.99</v>
      </c>
      <c r="F1203" s="35">
        <f>ROUNDUP(E1203*Bulk!$O$1,-1)</f>
        <v>1400</v>
      </c>
      <c r="G1203" s="35">
        <f>ROUNDUP(E1203*Bulk!$O$3,-1)</f>
        <v>1300</v>
      </c>
      <c r="H1203" s="2">
        <v>1</v>
      </c>
      <c r="I1203" s="16">
        <f>F1203*H1203</f>
        <v>1400</v>
      </c>
      <c r="J1203" s="16">
        <f>G1203*H1203</f>
        <v>1300</v>
      </c>
      <c r="K1203" s="185">
        <v>4</v>
      </c>
      <c r="L1203" s="257" t="s">
        <v>2627</v>
      </c>
      <c r="M1203" s="178">
        <f>E1203*H1203</f>
        <v>1.99</v>
      </c>
    </row>
    <row r="1204" spans="1:13" x14ac:dyDescent="0.3">
      <c r="A1204" s="4" t="s">
        <v>2290</v>
      </c>
      <c r="B1204" s="157" t="s">
        <v>2132</v>
      </c>
      <c r="C1204" s="19" t="s">
        <v>1033</v>
      </c>
      <c r="D1204" s="12" t="s">
        <v>208</v>
      </c>
      <c r="E1204" s="266">
        <v>0.49</v>
      </c>
      <c r="F1204" s="35">
        <f>ROUNDUP(E1204*Bulk!$O$1,-1)</f>
        <v>350</v>
      </c>
      <c r="G1204" s="35">
        <f>ROUNDUP(E1204*Bulk!$O$3,-1)</f>
        <v>320</v>
      </c>
      <c r="H1204" s="2">
        <v>2</v>
      </c>
      <c r="I1204" s="16">
        <f>F1204*H1204</f>
        <v>700</v>
      </c>
      <c r="J1204" s="16">
        <f>G1204*H1204</f>
        <v>640</v>
      </c>
      <c r="K1204" s="185">
        <v>4</v>
      </c>
      <c r="L1204" s="257" t="s">
        <v>2289</v>
      </c>
      <c r="M1204" s="178">
        <f>E1204*H1204</f>
        <v>0.98</v>
      </c>
    </row>
    <row r="1205" spans="1:13" x14ac:dyDescent="0.3">
      <c r="A1205" s="21" t="s">
        <v>3090</v>
      </c>
      <c r="B1205" s="193" t="s">
        <v>2423</v>
      </c>
      <c r="C1205" s="19" t="s">
        <v>1033</v>
      </c>
      <c r="D1205" s="12" t="s">
        <v>208</v>
      </c>
      <c r="E1205" s="266">
        <v>0.75</v>
      </c>
      <c r="F1205" s="35">
        <f>ROUNDUP(E1205*Bulk!$O$1,-1)</f>
        <v>530</v>
      </c>
      <c r="G1205" s="35">
        <f>ROUNDUP(E1205*Bulk!$O$3,-1)</f>
        <v>490</v>
      </c>
      <c r="H1205" s="2">
        <v>1</v>
      </c>
      <c r="I1205" s="16">
        <f>F1205*H1205</f>
        <v>530</v>
      </c>
      <c r="J1205" s="16">
        <f>G1205*H1205</f>
        <v>490</v>
      </c>
      <c r="K1205" s="185">
        <v>4</v>
      </c>
      <c r="L1205" s="257" t="s">
        <v>3091</v>
      </c>
      <c r="M1205" s="178">
        <f>E1205*H1205</f>
        <v>0.75</v>
      </c>
    </row>
    <row r="1206" spans="1:13" x14ac:dyDescent="0.3">
      <c r="A1206" s="4" t="s">
        <v>3090</v>
      </c>
      <c r="B1206" s="193" t="s">
        <v>2423</v>
      </c>
      <c r="C1206" s="19" t="s">
        <v>1033</v>
      </c>
      <c r="D1206" s="12" t="s">
        <v>208</v>
      </c>
      <c r="E1206" s="266">
        <v>0.49</v>
      </c>
      <c r="F1206" s="35">
        <f>ROUNDUP(E1206*Bulk!$O$1,-1)</f>
        <v>350</v>
      </c>
      <c r="G1206" s="35">
        <f>ROUNDUP(E1206*Bulk!$O$3,-1)</f>
        <v>320</v>
      </c>
      <c r="H1206" s="2">
        <v>1</v>
      </c>
      <c r="I1206" s="16">
        <f>F1206*H1206</f>
        <v>350</v>
      </c>
      <c r="J1206" s="16">
        <f>G1206*H1206</f>
        <v>320</v>
      </c>
      <c r="K1206" s="185">
        <v>4</v>
      </c>
      <c r="L1206" s="257" t="s">
        <v>3089</v>
      </c>
      <c r="M1206" s="178">
        <f>E1206*H1206</f>
        <v>0.49</v>
      </c>
    </row>
    <row r="1207" spans="1:13" x14ac:dyDescent="0.3">
      <c r="A1207" s="4" t="s">
        <v>3093</v>
      </c>
      <c r="B1207" s="205" t="s">
        <v>2628</v>
      </c>
      <c r="C1207" s="19" t="s">
        <v>1033</v>
      </c>
      <c r="D1207" s="12" t="s">
        <v>208</v>
      </c>
      <c r="E1207" s="266">
        <v>0.49</v>
      </c>
      <c r="F1207" s="35">
        <f>ROUNDUP(E1207*Bulk!$O$1,-1)</f>
        <v>350</v>
      </c>
      <c r="G1207" s="35">
        <f>ROUNDUP(E1207*Bulk!$O$3,-1)</f>
        <v>320</v>
      </c>
      <c r="H1207" s="2">
        <v>2</v>
      </c>
      <c r="I1207" s="16">
        <f>F1207*H1207</f>
        <v>700</v>
      </c>
      <c r="J1207" s="16">
        <f>G1207*H1207</f>
        <v>640</v>
      </c>
      <c r="K1207" s="185">
        <v>4</v>
      </c>
      <c r="L1207" s="257" t="s">
        <v>3092</v>
      </c>
      <c r="M1207" s="178">
        <f>E1207*H1207</f>
        <v>0.98</v>
      </c>
    </row>
    <row r="1208" spans="1:13" x14ac:dyDescent="0.3">
      <c r="A1208" s="30" t="s">
        <v>1829</v>
      </c>
      <c r="B1208" s="23" t="s">
        <v>1337</v>
      </c>
      <c r="C1208" s="19" t="s">
        <v>1033</v>
      </c>
      <c r="D1208" s="12" t="s">
        <v>208</v>
      </c>
      <c r="E1208" s="266">
        <v>0.49</v>
      </c>
      <c r="F1208" s="35">
        <f>ROUNDUP(E1208*Bulk!$O$1,-1)</f>
        <v>350</v>
      </c>
      <c r="G1208" s="35">
        <f>ROUNDUP(E1208*Bulk!$O$3,-1)</f>
        <v>320</v>
      </c>
      <c r="H1208" s="2">
        <v>3</v>
      </c>
      <c r="I1208" s="16">
        <f>F1208*H1208</f>
        <v>1050</v>
      </c>
      <c r="J1208" s="16">
        <f>G1208*H1208</f>
        <v>960</v>
      </c>
      <c r="K1208" s="185">
        <v>5</v>
      </c>
      <c r="L1208" s="257" t="s">
        <v>1828</v>
      </c>
      <c r="M1208" s="178">
        <f>E1208*H1208</f>
        <v>1.47</v>
      </c>
    </row>
    <row r="1209" spans="1:13" x14ac:dyDescent="0.3">
      <c r="A1209" s="30" t="s">
        <v>1825</v>
      </c>
      <c r="B1209" s="23" t="s">
        <v>1337</v>
      </c>
      <c r="C1209" s="19" t="s">
        <v>1033</v>
      </c>
      <c r="D1209" s="11" t="s">
        <v>210</v>
      </c>
      <c r="E1209" s="266">
        <v>1.99</v>
      </c>
      <c r="F1209" s="35">
        <f>ROUNDUP(E1209*Bulk!$O$1,-1)</f>
        <v>1400</v>
      </c>
      <c r="G1209" s="35">
        <f>ROUNDUP(E1209*Bulk!$O$3,-1)</f>
        <v>1300</v>
      </c>
      <c r="H1209" s="2">
        <v>3</v>
      </c>
      <c r="I1209" s="16">
        <f>F1209*H1209</f>
        <v>4200</v>
      </c>
      <c r="J1209" s="16">
        <f>G1209*H1209</f>
        <v>3900</v>
      </c>
      <c r="K1209" s="185">
        <v>6</v>
      </c>
      <c r="L1209" s="257" t="s">
        <v>1824</v>
      </c>
      <c r="M1209" s="178">
        <f>E1209*H1209</f>
        <v>5.97</v>
      </c>
    </row>
    <row r="1210" spans="1:13" x14ac:dyDescent="0.3">
      <c r="A1210" s="30" t="s">
        <v>1122</v>
      </c>
      <c r="B1210" s="158" t="s">
        <v>1508</v>
      </c>
      <c r="C1210" s="19" t="s">
        <v>1033</v>
      </c>
      <c r="D1210" s="12" t="s">
        <v>208</v>
      </c>
      <c r="E1210" s="266">
        <v>1.49</v>
      </c>
      <c r="F1210" s="35">
        <f>ROUNDUP(E1210*Bulk!$O$1,-1)</f>
        <v>1050</v>
      </c>
      <c r="G1210" s="35">
        <f>ROUNDUP(E1210*Bulk!$O$3,-1)</f>
        <v>970</v>
      </c>
      <c r="H1210" s="2">
        <v>1</v>
      </c>
      <c r="I1210" s="16">
        <f>F1210*H1210</f>
        <v>1050</v>
      </c>
      <c r="J1210" s="16">
        <f>G1210*H1210</f>
        <v>970</v>
      </c>
      <c r="K1210" s="185">
        <v>6</v>
      </c>
      <c r="L1210" s="257" t="s">
        <v>1121</v>
      </c>
      <c r="M1210" s="178">
        <f>E1210*H1210</f>
        <v>1.49</v>
      </c>
    </row>
    <row r="1211" spans="1:13" x14ac:dyDescent="0.3">
      <c r="A1211" s="30" t="s">
        <v>1143</v>
      </c>
      <c r="B1211" s="156" t="s">
        <v>1502</v>
      </c>
      <c r="C1211" s="19" t="s">
        <v>1033</v>
      </c>
      <c r="D1211" s="12" t="s">
        <v>208</v>
      </c>
      <c r="E1211" s="266">
        <v>0.49</v>
      </c>
      <c r="F1211" s="35">
        <f>ROUNDUP(E1211*Bulk!$O$1,-1)</f>
        <v>350</v>
      </c>
      <c r="G1211" s="35">
        <f>ROUNDUP(E1211*Bulk!$O$3,-1)</f>
        <v>320</v>
      </c>
      <c r="H1211" s="2">
        <v>1</v>
      </c>
      <c r="I1211" s="16">
        <f>F1211*H1211</f>
        <v>350</v>
      </c>
      <c r="J1211" s="16">
        <f>G1211*H1211</f>
        <v>320</v>
      </c>
      <c r="K1211" s="185">
        <v>8</v>
      </c>
      <c r="L1211" s="257" t="s">
        <v>1144</v>
      </c>
      <c r="M1211" s="178">
        <f>E1211*H1211</f>
        <v>0.49</v>
      </c>
    </row>
    <row r="1212" spans="1:13" x14ac:dyDescent="0.3">
      <c r="A1212" s="30" t="s">
        <v>1826</v>
      </c>
      <c r="B1212" s="23" t="s">
        <v>1337</v>
      </c>
      <c r="C1212" s="19" t="s">
        <v>1033</v>
      </c>
      <c r="D1212" s="12" t="s">
        <v>208</v>
      </c>
      <c r="E1212" s="266">
        <v>0.75</v>
      </c>
      <c r="F1212" s="35">
        <f>ROUNDUP(E1212*Bulk!$O$1,-1)</f>
        <v>530</v>
      </c>
      <c r="G1212" s="35">
        <f>ROUNDUP(E1212*Bulk!$O$3,-1)</f>
        <v>490</v>
      </c>
      <c r="H1212" s="2">
        <v>3</v>
      </c>
      <c r="I1212" s="16">
        <f>F1212*H1212</f>
        <v>1590</v>
      </c>
      <c r="J1212" s="16">
        <f>G1212*H1212</f>
        <v>1470</v>
      </c>
      <c r="K1212" s="185">
        <v>8</v>
      </c>
      <c r="L1212" s="257" t="s">
        <v>1827</v>
      </c>
      <c r="M1212" s="178">
        <f>E1212*H1212</f>
        <v>2.25</v>
      </c>
    </row>
    <row r="1213" spans="1:13" x14ac:dyDescent="0.3">
      <c r="A1213" s="30" t="s">
        <v>1822</v>
      </c>
      <c r="B1213" s="23" t="s">
        <v>1337</v>
      </c>
      <c r="C1213" s="19" t="s">
        <v>1033</v>
      </c>
      <c r="D1213" s="12" t="s">
        <v>208</v>
      </c>
      <c r="E1213" s="266">
        <v>0.49</v>
      </c>
      <c r="F1213" s="35">
        <f>ROUNDUP(E1213*Bulk!$O$1,-1)</f>
        <v>350</v>
      </c>
      <c r="G1213" s="35">
        <f>ROUNDUP(E1213*Bulk!$O$3,-1)</f>
        <v>320</v>
      </c>
      <c r="H1213" s="2">
        <v>3</v>
      </c>
      <c r="I1213" s="16">
        <f>F1213*H1213</f>
        <v>1050</v>
      </c>
      <c r="J1213" s="16">
        <f>G1213*H1213</f>
        <v>960</v>
      </c>
      <c r="K1213" s="188" t="s">
        <v>2394</v>
      </c>
      <c r="L1213" s="257" t="s">
        <v>1823</v>
      </c>
      <c r="M1213" s="178">
        <f>E1213*H1213</f>
        <v>1.47</v>
      </c>
    </row>
    <row r="1214" spans="1:13" x14ac:dyDescent="0.3">
      <c r="A1214" s="30" t="s">
        <v>1073</v>
      </c>
      <c r="B1214" s="166" t="s">
        <v>1516</v>
      </c>
      <c r="C1214" s="19" t="s">
        <v>1072</v>
      </c>
      <c r="D1214" s="12" t="s">
        <v>208</v>
      </c>
      <c r="E1214" s="266">
        <v>0.49</v>
      </c>
      <c r="F1214" s="35">
        <f>ROUNDUP(E1214*Bulk!$O$1,-1)</f>
        <v>350</v>
      </c>
      <c r="G1214" s="35">
        <f>ROUNDUP(E1214*Bulk!$O$3,-1)</f>
        <v>320</v>
      </c>
      <c r="H1214" s="2">
        <v>4</v>
      </c>
      <c r="I1214" s="16">
        <f>F1214*H1214</f>
        <v>1400</v>
      </c>
      <c r="J1214" s="16">
        <f>G1214*H1214</f>
        <v>1280</v>
      </c>
      <c r="K1214" s="185">
        <v>4</v>
      </c>
      <c r="L1214" s="257" t="s">
        <v>1071</v>
      </c>
      <c r="M1214" s="178">
        <f>E1214*H1214</f>
        <v>1.96</v>
      </c>
    </row>
    <row r="1215" spans="1:13" x14ac:dyDescent="0.3">
      <c r="A1215" s="4" t="s">
        <v>6169</v>
      </c>
      <c r="B1215" s="172" t="s">
        <v>1525</v>
      </c>
      <c r="C1215" s="19" t="s">
        <v>1072</v>
      </c>
      <c r="D1215" s="12" t="s">
        <v>208</v>
      </c>
      <c r="E1215" s="266">
        <v>0.49</v>
      </c>
      <c r="F1215" s="35">
        <f>ROUNDUP(E1215*Bulk!$O$1,-1)</f>
        <v>350</v>
      </c>
      <c r="G1215" s="35">
        <f>ROUNDUP(E1215*Bulk!$O$3,-1)</f>
        <v>320</v>
      </c>
      <c r="H1215" s="2">
        <v>1</v>
      </c>
      <c r="I1215" s="35">
        <f>F1215*H1215</f>
        <v>350</v>
      </c>
      <c r="J1215" s="35">
        <f>G1215*H1215</f>
        <v>320</v>
      </c>
      <c r="K1215" s="185">
        <v>4</v>
      </c>
      <c r="L1215" s="257" t="s">
        <v>6168</v>
      </c>
      <c r="M1215" s="178">
        <f>E1215*H1215</f>
        <v>0.49</v>
      </c>
    </row>
    <row r="1216" spans="1:13" x14ac:dyDescent="0.3">
      <c r="A1216" s="4" t="s">
        <v>6686</v>
      </c>
      <c r="B1216" s="284" t="s">
        <v>6291</v>
      </c>
      <c r="C1216" s="19" t="s">
        <v>1072</v>
      </c>
      <c r="D1216" s="12" t="s">
        <v>208</v>
      </c>
      <c r="E1216" s="266">
        <v>0.49</v>
      </c>
      <c r="F1216" s="35">
        <f>ROUNDUP(E1216*Bulk!$O$1,-1)</f>
        <v>350</v>
      </c>
      <c r="G1216" s="35">
        <f>ROUNDUP(E1216*Bulk!$O$3,-1)</f>
        <v>320</v>
      </c>
      <c r="H1216" s="2">
        <v>1</v>
      </c>
      <c r="I1216" s="16">
        <f>F1216*H1216</f>
        <v>350</v>
      </c>
      <c r="J1216" s="16">
        <f>G1216*H1216</f>
        <v>320</v>
      </c>
      <c r="K1216" s="185">
        <v>4</v>
      </c>
      <c r="L1216" s="257" t="s">
        <v>6685</v>
      </c>
      <c r="M1216" s="178">
        <f>E1216*H1216</f>
        <v>0.49</v>
      </c>
    </row>
    <row r="1217" spans="1:13" x14ac:dyDescent="0.3">
      <c r="A1217" s="30" t="s">
        <v>3059</v>
      </c>
      <c r="B1217" s="151" t="s">
        <v>1495</v>
      </c>
      <c r="C1217" s="5" t="s">
        <v>1035</v>
      </c>
      <c r="D1217" s="12" t="s">
        <v>208</v>
      </c>
      <c r="E1217" s="266">
        <v>0.49</v>
      </c>
      <c r="F1217" s="35">
        <f>ROUNDUP(E1217*Bulk!$O$1,-1)</f>
        <v>350</v>
      </c>
      <c r="G1217" s="35">
        <f>ROUNDUP(E1217*Bulk!$O$3,-1)</f>
        <v>320</v>
      </c>
      <c r="H1217" s="2">
        <v>1</v>
      </c>
      <c r="I1217" s="16">
        <f>F1217*H1217</f>
        <v>350</v>
      </c>
      <c r="J1217" s="16">
        <f>G1217*H1217</f>
        <v>320</v>
      </c>
      <c r="K1217" s="185">
        <v>2</v>
      </c>
      <c r="L1217" s="257" t="s">
        <v>3060</v>
      </c>
      <c r="M1217" s="178">
        <f>E1217*H1217</f>
        <v>0.49</v>
      </c>
    </row>
    <row r="1218" spans="1:13" x14ac:dyDescent="0.3">
      <c r="A1218" s="30" t="s">
        <v>1687</v>
      </c>
      <c r="B1218" s="156" t="s">
        <v>1502</v>
      </c>
      <c r="C1218" s="5" t="s">
        <v>1035</v>
      </c>
      <c r="D1218" s="12" t="s">
        <v>208</v>
      </c>
      <c r="E1218" s="266">
        <v>0.49</v>
      </c>
      <c r="F1218" s="35">
        <f>ROUNDUP(E1218*Bulk!$O$1,-1)</f>
        <v>350</v>
      </c>
      <c r="G1218" s="35">
        <f>ROUNDUP(E1218*Bulk!$O$3,-1)</f>
        <v>320</v>
      </c>
      <c r="H1218" s="2">
        <v>3</v>
      </c>
      <c r="I1218" s="16">
        <f>F1218*H1218</f>
        <v>1050</v>
      </c>
      <c r="J1218" s="16">
        <f>G1218*H1218</f>
        <v>960</v>
      </c>
      <c r="K1218" s="185">
        <v>2</v>
      </c>
      <c r="L1218" s="257" t="s">
        <v>1686</v>
      </c>
      <c r="M1218" s="178">
        <f>E1218*H1218</f>
        <v>1.47</v>
      </c>
    </row>
    <row r="1219" spans="1:13" x14ac:dyDescent="0.3">
      <c r="A1219" s="30" t="s">
        <v>3063</v>
      </c>
      <c r="B1219" s="193" t="s">
        <v>2423</v>
      </c>
      <c r="C1219" s="5" t="s">
        <v>1035</v>
      </c>
      <c r="D1219" s="12" t="s">
        <v>208</v>
      </c>
      <c r="E1219" s="266">
        <v>0.49</v>
      </c>
      <c r="F1219" s="35">
        <f>ROUNDUP(E1219*Bulk!$O$1,-1)</f>
        <v>350</v>
      </c>
      <c r="G1219" s="35">
        <f>ROUNDUP(E1219*Bulk!$O$3,-1)</f>
        <v>320</v>
      </c>
      <c r="H1219" s="2">
        <v>2</v>
      </c>
      <c r="I1219" s="16">
        <f>F1219*H1219</f>
        <v>700</v>
      </c>
      <c r="J1219" s="16">
        <f>G1219*H1219</f>
        <v>640</v>
      </c>
      <c r="K1219" s="185">
        <v>2</v>
      </c>
      <c r="L1219" s="257" t="s">
        <v>3064</v>
      </c>
      <c r="M1219" s="178">
        <f>E1219*H1219</f>
        <v>0.98</v>
      </c>
    </row>
    <row r="1220" spans="1:13" x14ac:dyDescent="0.3">
      <c r="A1220" s="30" t="s">
        <v>4243</v>
      </c>
      <c r="B1220" s="156" t="s">
        <v>1502</v>
      </c>
      <c r="C1220" s="5" t="s">
        <v>1035</v>
      </c>
      <c r="D1220" s="12" t="s">
        <v>208</v>
      </c>
      <c r="E1220" s="266">
        <v>0.59</v>
      </c>
      <c r="F1220" s="35">
        <f>ROUNDUP(E1220*Bulk!$O$1,-1)</f>
        <v>420</v>
      </c>
      <c r="G1220" s="35">
        <f>ROUNDUP(E1220*Bulk!$O$3,-1)</f>
        <v>390</v>
      </c>
      <c r="H1220" s="2">
        <v>1</v>
      </c>
      <c r="I1220" s="16">
        <f>F1220*H1220</f>
        <v>420</v>
      </c>
      <c r="J1220" s="16">
        <f>G1220*H1220</f>
        <v>390</v>
      </c>
      <c r="K1220" s="185">
        <v>3</v>
      </c>
      <c r="L1220" s="257" t="s">
        <v>4244</v>
      </c>
      <c r="M1220" s="178">
        <f>E1220*H1220</f>
        <v>0.59</v>
      </c>
    </row>
    <row r="1221" spans="1:13" x14ac:dyDescent="0.3">
      <c r="A1221" s="30" t="s">
        <v>2112</v>
      </c>
      <c r="B1221" s="156" t="s">
        <v>1502</v>
      </c>
      <c r="C1221" s="5" t="s">
        <v>1035</v>
      </c>
      <c r="D1221" s="12" t="s">
        <v>208</v>
      </c>
      <c r="E1221" s="266">
        <v>0.49</v>
      </c>
      <c r="F1221" s="35">
        <f>ROUNDUP(E1221*Bulk!$O$1,-1)</f>
        <v>350</v>
      </c>
      <c r="G1221" s="35">
        <f>ROUNDUP(E1221*Bulk!$O$3,-1)</f>
        <v>320</v>
      </c>
      <c r="H1221" s="2">
        <v>7</v>
      </c>
      <c r="I1221" s="16">
        <f>F1221*H1221</f>
        <v>2450</v>
      </c>
      <c r="J1221" s="16">
        <f>G1221*H1221</f>
        <v>2240</v>
      </c>
      <c r="K1221" s="185">
        <v>3</v>
      </c>
      <c r="L1221" s="257" t="s">
        <v>2113</v>
      </c>
      <c r="M1221" s="178">
        <f>E1221*H1221</f>
        <v>3.4299999999999997</v>
      </c>
    </row>
    <row r="1222" spans="1:13" x14ac:dyDescent="0.3">
      <c r="A1222" s="30" t="s">
        <v>1688</v>
      </c>
      <c r="B1222" s="23" t="s">
        <v>1337</v>
      </c>
      <c r="C1222" s="5" t="s">
        <v>1035</v>
      </c>
      <c r="D1222" s="12" t="s">
        <v>208</v>
      </c>
      <c r="E1222" s="266">
        <v>0.99</v>
      </c>
      <c r="F1222" s="35">
        <f>ROUNDUP(E1222*Bulk!$O$1,-1)</f>
        <v>700</v>
      </c>
      <c r="G1222" s="35">
        <f>ROUNDUP(E1222*Bulk!$O$3,-1)</f>
        <v>650</v>
      </c>
      <c r="H1222" s="2">
        <v>4</v>
      </c>
      <c r="I1222" s="16">
        <f>F1222*H1222</f>
        <v>2800</v>
      </c>
      <c r="J1222" s="16">
        <f>G1222*H1222</f>
        <v>2600</v>
      </c>
      <c r="K1222" s="185">
        <v>3</v>
      </c>
      <c r="L1222" s="257" t="s">
        <v>1689</v>
      </c>
      <c r="M1222" s="178">
        <f>E1222*H1222</f>
        <v>3.96</v>
      </c>
    </row>
    <row r="1223" spans="1:13" x14ac:dyDescent="0.3">
      <c r="A1223" s="30" t="s">
        <v>4039</v>
      </c>
      <c r="B1223" s="165" t="s">
        <v>1515</v>
      </c>
      <c r="C1223" s="5" t="s">
        <v>1035</v>
      </c>
      <c r="D1223" s="12" t="s">
        <v>208</v>
      </c>
      <c r="E1223" s="266">
        <v>0.49</v>
      </c>
      <c r="F1223" s="35">
        <f>ROUNDUP(E1223*Bulk!$O$1,-1)</f>
        <v>350</v>
      </c>
      <c r="G1223" s="35">
        <f>ROUNDUP(E1223*Bulk!$O$3,-1)</f>
        <v>320</v>
      </c>
      <c r="H1223" s="2">
        <v>1</v>
      </c>
      <c r="I1223" s="16">
        <f>F1223*H1223</f>
        <v>350</v>
      </c>
      <c r="J1223" s="16">
        <f>G1223*H1223</f>
        <v>320</v>
      </c>
      <c r="K1223" s="185">
        <v>3</v>
      </c>
      <c r="L1223" s="257" t="s">
        <v>4038</v>
      </c>
      <c r="M1223" s="178">
        <f>E1223*H1223</f>
        <v>0.49</v>
      </c>
    </row>
    <row r="1224" spans="1:13" x14ac:dyDescent="0.3">
      <c r="A1224" s="30" t="s">
        <v>1044</v>
      </c>
      <c r="B1224" s="166" t="s">
        <v>1516</v>
      </c>
      <c r="C1224" s="5" t="s">
        <v>1035</v>
      </c>
      <c r="D1224" s="12" t="s">
        <v>208</v>
      </c>
      <c r="E1224" s="266">
        <v>1.49</v>
      </c>
      <c r="F1224" s="35">
        <f>ROUNDUP(E1224*Bulk!$O$1,-1)</f>
        <v>1050</v>
      </c>
      <c r="G1224" s="35">
        <f>ROUNDUP(E1224*Bulk!$O$3,-1)</f>
        <v>970</v>
      </c>
      <c r="H1224" s="2">
        <v>1</v>
      </c>
      <c r="I1224" s="16">
        <f>F1224*H1224</f>
        <v>1050</v>
      </c>
      <c r="J1224" s="16">
        <f>G1224*H1224</f>
        <v>970</v>
      </c>
      <c r="K1224" s="185">
        <v>3</v>
      </c>
      <c r="L1224" s="257" t="s">
        <v>1045</v>
      </c>
      <c r="M1224" s="178">
        <f>E1224*H1224</f>
        <v>1.49</v>
      </c>
    </row>
    <row r="1225" spans="1:13" x14ac:dyDescent="0.3">
      <c r="A1225" s="30" t="s">
        <v>1047</v>
      </c>
      <c r="B1225" s="170" t="s">
        <v>1523</v>
      </c>
      <c r="C1225" s="5" t="s">
        <v>1035</v>
      </c>
      <c r="D1225" s="12" t="s">
        <v>208</v>
      </c>
      <c r="E1225" s="266">
        <v>0.49</v>
      </c>
      <c r="F1225" s="35">
        <f>ROUNDUP(E1225*Bulk!$O$1,-1)</f>
        <v>350</v>
      </c>
      <c r="G1225" s="35">
        <f>ROUNDUP(E1225*Bulk!$O$3,-1)</f>
        <v>320</v>
      </c>
      <c r="H1225" s="2">
        <v>3</v>
      </c>
      <c r="I1225" s="16">
        <f>F1225*H1225</f>
        <v>1050</v>
      </c>
      <c r="J1225" s="16">
        <f>G1225*H1225</f>
        <v>960</v>
      </c>
      <c r="K1225" s="185">
        <v>3</v>
      </c>
      <c r="L1225" s="257" t="s">
        <v>1046</v>
      </c>
      <c r="M1225" s="178">
        <f>E1225*H1225</f>
        <v>1.47</v>
      </c>
    </row>
    <row r="1226" spans="1:13" x14ac:dyDescent="0.3">
      <c r="A1226" s="30" t="s">
        <v>5182</v>
      </c>
      <c r="B1226" s="193" t="s">
        <v>2423</v>
      </c>
      <c r="C1226" s="5" t="s">
        <v>1035</v>
      </c>
      <c r="D1226" s="11" t="s">
        <v>210</v>
      </c>
      <c r="E1226" s="266">
        <v>1.49</v>
      </c>
      <c r="F1226" s="35">
        <f>ROUNDUP(E1226*Bulk!$O$1,-1)</f>
        <v>1050</v>
      </c>
      <c r="G1226" s="35">
        <f>ROUNDUP(E1226*Bulk!$O$3,-1)</f>
        <v>970</v>
      </c>
      <c r="H1226" s="2">
        <v>1</v>
      </c>
      <c r="I1226" s="16">
        <f>F1226*H1226</f>
        <v>1050</v>
      </c>
      <c r="J1226" s="16">
        <f>G1226*H1226</f>
        <v>970</v>
      </c>
      <c r="K1226" s="185">
        <v>3</v>
      </c>
      <c r="L1226" s="257" t="s">
        <v>5181</v>
      </c>
      <c r="M1226" s="178">
        <f>E1226*H1226</f>
        <v>1.49</v>
      </c>
    </row>
    <row r="1227" spans="1:13" x14ac:dyDescent="0.3">
      <c r="A1227" s="30" t="s">
        <v>4864</v>
      </c>
      <c r="B1227" s="193" t="s">
        <v>2423</v>
      </c>
      <c r="C1227" s="5" t="s">
        <v>1035</v>
      </c>
      <c r="D1227" s="12" t="s">
        <v>208</v>
      </c>
      <c r="E1227" s="266">
        <v>0.49</v>
      </c>
      <c r="F1227" s="35">
        <f>ROUNDUP(E1227*Bulk!$O$1,-1)</f>
        <v>350</v>
      </c>
      <c r="G1227" s="35">
        <f>ROUNDUP(E1227*Bulk!$O$3,-1)</f>
        <v>320</v>
      </c>
      <c r="H1227" s="2">
        <v>1</v>
      </c>
      <c r="I1227" s="16">
        <f>F1227*H1227</f>
        <v>350</v>
      </c>
      <c r="J1227" s="16">
        <f>G1227*H1227</f>
        <v>320</v>
      </c>
      <c r="K1227" s="185">
        <v>3</v>
      </c>
      <c r="L1227" s="257" t="s">
        <v>4865</v>
      </c>
      <c r="M1227" s="178">
        <f>E1227*H1227</f>
        <v>0.49</v>
      </c>
    </row>
    <row r="1228" spans="1:13" x14ac:dyDescent="0.3">
      <c r="A1228" s="30" t="s">
        <v>3078</v>
      </c>
      <c r="B1228" s="205" t="s">
        <v>2628</v>
      </c>
      <c r="C1228" s="5" t="s">
        <v>1035</v>
      </c>
      <c r="D1228" s="12" t="s">
        <v>208</v>
      </c>
      <c r="E1228" s="266">
        <v>0.59</v>
      </c>
      <c r="F1228" s="35">
        <f>ROUNDUP(E1228*Bulk!$O$1,-1)</f>
        <v>420</v>
      </c>
      <c r="G1228" s="35">
        <f>ROUNDUP(E1228*Bulk!$O$3,-1)</f>
        <v>390</v>
      </c>
      <c r="H1228" s="2">
        <v>1</v>
      </c>
      <c r="I1228" s="16">
        <f>F1228*H1228</f>
        <v>420</v>
      </c>
      <c r="J1228" s="16">
        <f>G1228*H1228</f>
        <v>390</v>
      </c>
      <c r="K1228" s="185">
        <v>3</v>
      </c>
      <c r="L1228" s="257" t="s">
        <v>3077</v>
      </c>
      <c r="M1228" s="178">
        <f>E1228*H1228</f>
        <v>0.59</v>
      </c>
    </row>
    <row r="1229" spans="1:13" x14ac:dyDescent="0.3">
      <c r="A1229" s="30" t="s">
        <v>4245</v>
      </c>
      <c r="B1229" s="249" t="s">
        <v>4120</v>
      </c>
      <c r="C1229" s="5" t="s">
        <v>1035</v>
      </c>
      <c r="D1229" s="12" t="s">
        <v>208</v>
      </c>
      <c r="E1229" s="266">
        <v>0.49</v>
      </c>
      <c r="F1229" s="35">
        <f>ROUNDUP(E1229*Bulk!$O$1,-1)</f>
        <v>350</v>
      </c>
      <c r="G1229" s="35">
        <f>ROUNDUP(E1229*Bulk!$O$3,-1)</f>
        <v>320</v>
      </c>
      <c r="H1229" s="2">
        <v>1</v>
      </c>
      <c r="I1229" s="16">
        <f>F1229*H1229</f>
        <v>350</v>
      </c>
      <c r="J1229" s="16">
        <f>G1229*H1229</f>
        <v>320</v>
      </c>
      <c r="K1229" s="185">
        <v>3</v>
      </c>
      <c r="L1229" s="257" t="s">
        <v>4246</v>
      </c>
      <c r="M1229" s="178">
        <f>E1229*H1229</f>
        <v>0.49</v>
      </c>
    </row>
    <row r="1230" spans="1:13" x14ac:dyDescent="0.3">
      <c r="A1230" s="30" t="s">
        <v>4866</v>
      </c>
      <c r="B1230" s="255" t="s">
        <v>4514</v>
      </c>
      <c r="C1230" s="5" t="s">
        <v>1035</v>
      </c>
      <c r="D1230" s="12" t="s">
        <v>208</v>
      </c>
      <c r="E1230" s="266">
        <v>0.49</v>
      </c>
      <c r="F1230" s="35">
        <f>ROUNDUP(E1230*Bulk!$O$1,-1)</f>
        <v>350</v>
      </c>
      <c r="G1230" s="35">
        <f>ROUNDUP(E1230*Bulk!$O$3,-1)</f>
        <v>320</v>
      </c>
      <c r="H1230" s="2">
        <v>2</v>
      </c>
      <c r="I1230" s="16">
        <f>F1230*H1230</f>
        <v>700</v>
      </c>
      <c r="J1230" s="16">
        <f>G1230*H1230</f>
        <v>640</v>
      </c>
      <c r="K1230" s="185">
        <v>3</v>
      </c>
      <c r="L1230" s="257" t="s">
        <v>4867</v>
      </c>
      <c r="M1230" s="178">
        <f>E1230*H1230</f>
        <v>0.98</v>
      </c>
    </row>
    <row r="1231" spans="1:13" x14ac:dyDescent="0.3">
      <c r="A1231" s="30" t="s">
        <v>2115</v>
      </c>
      <c r="B1231" s="92" t="s">
        <v>1449</v>
      </c>
      <c r="C1231" s="5" t="s">
        <v>1035</v>
      </c>
      <c r="D1231" s="12" t="s">
        <v>208</v>
      </c>
      <c r="E1231" s="266">
        <v>0.99</v>
      </c>
      <c r="F1231" s="35">
        <f>ROUNDUP(E1231*Bulk!$O$1,-1)</f>
        <v>700</v>
      </c>
      <c r="G1231" s="35">
        <f>ROUNDUP(E1231*Bulk!$O$3,-1)</f>
        <v>650</v>
      </c>
      <c r="H1231" s="2">
        <v>1</v>
      </c>
      <c r="I1231" s="16">
        <f>F1231*H1231</f>
        <v>700</v>
      </c>
      <c r="J1231" s="16">
        <f>G1231*H1231</f>
        <v>650</v>
      </c>
      <c r="K1231" s="185">
        <v>4</v>
      </c>
      <c r="L1231" s="257" t="s">
        <v>2114</v>
      </c>
      <c r="M1231" s="178">
        <f>E1231*H1231</f>
        <v>0.99</v>
      </c>
    </row>
    <row r="1232" spans="1:13" x14ac:dyDescent="0.3">
      <c r="A1232" s="4" t="s">
        <v>1691</v>
      </c>
      <c r="B1232" s="128" t="s">
        <v>1464</v>
      </c>
      <c r="C1232" s="5" t="s">
        <v>1035</v>
      </c>
      <c r="D1232" s="12" t="s">
        <v>208</v>
      </c>
      <c r="E1232" s="266">
        <v>0.49</v>
      </c>
      <c r="F1232" s="35">
        <f>ROUNDUP(E1232*Bulk!$O$1,-1)</f>
        <v>350</v>
      </c>
      <c r="G1232" s="35">
        <f>ROUNDUP(E1232*Bulk!$O$3,-1)</f>
        <v>320</v>
      </c>
      <c r="H1232" s="2">
        <v>1</v>
      </c>
      <c r="I1232" s="16">
        <f>F1232*H1232</f>
        <v>350</v>
      </c>
      <c r="J1232" s="16">
        <f>G1232*H1232</f>
        <v>320</v>
      </c>
      <c r="K1232" s="185">
        <v>4</v>
      </c>
      <c r="L1232" s="257" t="s">
        <v>3506</v>
      </c>
      <c r="M1232" s="178">
        <f>E1232*H1232</f>
        <v>0.49</v>
      </c>
    </row>
    <row r="1233" spans="1:13" x14ac:dyDescent="0.3">
      <c r="A1233" s="30" t="s">
        <v>1692</v>
      </c>
      <c r="B1233" s="128" t="s">
        <v>1464</v>
      </c>
      <c r="C1233" s="5" t="s">
        <v>1035</v>
      </c>
      <c r="D1233" s="12" t="s">
        <v>208</v>
      </c>
      <c r="E1233" s="266">
        <v>0.49</v>
      </c>
      <c r="F1233" s="35">
        <f>ROUNDUP(E1233*Bulk!$O$1,-1)</f>
        <v>350</v>
      </c>
      <c r="G1233" s="35">
        <f>ROUNDUP(E1233*Bulk!$O$3,-1)</f>
        <v>320</v>
      </c>
      <c r="H1233" s="2">
        <v>1</v>
      </c>
      <c r="I1233" s="35">
        <f>F1233*H1233</f>
        <v>350</v>
      </c>
      <c r="J1233" s="35">
        <f>G1233*H1233</f>
        <v>320</v>
      </c>
      <c r="K1233" s="185">
        <v>4</v>
      </c>
      <c r="L1233" s="257" t="s">
        <v>6170</v>
      </c>
      <c r="M1233" s="178">
        <f>E1233*H1233</f>
        <v>0.49</v>
      </c>
    </row>
    <row r="1234" spans="1:13" x14ac:dyDescent="0.3">
      <c r="A1234" s="4" t="s">
        <v>2007</v>
      </c>
      <c r="B1234" s="152" t="s">
        <v>1496</v>
      </c>
      <c r="C1234" s="5" t="s">
        <v>1035</v>
      </c>
      <c r="D1234" s="12" t="s">
        <v>208</v>
      </c>
      <c r="E1234" s="266">
        <v>0.49</v>
      </c>
      <c r="F1234" s="35">
        <f>ROUNDUP(E1234*Bulk!$O$1,-1)</f>
        <v>350</v>
      </c>
      <c r="G1234" s="35">
        <f>ROUNDUP(E1234*Bulk!$O$3,-1)</f>
        <v>320</v>
      </c>
      <c r="H1234" s="2">
        <v>1</v>
      </c>
      <c r="I1234" s="16">
        <f>F1234*H1234</f>
        <v>350</v>
      </c>
      <c r="J1234" s="16">
        <f>G1234*H1234</f>
        <v>320</v>
      </c>
      <c r="K1234" s="185">
        <v>4</v>
      </c>
      <c r="L1234" s="257" t="s">
        <v>2008</v>
      </c>
      <c r="M1234" s="178">
        <f>E1234*H1234</f>
        <v>0.49</v>
      </c>
    </row>
    <row r="1235" spans="1:13" x14ac:dyDescent="0.3">
      <c r="A1235" s="30" t="s">
        <v>1695</v>
      </c>
      <c r="B1235" s="23" t="s">
        <v>1337</v>
      </c>
      <c r="C1235" s="5" t="s">
        <v>1035</v>
      </c>
      <c r="D1235" s="12" t="s">
        <v>208</v>
      </c>
      <c r="E1235" s="266">
        <v>0.59</v>
      </c>
      <c r="F1235" s="35">
        <f>ROUNDUP(E1235*Bulk!$O$1,-1)</f>
        <v>420</v>
      </c>
      <c r="G1235" s="35">
        <f>ROUNDUP(E1235*Bulk!$O$3,-1)</f>
        <v>390</v>
      </c>
      <c r="H1235" s="2">
        <v>3</v>
      </c>
      <c r="I1235" s="16">
        <f>F1235*H1235</f>
        <v>1260</v>
      </c>
      <c r="J1235" s="16">
        <f>G1235*H1235</f>
        <v>1170</v>
      </c>
      <c r="K1235" s="185">
        <v>4</v>
      </c>
      <c r="L1235" s="257" t="s">
        <v>1694</v>
      </c>
      <c r="M1235" s="178">
        <f>E1235*H1235</f>
        <v>1.77</v>
      </c>
    </row>
    <row r="1236" spans="1:13" x14ac:dyDescent="0.3">
      <c r="A1236" s="30" t="s">
        <v>1692</v>
      </c>
      <c r="B1236" s="23" t="s">
        <v>1337</v>
      </c>
      <c r="C1236" s="5" t="s">
        <v>1035</v>
      </c>
      <c r="D1236" s="12" t="s">
        <v>208</v>
      </c>
      <c r="E1236" s="266">
        <v>0.49</v>
      </c>
      <c r="F1236" s="35">
        <f>ROUNDUP(E1236*Bulk!$O$1,-1)</f>
        <v>350</v>
      </c>
      <c r="G1236" s="35">
        <f>ROUNDUP(E1236*Bulk!$O$3,-1)</f>
        <v>320</v>
      </c>
      <c r="H1236" s="2">
        <v>3</v>
      </c>
      <c r="I1236" s="16">
        <f>F1236*H1236</f>
        <v>1050</v>
      </c>
      <c r="J1236" s="16">
        <f>G1236*H1236</f>
        <v>960</v>
      </c>
      <c r="K1236" s="185">
        <v>4</v>
      </c>
      <c r="L1236" s="257" t="s">
        <v>1693</v>
      </c>
      <c r="M1236" s="178">
        <f>E1236*H1236</f>
        <v>1.47</v>
      </c>
    </row>
    <row r="1237" spans="1:13" x14ac:dyDescent="0.3">
      <c r="A1237" s="30" t="s">
        <v>1691</v>
      </c>
      <c r="B1237" s="238" t="s">
        <v>1337</v>
      </c>
      <c r="C1237" s="5" t="s">
        <v>1035</v>
      </c>
      <c r="D1237" s="12" t="s">
        <v>208</v>
      </c>
      <c r="E1237" s="266">
        <v>0.49</v>
      </c>
      <c r="F1237" s="35">
        <f>ROUNDUP(E1237*Bulk!$O$1,-1)</f>
        <v>350</v>
      </c>
      <c r="G1237" s="35">
        <f>ROUNDUP(E1237*Bulk!$O$3,-1)</f>
        <v>320</v>
      </c>
      <c r="H1237" s="2">
        <v>3</v>
      </c>
      <c r="I1237" s="16">
        <f>F1237*H1237</f>
        <v>1050</v>
      </c>
      <c r="J1237" s="16">
        <f>G1237*H1237</f>
        <v>960</v>
      </c>
      <c r="K1237" s="185">
        <v>4</v>
      </c>
      <c r="L1237" s="257" t="s">
        <v>1690</v>
      </c>
      <c r="M1237" s="178">
        <f>E1237*H1237</f>
        <v>1.47</v>
      </c>
    </row>
    <row r="1238" spans="1:13" x14ac:dyDescent="0.3">
      <c r="A1238" s="30" t="s">
        <v>1074</v>
      </c>
      <c r="B1238" s="158" t="s">
        <v>1508</v>
      </c>
      <c r="C1238" s="5" t="s">
        <v>1035</v>
      </c>
      <c r="D1238" s="12" t="s">
        <v>208</v>
      </c>
      <c r="E1238" s="266">
        <v>0.49</v>
      </c>
      <c r="F1238" s="35">
        <f>ROUNDUP(E1238*Bulk!$O$1,-1)</f>
        <v>350</v>
      </c>
      <c r="G1238" s="35">
        <f>ROUNDUP(E1238*Bulk!$O$3,-1)</f>
        <v>320</v>
      </c>
      <c r="H1238" s="2">
        <v>4</v>
      </c>
      <c r="I1238" s="16">
        <f>F1238*H1238</f>
        <v>1400</v>
      </c>
      <c r="J1238" s="16">
        <f>G1238*H1238</f>
        <v>1280</v>
      </c>
      <c r="K1238" s="185">
        <v>4</v>
      </c>
      <c r="L1238" s="257" t="s">
        <v>1075</v>
      </c>
      <c r="M1238" s="178">
        <f>E1238*H1238</f>
        <v>1.96</v>
      </c>
    </row>
    <row r="1239" spans="1:13" x14ac:dyDescent="0.3">
      <c r="A1239" s="30" t="s">
        <v>2116</v>
      </c>
      <c r="B1239" s="164" t="s">
        <v>1514</v>
      </c>
      <c r="C1239" s="5" t="s">
        <v>1035</v>
      </c>
      <c r="D1239" s="12" t="s">
        <v>208</v>
      </c>
      <c r="E1239" s="266">
        <v>0.49</v>
      </c>
      <c r="F1239" s="35">
        <f>ROUNDUP(E1239*Bulk!$O$1,-1)</f>
        <v>350</v>
      </c>
      <c r="G1239" s="35">
        <f>ROUNDUP(E1239*Bulk!$O$3,-1)</f>
        <v>320</v>
      </c>
      <c r="H1239" s="2">
        <v>2</v>
      </c>
      <c r="I1239" s="16">
        <f>F1239*H1239</f>
        <v>700</v>
      </c>
      <c r="J1239" s="16">
        <f>G1239*H1239</f>
        <v>640</v>
      </c>
      <c r="K1239" s="185">
        <v>4</v>
      </c>
      <c r="L1239" s="257" t="s">
        <v>2117</v>
      </c>
      <c r="M1239" s="178">
        <f>E1239*H1239</f>
        <v>0.98</v>
      </c>
    </row>
    <row r="1240" spans="1:13" x14ac:dyDescent="0.3">
      <c r="A1240" s="38" t="s">
        <v>4040</v>
      </c>
      <c r="B1240" s="218" t="s">
        <v>1523</v>
      </c>
      <c r="C1240" s="5" t="s">
        <v>1035</v>
      </c>
      <c r="D1240" s="11" t="s">
        <v>210</v>
      </c>
      <c r="E1240" s="266">
        <v>1.99</v>
      </c>
      <c r="F1240" s="35">
        <f>ROUNDUP(E1240*Bulk!$O$1,-1)</f>
        <v>1400</v>
      </c>
      <c r="G1240" s="35">
        <f>ROUNDUP(E1240*Bulk!$O$3,-1)</f>
        <v>1300</v>
      </c>
      <c r="H1240" s="2">
        <v>1</v>
      </c>
      <c r="I1240" s="16">
        <f>F1240*H1240</f>
        <v>1400</v>
      </c>
      <c r="J1240" s="16">
        <f>G1240*H1240</f>
        <v>1300</v>
      </c>
      <c r="K1240" s="185">
        <v>4</v>
      </c>
      <c r="L1240" s="257" t="s">
        <v>4041</v>
      </c>
      <c r="M1240" s="178">
        <f>E1240*H1240</f>
        <v>1.99</v>
      </c>
    </row>
    <row r="1241" spans="1:13" x14ac:dyDescent="0.3">
      <c r="A1241" s="30" t="s">
        <v>1695</v>
      </c>
      <c r="B1241" s="172" t="s">
        <v>1525</v>
      </c>
      <c r="C1241" s="5" t="s">
        <v>1035</v>
      </c>
      <c r="D1241" s="12" t="s">
        <v>208</v>
      </c>
      <c r="E1241" s="266">
        <v>0.49</v>
      </c>
      <c r="F1241" s="35">
        <f>ROUNDUP(E1241*Bulk!$O$1,-1)</f>
        <v>350</v>
      </c>
      <c r="G1241" s="35">
        <f>ROUNDUP(E1241*Bulk!$O$3,-1)</f>
        <v>320</v>
      </c>
      <c r="H1241" s="2">
        <v>2</v>
      </c>
      <c r="I1241" s="16">
        <f>F1241*H1241</f>
        <v>700</v>
      </c>
      <c r="J1241" s="16">
        <f>G1241*H1241</f>
        <v>640</v>
      </c>
      <c r="K1241" s="185">
        <v>4</v>
      </c>
      <c r="L1241" s="257" t="s">
        <v>3094</v>
      </c>
      <c r="M1241" s="178">
        <f>E1241*H1241</f>
        <v>0.98</v>
      </c>
    </row>
    <row r="1242" spans="1:13" x14ac:dyDescent="0.3">
      <c r="A1242" s="4" t="s">
        <v>6172</v>
      </c>
      <c r="B1242" s="172" t="s">
        <v>1525</v>
      </c>
      <c r="C1242" s="5" t="s">
        <v>1035</v>
      </c>
      <c r="D1242" s="12" t="s">
        <v>208</v>
      </c>
      <c r="E1242" s="266">
        <v>0.49</v>
      </c>
      <c r="F1242" s="35">
        <f>ROUNDUP(E1242*Bulk!$O$1,-1)</f>
        <v>350</v>
      </c>
      <c r="G1242" s="35">
        <f>ROUNDUP(E1242*Bulk!$O$3,-1)</f>
        <v>320</v>
      </c>
      <c r="H1242" s="2">
        <v>1</v>
      </c>
      <c r="I1242" s="35">
        <f>F1242*H1242</f>
        <v>350</v>
      </c>
      <c r="J1242" s="35">
        <f>G1242*H1242</f>
        <v>320</v>
      </c>
      <c r="K1242" s="185">
        <v>4</v>
      </c>
      <c r="L1242" s="257" t="s">
        <v>6171</v>
      </c>
      <c r="M1242" s="178">
        <f>E1242*H1242</f>
        <v>0.49</v>
      </c>
    </row>
    <row r="1243" spans="1:13" x14ac:dyDescent="0.3">
      <c r="A1243" s="30" t="s">
        <v>3567</v>
      </c>
      <c r="B1243" s="215" t="s">
        <v>2423</v>
      </c>
      <c r="C1243" s="5" t="s">
        <v>1035</v>
      </c>
      <c r="D1243" s="12" t="s">
        <v>208</v>
      </c>
      <c r="E1243" s="266">
        <v>1.25</v>
      </c>
      <c r="F1243" s="35">
        <f>ROUNDUP(E1243*Bulk!$O$1,-1)</f>
        <v>880</v>
      </c>
      <c r="G1243" s="35">
        <f>ROUNDUP(E1243*Bulk!$O$3,-1)</f>
        <v>820</v>
      </c>
      <c r="H1243" s="2">
        <v>1</v>
      </c>
      <c r="I1243" s="16">
        <f>F1243*H1243</f>
        <v>880</v>
      </c>
      <c r="J1243" s="16">
        <f>G1243*H1243</f>
        <v>820</v>
      </c>
      <c r="K1243" s="185">
        <v>4</v>
      </c>
      <c r="L1243" s="257" t="s">
        <v>4437</v>
      </c>
      <c r="M1243" s="178">
        <f>E1243*H1243</f>
        <v>1.25</v>
      </c>
    </row>
    <row r="1244" spans="1:13" x14ac:dyDescent="0.3">
      <c r="A1244" s="30" t="s">
        <v>4869</v>
      </c>
      <c r="B1244" s="215" t="s">
        <v>2423</v>
      </c>
      <c r="C1244" s="5" t="s">
        <v>1035</v>
      </c>
      <c r="D1244" s="12" t="s">
        <v>208</v>
      </c>
      <c r="E1244" s="266">
        <v>0.49</v>
      </c>
      <c r="F1244" s="35">
        <f>ROUNDUP(E1244*Bulk!$O$1,-1)</f>
        <v>350</v>
      </c>
      <c r="G1244" s="35">
        <f>ROUNDUP(E1244*Bulk!$O$3,-1)</f>
        <v>320</v>
      </c>
      <c r="H1244" s="2">
        <v>1</v>
      </c>
      <c r="I1244" s="16">
        <f>F1244*H1244</f>
        <v>350</v>
      </c>
      <c r="J1244" s="16">
        <f>G1244*H1244</f>
        <v>320</v>
      </c>
      <c r="K1244" s="185">
        <v>4</v>
      </c>
      <c r="L1244" s="257" t="s">
        <v>4868</v>
      </c>
      <c r="M1244" s="178">
        <f>E1244*H1244</f>
        <v>0.49</v>
      </c>
    </row>
    <row r="1245" spans="1:13" x14ac:dyDescent="0.3">
      <c r="A1245" s="4" t="s">
        <v>6174</v>
      </c>
      <c r="B1245" s="101" t="s">
        <v>6269</v>
      </c>
      <c r="C1245" s="5" t="s">
        <v>1035</v>
      </c>
      <c r="D1245" s="12" t="s">
        <v>208</v>
      </c>
      <c r="E1245" s="266">
        <v>0.99</v>
      </c>
      <c r="F1245" s="35">
        <f>ROUNDUP(E1245*Bulk!$O$1,-1)</f>
        <v>700</v>
      </c>
      <c r="G1245" s="35">
        <f>ROUNDUP(E1245*Bulk!$O$3,-1)</f>
        <v>650</v>
      </c>
      <c r="H1245" s="2">
        <v>1</v>
      </c>
      <c r="I1245" s="35">
        <f>F1245*H1245</f>
        <v>700</v>
      </c>
      <c r="J1245" s="35">
        <f>G1245*H1245</f>
        <v>650</v>
      </c>
      <c r="K1245" s="185">
        <v>4</v>
      </c>
      <c r="L1245" s="257" t="s">
        <v>6173</v>
      </c>
      <c r="M1245" s="178">
        <f>E1245*H1245</f>
        <v>0.99</v>
      </c>
    </row>
    <row r="1246" spans="1:13" x14ac:dyDescent="0.3">
      <c r="A1246" s="30" t="s">
        <v>1706</v>
      </c>
      <c r="B1246" s="23" t="s">
        <v>1337</v>
      </c>
      <c r="C1246" s="5" t="s">
        <v>1035</v>
      </c>
      <c r="D1246" s="12" t="s">
        <v>208</v>
      </c>
      <c r="E1246" s="266">
        <v>0.49</v>
      </c>
      <c r="F1246" s="35">
        <f>ROUNDUP(E1246*Bulk!$O$1,-1)</f>
        <v>350</v>
      </c>
      <c r="G1246" s="35">
        <f>ROUNDUP(E1246*Bulk!$O$3,-1)</f>
        <v>320</v>
      </c>
      <c r="H1246" s="2">
        <v>3</v>
      </c>
      <c r="I1246" s="16">
        <f>F1246*H1246</f>
        <v>1050</v>
      </c>
      <c r="J1246" s="16">
        <f>G1246*H1246</f>
        <v>960</v>
      </c>
      <c r="K1246" s="185">
        <v>5</v>
      </c>
      <c r="L1246" s="257" t="s">
        <v>1707</v>
      </c>
      <c r="M1246" s="178">
        <f>E1246*H1246</f>
        <v>1.47</v>
      </c>
    </row>
    <row r="1247" spans="1:13" x14ac:dyDescent="0.3">
      <c r="A1247" s="30" t="s">
        <v>5183</v>
      </c>
      <c r="B1247" s="193" t="s">
        <v>2423</v>
      </c>
      <c r="C1247" s="5" t="s">
        <v>1035</v>
      </c>
      <c r="D1247" s="11" t="s">
        <v>210</v>
      </c>
      <c r="E1247" s="266">
        <v>1.49</v>
      </c>
      <c r="F1247" s="35">
        <f>ROUNDUP(E1247*Bulk!$O$1,-1)</f>
        <v>1050</v>
      </c>
      <c r="G1247" s="35">
        <f>ROUNDUP(E1247*Bulk!$O$3,-1)</f>
        <v>970</v>
      </c>
      <c r="H1247" s="2">
        <v>1</v>
      </c>
      <c r="I1247" s="16">
        <f>F1247*H1247</f>
        <v>1050</v>
      </c>
      <c r="J1247" s="16">
        <f>G1247*H1247</f>
        <v>970</v>
      </c>
      <c r="K1247" s="185">
        <v>5</v>
      </c>
      <c r="L1247" s="257" t="s">
        <v>5184</v>
      </c>
      <c r="M1247" s="178">
        <f>E1247*H1247</f>
        <v>1.49</v>
      </c>
    </row>
    <row r="1248" spans="1:13" x14ac:dyDescent="0.3">
      <c r="A1248" s="30" t="s">
        <v>3103</v>
      </c>
      <c r="B1248" s="193" t="s">
        <v>2423</v>
      </c>
      <c r="C1248" s="5" t="s">
        <v>1035</v>
      </c>
      <c r="D1248" s="12" t="s">
        <v>208</v>
      </c>
      <c r="E1248" s="266">
        <v>0.49</v>
      </c>
      <c r="F1248" s="35">
        <f>ROUNDUP(E1248*Bulk!$O$1,-1)</f>
        <v>350</v>
      </c>
      <c r="G1248" s="35">
        <f>ROUNDUP(E1248*Bulk!$O$3,-1)</f>
        <v>320</v>
      </c>
      <c r="H1248" s="2">
        <v>2</v>
      </c>
      <c r="I1248" s="16">
        <f>F1248*H1248</f>
        <v>700</v>
      </c>
      <c r="J1248" s="16">
        <f>G1248*H1248</f>
        <v>640</v>
      </c>
      <c r="K1248" s="185">
        <v>5</v>
      </c>
      <c r="L1248" s="257" t="s">
        <v>3102</v>
      </c>
      <c r="M1248" s="178">
        <f>E1248*H1248</f>
        <v>0.98</v>
      </c>
    </row>
    <row r="1249" spans="1:13" x14ac:dyDescent="0.3">
      <c r="A1249" s="30" t="s">
        <v>3105</v>
      </c>
      <c r="B1249" s="238" t="s">
        <v>2421</v>
      </c>
      <c r="C1249" s="5" t="s">
        <v>1035</v>
      </c>
      <c r="D1249" s="12" t="s">
        <v>208</v>
      </c>
      <c r="E1249" s="266">
        <v>0.49</v>
      </c>
      <c r="F1249" s="35">
        <f>ROUNDUP(E1249*Bulk!$O$1,-1)</f>
        <v>350</v>
      </c>
      <c r="G1249" s="35">
        <f>ROUNDUP(E1249*Bulk!$O$3,-1)</f>
        <v>320</v>
      </c>
      <c r="H1249" s="2">
        <v>1</v>
      </c>
      <c r="I1249" s="16">
        <f>F1249*H1249</f>
        <v>350</v>
      </c>
      <c r="J1249" s="16">
        <f>G1249*H1249</f>
        <v>320</v>
      </c>
      <c r="K1249" s="185">
        <v>5</v>
      </c>
      <c r="L1249" s="257" t="s">
        <v>3104</v>
      </c>
      <c r="M1249" s="178">
        <f>E1249*H1249</f>
        <v>0.49</v>
      </c>
    </row>
    <row r="1250" spans="1:13" x14ac:dyDescent="0.3">
      <c r="A1250" s="30" t="s">
        <v>3508</v>
      </c>
      <c r="B1250" s="211" t="s">
        <v>3228</v>
      </c>
      <c r="C1250" s="5" t="s">
        <v>1035</v>
      </c>
      <c r="D1250" s="12" t="s">
        <v>208</v>
      </c>
      <c r="E1250" s="266">
        <v>0.49</v>
      </c>
      <c r="F1250" s="35">
        <f>ROUNDUP(E1250*Bulk!$O$1,-1)</f>
        <v>350</v>
      </c>
      <c r="G1250" s="35">
        <f>ROUNDUP(E1250*Bulk!$O$3,-1)</f>
        <v>320</v>
      </c>
      <c r="H1250" s="2">
        <v>1</v>
      </c>
      <c r="I1250" s="16">
        <f>F1250*H1250</f>
        <v>350</v>
      </c>
      <c r="J1250" s="16">
        <f>G1250*H1250</f>
        <v>320</v>
      </c>
      <c r="K1250" s="185">
        <v>5</v>
      </c>
      <c r="L1250" s="257" t="s">
        <v>3507</v>
      </c>
      <c r="M1250" s="178">
        <f>E1250*H1250</f>
        <v>0.49</v>
      </c>
    </row>
    <row r="1251" spans="1:13" x14ac:dyDescent="0.3">
      <c r="A1251" s="30" t="s">
        <v>3111</v>
      </c>
      <c r="B1251" s="147" t="s">
        <v>1491</v>
      </c>
      <c r="C1251" s="5" t="s">
        <v>1035</v>
      </c>
      <c r="D1251" s="12" t="s">
        <v>208</v>
      </c>
      <c r="E1251" s="266">
        <v>0.49</v>
      </c>
      <c r="F1251" s="35">
        <f>ROUNDUP(E1251*Bulk!$O$1,-1)</f>
        <v>350</v>
      </c>
      <c r="G1251" s="35">
        <f>ROUNDUP(E1251*Bulk!$O$3,-1)</f>
        <v>320</v>
      </c>
      <c r="H1251" s="2">
        <v>1</v>
      </c>
      <c r="I1251" s="16">
        <f>F1251*H1251</f>
        <v>350</v>
      </c>
      <c r="J1251" s="16">
        <f>G1251*H1251</f>
        <v>320</v>
      </c>
      <c r="K1251" s="185">
        <v>6</v>
      </c>
      <c r="L1251" s="257" t="s">
        <v>3110</v>
      </c>
      <c r="M1251" s="178">
        <f>E1251*H1251</f>
        <v>0.49</v>
      </c>
    </row>
    <row r="1252" spans="1:13" x14ac:dyDescent="0.3">
      <c r="A1252" s="30" t="s">
        <v>1712</v>
      </c>
      <c r="B1252" s="148" t="s">
        <v>1492</v>
      </c>
      <c r="C1252" s="5" t="s">
        <v>1035</v>
      </c>
      <c r="D1252" s="12" t="s">
        <v>208</v>
      </c>
      <c r="E1252" s="266">
        <v>0.49</v>
      </c>
      <c r="F1252" s="35">
        <f>ROUNDUP(E1252*Bulk!$O$1,-1)</f>
        <v>350</v>
      </c>
      <c r="G1252" s="35">
        <f>ROUNDUP(E1252*Bulk!$O$3,-1)</f>
        <v>320</v>
      </c>
      <c r="H1252" s="2">
        <v>1</v>
      </c>
      <c r="I1252" s="16">
        <f>F1252*H1252</f>
        <v>350</v>
      </c>
      <c r="J1252" s="16">
        <f>G1252*H1252</f>
        <v>320</v>
      </c>
      <c r="K1252" s="185">
        <v>6</v>
      </c>
      <c r="L1252" s="257" t="s">
        <v>1710</v>
      </c>
      <c r="M1252" s="178">
        <f>E1252*H1252</f>
        <v>0.49</v>
      </c>
    </row>
    <row r="1253" spans="1:13" x14ac:dyDescent="0.3">
      <c r="A1253" s="30" t="s">
        <v>1712</v>
      </c>
      <c r="B1253" s="238" t="s">
        <v>1337</v>
      </c>
      <c r="C1253" s="5" t="s">
        <v>1035</v>
      </c>
      <c r="D1253" s="12" t="s">
        <v>208</v>
      </c>
      <c r="E1253" s="266">
        <v>0.49</v>
      </c>
      <c r="F1253" s="35">
        <f>ROUNDUP(E1253*Bulk!$O$1,-1)</f>
        <v>350</v>
      </c>
      <c r="G1253" s="35">
        <f>ROUNDUP(E1253*Bulk!$O$3,-1)</f>
        <v>320</v>
      </c>
      <c r="H1253" s="2">
        <v>3</v>
      </c>
      <c r="I1253" s="16">
        <f>F1253*H1253</f>
        <v>1050</v>
      </c>
      <c r="J1253" s="16">
        <f>G1253*H1253</f>
        <v>960</v>
      </c>
      <c r="K1253" s="185">
        <v>6</v>
      </c>
      <c r="L1253" s="257" t="s">
        <v>1711</v>
      </c>
      <c r="M1253" s="178">
        <f>E1253*H1253</f>
        <v>1.47</v>
      </c>
    </row>
    <row r="1254" spans="1:13" x14ac:dyDescent="0.3">
      <c r="A1254" s="30" t="s">
        <v>2119</v>
      </c>
      <c r="B1254" s="156" t="s">
        <v>1502</v>
      </c>
      <c r="C1254" s="5" t="s">
        <v>1035</v>
      </c>
      <c r="D1254" s="12" t="s">
        <v>208</v>
      </c>
      <c r="E1254" s="266">
        <v>0.49</v>
      </c>
      <c r="F1254" s="35">
        <f>ROUNDUP(E1254*Bulk!$O$1,-1)</f>
        <v>350</v>
      </c>
      <c r="G1254" s="35">
        <f>ROUNDUP(E1254*Bulk!$O$3,-1)</f>
        <v>320</v>
      </c>
      <c r="H1254" s="2">
        <v>2</v>
      </c>
      <c r="I1254" s="16">
        <f>F1254*H1254</f>
        <v>700</v>
      </c>
      <c r="J1254" s="16">
        <f>G1254*H1254</f>
        <v>640</v>
      </c>
      <c r="K1254" s="185">
        <v>7</v>
      </c>
      <c r="L1254" s="257" t="s">
        <v>2118</v>
      </c>
      <c r="M1254" s="178">
        <f>E1254*H1254</f>
        <v>0.98</v>
      </c>
    </row>
    <row r="1255" spans="1:13" x14ac:dyDescent="0.3">
      <c r="A1255" s="30" t="s">
        <v>2119</v>
      </c>
      <c r="B1255" s="172" t="s">
        <v>1525</v>
      </c>
      <c r="C1255" s="5" t="s">
        <v>1035</v>
      </c>
      <c r="D1255" s="12" t="s">
        <v>208</v>
      </c>
      <c r="E1255" s="266">
        <v>0.49</v>
      </c>
      <c r="F1255" s="35">
        <f>ROUNDUP(E1255*Bulk!$O$1,-1)</f>
        <v>350</v>
      </c>
      <c r="G1255" s="35">
        <f>ROUNDUP(E1255*Bulk!$O$3,-1)</f>
        <v>320</v>
      </c>
      <c r="H1255" s="2">
        <v>2</v>
      </c>
      <c r="I1255" s="16">
        <f>F1255*H1255</f>
        <v>700</v>
      </c>
      <c r="J1255" s="16">
        <f>G1255*H1255</f>
        <v>640</v>
      </c>
      <c r="K1255" s="185">
        <v>7</v>
      </c>
      <c r="L1255" s="257" t="s">
        <v>3114</v>
      </c>
      <c r="M1255" s="178">
        <f>E1255*H1255</f>
        <v>0.98</v>
      </c>
    </row>
    <row r="1256" spans="1:13" x14ac:dyDescent="0.3">
      <c r="A1256" s="30" t="s">
        <v>3115</v>
      </c>
      <c r="B1256" s="23" t="s">
        <v>2421</v>
      </c>
      <c r="C1256" s="5" t="s">
        <v>1035</v>
      </c>
      <c r="D1256" s="12" t="s">
        <v>208</v>
      </c>
      <c r="E1256" s="266">
        <v>0.49</v>
      </c>
      <c r="F1256" s="35">
        <f>ROUNDUP(E1256*Bulk!$O$1,-1)</f>
        <v>350</v>
      </c>
      <c r="G1256" s="35">
        <f>ROUNDUP(E1256*Bulk!$O$3,-1)</f>
        <v>320</v>
      </c>
      <c r="H1256" s="2">
        <v>1</v>
      </c>
      <c r="I1256" s="16">
        <f>F1256*H1256</f>
        <v>350</v>
      </c>
      <c r="J1256" s="16">
        <f>G1256*H1256</f>
        <v>320</v>
      </c>
      <c r="K1256" s="185">
        <v>7</v>
      </c>
      <c r="L1256" s="257" t="s">
        <v>3116</v>
      </c>
      <c r="M1256" s="178">
        <f>E1256*H1256</f>
        <v>0.49</v>
      </c>
    </row>
    <row r="1257" spans="1:13" x14ac:dyDescent="0.3">
      <c r="A1257" s="30" t="s">
        <v>1720</v>
      </c>
      <c r="B1257" s="23" t="s">
        <v>1337</v>
      </c>
      <c r="C1257" s="5" t="s">
        <v>1035</v>
      </c>
      <c r="D1257" s="12" t="s">
        <v>208</v>
      </c>
      <c r="E1257" s="266">
        <v>0.99</v>
      </c>
      <c r="F1257" s="35">
        <f>ROUNDUP(E1257*Bulk!$O$1,-1)</f>
        <v>700</v>
      </c>
      <c r="G1257" s="35">
        <f>ROUNDUP(E1257*Bulk!$O$3,-1)</f>
        <v>650</v>
      </c>
      <c r="H1257" s="2">
        <v>3</v>
      </c>
      <c r="I1257" s="16">
        <f>F1257*H1257</f>
        <v>2100</v>
      </c>
      <c r="J1257" s="16">
        <f>G1257*H1257</f>
        <v>1950</v>
      </c>
      <c r="K1257" s="185">
        <v>8</v>
      </c>
      <c r="L1257" s="257" t="s">
        <v>1719</v>
      </c>
      <c r="M1257" s="178">
        <f>E1257*H1257</f>
        <v>2.9699999999999998</v>
      </c>
    </row>
    <row r="1258" spans="1:13" x14ac:dyDescent="0.3">
      <c r="A1258" s="30" t="s">
        <v>1721</v>
      </c>
      <c r="B1258" s="238" t="s">
        <v>1337</v>
      </c>
      <c r="C1258" s="5" t="s">
        <v>1035</v>
      </c>
      <c r="D1258" s="12" t="s">
        <v>208</v>
      </c>
      <c r="E1258" s="266">
        <v>0.49</v>
      </c>
      <c r="F1258" s="35">
        <f>ROUNDUP(E1258*Bulk!$O$1,-1)</f>
        <v>350</v>
      </c>
      <c r="G1258" s="35">
        <f>ROUNDUP(E1258*Bulk!$O$3,-1)</f>
        <v>320</v>
      </c>
      <c r="H1258" s="2">
        <v>3</v>
      </c>
      <c r="I1258" s="16">
        <f>F1258*H1258</f>
        <v>1050</v>
      </c>
      <c r="J1258" s="16">
        <f>G1258*H1258</f>
        <v>960</v>
      </c>
      <c r="K1258" s="188" t="s">
        <v>2394</v>
      </c>
      <c r="L1258" s="257" t="s">
        <v>1722</v>
      </c>
      <c r="M1258" s="178">
        <f>E1258*H1258</f>
        <v>1.47</v>
      </c>
    </row>
    <row r="1259" spans="1:13" x14ac:dyDescent="0.3">
      <c r="A1259" s="30" t="s">
        <v>4870</v>
      </c>
      <c r="B1259" s="255" t="s">
        <v>4514</v>
      </c>
      <c r="C1259" s="5" t="s">
        <v>1035</v>
      </c>
      <c r="D1259" s="12" t="s">
        <v>208</v>
      </c>
      <c r="E1259" s="266">
        <v>0.49</v>
      </c>
      <c r="F1259" s="35">
        <f>ROUNDUP(E1259*Bulk!$O$1,-1)</f>
        <v>350</v>
      </c>
      <c r="G1259" s="35">
        <f>ROUNDUP(E1259*Bulk!$O$3,-1)</f>
        <v>320</v>
      </c>
      <c r="H1259" s="2">
        <v>2</v>
      </c>
      <c r="I1259" s="16">
        <f>F1259*H1259</f>
        <v>700</v>
      </c>
      <c r="J1259" s="16">
        <f>G1259*H1259</f>
        <v>640</v>
      </c>
      <c r="K1259" s="188" t="s">
        <v>2394</v>
      </c>
      <c r="L1259" s="257" t="s">
        <v>4871</v>
      </c>
      <c r="M1259" s="178">
        <f>E1259*H1259</f>
        <v>0.98</v>
      </c>
    </row>
    <row r="1260" spans="1:13" x14ac:dyDescent="0.3">
      <c r="A1260" s="30" t="s">
        <v>6426</v>
      </c>
      <c r="B1260" s="284" t="s">
        <v>6291</v>
      </c>
      <c r="C1260" s="5" t="s">
        <v>1078</v>
      </c>
      <c r="D1260" s="12" t="s">
        <v>208</v>
      </c>
      <c r="E1260" s="266">
        <v>0.49</v>
      </c>
      <c r="F1260" s="35">
        <f>ROUNDUP(E1260*Bulk!$O$1,-1)</f>
        <v>350</v>
      </c>
      <c r="G1260" s="35">
        <f>ROUNDUP(E1260*Bulk!$O$3,-1)</f>
        <v>320</v>
      </c>
      <c r="H1260" s="2">
        <v>1</v>
      </c>
      <c r="I1260" s="16">
        <f>F1260*H1260</f>
        <v>350</v>
      </c>
      <c r="J1260" s="16">
        <f>G1260*H1260</f>
        <v>320</v>
      </c>
      <c r="K1260" s="185">
        <v>3</v>
      </c>
      <c r="L1260" s="257" t="s">
        <v>6687</v>
      </c>
      <c r="M1260" s="178">
        <f>E1260*H1260</f>
        <v>0.49</v>
      </c>
    </row>
    <row r="1261" spans="1:13" x14ac:dyDescent="0.3">
      <c r="A1261" s="30" t="s">
        <v>4873</v>
      </c>
      <c r="B1261" s="255" t="s">
        <v>4514</v>
      </c>
      <c r="C1261" s="5" t="s">
        <v>1078</v>
      </c>
      <c r="D1261" s="12" t="s">
        <v>208</v>
      </c>
      <c r="E1261" s="266">
        <v>0.49</v>
      </c>
      <c r="F1261" s="35">
        <f>ROUNDUP(E1261*Bulk!$O$1,-1)</f>
        <v>350</v>
      </c>
      <c r="G1261" s="35">
        <f>ROUNDUP(E1261*Bulk!$O$3,-1)</f>
        <v>320</v>
      </c>
      <c r="H1261" s="2">
        <v>1</v>
      </c>
      <c r="I1261" s="16">
        <f>F1261*H1261</f>
        <v>350</v>
      </c>
      <c r="J1261" s="16">
        <f>G1261*H1261</f>
        <v>320</v>
      </c>
      <c r="K1261" s="185">
        <v>3</v>
      </c>
      <c r="L1261" s="257" t="s">
        <v>4872</v>
      </c>
      <c r="M1261" s="178">
        <f>E1261*H1261</f>
        <v>0.49</v>
      </c>
    </row>
    <row r="1262" spans="1:13" x14ac:dyDescent="0.3">
      <c r="A1262" s="30" t="s">
        <v>1077</v>
      </c>
      <c r="B1262" s="166" t="s">
        <v>1516</v>
      </c>
      <c r="C1262" s="5" t="s">
        <v>1078</v>
      </c>
      <c r="D1262" s="11" t="s">
        <v>210</v>
      </c>
      <c r="E1262" s="266">
        <v>1.49</v>
      </c>
      <c r="F1262" s="35">
        <f>ROUNDUP(E1262*Bulk!$O$1,-1)</f>
        <v>1050</v>
      </c>
      <c r="G1262" s="35">
        <f>ROUNDUP(E1262*Bulk!$O$3,-1)</f>
        <v>970</v>
      </c>
      <c r="H1262" s="2">
        <v>1</v>
      </c>
      <c r="I1262" s="16">
        <f>F1262*H1262</f>
        <v>1050</v>
      </c>
      <c r="J1262" s="16">
        <f>G1262*H1262</f>
        <v>970</v>
      </c>
      <c r="K1262" s="185">
        <v>4</v>
      </c>
      <c r="L1262" s="257" t="s">
        <v>1076</v>
      </c>
      <c r="M1262" s="178">
        <f>E1262*H1262</f>
        <v>1.49</v>
      </c>
    </row>
    <row r="1263" spans="1:13" x14ac:dyDescent="0.3">
      <c r="A1263" s="38" t="s">
        <v>1077</v>
      </c>
      <c r="B1263" s="166" t="s">
        <v>1516</v>
      </c>
      <c r="C1263" s="5" t="s">
        <v>1078</v>
      </c>
      <c r="D1263" s="11" t="s">
        <v>210</v>
      </c>
      <c r="E1263" s="266">
        <v>1.49</v>
      </c>
      <c r="F1263" s="35">
        <f>ROUNDUP(E1263*Bulk!$O$1,-1)</f>
        <v>1050</v>
      </c>
      <c r="G1263" s="35">
        <f>ROUNDUP(E1263*Bulk!$O$3,-1)</f>
        <v>970</v>
      </c>
      <c r="H1263" s="2">
        <v>1</v>
      </c>
      <c r="I1263" s="16">
        <f>F1263*H1263</f>
        <v>1050</v>
      </c>
      <c r="J1263" s="16">
        <f>G1263*H1263</f>
        <v>970</v>
      </c>
      <c r="K1263" s="185">
        <v>4</v>
      </c>
      <c r="L1263" s="257" t="s">
        <v>5185</v>
      </c>
      <c r="M1263" s="178">
        <f>E1263*H1263</f>
        <v>1.49</v>
      </c>
    </row>
    <row r="1264" spans="1:13" x14ac:dyDescent="0.3">
      <c r="A1264" s="30" t="s">
        <v>1099</v>
      </c>
      <c r="B1264" s="166" t="s">
        <v>1516</v>
      </c>
      <c r="C1264" s="5" t="s">
        <v>1078</v>
      </c>
      <c r="D1264" s="12" t="s">
        <v>208</v>
      </c>
      <c r="E1264" s="266">
        <v>0.49</v>
      </c>
      <c r="F1264" s="35">
        <f>ROUNDUP(E1264*Bulk!$O$1,-1)</f>
        <v>350</v>
      </c>
      <c r="G1264" s="35">
        <f>ROUNDUP(E1264*Bulk!$O$3,-1)</f>
        <v>320</v>
      </c>
      <c r="H1264" s="2">
        <v>2</v>
      </c>
      <c r="I1264" s="16">
        <f>F1264*H1264</f>
        <v>700</v>
      </c>
      <c r="J1264" s="16">
        <f>G1264*H1264</f>
        <v>640</v>
      </c>
      <c r="K1264" s="185">
        <v>5</v>
      </c>
      <c r="L1264" s="257" t="s">
        <v>1100</v>
      </c>
      <c r="M1264" s="178">
        <f>E1264*H1264</f>
        <v>0.98</v>
      </c>
    </row>
    <row r="1265" spans="1:13" x14ac:dyDescent="0.3">
      <c r="A1265" s="4" t="s">
        <v>6175</v>
      </c>
      <c r="B1265" s="300" t="s">
        <v>1464</v>
      </c>
      <c r="C1265" s="5" t="s">
        <v>1036</v>
      </c>
      <c r="D1265" s="12" t="s">
        <v>208</v>
      </c>
      <c r="E1265" s="266">
        <v>0.59</v>
      </c>
      <c r="F1265" s="35">
        <f>ROUNDUP(E1265*Bulk!$O$1,-1)</f>
        <v>420</v>
      </c>
      <c r="G1265" s="35">
        <f>ROUNDUP(E1265*Bulk!$O$3,-1)</f>
        <v>390</v>
      </c>
      <c r="H1265" s="2">
        <v>1</v>
      </c>
      <c r="I1265" s="35">
        <f>F1265*H1265</f>
        <v>420</v>
      </c>
      <c r="J1265" s="35">
        <f>G1265*H1265</f>
        <v>390</v>
      </c>
      <c r="K1265" s="185">
        <v>2</v>
      </c>
      <c r="L1265" s="257" t="s">
        <v>6176</v>
      </c>
      <c r="M1265" s="178">
        <f>E1265*H1265</f>
        <v>0.59</v>
      </c>
    </row>
    <row r="1266" spans="1:13" x14ac:dyDescent="0.3">
      <c r="A1266" s="4" t="s">
        <v>1734</v>
      </c>
      <c r="B1266" s="23" t="s">
        <v>1322</v>
      </c>
      <c r="C1266" s="5" t="s">
        <v>1036</v>
      </c>
      <c r="D1266" s="12" t="s">
        <v>208</v>
      </c>
      <c r="E1266" s="266">
        <v>0.75</v>
      </c>
      <c r="F1266" s="35">
        <f>ROUNDUP(E1266*Bulk!$O$1,-1)</f>
        <v>530</v>
      </c>
      <c r="G1266" s="35">
        <f>ROUNDUP(E1266*Bulk!$O$3,-1)</f>
        <v>490</v>
      </c>
      <c r="H1266" s="2">
        <v>1</v>
      </c>
      <c r="I1266" s="16">
        <f>F1266*H1266</f>
        <v>530</v>
      </c>
      <c r="J1266" s="16">
        <f>G1266*H1266</f>
        <v>490</v>
      </c>
      <c r="K1266" s="185">
        <v>2</v>
      </c>
      <c r="L1266" s="257" t="s">
        <v>1733</v>
      </c>
      <c r="M1266" s="178">
        <f>E1266*H1266</f>
        <v>0.75</v>
      </c>
    </row>
    <row r="1267" spans="1:13" x14ac:dyDescent="0.3">
      <c r="A1267" s="4" t="s">
        <v>4480</v>
      </c>
      <c r="B1267" s="143" t="s">
        <v>1505</v>
      </c>
      <c r="C1267" s="5" t="s">
        <v>1036</v>
      </c>
      <c r="D1267" s="12" t="s">
        <v>208</v>
      </c>
      <c r="E1267" s="266">
        <v>1.49</v>
      </c>
      <c r="F1267" s="35">
        <f>ROUNDUP(E1267*Bulk!$O$1,-1)</f>
        <v>1050</v>
      </c>
      <c r="G1267" s="35">
        <f>ROUNDUP(E1267*Bulk!$O$3,-1)</f>
        <v>970</v>
      </c>
      <c r="H1267" s="2">
        <v>2</v>
      </c>
      <c r="I1267" s="16">
        <f>F1267*H1267</f>
        <v>2100</v>
      </c>
      <c r="J1267" s="16">
        <f>G1267*H1267</f>
        <v>1940</v>
      </c>
      <c r="K1267" s="185">
        <v>2</v>
      </c>
      <c r="L1267" s="257" t="s">
        <v>4874</v>
      </c>
      <c r="M1267" s="178">
        <f>E1267*H1267</f>
        <v>2.98</v>
      </c>
    </row>
    <row r="1268" spans="1:13" x14ac:dyDescent="0.3">
      <c r="A1268" s="4" t="s">
        <v>6178</v>
      </c>
      <c r="B1268" s="164" t="s">
        <v>1514</v>
      </c>
      <c r="C1268" s="5" t="s">
        <v>1036</v>
      </c>
      <c r="D1268" s="12" t="s">
        <v>208</v>
      </c>
      <c r="E1268" s="266">
        <v>0.49</v>
      </c>
      <c r="F1268" s="35">
        <f>ROUNDUP(E1268*Bulk!$O$1,-1)</f>
        <v>350</v>
      </c>
      <c r="G1268" s="35">
        <f>ROUNDUP(E1268*Bulk!$O$3,-1)</f>
        <v>320</v>
      </c>
      <c r="H1268" s="2">
        <v>1</v>
      </c>
      <c r="I1268" s="35">
        <f>F1268*H1268</f>
        <v>350</v>
      </c>
      <c r="J1268" s="35">
        <f>G1268*H1268</f>
        <v>320</v>
      </c>
      <c r="K1268" s="185">
        <v>2</v>
      </c>
      <c r="L1268" s="257" t="s">
        <v>6177</v>
      </c>
      <c r="M1268" s="178">
        <f>E1268*H1268</f>
        <v>0.49</v>
      </c>
    </row>
    <row r="1269" spans="1:13" x14ac:dyDescent="0.3">
      <c r="A1269" s="4" t="s">
        <v>3065</v>
      </c>
      <c r="B1269" s="205" t="s">
        <v>2628</v>
      </c>
      <c r="C1269" s="5" t="s">
        <v>1036</v>
      </c>
      <c r="D1269" s="12" t="s">
        <v>208</v>
      </c>
      <c r="E1269" s="266">
        <v>0.49</v>
      </c>
      <c r="F1269" s="35">
        <f>ROUNDUP(E1269*Bulk!$O$1,-1)</f>
        <v>350</v>
      </c>
      <c r="G1269" s="35">
        <f>ROUNDUP(E1269*Bulk!$O$3,-1)</f>
        <v>320</v>
      </c>
      <c r="H1269" s="2">
        <v>3</v>
      </c>
      <c r="I1269" s="16">
        <f>F1269*H1269</f>
        <v>1050</v>
      </c>
      <c r="J1269" s="16">
        <f>G1269*H1269</f>
        <v>960</v>
      </c>
      <c r="K1269" s="185">
        <v>2</v>
      </c>
      <c r="L1269" s="257" t="s">
        <v>3066</v>
      </c>
      <c r="M1269" s="178">
        <f>E1269*H1269</f>
        <v>1.47</v>
      </c>
    </row>
    <row r="1270" spans="1:13" x14ac:dyDescent="0.3">
      <c r="A1270" s="4" t="s">
        <v>3065</v>
      </c>
      <c r="B1270" s="205" t="s">
        <v>2628</v>
      </c>
      <c r="C1270" s="5" t="s">
        <v>1036</v>
      </c>
      <c r="D1270" s="12" t="s">
        <v>208</v>
      </c>
      <c r="E1270" s="266">
        <v>0.75</v>
      </c>
      <c r="F1270" s="35">
        <f>ROUNDUP(E1270*Bulk!$O$1,-1)</f>
        <v>530</v>
      </c>
      <c r="G1270" s="35">
        <f>ROUNDUP(E1270*Bulk!$O$3,-1)</f>
        <v>490</v>
      </c>
      <c r="H1270" s="2">
        <v>1</v>
      </c>
      <c r="I1270" s="35">
        <f>F1270*H1270</f>
        <v>530</v>
      </c>
      <c r="J1270" s="35">
        <f>G1270*H1270</f>
        <v>490</v>
      </c>
      <c r="K1270" s="185">
        <v>2</v>
      </c>
      <c r="L1270" s="257" t="s">
        <v>6179</v>
      </c>
      <c r="M1270" s="178">
        <f>E1270*H1270</f>
        <v>0.75</v>
      </c>
    </row>
    <row r="1271" spans="1:13" x14ac:dyDescent="0.3">
      <c r="A1271" s="4" t="s">
        <v>3510</v>
      </c>
      <c r="B1271" s="211" t="s">
        <v>3228</v>
      </c>
      <c r="C1271" s="5" t="s">
        <v>1036</v>
      </c>
      <c r="D1271" s="12" t="s">
        <v>208</v>
      </c>
      <c r="E1271" s="266">
        <v>0.99</v>
      </c>
      <c r="F1271" s="35">
        <f>ROUNDUP(E1271*Bulk!$O$1,-1)</f>
        <v>700</v>
      </c>
      <c r="G1271" s="35">
        <f>ROUNDUP(E1271*Bulk!$O$3,-1)</f>
        <v>650</v>
      </c>
      <c r="H1271" s="2">
        <v>1</v>
      </c>
      <c r="I1271" s="16">
        <f>F1271*H1271</f>
        <v>700</v>
      </c>
      <c r="J1271" s="16">
        <f>G1271*H1271</f>
        <v>650</v>
      </c>
      <c r="K1271" s="185">
        <v>2</v>
      </c>
      <c r="L1271" s="257" t="s">
        <v>3509</v>
      </c>
      <c r="M1271" s="178">
        <f>E1271*H1271</f>
        <v>0.99</v>
      </c>
    </row>
    <row r="1272" spans="1:13" x14ac:dyDescent="0.3">
      <c r="A1272" s="4" t="s">
        <v>5641</v>
      </c>
      <c r="B1272" s="283" t="s">
        <v>5293</v>
      </c>
      <c r="C1272" s="5" t="s">
        <v>1036</v>
      </c>
      <c r="D1272" s="12" t="s">
        <v>208</v>
      </c>
      <c r="E1272" s="266">
        <v>0.49</v>
      </c>
      <c r="F1272" s="35">
        <f>ROUNDUP(E1272*Bulk!$O$1,-1)</f>
        <v>350</v>
      </c>
      <c r="G1272" s="35">
        <f>ROUNDUP(E1272*Bulk!$O$3,-1)</f>
        <v>320</v>
      </c>
      <c r="H1272" s="2">
        <v>2</v>
      </c>
      <c r="I1272" s="35">
        <f>F1272*H1272</f>
        <v>700</v>
      </c>
      <c r="J1272" s="35">
        <f>G1272*H1272</f>
        <v>640</v>
      </c>
      <c r="K1272" s="185">
        <v>2</v>
      </c>
      <c r="L1272" s="257" t="s">
        <v>5810</v>
      </c>
      <c r="M1272" s="178">
        <f>E1272*H1272</f>
        <v>0.98</v>
      </c>
    </row>
    <row r="1273" spans="1:13" x14ac:dyDescent="0.3">
      <c r="A1273" s="4" t="s">
        <v>2045</v>
      </c>
      <c r="B1273" s="23" t="s">
        <v>1339</v>
      </c>
      <c r="C1273" s="5" t="s">
        <v>1036</v>
      </c>
      <c r="D1273" s="12" t="s">
        <v>208</v>
      </c>
      <c r="E1273" s="266">
        <v>0.99</v>
      </c>
      <c r="F1273" s="35">
        <f>ROUNDUP(E1273*Bulk!$O$1,-1)</f>
        <v>700</v>
      </c>
      <c r="G1273" s="35">
        <f>ROUNDUP(E1273*Bulk!$O$3,-1)</f>
        <v>650</v>
      </c>
      <c r="H1273" s="2">
        <v>1</v>
      </c>
      <c r="I1273" s="16">
        <f>F1273*H1273</f>
        <v>700</v>
      </c>
      <c r="J1273" s="16">
        <f>G1273*H1273</f>
        <v>650</v>
      </c>
      <c r="K1273" s="185">
        <v>3</v>
      </c>
      <c r="L1273" s="257" t="s">
        <v>2046</v>
      </c>
      <c r="M1273" s="178">
        <f>E1273*H1273</f>
        <v>0.99</v>
      </c>
    </row>
    <row r="1274" spans="1:13" x14ac:dyDescent="0.3">
      <c r="A1274" s="4" t="s">
        <v>4247</v>
      </c>
      <c r="B1274" s="158" t="s">
        <v>1508</v>
      </c>
      <c r="C1274" s="5" t="s">
        <v>1036</v>
      </c>
      <c r="D1274" s="12" t="s">
        <v>208</v>
      </c>
      <c r="E1274" s="266">
        <v>0.49</v>
      </c>
      <c r="F1274" s="35">
        <f>ROUNDUP(E1274*Bulk!$O$1,-1)</f>
        <v>350</v>
      </c>
      <c r="G1274" s="35">
        <f>ROUNDUP(E1274*Bulk!$O$3,-1)</f>
        <v>320</v>
      </c>
      <c r="H1274" s="2">
        <v>1</v>
      </c>
      <c r="I1274" s="16">
        <f>F1274*H1274</f>
        <v>350</v>
      </c>
      <c r="J1274" s="16">
        <f>G1274*H1274</f>
        <v>320</v>
      </c>
      <c r="K1274" s="185">
        <v>3</v>
      </c>
      <c r="L1274" s="257" t="s">
        <v>4248</v>
      </c>
      <c r="M1274" s="178">
        <f>E1274*H1274</f>
        <v>0.49</v>
      </c>
    </row>
    <row r="1275" spans="1:13" x14ac:dyDescent="0.3">
      <c r="A1275" s="4" t="s">
        <v>3843</v>
      </c>
      <c r="B1275" s="244" t="s">
        <v>3837</v>
      </c>
      <c r="C1275" s="5" t="s">
        <v>1036</v>
      </c>
      <c r="D1275" s="12" t="s">
        <v>208</v>
      </c>
      <c r="E1275" s="266">
        <v>0.75</v>
      </c>
      <c r="F1275" s="35">
        <f>ROUNDUP(E1275*Bulk!$O$1,-1)</f>
        <v>530</v>
      </c>
      <c r="G1275" s="35">
        <f>ROUNDUP(E1275*Bulk!$O$3,-1)</f>
        <v>490</v>
      </c>
      <c r="H1275" s="2">
        <v>3</v>
      </c>
      <c r="I1275" s="16">
        <f>F1275*H1275</f>
        <v>1590</v>
      </c>
      <c r="J1275" s="16">
        <f>G1275*H1275</f>
        <v>1470</v>
      </c>
      <c r="K1275" s="185">
        <v>3</v>
      </c>
      <c r="L1275" s="257" t="s">
        <v>3844</v>
      </c>
      <c r="M1275" s="178">
        <f>E1275*H1275</f>
        <v>2.25</v>
      </c>
    </row>
    <row r="1276" spans="1:13" x14ac:dyDescent="0.3">
      <c r="A1276" s="4" t="s">
        <v>5187</v>
      </c>
      <c r="B1276" s="244" t="s">
        <v>3837</v>
      </c>
      <c r="C1276" s="5" t="s">
        <v>1036</v>
      </c>
      <c r="D1276" s="12" t="s">
        <v>208</v>
      </c>
      <c r="E1276" s="266">
        <v>0.49</v>
      </c>
      <c r="F1276" s="35">
        <f>ROUNDUP(E1276*Bulk!$O$1,-1)</f>
        <v>350</v>
      </c>
      <c r="G1276" s="35">
        <f>ROUNDUP(E1276*Bulk!$O$3,-1)</f>
        <v>320</v>
      </c>
      <c r="H1276" s="2">
        <v>1</v>
      </c>
      <c r="I1276" s="16">
        <f>F1276*H1276</f>
        <v>350</v>
      </c>
      <c r="J1276" s="16">
        <f>G1276*H1276</f>
        <v>320</v>
      </c>
      <c r="K1276" s="185">
        <v>3</v>
      </c>
      <c r="L1276" s="257" t="s">
        <v>5186</v>
      </c>
      <c r="M1276" s="178">
        <f>E1276*H1276</f>
        <v>0.49</v>
      </c>
    </row>
    <row r="1277" spans="1:13" x14ac:dyDescent="0.3">
      <c r="A1277" s="4" t="s">
        <v>6181</v>
      </c>
      <c r="B1277" s="101" t="s">
        <v>6269</v>
      </c>
      <c r="C1277" s="5" t="s">
        <v>1036</v>
      </c>
      <c r="D1277" s="12" t="s">
        <v>208</v>
      </c>
      <c r="E1277" s="266">
        <v>0.99</v>
      </c>
      <c r="F1277" s="35">
        <f>ROUNDUP(E1277*Bulk!$O$1,-1)</f>
        <v>700</v>
      </c>
      <c r="G1277" s="35">
        <f>ROUNDUP(E1277*Bulk!$O$3,-1)</f>
        <v>650</v>
      </c>
      <c r="H1277" s="2">
        <v>1</v>
      </c>
      <c r="I1277" s="35">
        <f>F1277*H1277</f>
        <v>700</v>
      </c>
      <c r="J1277" s="35">
        <f>G1277*H1277</f>
        <v>650</v>
      </c>
      <c r="K1277" s="185">
        <v>3</v>
      </c>
      <c r="L1277" s="257" t="s">
        <v>6180</v>
      </c>
      <c r="M1277" s="178">
        <f>E1277*H1277</f>
        <v>0.99</v>
      </c>
    </row>
    <row r="1278" spans="1:13" x14ac:dyDescent="0.3">
      <c r="A1278" s="4" t="s">
        <v>1745</v>
      </c>
      <c r="B1278" s="23" t="s">
        <v>1322</v>
      </c>
      <c r="C1278" s="5" t="s">
        <v>1036</v>
      </c>
      <c r="D1278" s="12" t="s">
        <v>208</v>
      </c>
      <c r="E1278" s="266">
        <v>0.49</v>
      </c>
      <c r="F1278" s="35">
        <f>ROUNDUP(E1278*Bulk!$O$1,-1)</f>
        <v>350</v>
      </c>
      <c r="G1278" s="35">
        <f>ROUNDUP(E1278*Bulk!$O$3,-1)</f>
        <v>320</v>
      </c>
      <c r="H1278" s="2">
        <v>1</v>
      </c>
      <c r="I1278" s="16">
        <f>F1278*H1278</f>
        <v>350</v>
      </c>
      <c r="J1278" s="16">
        <f>G1278*H1278</f>
        <v>320</v>
      </c>
      <c r="K1278" s="185">
        <v>4</v>
      </c>
      <c r="L1278" s="257" t="s">
        <v>1746</v>
      </c>
      <c r="M1278" s="178">
        <f>E1278*H1278</f>
        <v>0.49</v>
      </c>
    </row>
    <row r="1279" spans="1:13" x14ac:dyDescent="0.3">
      <c r="A1279" s="30" t="s">
        <v>1079</v>
      </c>
      <c r="B1279" s="153" t="s">
        <v>1497</v>
      </c>
      <c r="C1279" s="5" t="s">
        <v>1036</v>
      </c>
      <c r="D1279" s="12" t="s">
        <v>208</v>
      </c>
      <c r="E1279" s="266">
        <v>0.49</v>
      </c>
      <c r="F1279" s="35">
        <f>ROUNDUP(E1279*Bulk!$O$1,-1)</f>
        <v>350</v>
      </c>
      <c r="G1279" s="35">
        <f>ROUNDUP(E1279*Bulk!$O$3,-1)</f>
        <v>320</v>
      </c>
      <c r="H1279" s="2">
        <v>2</v>
      </c>
      <c r="I1279" s="16">
        <f>F1279*H1279</f>
        <v>700</v>
      </c>
      <c r="J1279" s="16">
        <f>G1279*H1279</f>
        <v>640</v>
      </c>
      <c r="K1279" s="185">
        <v>4</v>
      </c>
      <c r="L1279" s="257" t="s">
        <v>1080</v>
      </c>
      <c r="M1279" s="178">
        <f>E1279*H1279</f>
        <v>0.98</v>
      </c>
    </row>
    <row r="1280" spans="1:13" x14ac:dyDescent="0.3">
      <c r="A1280" s="4" t="s">
        <v>4876</v>
      </c>
      <c r="B1280" s="245" t="s">
        <v>1505</v>
      </c>
      <c r="C1280" s="5" t="s">
        <v>1036</v>
      </c>
      <c r="D1280" s="11" t="s">
        <v>210</v>
      </c>
      <c r="E1280" s="266">
        <v>1.99</v>
      </c>
      <c r="F1280" s="35">
        <f>ROUNDUP(E1280*Bulk!$O$1,-1)</f>
        <v>1400</v>
      </c>
      <c r="G1280" s="35">
        <f>ROUNDUP(E1280*Bulk!$O$3,-1)</f>
        <v>1300</v>
      </c>
      <c r="H1280" s="2">
        <v>1</v>
      </c>
      <c r="I1280" s="16">
        <f>F1280*H1280</f>
        <v>1400</v>
      </c>
      <c r="J1280" s="16">
        <f>G1280*H1280</f>
        <v>1300</v>
      </c>
      <c r="K1280" s="185">
        <v>4</v>
      </c>
      <c r="L1280" s="257" t="s">
        <v>4875</v>
      </c>
      <c r="M1280" s="178">
        <f>E1280*H1280</f>
        <v>1.99</v>
      </c>
    </row>
    <row r="1281" spans="1:13" x14ac:dyDescent="0.3">
      <c r="A1281" s="4" t="s">
        <v>2050</v>
      </c>
      <c r="B1281" s="23" t="s">
        <v>1339</v>
      </c>
      <c r="C1281" s="5" t="s">
        <v>1036</v>
      </c>
      <c r="D1281" s="12" t="s">
        <v>208</v>
      </c>
      <c r="E1281" s="266">
        <v>0.99</v>
      </c>
      <c r="F1281" s="35">
        <f>ROUNDUP(E1281*Bulk!$O$1,-1)</f>
        <v>700</v>
      </c>
      <c r="G1281" s="35">
        <f>ROUNDUP(E1281*Bulk!$O$3,-1)</f>
        <v>650</v>
      </c>
      <c r="H1281" s="2">
        <v>1</v>
      </c>
      <c r="I1281" s="16">
        <f>F1281*H1281</f>
        <v>700</v>
      </c>
      <c r="J1281" s="16">
        <f>G1281*H1281</f>
        <v>650</v>
      </c>
      <c r="K1281" s="185">
        <v>4</v>
      </c>
      <c r="L1281" s="257" t="s">
        <v>2049</v>
      </c>
      <c r="M1281" s="178">
        <f>E1281*H1281</f>
        <v>0.99</v>
      </c>
    </row>
    <row r="1282" spans="1:13" x14ac:dyDescent="0.3">
      <c r="A1282" s="4" t="s">
        <v>2054</v>
      </c>
      <c r="B1282" s="23" t="s">
        <v>1339</v>
      </c>
      <c r="C1282" s="5" t="s">
        <v>1036</v>
      </c>
      <c r="D1282" s="12" t="s">
        <v>208</v>
      </c>
      <c r="E1282" s="266">
        <v>0.49</v>
      </c>
      <c r="F1282" s="35">
        <f>ROUNDUP(E1282*Bulk!$O$1,-1)</f>
        <v>350</v>
      </c>
      <c r="G1282" s="35">
        <f>ROUNDUP(E1282*Bulk!$O$3,-1)</f>
        <v>320</v>
      </c>
      <c r="H1282" s="2">
        <v>1</v>
      </c>
      <c r="I1282" s="16">
        <f>F1282*H1282</f>
        <v>350</v>
      </c>
      <c r="J1282" s="16">
        <f>G1282*H1282</f>
        <v>320</v>
      </c>
      <c r="K1282" s="185">
        <v>4</v>
      </c>
      <c r="L1282" s="257" t="s">
        <v>2053</v>
      </c>
      <c r="M1282" s="178">
        <f>E1282*H1282</f>
        <v>0.49</v>
      </c>
    </row>
    <row r="1283" spans="1:13" x14ac:dyDescent="0.3">
      <c r="A1283" s="4" t="s">
        <v>1745</v>
      </c>
      <c r="B1283" s="23" t="s">
        <v>1339</v>
      </c>
      <c r="C1283" s="5" t="s">
        <v>1036</v>
      </c>
      <c r="D1283" s="12" t="s">
        <v>208</v>
      </c>
      <c r="E1283" s="266">
        <v>0.49</v>
      </c>
      <c r="F1283" s="35">
        <f>ROUNDUP(E1283*Bulk!$O$1,-1)</f>
        <v>350</v>
      </c>
      <c r="G1283" s="35">
        <f>ROUNDUP(E1283*Bulk!$O$3,-1)</f>
        <v>320</v>
      </c>
      <c r="H1283" s="2">
        <v>1</v>
      </c>
      <c r="I1283" s="16">
        <f>F1283*H1283</f>
        <v>350</v>
      </c>
      <c r="J1283" s="16">
        <f>G1283*H1283</f>
        <v>320</v>
      </c>
      <c r="K1283" s="185">
        <v>4</v>
      </c>
      <c r="L1283" s="257" t="s">
        <v>2055</v>
      </c>
      <c r="M1283" s="178">
        <f>E1283*H1283</f>
        <v>0.49</v>
      </c>
    </row>
    <row r="1284" spans="1:13" x14ac:dyDescent="0.3">
      <c r="A1284" s="4" t="s">
        <v>2051</v>
      </c>
      <c r="B1284" s="238" t="s">
        <v>1339</v>
      </c>
      <c r="C1284" s="179" t="s">
        <v>1036</v>
      </c>
      <c r="D1284" s="12" t="s">
        <v>208</v>
      </c>
      <c r="E1284" s="266">
        <v>0.49</v>
      </c>
      <c r="F1284" s="35">
        <f>ROUNDUP(E1284*Bulk!$O$1,-1)</f>
        <v>350</v>
      </c>
      <c r="G1284" s="35">
        <f>ROUNDUP(E1284*Bulk!$O$3,-1)</f>
        <v>320</v>
      </c>
      <c r="H1284" s="2">
        <v>1</v>
      </c>
      <c r="I1284" s="16">
        <f>F1284*H1284</f>
        <v>350</v>
      </c>
      <c r="J1284" s="16">
        <f>G1284*H1284</f>
        <v>320</v>
      </c>
      <c r="K1284" s="185">
        <v>4</v>
      </c>
      <c r="L1284" s="257" t="s">
        <v>2052</v>
      </c>
      <c r="M1284" s="178">
        <f>E1284*H1284</f>
        <v>0.49</v>
      </c>
    </row>
    <row r="1285" spans="1:13" x14ac:dyDescent="0.3">
      <c r="A1285" s="4" t="s">
        <v>1553</v>
      </c>
      <c r="B1285" s="172" t="s">
        <v>1525</v>
      </c>
      <c r="C1285" s="5" t="s">
        <v>1036</v>
      </c>
      <c r="D1285" s="12" t="s">
        <v>208</v>
      </c>
      <c r="E1285" s="266">
        <v>0.49</v>
      </c>
      <c r="F1285" s="35">
        <f>ROUNDUP(E1285*Bulk!$O$1,-1)</f>
        <v>350</v>
      </c>
      <c r="G1285" s="35">
        <f>ROUNDUP(E1285*Bulk!$O$3,-1)</f>
        <v>320</v>
      </c>
      <c r="H1285" s="2">
        <v>1</v>
      </c>
      <c r="I1285" s="16">
        <f>F1285*H1285</f>
        <v>350</v>
      </c>
      <c r="J1285" s="16">
        <f>G1285*H1285</f>
        <v>320</v>
      </c>
      <c r="K1285" s="185">
        <v>4</v>
      </c>
      <c r="L1285" s="257" t="s">
        <v>1554</v>
      </c>
      <c r="M1285" s="178">
        <f>E1285*H1285</f>
        <v>0.49</v>
      </c>
    </row>
    <row r="1286" spans="1:13" x14ac:dyDescent="0.3">
      <c r="A1286" s="4" t="s">
        <v>5189</v>
      </c>
      <c r="B1286" s="249" t="s">
        <v>4120</v>
      </c>
      <c r="C1286" s="5" t="s">
        <v>1036</v>
      </c>
      <c r="D1286" s="12" t="s">
        <v>208</v>
      </c>
      <c r="E1286" s="266">
        <v>0.49</v>
      </c>
      <c r="F1286" s="35">
        <f>ROUNDUP(E1286*Bulk!$O$1,-1)</f>
        <v>350</v>
      </c>
      <c r="G1286" s="35">
        <f>ROUNDUP(E1286*Bulk!$O$3,-1)</f>
        <v>320</v>
      </c>
      <c r="H1286" s="2">
        <v>3</v>
      </c>
      <c r="I1286" s="35">
        <f>F1286*H1286</f>
        <v>1050</v>
      </c>
      <c r="J1286" s="35">
        <f>G1286*H1286</f>
        <v>960</v>
      </c>
      <c r="K1286" s="185">
        <v>4</v>
      </c>
      <c r="L1286" s="257" t="s">
        <v>5188</v>
      </c>
      <c r="M1286" s="178">
        <f>E1286*H1286</f>
        <v>1.47</v>
      </c>
    </row>
    <row r="1287" spans="1:13" x14ac:dyDescent="0.3">
      <c r="A1287" s="4" t="s">
        <v>4878</v>
      </c>
      <c r="B1287" s="255" t="s">
        <v>4515</v>
      </c>
      <c r="C1287" s="5" t="s">
        <v>1036</v>
      </c>
      <c r="D1287" s="11" t="s">
        <v>210</v>
      </c>
      <c r="E1287" s="266">
        <v>0.99</v>
      </c>
      <c r="F1287" s="35">
        <f>ROUNDUP(E1287*Bulk!$O$1,-1)</f>
        <v>700</v>
      </c>
      <c r="G1287" s="35">
        <f>ROUNDUP(E1287*Bulk!$O$3,-1)</f>
        <v>650</v>
      </c>
      <c r="H1287" s="2">
        <v>1</v>
      </c>
      <c r="I1287" s="16">
        <f>F1287*H1287</f>
        <v>700</v>
      </c>
      <c r="J1287" s="16">
        <f>G1287*H1287</f>
        <v>650</v>
      </c>
      <c r="K1287" s="185">
        <v>4</v>
      </c>
      <c r="L1287" s="257" t="s">
        <v>4877</v>
      </c>
      <c r="M1287" s="178">
        <f>E1287*H1287</f>
        <v>0.99</v>
      </c>
    </row>
    <row r="1288" spans="1:13" x14ac:dyDescent="0.3">
      <c r="A1288" s="30" t="s">
        <v>1104</v>
      </c>
      <c r="B1288" s="150" t="s">
        <v>1494</v>
      </c>
      <c r="C1288" s="5" t="s">
        <v>1036</v>
      </c>
      <c r="D1288" s="12" t="s">
        <v>208</v>
      </c>
      <c r="E1288" s="266">
        <v>1.99</v>
      </c>
      <c r="F1288" s="35">
        <f>ROUNDUP(E1288*Bulk!$O$1,-1)</f>
        <v>1400</v>
      </c>
      <c r="G1288" s="35">
        <f>ROUNDUP(E1288*Bulk!$O$3,-1)</f>
        <v>1300</v>
      </c>
      <c r="H1288" s="2">
        <v>3</v>
      </c>
      <c r="I1288" s="16">
        <f>F1288*H1288</f>
        <v>4200</v>
      </c>
      <c r="J1288" s="16">
        <f>G1288*H1288</f>
        <v>3900</v>
      </c>
      <c r="K1288" s="185">
        <v>5</v>
      </c>
      <c r="L1288" s="257" t="s">
        <v>1103</v>
      </c>
      <c r="M1288" s="178">
        <f>E1288*H1288</f>
        <v>5.97</v>
      </c>
    </row>
    <row r="1289" spans="1:13" x14ac:dyDescent="0.3">
      <c r="A1289" s="30" t="s">
        <v>1105</v>
      </c>
      <c r="B1289" s="143" t="s">
        <v>1505</v>
      </c>
      <c r="C1289" s="5" t="s">
        <v>1036</v>
      </c>
      <c r="D1289" s="12" t="s">
        <v>208</v>
      </c>
      <c r="E1289" s="266">
        <v>0.49</v>
      </c>
      <c r="F1289" s="35">
        <f>ROUNDUP(E1289*Bulk!$O$1,-1)</f>
        <v>350</v>
      </c>
      <c r="G1289" s="35">
        <f>ROUNDUP(E1289*Bulk!$O$3,-1)</f>
        <v>320</v>
      </c>
      <c r="H1289" s="2">
        <v>2</v>
      </c>
      <c r="I1289" s="16">
        <f>F1289*H1289</f>
        <v>700</v>
      </c>
      <c r="J1289" s="16">
        <f>G1289*H1289</f>
        <v>640</v>
      </c>
      <c r="K1289" s="185">
        <v>5</v>
      </c>
      <c r="L1289" s="257" t="s">
        <v>1106</v>
      </c>
      <c r="M1289" s="178">
        <f>E1289*H1289</f>
        <v>0.98</v>
      </c>
    </row>
    <row r="1290" spans="1:13" x14ac:dyDescent="0.3">
      <c r="A1290" s="30" t="s">
        <v>1101</v>
      </c>
      <c r="B1290" s="166" t="s">
        <v>1516</v>
      </c>
      <c r="C1290" s="5" t="s">
        <v>1036</v>
      </c>
      <c r="D1290" s="12" t="s">
        <v>208</v>
      </c>
      <c r="E1290" s="266">
        <v>1.99</v>
      </c>
      <c r="F1290" s="35">
        <f>ROUNDUP(E1290*Bulk!$O$1,-1)</f>
        <v>1400</v>
      </c>
      <c r="G1290" s="35">
        <f>ROUNDUP(E1290*Bulk!$O$3,-1)</f>
        <v>1300</v>
      </c>
      <c r="H1290" s="2">
        <v>3</v>
      </c>
      <c r="I1290" s="16">
        <f>F1290*H1290</f>
        <v>4200</v>
      </c>
      <c r="J1290" s="16">
        <f>G1290*H1290</f>
        <v>3900</v>
      </c>
      <c r="K1290" s="185">
        <v>5</v>
      </c>
      <c r="L1290" s="257" t="s">
        <v>1102</v>
      </c>
      <c r="M1290" s="178">
        <f>E1290*H1290</f>
        <v>5.97</v>
      </c>
    </row>
    <row r="1291" spans="1:13" x14ac:dyDescent="0.3">
      <c r="A1291" s="30" t="s">
        <v>1108</v>
      </c>
      <c r="B1291" s="166" t="s">
        <v>1516</v>
      </c>
      <c r="C1291" s="5" t="s">
        <v>1036</v>
      </c>
      <c r="D1291" s="12" t="s">
        <v>208</v>
      </c>
      <c r="E1291" s="266">
        <v>0.99</v>
      </c>
      <c r="F1291" s="35">
        <f>ROUNDUP(E1291*Bulk!$O$1,-1)</f>
        <v>700</v>
      </c>
      <c r="G1291" s="35">
        <f>ROUNDUP(E1291*Bulk!$O$3,-1)</f>
        <v>650</v>
      </c>
      <c r="H1291" s="2">
        <v>2</v>
      </c>
      <c r="I1291" s="16">
        <f>F1291*H1291</f>
        <v>1400</v>
      </c>
      <c r="J1291" s="16">
        <f>G1291*H1291</f>
        <v>1300</v>
      </c>
      <c r="K1291" s="185">
        <v>5</v>
      </c>
      <c r="L1291" s="257" t="s">
        <v>1107</v>
      </c>
      <c r="M1291" s="178">
        <f>E1291*H1291</f>
        <v>1.98</v>
      </c>
    </row>
    <row r="1292" spans="1:13" x14ac:dyDescent="0.3">
      <c r="A1292" s="30" t="s">
        <v>1125</v>
      </c>
      <c r="B1292" s="143" t="s">
        <v>1505</v>
      </c>
      <c r="C1292" s="5" t="s">
        <v>1036</v>
      </c>
      <c r="D1292" s="11" t="s">
        <v>210</v>
      </c>
      <c r="E1292" s="266">
        <v>0.99</v>
      </c>
      <c r="F1292" s="35">
        <f>ROUNDUP(E1292*Bulk!$O$1,-1)</f>
        <v>700</v>
      </c>
      <c r="G1292" s="35">
        <f>ROUNDUP(E1292*Bulk!$O$3,-1)</f>
        <v>650</v>
      </c>
      <c r="H1292" s="2">
        <v>2</v>
      </c>
      <c r="I1292" s="16">
        <f>F1292*H1292</f>
        <v>1400</v>
      </c>
      <c r="J1292" s="16">
        <f>G1292*H1292</f>
        <v>1300</v>
      </c>
      <c r="K1292" s="185">
        <v>6</v>
      </c>
      <c r="L1292" s="257" t="s">
        <v>1124</v>
      </c>
      <c r="M1292" s="178">
        <f>E1292*H1292</f>
        <v>1.98</v>
      </c>
    </row>
    <row r="1293" spans="1:13" x14ac:dyDescent="0.3">
      <c r="A1293" s="30" t="s">
        <v>2393</v>
      </c>
      <c r="B1293" s="143" t="s">
        <v>1505</v>
      </c>
      <c r="C1293" s="5" t="s">
        <v>1036</v>
      </c>
      <c r="D1293" s="12" t="s">
        <v>208</v>
      </c>
      <c r="E1293" s="266">
        <v>0.49</v>
      </c>
      <c r="F1293" s="35">
        <f>ROUNDUP(E1293*Bulk!$O$1,-1)</f>
        <v>350</v>
      </c>
      <c r="G1293" s="35">
        <f>ROUNDUP(E1293*Bulk!$O$3,-1)</f>
        <v>320</v>
      </c>
      <c r="H1293" s="2">
        <v>2</v>
      </c>
      <c r="I1293" s="16">
        <f>F1293*H1293</f>
        <v>700</v>
      </c>
      <c r="J1293" s="16">
        <f>G1293*H1293</f>
        <v>640</v>
      </c>
      <c r="K1293" s="185">
        <v>6</v>
      </c>
      <c r="L1293" s="257" t="s">
        <v>1123</v>
      </c>
      <c r="M1293" s="178">
        <f>E1293*H1293</f>
        <v>0.98</v>
      </c>
    </row>
    <row r="1294" spans="1:13" x14ac:dyDescent="0.3">
      <c r="A1294" s="4" t="s">
        <v>2078</v>
      </c>
      <c r="B1294" s="23" t="s">
        <v>1339</v>
      </c>
      <c r="C1294" s="5" t="s">
        <v>1036</v>
      </c>
      <c r="D1294" s="12" t="s">
        <v>208</v>
      </c>
      <c r="E1294" s="266">
        <v>0.49</v>
      </c>
      <c r="F1294" s="35">
        <f>ROUNDUP(E1294*Bulk!$O$1,-1)</f>
        <v>350</v>
      </c>
      <c r="G1294" s="35">
        <f>ROUNDUP(E1294*Bulk!$O$3,-1)</f>
        <v>320</v>
      </c>
      <c r="H1294" s="2">
        <v>1</v>
      </c>
      <c r="I1294" s="16">
        <f>F1294*H1294</f>
        <v>350</v>
      </c>
      <c r="J1294" s="16">
        <f>G1294*H1294</f>
        <v>320</v>
      </c>
      <c r="K1294" s="185">
        <v>6</v>
      </c>
      <c r="L1294" s="257" t="s">
        <v>2079</v>
      </c>
      <c r="M1294" s="178">
        <f>E1294*H1294</f>
        <v>0.49</v>
      </c>
    </row>
    <row r="1295" spans="1:13" x14ac:dyDescent="0.3">
      <c r="A1295" s="30" t="s">
        <v>1127</v>
      </c>
      <c r="B1295" s="170" t="s">
        <v>1523</v>
      </c>
      <c r="C1295" s="5" t="s">
        <v>1036</v>
      </c>
      <c r="D1295" s="12" t="s">
        <v>208</v>
      </c>
      <c r="E1295" s="266">
        <v>0.49</v>
      </c>
      <c r="F1295" s="35">
        <f>ROUNDUP(E1295*Bulk!$O$1,-1)</f>
        <v>350</v>
      </c>
      <c r="G1295" s="35">
        <f>ROUNDUP(E1295*Bulk!$O$3,-1)</f>
        <v>320</v>
      </c>
      <c r="H1295" s="2">
        <v>2</v>
      </c>
      <c r="I1295" s="16">
        <f>F1295*H1295</f>
        <v>700</v>
      </c>
      <c r="J1295" s="16">
        <f>G1295*H1295</f>
        <v>640</v>
      </c>
      <c r="K1295" s="185">
        <v>6</v>
      </c>
      <c r="L1295" s="257" t="s">
        <v>4438</v>
      </c>
      <c r="M1295" s="178">
        <f>E1295*H1295</f>
        <v>0.98</v>
      </c>
    </row>
    <row r="1296" spans="1:13" x14ac:dyDescent="0.3">
      <c r="A1296" s="38" t="s">
        <v>1127</v>
      </c>
      <c r="B1296" s="170" t="s">
        <v>1523</v>
      </c>
      <c r="C1296" s="5" t="s">
        <v>1036</v>
      </c>
      <c r="D1296" s="12" t="s">
        <v>208</v>
      </c>
      <c r="E1296" s="266">
        <v>0.49</v>
      </c>
      <c r="F1296" s="35">
        <f>ROUNDUP(E1296*Bulk!$O$1,-1)</f>
        <v>350</v>
      </c>
      <c r="G1296" s="35">
        <f>ROUNDUP(E1296*Bulk!$O$3,-1)</f>
        <v>320</v>
      </c>
      <c r="H1296" s="2">
        <v>2</v>
      </c>
      <c r="I1296" s="16">
        <f>F1296*H1296</f>
        <v>700</v>
      </c>
      <c r="J1296" s="16">
        <f>G1296*H1296</f>
        <v>640</v>
      </c>
      <c r="K1296" s="185">
        <v>6</v>
      </c>
      <c r="L1296" s="257" t="s">
        <v>1126</v>
      </c>
      <c r="M1296" s="178">
        <f>E1296*H1296</f>
        <v>0.98</v>
      </c>
    </row>
    <row r="1297" spans="1:13" x14ac:dyDescent="0.3">
      <c r="A1297" s="4" t="s">
        <v>2241</v>
      </c>
      <c r="B1297" s="157" t="s">
        <v>2132</v>
      </c>
      <c r="C1297" s="5" t="s">
        <v>1036</v>
      </c>
      <c r="D1297" s="12" t="s">
        <v>208</v>
      </c>
      <c r="E1297" s="266">
        <v>0.49</v>
      </c>
      <c r="F1297" s="35">
        <f>ROUNDUP(E1297*Bulk!$O$1,-1)</f>
        <v>350</v>
      </c>
      <c r="G1297" s="35">
        <f>ROUNDUP(E1297*Bulk!$O$3,-1)</f>
        <v>320</v>
      </c>
      <c r="H1297" s="2">
        <v>2</v>
      </c>
      <c r="I1297" s="16">
        <f>F1297*H1297</f>
        <v>700</v>
      </c>
      <c r="J1297" s="16">
        <f>G1297*H1297</f>
        <v>640</v>
      </c>
      <c r="K1297" s="185">
        <v>6</v>
      </c>
      <c r="L1297" s="257" t="s">
        <v>2242</v>
      </c>
      <c r="M1297" s="178">
        <f>E1297*H1297</f>
        <v>0.98</v>
      </c>
    </row>
    <row r="1298" spans="1:13" x14ac:dyDescent="0.3">
      <c r="A1298" s="4" t="s">
        <v>3512</v>
      </c>
      <c r="B1298" s="128" t="s">
        <v>1464</v>
      </c>
      <c r="C1298" s="5" t="s">
        <v>1036</v>
      </c>
      <c r="D1298" s="12" t="s">
        <v>208</v>
      </c>
      <c r="E1298" s="266">
        <v>0.49</v>
      </c>
      <c r="F1298" s="35">
        <f>ROUNDUP(E1298*Bulk!$O$1,-1)</f>
        <v>350</v>
      </c>
      <c r="G1298" s="35">
        <f>ROUNDUP(E1298*Bulk!$O$3,-1)</f>
        <v>320</v>
      </c>
      <c r="H1298" s="2">
        <v>1</v>
      </c>
      <c r="I1298" s="16">
        <f>F1298*H1298</f>
        <v>350</v>
      </c>
      <c r="J1298" s="16">
        <f>G1298*H1298</f>
        <v>320</v>
      </c>
      <c r="K1298" s="185">
        <v>7</v>
      </c>
      <c r="L1298" s="257" t="s">
        <v>3511</v>
      </c>
      <c r="M1298" s="178">
        <f>E1298*H1298</f>
        <v>0.49</v>
      </c>
    </row>
    <row r="1299" spans="1:13" x14ac:dyDescent="0.3">
      <c r="A1299" s="4" t="s">
        <v>2089</v>
      </c>
      <c r="B1299" s="23" t="s">
        <v>1339</v>
      </c>
      <c r="C1299" s="5" t="s">
        <v>1036</v>
      </c>
      <c r="D1299" s="12" t="s">
        <v>208</v>
      </c>
      <c r="E1299" s="266">
        <v>1.49</v>
      </c>
      <c r="F1299" s="35">
        <f>ROUNDUP(E1299*Bulk!$O$1,-1)</f>
        <v>1050</v>
      </c>
      <c r="G1299" s="35">
        <f>ROUNDUP(E1299*Bulk!$O$3,-1)</f>
        <v>970</v>
      </c>
      <c r="H1299" s="2">
        <v>1</v>
      </c>
      <c r="I1299" s="16">
        <f>F1299*H1299</f>
        <v>1050</v>
      </c>
      <c r="J1299" s="16">
        <f>G1299*H1299</f>
        <v>970</v>
      </c>
      <c r="K1299" s="185">
        <v>7</v>
      </c>
      <c r="L1299" s="257" t="s">
        <v>2088</v>
      </c>
      <c r="M1299" s="178">
        <f>E1299*H1299</f>
        <v>1.49</v>
      </c>
    </row>
    <row r="1300" spans="1:13" x14ac:dyDescent="0.3">
      <c r="A1300" s="4" t="s">
        <v>1149</v>
      </c>
      <c r="B1300" s="23" t="s">
        <v>1339</v>
      </c>
      <c r="C1300" s="5" t="s">
        <v>1036</v>
      </c>
      <c r="D1300" s="11" t="s">
        <v>210</v>
      </c>
      <c r="E1300" s="266">
        <v>0.99</v>
      </c>
      <c r="F1300" s="35">
        <f>ROUNDUP(E1300*Bulk!$O$1,-1)</f>
        <v>700</v>
      </c>
      <c r="G1300" s="35">
        <f>ROUNDUP(E1300*Bulk!$O$3,-1)</f>
        <v>650</v>
      </c>
      <c r="H1300" s="2">
        <v>1</v>
      </c>
      <c r="I1300" s="16">
        <f>F1300*H1300</f>
        <v>700</v>
      </c>
      <c r="J1300" s="16">
        <f>G1300*H1300</f>
        <v>650</v>
      </c>
      <c r="K1300" s="188" t="s">
        <v>2394</v>
      </c>
      <c r="L1300" s="257" t="s">
        <v>2094</v>
      </c>
      <c r="M1300" s="178">
        <f>E1300*H1300</f>
        <v>0.99</v>
      </c>
    </row>
    <row r="1301" spans="1:13" x14ac:dyDescent="0.3">
      <c r="A1301" s="30" t="s">
        <v>1149</v>
      </c>
      <c r="B1301" s="168" t="s">
        <v>1520</v>
      </c>
      <c r="C1301" s="5" t="s">
        <v>1036</v>
      </c>
      <c r="D1301" s="12" t="s">
        <v>208</v>
      </c>
      <c r="E1301" s="266">
        <v>0.49</v>
      </c>
      <c r="F1301" s="35">
        <f>ROUNDUP(E1301*Bulk!$O$1,-1)</f>
        <v>350</v>
      </c>
      <c r="G1301" s="35">
        <f>ROUNDUP(E1301*Bulk!$O$3,-1)</f>
        <v>320</v>
      </c>
      <c r="H1301" s="2">
        <v>1</v>
      </c>
      <c r="I1301" s="16">
        <f>F1301*H1301</f>
        <v>350</v>
      </c>
      <c r="J1301" s="16">
        <f>G1301*H1301</f>
        <v>320</v>
      </c>
      <c r="K1301" s="188" t="s">
        <v>2394</v>
      </c>
      <c r="L1301" s="257" t="s">
        <v>1148</v>
      </c>
      <c r="M1301" s="178">
        <f>E1301*H1301</f>
        <v>0.49</v>
      </c>
    </row>
    <row r="1302" spans="1:13" x14ac:dyDescent="0.3">
      <c r="A1302" s="30" t="s">
        <v>1048</v>
      </c>
      <c r="B1302" s="172" t="s">
        <v>1525</v>
      </c>
      <c r="C1302" s="5" t="s">
        <v>1049</v>
      </c>
      <c r="D1302" s="12" t="s">
        <v>208</v>
      </c>
      <c r="E1302" s="266">
        <v>0.49</v>
      </c>
      <c r="F1302" s="35">
        <f>ROUNDUP(E1302*Bulk!$O$1,-1)</f>
        <v>350</v>
      </c>
      <c r="G1302" s="35">
        <f>ROUNDUP(E1302*Bulk!$O$3,-1)</f>
        <v>320</v>
      </c>
      <c r="H1302" s="2">
        <v>1</v>
      </c>
      <c r="I1302" s="16">
        <f>F1302*H1302</f>
        <v>350</v>
      </c>
      <c r="J1302" s="16">
        <f>G1302*H1302</f>
        <v>320</v>
      </c>
      <c r="K1302" s="185">
        <v>3</v>
      </c>
      <c r="L1302" s="257" t="s">
        <v>1050</v>
      </c>
      <c r="M1302" s="178">
        <f>E1302*H1302</f>
        <v>0.49</v>
      </c>
    </row>
    <row r="1303" spans="1:13" x14ac:dyDescent="0.3">
      <c r="A1303" s="4" t="s">
        <v>6183</v>
      </c>
      <c r="B1303" s="272" t="s">
        <v>5293</v>
      </c>
      <c r="C1303" s="5" t="s">
        <v>1049</v>
      </c>
      <c r="D1303" s="12" t="s">
        <v>208</v>
      </c>
      <c r="E1303" s="266">
        <v>0.49</v>
      </c>
      <c r="F1303" s="35">
        <f>ROUNDUP(E1303*Bulk!$O$1,-1)</f>
        <v>350</v>
      </c>
      <c r="G1303" s="35">
        <f>ROUNDUP(E1303*Bulk!$O$3,-1)</f>
        <v>320</v>
      </c>
      <c r="H1303" s="2">
        <v>3</v>
      </c>
      <c r="I1303" s="35">
        <f>F1303*H1303</f>
        <v>1050</v>
      </c>
      <c r="J1303" s="35">
        <f>G1303*H1303</f>
        <v>960</v>
      </c>
      <c r="K1303" s="185">
        <v>3</v>
      </c>
      <c r="L1303" s="257" t="s">
        <v>6182</v>
      </c>
      <c r="M1303" s="178">
        <f>E1303*H1303</f>
        <v>1.47</v>
      </c>
    </row>
    <row r="1304" spans="1:13" x14ac:dyDescent="0.3">
      <c r="A1304" s="4" t="s">
        <v>6185</v>
      </c>
      <c r="B1304" s="272" t="s">
        <v>5293</v>
      </c>
      <c r="C1304" s="5" t="s">
        <v>1049</v>
      </c>
      <c r="D1304" s="12" t="s">
        <v>208</v>
      </c>
      <c r="E1304" s="266">
        <v>0.75</v>
      </c>
      <c r="F1304" s="35">
        <f>ROUNDUP(E1304*Bulk!$O$1,-1)</f>
        <v>530</v>
      </c>
      <c r="G1304" s="35">
        <f>ROUNDUP(E1304*Bulk!$O$3,-1)</f>
        <v>490</v>
      </c>
      <c r="H1304" s="2">
        <v>1</v>
      </c>
      <c r="I1304" s="35">
        <f>F1304*H1304</f>
        <v>530</v>
      </c>
      <c r="J1304" s="35">
        <f>G1304*H1304</f>
        <v>490</v>
      </c>
      <c r="K1304" s="185">
        <v>3</v>
      </c>
      <c r="L1304" s="257" t="s">
        <v>6184</v>
      </c>
      <c r="M1304" s="178">
        <f>E1304*H1304</f>
        <v>0.75</v>
      </c>
    </row>
    <row r="1305" spans="1:13" x14ac:dyDescent="0.3">
      <c r="A1305" s="30" t="s">
        <v>6688</v>
      </c>
      <c r="B1305" s="284" t="s">
        <v>6291</v>
      </c>
      <c r="C1305" s="5" t="s">
        <v>1049</v>
      </c>
      <c r="D1305" s="12" t="s">
        <v>208</v>
      </c>
      <c r="E1305" s="266">
        <v>0.49</v>
      </c>
      <c r="F1305" s="35">
        <f>ROUNDUP(E1305*Bulk!$O$1,-1)</f>
        <v>350</v>
      </c>
      <c r="G1305" s="35">
        <f>ROUNDUP(E1305*Bulk!$O$3,-1)</f>
        <v>320</v>
      </c>
      <c r="H1305" s="2">
        <v>1</v>
      </c>
      <c r="I1305" s="16">
        <f>F1305*H1305</f>
        <v>350</v>
      </c>
      <c r="J1305" s="16">
        <f>G1305*H1305</f>
        <v>320</v>
      </c>
      <c r="K1305" s="185">
        <v>4</v>
      </c>
      <c r="L1305" s="257" t="s">
        <v>6689</v>
      </c>
      <c r="M1305" s="178">
        <f>E1305*H1305</f>
        <v>0.49</v>
      </c>
    </row>
    <row r="1306" spans="1:13" x14ac:dyDescent="0.3">
      <c r="A1306" s="4" t="s">
        <v>6186</v>
      </c>
      <c r="B1306" s="272" t="s">
        <v>5293</v>
      </c>
      <c r="C1306" s="5" t="s">
        <v>1049</v>
      </c>
      <c r="D1306" s="12" t="s">
        <v>208</v>
      </c>
      <c r="E1306" s="266">
        <v>0.49</v>
      </c>
      <c r="F1306" s="35">
        <f>ROUNDUP(E1306*Bulk!$O$1,-1)</f>
        <v>350</v>
      </c>
      <c r="G1306" s="35">
        <f>ROUNDUP(E1306*Bulk!$O$3,-1)</f>
        <v>320</v>
      </c>
      <c r="H1306" s="2">
        <v>3</v>
      </c>
      <c r="I1306" s="35">
        <f>F1306*H1306</f>
        <v>1050</v>
      </c>
      <c r="J1306" s="35">
        <f>G1306*H1306</f>
        <v>960</v>
      </c>
      <c r="K1306" s="185">
        <v>4</v>
      </c>
      <c r="L1306" s="257" t="s">
        <v>6187</v>
      </c>
      <c r="M1306" s="178">
        <f>E1306*H1306</f>
        <v>1.47</v>
      </c>
    </row>
    <row r="1307" spans="1:13" x14ac:dyDescent="0.3">
      <c r="A1307" s="30" t="s">
        <v>1128</v>
      </c>
      <c r="B1307" s="155" t="s">
        <v>1500</v>
      </c>
      <c r="C1307" s="5" t="s">
        <v>1049</v>
      </c>
      <c r="D1307" s="11" t="s">
        <v>210</v>
      </c>
      <c r="E1307" s="266">
        <v>1.99</v>
      </c>
      <c r="F1307" s="35">
        <f>ROUNDUP(E1307*Bulk!$O$1,-1)</f>
        <v>1400</v>
      </c>
      <c r="G1307" s="35">
        <f>ROUNDUP(E1307*Bulk!$O$3,-1)</f>
        <v>1300</v>
      </c>
      <c r="H1307" s="2">
        <v>1</v>
      </c>
      <c r="I1307" s="16">
        <f>F1307*H1307</f>
        <v>1400</v>
      </c>
      <c r="J1307" s="16">
        <f>G1307*H1307</f>
        <v>1300</v>
      </c>
      <c r="K1307" s="185">
        <v>6</v>
      </c>
      <c r="L1307" s="257" t="s">
        <v>1129</v>
      </c>
      <c r="M1307" s="178">
        <f>E1307*H1307</f>
        <v>1.99</v>
      </c>
    </row>
    <row r="1308" spans="1:13" x14ac:dyDescent="0.3">
      <c r="A1308" s="30" t="s">
        <v>1131</v>
      </c>
      <c r="B1308" s="165" t="s">
        <v>1515</v>
      </c>
      <c r="C1308" s="5" t="s">
        <v>1049</v>
      </c>
      <c r="D1308" s="12" t="s">
        <v>208</v>
      </c>
      <c r="E1308" s="266">
        <v>0.49</v>
      </c>
      <c r="F1308" s="35">
        <f>ROUNDUP(E1308*Bulk!$O$1,-1)</f>
        <v>350</v>
      </c>
      <c r="G1308" s="35">
        <f>ROUNDUP(E1308*Bulk!$O$3,-1)</f>
        <v>320</v>
      </c>
      <c r="H1308" s="2">
        <v>1</v>
      </c>
      <c r="I1308" s="16">
        <f>F1308*H1308</f>
        <v>350</v>
      </c>
      <c r="J1308" s="16">
        <f>G1308*H1308</f>
        <v>320</v>
      </c>
      <c r="K1308" s="185">
        <v>6</v>
      </c>
      <c r="L1308" s="257" t="s">
        <v>1130</v>
      </c>
      <c r="M1308" s="178">
        <f>E1308*H1308</f>
        <v>0.49</v>
      </c>
    </row>
    <row r="1309" spans="1:13" x14ac:dyDescent="0.3">
      <c r="A1309" s="30" t="s">
        <v>1017</v>
      </c>
      <c r="B1309" s="164" t="s">
        <v>1514</v>
      </c>
      <c r="C1309" s="19" t="s">
        <v>1037</v>
      </c>
      <c r="D1309" s="12" t="s">
        <v>208</v>
      </c>
      <c r="E1309" s="266">
        <v>0.49</v>
      </c>
      <c r="F1309" s="35">
        <f>ROUNDUP(E1309*Bulk!$O$1,-1)</f>
        <v>350</v>
      </c>
      <c r="G1309" s="35">
        <f>ROUNDUP(E1309*Bulk!$O$3,-1)</f>
        <v>320</v>
      </c>
      <c r="H1309" s="2">
        <v>2</v>
      </c>
      <c r="I1309" s="16">
        <f>F1309*H1309</f>
        <v>700</v>
      </c>
      <c r="J1309" s="16">
        <f>G1309*H1309</f>
        <v>640</v>
      </c>
      <c r="K1309" s="185">
        <v>2</v>
      </c>
      <c r="L1309" s="257" t="s">
        <v>1018</v>
      </c>
      <c r="M1309" s="178">
        <f>E1309*H1309</f>
        <v>0.98</v>
      </c>
    </row>
    <row r="1310" spans="1:13" x14ac:dyDescent="0.3">
      <c r="A1310" s="30" t="s">
        <v>4249</v>
      </c>
      <c r="B1310" s="192" t="s">
        <v>2422</v>
      </c>
      <c r="C1310" s="19" t="s">
        <v>1037</v>
      </c>
      <c r="D1310" s="12" t="s">
        <v>208</v>
      </c>
      <c r="E1310" s="266">
        <v>0.49</v>
      </c>
      <c r="F1310" s="35">
        <f>ROUNDUP(E1310*Bulk!$O$1,-1)</f>
        <v>350</v>
      </c>
      <c r="G1310" s="35">
        <f>ROUNDUP(E1310*Bulk!$O$3,-1)</f>
        <v>320</v>
      </c>
      <c r="H1310" s="2">
        <v>2</v>
      </c>
      <c r="I1310" s="16">
        <f>F1310*H1310</f>
        <v>700</v>
      </c>
      <c r="J1310" s="16">
        <f>G1310*H1310</f>
        <v>640</v>
      </c>
      <c r="K1310" s="185">
        <v>2</v>
      </c>
      <c r="L1310" s="257" t="s">
        <v>4250</v>
      </c>
      <c r="M1310" s="178">
        <f>E1310*H1310</f>
        <v>0.98</v>
      </c>
    </row>
    <row r="1311" spans="1:13" x14ac:dyDescent="0.3">
      <c r="A1311" s="38" t="s">
        <v>3852</v>
      </c>
      <c r="B1311" s="205" t="s">
        <v>2628</v>
      </c>
      <c r="C1311" s="19" t="s">
        <v>1037</v>
      </c>
      <c r="D1311" s="12" t="s">
        <v>208</v>
      </c>
      <c r="E1311" s="266">
        <v>1.99</v>
      </c>
      <c r="F1311" s="35">
        <f>ROUNDUP(E1311*Bulk!$O$1,-1)</f>
        <v>1400</v>
      </c>
      <c r="G1311" s="35">
        <f>ROUNDUP(E1311*Bulk!$O$3,-1)</f>
        <v>1300</v>
      </c>
      <c r="H1311" s="2">
        <v>1</v>
      </c>
      <c r="I1311" s="16">
        <f>F1311*H1311</f>
        <v>1400</v>
      </c>
      <c r="J1311" s="16">
        <f>G1311*H1311</f>
        <v>1300</v>
      </c>
      <c r="K1311" s="185">
        <v>2</v>
      </c>
      <c r="L1311" s="257" t="s">
        <v>4441</v>
      </c>
      <c r="M1311" s="178">
        <f>E1311*H1311</f>
        <v>1.99</v>
      </c>
    </row>
    <row r="1312" spans="1:13" x14ac:dyDescent="0.3">
      <c r="A1312" s="4" t="s">
        <v>6189</v>
      </c>
      <c r="B1312" s="211" t="s">
        <v>3229</v>
      </c>
      <c r="C1312" s="19" t="s">
        <v>1037</v>
      </c>
      <c r="D1312" s="12" t="s">
        <v>208</v>
      </c>
      <c r="E1312" s="266">
        <v>0.75</v>
      </c>
      <c r="F1312" s="35">
        <f>ROUNDUP(E1312*Bulk!$O$1,-1)</f>
        <v>530</v>
      </c>
      <c r="G1312" s="35">
        <f>ROUNDUP(E1312*Bulk!$O$3,-1)</f>
        <v>490</v>
      </c>
      <c r="H1312" s="2">
        <v>1</v>
      </c>
      <c r="I1312" s="35">
        <f>F1312*H1312</f>
        <v>530</v>
      </c>
      <c r="J1312" s="35">
        <f>G1312*H1312</f>
        <v>490</v>
      </c>
      <c r="K1312" s="185">
        <v>2</v>
      </c>
      <c r="L1312" s="257" t="s">
        <v>6188</v>
      </c>
      <c r="M1312" s="178">
        <f>E1312*H1312</f>
        <v>0.75</v>
      </c>
    </row>
    <row r="1313" spans="1:13" x14ac:dyDescent="0.3">
      <c r="A1313" s="4" t="s">
        <v>6190</v>
      </c>
      <c r="B1313" s="211" t="s">
        <v>3229</v>
      </c>
      <c r="C1313" s="19" t="s">
        <v>1037</v>
      </c>
      <c r="D1313" s="12" t="s">
        <v>208</v>
      </c>
      <c r="E1313" s="266">
        <v>0.49</v>
      </c>
      <c r="F1313" s="35">
        <f>ROUNDUP(E1313*Bulk!$O$1,-1)</f>
        <v>350</v>
      </c>
      <c r="G1313" s="35">
        <f>ROUNDUP(E1313*Bulk!$O$3,-1)</f>
        <v>320</v>
      </c>
      <c r="H1313" s="2">
        <v>1</v>
      </c>
      <c r="I1313" s="35">
        <f>F1313*H1313</f>
        <v>350</v>
      </c>
      <c r="J1313" s="35">
        <f>G1313*H1313</f>
        <v>320</v>
      </c>
      <c r="K1313" s="185">
        <v>2</v>
      </c>
      <c r="L1313" s="257" t="s">
        <v>6191</v>
      </c>
      <c r="M1313" s="178">
        <f>E1313*H1313</f>
        <v>0.49</v>
      </c>
    </row>
    <row r="1314" spans="1:13" x14ac:dyDescent="0.3">
      <c r="A1314" s="30" t="s">
        <v>4879</v>
      </c>
      <c r="B1314" s="244" t="s">
        <v>3837</v>
      </c>
      <c r="C1314" s="19" t="s">
        <v>1037</v>
      </c>
      <c r="D1314" s="12" t="s">
        <v>208</v>
      </c>
      <c r="E1314" s="266">
        <v>0.75</v>
      </c>
      <c r="F1314" s="35">
        <f>ROUNDUP(E1314*Bulk!$O$1,-1)</f>
        <v>530</v>
      </c>
      <c r="G1314" s="35">
        <f>ROUNDUP(E1314*Bulk!$O$3,-1)</f>
        <v>490</v>
      </c>
      <c r="H1314" s="2">
        <v>1</v>
      </c>
      <c r="I1314" s="16">
        <f>F1314*H1314</f>
        <v>530</v>
      </c>
      <c r="J1314" s="16">
        <f>G1314*H1314</f>
        <v>490</v>
      </c>
      <c r="K1314" s="185">
        <v>2</v>
      </c>
      <c r="L1314" s="257" t="s">
        <v>4880</v>
      </c>
      <c r="M1314" s="178">
        <f>E1314*H1314</f>
        <v>0.75</v>
      </c>
    </row>
    <row r="1315" spans="1:13" x14ac:dyDescent="0.3">
      <c r="A1315" s="4" t="s">
        <v>6192</v>
      </c>
      <c r="B1315" s="272" t="s">
        <v>5293</v>
      </c>
      <c r="C1315" s="19" t="s">
        <v>1037</v>
      </c>
      <c r="D1315" s="12" t="s">
        <v>208</v>
      </c>
      <c r="E1315" s="266">
        <v>0.49</v>
      </c>
      <c r="F1315" s="35">
        <f>ROUNDUP(E1315*Bulk!$O$1,-1)</f>
        <v>350</v>
      </c>
      <c r="G1315" s="35">
        <f>ROUNDUP(E1315*Bulk!$O$3,-1)</f>
        <v>320</v>
      </c>
      <c r="H1315" s="2">
        <v>2</v>
      </c>
      <c r="I1315" s="35">
        <f>F1315*H1315</f>
        <v>700</v>
      </c>
      <c r="J1315" s="35">
        <f>G1315*H1315</f>
        <v>640</v>
      </c>
      <c r="K1315" s="185">
        <v>2</v>
      </c>
      <c r="L1315" s="257" t="s">
        <v>6193</v>
      </c>
      <c r="M1315" s="178">
        <f>E1315*H1315</f>
        <v>0.98</v>
      </c>
    </row>
    <row r="1316" spans="1:13" x14ac:dyDescent="0.3">
      <c r="A1316" s="30" t="s">
        <v>4442</v>
      </c>
      <c r="B1316" s="127" t="s">
        <v>1463</v>
      </c>
      <c r="C1316" s="19" t="s">
        <v>1037</v>
      </c>
      <c r="D1316" s="12" t="s">
        <v>208</v>
      </c>
      <c r="E1316" s="266">
        <v>0.49</v>
      </c>
      <c r="F1316" s="35">
        <f>ROUNDUP(E1316*Bulk!$O$1,-1)</f>
        <v>350</v>
      </c>
      <c r="G1316" s="35">
        <f>ROUNDUP(E1316*Bulk!$O$3,-1)</f>
        <v>320</v>
      </c>
      <c r="H1316" s="2">
        <v>1</v>
      </c>
      <c r="I1316" s="16">
        <f>F1316*H1316</f>
        <v>350</v>
      </c>
      <c r="J1316" s="16">
        <f>G1316*H1316</f>
        <v>320</v>
      </c>
      <c r="K1316" s="185">
        <v>3</v>
      </c>
      <c r="L1316" s="257" t="s">
        <v>4443</v>
      </c>
      <c r="M1316" s="178">
        <f>E1316*H1316</f>
        <v>0.49</v>
      </c>
    </row>
    <row r="1317" spans="1:13" x14ac:dyDescent="0.3">
      <c r="A1317" s="30" t="s">
        <v>1052</v>
      </c>
      <c r="B1317" s="166" t="s">
        <v>1516</v>
      </c>
      <c r="C1317" s="19" t="s">
        <v>1037</v>
      </c>
      <c r="D1317" s="12" t="s">
        <v>208</v>
      </c>
      <c r="E1317" s="266">
        <v>1.99</v>
      </c>
      <c r="F1317" s="35">
        <f>ROUNDUP(E1317*Bulk!$O$1,-1)</f>
        <v>1400</v>
      </c>
      <c r="G1317" s="35">
        <f>ROUNDUP(E1317*Bulk!$O$3,-1)</f>
        <v>1300</v>
      </c>
      <c r="H1317" s="2">
        <v>4</v>
      </c>
      <c r="I1317" s="16">
        <f>F1317*H1317</f>
        <v>5600</v>
      </c>
      <c r="J1317" s="16">
        <f>G1317*H1317</f>
        <v>5200</v>
      </c>
      <c r="K1317" s="185">
        <v>3</v>
      </c>
      <c r="L1317" s="257" t="s">
        <v>1051</v>
      </c>
      <c r="M1317" s="178">
        <f>E1317*H1317</f>
        <v>7.96</v>
      </c>
    </row>
    <row r="1318" spans="1:13" x14ac:dyDescent="0.3">
      <c r="A1318" s="4" t="s">
        <v>6194</v>
      </c>
      <c r="B1318" s="211" t="s">
        <v>3229</v>
      </c>
      <c r="C1318" s="19" t="s">
        <v>1037</v>
      </c>
      <c r="D1318" s="12" t="s">
        <v>208</v>
      </c>
      <c r="E1318" s="266">
        <v>0.99</v>
      </c>
      <c r="F1318" s="35">
        <f>ROUNDUP(E1318*Bulk!$O$1,-1)</f>
        <v>700</v>
      </c>
      <c r="G1318" s="35">
        <f>ROUNDUP(E1318*Bulk!$O$3,-1)</f>
        <v>650</v>
      </c>
      <c r="H1318" s="2">
        <v>1</v>
      </c>
      <c r="I1318" s="35">
        <f>F1318*H1318</f>
        <v>700</v>
      </c>
      <c r="J1318" s="35">
        <f>G1318*H1318</f>
        <v>650</v>
      </c>
      <c r="K1318" s="185">
        <v>3</v>
      </c>
      <c r="L1318" s="257" t="s">
        <v>6195</v>
      </c>
      <c r="M1318" s="178">
        <f>E1318*H1318</f>
        <v>0.99</v>
      </c>
    </row>
    <row r="1319" spans="1:13" x14ac:dyDescent="0.3">
      <c r="A1319" s="30" t="s">
        <v>4251</v>
      </c>
      <c r="B1319" s="249" t="s">
        <v>4120</v>
      </c>
      <c r="C1319" s="19" t="s">
        <v>1037</v>
      </c>
      <c r="D1319" s="12" t="s">
        <v>208</v>
      </c>
      <c r="E1319" s="266">
        <v>0.49</v>
      </c>
      <c r="F1319" s="35">
        <f>ROUNDUP(E1319*Bulk!$O$1,-1)</f>
        <v>350</v>
      </c>
      <c r="G1319" s="35">
        <f>ROUNDUP(E1319*Bulk!$O$3,-1)</f>
        <v>320</v>
      </c>
      <c r="H1319" s="2">
        <v>1</v>
      </c>
      <c r="I1319" s="16">
        <f>F1319*H1319</f>
        <v>350</v>
      </c>
      <c r="J1319" s="16">
        <f>G1319*H1319</f>
        <v>320</v>
      </c>
      <c r="K1319" s="185">
        <v>3</v>
      </c>
      <c r="L1319" s="257" t="s">
        <v>4252</v>
      </c>
      <c r="M1319" s="178">
        <f>E1319*H1319</f>
        <v>0.49</v>
      </c>
    </row>
    <row r="1320" spans="1:13" x14ac:dyDescent="0.3">
      <c r="A1320" s="4" t="s">
        <v>6197</v>
      </c>
      <c r="B1320" s="101" t="s">
        <v>6269</v>
      </c>
      <c r="C1320" s="19" t="s">
        <v>1037</v>
      </c>
      <c r="D1320" s="12" t="s">
        <v>208</v>
      </c>
      <c r="E1320" s="266">
        <v>0.99</v>
      </c>
      <c r="F1320" s="35">
        <f>ROUNDUP(E1320*Bulk!$O$1,-1)</f>
        <v>700</v>
      </c>
      <c r="G1320" s="35">
        <f>ROUNDUP(E1320*Bulk!$O$3,-1)</f>
        <v>650</v>
      </c>
      <c r="H1320" s="2">
        <v>1</v>
      </c>
      <c r="I1320" s="35">
        <f>F1320*H1320</f>
        <v>700</v>
      </c>
      <c r="J1320" s="35">
        <f>G1320*H1320</f>
        <v>650</v>
      </c>
      <c r="K1320" s="185">
        <v>3</v>
      </c>
      <c r="L1320" s="257" t="s">
        <v>6196</v>
      </c>
      <c r="M1320" s="178">
        <f>E1320*H1320</f>
        <v>0.99</v>
      </c>
    </row>
    <row r="1321" spans="1:13" x14ac:dyDescent="0.3">
      <c r="A1321" s="30" t="s">
        <v>1698</v>
      </c>
      <c r="B1321" s="23" t="s">
        <v>1337</v>
      </c>
      <c r="C1321" s="19" t="s">
        <v>1037</v>
      </c>
      <c r="D1321" s="12" t="s">
        <v>208</v>
      </c>
      <c r="E1321" s="266">
        <v>0.99</v>
      </c>
      <c r="F1321" s="35">
        <f>ROUNDUP(E1321*Bulk!$O$1,-1)</f>
        <v>700</v>
      </c>
      <c r="G1321" s="35">
        <f>ROUNDUP(E1321*Bulk!$O$3,-1)</f>
        <v>650</v>
      </c>
      <c r="H1321" s="2">
        <v>3</v>
      </c>
      <c r="I1321" s="16">
        <f>F1321*H1321</f>
        <v>2100</v>
      </c>
      <c r="J1321" s="16">
        <f>G1321*H1321</f>
        <v>1950</v>
      </c>
      <c r="K1321" s="185">
        <v>4</v>
      </c>
      <c r="L1321" s="257" t="s">
        <v>1699</v>
      </c>
      <c r="M1321" s="178">
        <f>E1321*H1321</f>
        <v>2.9699999999999998</v>
      </c>
    </row>
    <row r="1322" spans="1:13" x14ac:dyDescent="0.3">
      <c r="A1322" s="30" t="s">
        <v>1697</v>
      </c>
      <c r="B1322" s="23" t="s">
        <v>1337</v>
      </c>
      <c r="C1322" s="19" t="s">
        <v>1037</v>
      </c>
      <c r="D1322" s="12" t="s">
        <v>208</v>
      </c>
      <c r="E1322" s="266">
        <v>0.49</v>
      </c>
      <c r="F1322" s="35">
        <f>ROUNDUP(E1322*Bulk!$O$1,-1)</f>
        <v>350</v>
      </c>
      <c r="G1322" s="35">
        <f>ROUNDUP(E1322*Bulk!$O$3,-1)</f>
        <v>320</v>
      </c>
      <c r="H1322" s="2">
        <v>3</v>
      </c>
      <c r="I1322" s="16">
        <f>F1322*H1322</f>
        <v>1050</v>
      </c>
      <c r="J1322" s="16">
        <f>G1322*H1322</f>
        <v>960</v>
      </c>
      <c r="K1322" s="185">
        <v>4</v>
      </c>
      <c r="L1322" s="257" t="s">
        <v>1696</v>
      </c>
      <c r="M1322" s="178">
        <f>E1322*H1322</f>
        <v>1.47</v>
      </c>
    </row>
    <row r="1323" spans="1:13" x14ac:dyDescent="0.3">
      <c r="A1323" s="30" t="s">
        <v>1703</v>
      </c>
      <c r="B1323" s="23" t="s">
        <v>1337</v>
      </c>
      <c r="C1323" s="19" t="s">
        <v>1037</v>
      </c>
      <c r="D1323" s="12" t="s">
        <v>208</v>
      </c>
      <c r="E1323" s="266">
        <v>0.49</v>
      </c>
      <c r="F1323" s="35">
        <f>ROUNDUP(E1323*Bulk!$O$1,-1)</f>
        <v>350</v>
      </c>
      <c r="G1323" s="35">
        <f>ROUNDUP(E1323*Bulk!$O$3,-1)</f>
        <v>320</v>
      </c>
      <c r="H1323" s="2">
        <v>3</v>
      </c>
      <c r="I1323" s="16">
        <f>F1323*H1323</f>
        <v>1050</v>
      </c>
      <c r="J1323" s="16">
        <f>G1323*H1323</f>
        <v>960</v>
      </c>
      <c r="K1323" s="185">
        <v>4</v>
      </c>
      <c r="L1323" s="257" t="s">
        <v>1702</v>
      </c>
      <c r="M1323" s="178">
        <f>E1323*H1323</f>
        <v>1.47</v>
      </c>
    </row>
    <row r="1324" spans="1:13" x14ac:dyDescent="0.3">
      <c r="A1324" s="30" t="s">
        <v>1701</v>
      </c>
      <c r="B1324" s="23" t="s">
        <v>1337</v>
      </c>
      <c r="C1324" s="19" t="s">
        <v>1037</v>
      </c>
      <c r="D1324" s="12" t="s">
        <v>208</v>
      </c>
      <c r="E1324" s="266">
        <v>0.49</v>
      </c>
      <c r="F1324" s="35">
        <f>ROUNDUP(E1324*Bulk!$O$1,-1)</f>
        <v>350</v>
      </c>
      <c r="G1324" s="35">
        <f>ROUNDUP(E1324*Bulk!$O$3,-1)</f>
        <v>320</v>
      </c>
      <c r="H1324" s="2">
        <v>3</v>
      </c>
      <c r="I1324" s="16">
        <f>F1324*H1324</f>
        <v>1050</v>
      </c>
      <c r="J1324" s="16">
        <f>G1324*H1324</f>
        <v>960</v>
      </c>
      <c r="K1324" s="185">
        <v>4</v>
      </c>
      <c r="L1324" s="257" t="s">
        <v>1700</v>
      </c>
      <c r="M1324" s="178">
        <f>E1324*H1324</f>
        <v>1.47</v>
      </c>
    </row>
    <row r="1325" spans="1:13" x14ac:dyDescent="0.3">
      <c r="A1325" s="30" t="s">
        <v>1082</v>
      </c>
      <c r="B1325" s="166" t="s">
        <v>1516</v>
      </c>
      <c r="C1325" s="19" t="s">
        <v>1037</v>
      </c>
      <c r="D1325" s="12" t="s">
        <v>208</v>
      </c>
      <c r="E1325" s="266">
        <v>0.49</v>
      </c>
      <c r="F1325" s="35">
        <f>ROUNDUP(E1325*Bulk!$O$1,-1)</f>
        <v>350</v>
      </c>
      <c r="G1325" s="35">
        <f>ROUNDUP(E1325*Bulk!$O$3,-1)</f>
        <v>320</v>
      </c>
      <c r="H1325" s="2">
        <v>3</v>
      </c>
      <c r="I1325" s="16">
        <f>F1325*H1325</f>
        <v>1050</v>
      </c>
      <c r="J1325" s="16">
        <f>G1325*H1325</f>
        <v>960</v>
      </c>
      <c r="K1325" s="185">
        <v>4</v>
      </c>
      <c r="L1325" s="257" t="s">
        <v>1081</v>
      </c>
      <c r="M1325" s="178">
        <f>E1325*H1325</f>
        <v>1.47</v>
      </c>
    </row>
    <row r="1326" spans="1:13" x14ac:dyDescent="0.3">
      <c r="A1326" s="30" t="s">
        <v>1083</v>
      </c>
      <c r="B1326" s="170" t="s">
        <v>1523</v>
      </c>
      <c r="C1326" s="19" t="s">
        <v>1037</v>
      </c>
      <c r="D1326" s="12" t="s">
        <v>208</v>
      </c>
      <c r="E1326" s="266">
        <v>0.75</v>
      </c>
      <c r="F1326" s="35">
        <f>ROUNDUP(E1326*Bulk!$O$1,-1)</f>
        <v>530</v>
      </c>
      <c r="G1326" s="35">
        <f>ROUNDUP(E1326*Bulk!$O$3,-1)</f>
        <v>490</v>
      </c>
      <c r="H1326" s="2">
        <v>1</v>
      </c>
      <c r="I1326" s="16">
        <f>F1326*H1326</f>
        <v>530</v>
      </c>
      <c r="J1326" s="16">
        <f>G1326*H1326</f>
        <v>490</v>
      </c>
      <c r="K1326" s="185">
        <v>4</v>
      </c>
      <c r="L1326" s="257" t="s">
        <v>1084</v>
      </c>
      <c r="M1326" s="178">
        <f>E1326*H1326</f>
        <v>0.75</v>
      </c>
    </row>
    <row r="1327" spans="1:13" x14ac:dyDescent="0.3">
      <c r="A1327" s="30" t="s">
        <v>1086</v>
      </c>
      <c r="B1327" s="172" t="s">
        <v>1525</v>
      </c>
      <c r="C1327" s="19" t="s">
        <v>1037</v>
      </c>
      <c r="D1327" s="12" t="s">
        <v>208</v>
      </c>
      <c r="E1327" s="266">
        <v>0.49</v>
      </c>
      <c r="F1327" s="35">
        <f>ROUNDUP(E1327*Bulk!$O$1,-1)</f>
        <v>350</v>
      </c>
      <c r="G1327" s="35">
        <f>ROUNDUP(E1327*Bulk!$O$3,-1)</f>
        <v>320</v>
      </c>
      <c r="H1327" s="2">
        <v>2</v>
      </c>
      <c r="I1327" s="16">
        <f>F1327*H1327</f>
        <v>700</v>
      </c>
      <c r="J1327" s="16">
        <f>G1327*H1327</f>
        <v>640</v>
      </c>
      <c r="K1327" s="185">
        <v>4</v>
      </c>
      <c r="L1327" s="257" t="s">
        <v>1085</v>
      </c>
      <c r="M1327" s="178">
        <f>E1327*H1327</f>
        <v>0.98</v>
      </c>
    </row>
    <row r="1328" spans="1:13" x14ac:dyDescent="0.3">
      <c r="A1328" s="30" t="s">
        <v>4600</v>
      </c>
      <c r="B1328" s="244" t="s">
        <v>3837</v>
      </c>
      <c r="C1328" s="19" t="s">
        <v>1037</v>
      </c>
      <c r="D1328" s="11" t="s">
        <v>210</v>
      </c>
      <c r="E1328" s="266">
        <v>1.99</v>
      </c>
      <c r="F1328" s="35">
        <f>ROUNDUP(E1328*Bulk!$O$1,-1)</f>
        <v>1400</v>
      </c>
      <c r="G1328" s="35">
        <f>ROUNDUP(E1328*Bulk!$O$3,-1)</f>
        <v>1300</v>
      </c>
      <c r="H1328" s="2">
        <v>2</v>
      </c>
      <c r="I1328" s="16">
        <f>F1328*H1328</f>
        <v>2800</v>
      </c>
      <c r="J1328" s="16">
        <f>G1328*H1328</f>
        <v>2600</v>
      </c>
      <c r="K1328" s="185">
        <v>4</v>
      </c>
      <c r="L1328" s="257" t="s">
        <v>5190</v>
      </c>
      <c r="M1328" s="178">
        <f>E1328*H1328</f>
        <v>3.98</v>
      </c>
    </row>
    <row r="1329" spans="1:13" x14ac:dyDescent="0.3">
      <c r="A1329" s="4" t="s">
        <v>4600</v>
      </c>
      <c r="B1329" s="244" t="s">
        <v>3837</v>
      </c>
      <c r="C1329" s="19" t="s">
        <v>1037</v>
      </c>
      <c r="D1329" s="11" t="s">
        <v>210</v>
      </c>
      <c r="E1329" s="266">
        <v>1.99</v>
      </c>
      <c r="F1329" s="35">
        <f>ROUNDUP(E1329*Bulk!$O$1,-1)</f>
        <v>1400</v>
      </c>
      <c r="G1329" s="35">
        <f>ROUNDUP(E1329*Bulk!$O$3,-1)</f>
        <v>1300</v>
      </c>
      <c r="H1329" s="2">
        <v>1</v>
      </c>
      <c r="I1329" s="35">
        <f>F1329*H1329</f>
        <v>1400</v>
      </c>
      <c r="J1329" s="35">
        <f>G1329*H1329</f>
        <v>1300</v>
      </c>
      <c r="K1329" s="185">
        <v>4</v>
      </c>
      <c r="L1329" s="257" t="s">
        <v>6198</v>
      </c>
      <c r="M1329" s="178">
        <f>E1329*H1329</f>
        <v>1.99</v>
      </c>
    </row>
    <row r="1330" spans="1:13" x14ac:dyDescent="0.3">
      <c r="A1330" s="30" t="s">
        <v>4881</v>
      </c>
      <c r="B1330" s="156" t="s">
        <v>1502</v>
      </c>
      <c r="C1330" s="19" t="s">
        <v>1037</v>
      </c>
      <c r="D1330" s="11" t="s">
        <v>210</v>
      </c>
      <c r="E1330" s="266">
        <v>1.99</v>
      </c>
      <c r="F1330" s="35">
        <f>ROUNDUP(E1330*Bulk!$O$1,-1)</f>
        <v>1400</v>
      </c>
      <c r="G1330" s="35">
        <f>ROUNDUP(E1330*Bulk!$O$3,-1)</f>
        <v>1300</v>
      </c>
      <c r="H1330" s="2">
        <v>1</v>
      </c>
      <c r="I1330" s="16">
        <f>F1330*H1330</f>
        <v>1400</v>
      </c>
      <c r="J1330" s="16">
        <f>G1330*H1330</f>
        <v>1300</v>
      </c>
      <c r="K1330" s="185">
        <v>5</v>
      </c>
      <c r="L1330" s="257" t="s">
        <v>4882</v>
      </c>
      <c r="M1330" s="178">
        <f>E1330*H1330</f>
        <v>1.99</v>
      </c>
    </row>
    <row r="1331" spans="1:13" x14ac:dyDescent="0.3">
      <c r="A1331" s="30" t="s">
        <v>1109</v>
      </c>
      <c r="B1331" s="158" t="s">
        <v>1508</v>
      </c>
      <c r="C1331" s="19" t="s">
        <v>1037</v>
      </c>
      <c r="D1331" s="12" t="s">
        <v>208</v>
      </c>
      <c r="E1331" s="266">
        <v>0.49</v>
      </c>
      <c r="F1331" s="35">
        <f>ROUNDUP(E1331*Bulk!$O$1,-1)</f>
        <v>350</v>
      </c>
      <c r="G1331" s="35">
        <f>ROUNDUP(E1331*Bulk!$O$3,-1)</f>
        <v>320</v>
      </c>
      <c r="H1331" s="2">
        <v>1</v>
      </c>
      <c r="I1331" s="16">
        <f>F1331*H1331</f>
        <v>350</v>
      </c>
      <c r="J1331" s="16">
        <f>G1331*H1331</f>
        <v>320</v>
      </c>
      <c r="K1331" s="185">
        <v>5</v>
      </c>
      <c r="L1331" s="257" t="s">
        <v>1110</v>
      </c>
      <c r="M1331" s="178">
        <f>E1331*H1331</f>
        <v>0.49</v>
      </c>
    </row>
    <row r="1332" spans="1:13" x14ac:dyDescent="0.3">
      <c r="A1332" s="30" t="s">
        <v>6690</v>
      </c>
      <c r="B1332" s="211" t="s">
        <v>3228</v>
      </c>
      <c r="C1332" s="19" t="s">
        <v>1037</v>
      </c>
      <c r="D1332" s="12" t="s">
        <v>208</v>
      </c>
      <c r="E1332" s="266">
        <v>0.49</v>
      </c>
      <c r="F1332" s="35">
        <f>ROUNDUP(E1332*Bulk!$O$1,-1)</f>
        <v>350</v>
      </c>
      <c r="G1332" s="35">
        <f>ROUNDUP(E1332*Bulk!$O$3,-1)</f>
        <v>320</v>
      </c>
      <c r="H1332" s="2">
        <v>1</v>
      </c>
      <c r="I1332" s="16">
        <f>F1332*H1332</f>
        <v>350</v>
      </c>
      <c r="J1332" s="16">
        <f>G1332*H1332</f>
        <v>320</v>
      </c>
      <c r="K1332" s="185">
        <v>5</v>
      </c>
      <c r="L1332" s="257" t="s">
        <v>6691</v>
      </c>
      <c r="M1332" s="178">
        <f>E1332*H1332</f>
        <v>0.49</v>
      </c>
    </row>
    <row r="1333" spans="1:13" x14ac:dyDescent="0.3">
      <c r="A1333" s="4" t="s">
        <v>4445</v>
      </c>
      <c r="B1333" s="127" t="s">
        <v>1463</v>
      </c>
      <c r="C1333" s="19" t="s">
        <v>1037</v>
      </c>
      <c r="D1333" s="12" t="s">
        <v>208</v>
      </c>
      <c r="E1333" s="266">
        <v>0.59</v>
      </c>
      <c r="F1333" s="35">
        <f>ROUNDUP(E1333*Bulk!$O$1,-1)</f>
        <v>420</v>
      </c>
      <c r="G1333" s="35">
        <f>ROUNDUP(E1333*Bulk!$O$3,-1)</f>
        <v>390</v>
      </c>
      <c r="H1333" s="2">
        <v>1</v>
      </c>
      <c r="I1333" s="16">
        <f>F1333*H1333</f>
        <v>420</v>
      </c>
      <c r="J1333" s="16">
        <f>G1333*H1333</f>
        <v>390</v>
      </c>
      <c r="K1333" s="185">
        <v>6</v>
      </c>
      <c r="L1333" s="257" t="s">
        <v>4444</v>
      </c>
      <c r="M1333" s="178">
        <f>E1333*H1333</f>
        <v>0.59</v>
      </c>
    </row>
    <row r="1334" spans="1:13" x14ac:dyDescent="0.3">
      <c r="A1334" s="4" t="s">
        <v>1953</v>
      </c>
      <c r="B1334" s="146" t="s">
        <v>1490</v>
      </c>
      <c r="C1334" s="19" t="s">
        <v>1037</v>
      </c>
      <c r="D1334" s="12" t="s">
        <v>208</v>
      </c>
      <c r="E1334" s="266">
        <v>0.49</v>
      </c>
      <c r="F1334" s="35">
        <f>ROUNDUP(E1334*Bulk!$O$1,-1)</f>
        <v>350</v>
      </c>
      <c r="G1334" s="35">
        <f>ROUNDUP(E1334*Bulk!$O$3,-1)</f>
        <v>320</v>
      </c>
      <c r="H1334" s="2">
        <v>1</v>
      </c>
      <c r="I1334" s="16">
        <f>F1334*H1334</f>
        <v>350</v>
      </c>
      <c r="J1334" s="16">
        <f>G1334*H1334</f>
        <v>320</v>
      </c>
      <c r="K1334" s="185">
        <v>6</v>
      </c>
      <c r="L1334" s="257" t="s">
        <v>1952</v>
      </c>
      <c r="M1334" s="178">
        <f>E1334*H1334</f>
        <v>0.49</v>
      </c>
    </row>
    <row r="1335" spans="1:13" x14ac:dyDescent="0.3">
      <c r="A1335" s="30" t="s">
        <v>1717</v>
      </c>
      <c r="B1335" s="156" t="s">
        <v>1502</v>
      </c>
      <c r="C1335" s="19" t="s">
        <v>1037</v>
      </c>
      <c r="D1335" s="12" t="s">
        <v>208</v>
      </c>
      <c r="E1335" s="266">
        <v>0.49</v>
      </c>
      <c r="F1335" s="35">
        <f>ROUNDUP(E1335*Bulk!$O$1,-1)</f>
        <v>350</v>
      </c>
      <c r="G1335" s="35">
        <f>ROUNDUP(E1335*Bulk!$O$3,-1)</f>
        <v>320</v>
      </c>
      <c r="H1335" s="2">
        <v>2</v>
      </c>
      <c r="I1335" s="16">
        <f>F1335*H1335</f>
        <v>700</v>
      </c>
      <c r="J1335" s="16">
        <f>G1335*H1335</f>
        <v>640</v>
      </c>
      <c r="K1335" s="185">
        <v>6</v>
      </c>
      <c r="L1335" s="257" t="s">
        <v>1718</v>
      </c>
      <c r="M1335" s="178">
        <f>E1335*H1335</f>
        <v>0.98</v>
      </c>
    </row>
    <row r="1336" spans="1:13" x14ac:dyDescent="0.3">
      <c r="A1336" s="30" t="s">
        <v>1716</v>
      </c>
      <c r="B1336" s="23" t="s">
        <v>1337</v>
      </c>
      <c r="C1336" s="19" t="s">
        <v>1037</v>
      </c>
      <c r="D1336" s="12" t="s">
        <v>208</v>
      </c>
      <c r="E1336" s="266">
        <v>1.99</v>
      </c>
      <c r="F1336" s="35">
        <f>ROUNDUP(E1336*Bulk!$O$1,-1)</f>
        <v>1400</v>
      </c>
      <c r="G1336" s="35">
        <f>ROUNDUP(E1336*Bulk!$O$3,-1)</f>
        <v>1300</v>
      </c>
      <c r="H1336" s="2">
        <v>3</v>
      </c>
      <c r="I1336" s="16">
        <f>F1336*H1336</f>
        <v>4200</v>
      </c>
      <c r="J1336" s="16">
        <f>G1336*H1336</f>
        <v>3900</v>
      </c>
      <c r="K1336" s="185">
        <v>6</v>
      </c>
      <c r="L1336" s="257" t="s">
        <v>1715</v>
      </c>
      <c r="M1336" s="178">
        <f>E1336*H1336</f>
        <v>5.97</v>
      </c>
    </row>
    <row r="1337" spans="1:13" x14ac:dyDescent="0.3">
      <c r="A1337" s="30" t="s">
        <v>1714</v>
      </c>
      <c r="B1337" s="23" t="s">
        <v>1337</v>
      </c>
      <c r="C1337" s="19" t="s">
        <v>1037</v>
      </c>
      <c r="D1337" s="11" t="s">
        <v>210</v>
      </c>
      <c r="E1337" s="266">
        <v>0.99</v>
      </c>
      <c r="F1337" s="35">
        <f>ROUNDUP(E1337*Bulk!$O$1,-1)</f>
        <v>700</v>
      </c>
      <c r="G1337" s="35">
        <f>ROUNDUP(E1337*Bulk!$O$3,-1)</f>
        <v>650</v>
      </c>
      <c r="H1337" s="2">
        <v>3</v>
      </c>
      <c r="I1337" s="16">
        <f>F1337*H1337</f>
        <v>2100</v>
      </c>
      <c r="J1337" s="16">
        <f>G1337*H1337</f>
        <v>1950</v>
      </c>
      <c r="K1337" s="185">
        <v>6</v>
      </c>
      <c r="L1337" s="257" t="s">
        <v>1713</v>
      </c>
      <c r="M1337" s="178">
        <f>E1337*H1337</f>
        <v>2.9699999999999998</v>
      </c>
    </row>
    <row r="1338" spans="1:13" x14ac:dyDescent="0.3">
      <c r="A1338" s="30" t="s">
        <v>4883</v>
      </c>
      <c r="B1338" s="156" t="s">
        <v>1502</v>
      </c>
      <c r="C1338" s="19" t="s">
        <v>1037</v>
      </c>
      <c r="D1338" s="11" t="s">
        <v>210</v>
      </c>
      <c r="E1338" s="266">
        <v>1.99</v>
      </c>
      <c r="F1338" s="35">
        <f>ROUNDUP(E1338*Bulk!$O$1,-1)</f>
        <v>1400</v>
      </c>
      <c r="G1338" s="35">
        <f>ROUNDUP(E1338*Bulk!$O$3,-1)</f>
        <v>1300</v>
      </c>
      <c r="H1338" s="2">
        <v>2</v>
      </c>
      <c r="I1338" s="16">
        <f>F1338*H1338</f>
        <v>2800</v>
      </c>
      <c r="J1338" s="16">
        <f>G1338*H1338</f>
        <v>2600</v>
      </c>
      <c r="K1338" s="188" t="s">
        <v>2394</v>
      </c>
      <c r="L1338" s="257" t="s">
        <v>4884</v>
      </c>
      <c r="M1338" s="178">
        <f>E1338*H1338</f>
        <v>3.98</v>
      </c>
    </row>
    <row r="1339" spans="1:13" x14ac:dyDescent="0.3">
      <c r="A1339" s="30" t="s">
        <v>6693</v>
      </c>
      <c r="B1339" s="284" t="s">
        <v>6291</v>
      </c>
      <c r="C1339" s="19" t="s">
        <v>1802</v>
      </c>
      <c r="D1339" s="12" t="s">
        <v>208</v>
      </c>
      <c r="E1339" s="266">
        <v>0.49</v>
      </c>
      <c r="F1339" s="35">
        <f>ROUNDUP(E1339*Bulk!$O$1,-1)</f>
        <v>350</v>
      </c>
      <c r="G1339" s="35">
        <f>ROUNDUP(E1339*Bulk!$O$3,-1)</f>
        <v>320</v>
      </c>
      <c r="H1339" s="2">
        <v>1</v>
      </c>
      <c r="I1339" s="16">
        <f>F1339*H1339</f>
        <v>350</v>
      </c>
      <c r="J1339" s="16">
        <f>G1339*H1339</f>
        <v>320</v>
      </c>
      <c r="K1339" s="185">
        <v>3</v>
      </c>
      <c r="L1339" s="257" t="s">
        <v>6692</v>
      </c>
      <c r="M1339" s="178">
        <f>E1339*H1339</f>
        <v>0.49</v>
      </c>
    </row>
    <row r="1340" spans="1:13" x14ac:dyDescent="0.3">
      <c r="A1340" s="4" t="s">
        <v>6200</v>
      </c>
      <c r="B1340" s="272" t="s">
        <v>5293</v>
      </c>
      <c r="C1340" s="19" t="s">
        <v>1802</v>
      </c>
      <c r="D1340" s="12" t="s">
        <v>208</v>
      </c>
      <c r="E1340" s="266">
        <v>0.49</v>
      </c>
      <c r="F1340" s="35">
        <f>ROUNDUP(E1340*Bulk!$O$1,-1)</f>
        <v>350</v>
      </c>
      <c r="G1340" s="35">
        <f>ROUNDUP(E1340*Bulk!$O$3,-1)</f>
        <v>320</v>
      </c>
      <c r="H1340" s="2">
        <v>3</v>
      </c>
      <c r="I1340" s="35">
        <f>F1340*H1340</f>
        <v>1050</v>
      </c>
      <c r="J1340" s="35">
        <f>G1340*H1340</f>
        <v>960</v>
      </c>
      <c r="K1340" s="185">
        <v>3</v>
      </c>
      <c r="L1340" s="257" t="s">
        <v>6199</v>
      </c>
      <c r="M1340" s="178">
        <f>E1340*H1340</f>
        <v>1.47</v>
      </c>
    </row>
    <row r="1341" spans="1:13" x14ac:dyDescent="0.3">
      <c r="A1341" s="21" t="s">
        <v>6202</v>
      </c>
      <c r="B1341" s="272" t="s">
        <v>5293</v>
      </c>
      <c r="C1341" s="19" t="s">
        <v>1802</v>
      </c>
      <c r="D1341" s="12" t="s">
        <v>208</v>
      </c>
      <c r="E1341" s="266">
        <v>1.25</v>
      </c>
      <c r="F1341" s="35">
        <f>ROUNDUP(E1341*Bulk!$O$1,-1)</f>
        <v>880</v>
      </c>
      <c r="G1341" s="35">
        <f>ROUNDUP(E1341*Bulk!$O$3,-1)</f>
        <v>820</v>
      </c>
      <c r="H1341" s="2">
        <v>1</v>
      </c>
      <c r="I1341" s="35">
        <f>F1341*H1341</f>
        <v>880</v>
      </c>
      <c r="J1341" s="35">
        <f>G1341*H1341</f>
        <v>820</v>
      </c>
      <c r="K1341" s="185">
        <v>3</v>
      </c>
      <c r="L1341" s="257" t="s">
        <v>6201</v>
      </c>
      <c r="M1341" s="178">
        <f>E1341*H1341</f>
        <v>1.25</v>
      </c>
    </row>
    <row r="1342" spans="1:13" x14ac:dyDescent="0.3">
      <c r="A1342" s="4" t="s">
        <v>6206</v>
      </c>
      <c r="B1342" s="272" t="s">
        <v>5293</v>
      </c>
      <c r="C1342" s="19" t="s">
        <v>1802</v>
      </c>
      <c r="D1342" s="11" t="s">
        <v>210</v>
      </c>
      <c r="E1342" s="266">
        <v>1.49</v>
      </c>
      <c r="F1342" s="35">
        <f>ROUNDUP(E1342*Bulk!$O$1,-1)</f>
        <v>1050</v>
      </c>
      <c r="G1342" s="35">
        <f>ROUNDUP(E1342*Bulk!$O$3,-1)</f>
        <v>970</v>
      </c>
      <c r="H1342" s="2">
        <v>1</v>
      </c>
      <c r="I1342" s="35">
        <f>F1342*H1342</f>
        <v>1050</v>
      </c>
      <c r="J1342" s="35">
        <f>G1342*H1342</f>
        <v>970</v>
      </c>
      <c r="K1342" s="253">
        <v>4</v>
      </c>
      <c r="L1342" s="257" t="s">
        <v>6205</v>
      </c>
      <c r="M1342" s="178">
        <f>E1342*H1342</f>
        <v>1.49</v>
      </c>
    </row>
    <row r="1343" spans="1:13" x14ac:dyDescent="0.3">
      <c r="A1343" s="4" t="s">
        <v>6204</v>
      </c>
      <c r="B1343" s="272" t="s">
        <v>5294</v>
      </c>
      <c r="C1343" s="19" t="s">
        <v>1802</v>
      </c>
      <c r="D1343" s="11" t="s">
        <v>210</v>
      </c>
      <c r="E1343" s="266">
        <v>0.99</v>
      </c>
      <c r="F1343" s="35">
        <f>ROUNDUP(E1343*Bulk!$O$1,-1)</f>
        <v>700</v>
      </c>
      <c r="G1343" s="35">
        <f>ROUNDUP(E1343*Bulk!$O$3,-1)</f>
        <v>650</v>
      </c>
      <c r="H1343" s="2">
        <v>1</v>
      </c>
      <c r="I1343" s="35">
        <f>F1343*H1343</f>
        <v>700</v>
      </c>
      <c r="J1343" s="35">
        <f>G1343*H1343</f>
        <v>650</v>
      </c>
      <c r="K1343" s="185">
        <v>4</v>
      </c>
      <c r="L1343" s="257" t="s">
        <v>6203</v>
      </c>
      <c r="M1343" s="178">
        <f>E1343*H1343</f>
        <v>0.99</v>
      </c>
    </row>
    <row r="1344" spans="1:13" x14ac:dyDescent="0.3">
      <c r="A1344" s="4" t="s">
        <v>6208</v>
      </c>
      <c r="B1344" s="172" t="s">
        <v>1525</v>
      </c>
      <c r="C1344" s="19" t="s">
        <v>1802</v>
      </c>
      <c r="D1344" s="12" t="s">
        <v>208</v>
      </c>
      <c r="E1344" s="266">
        <v>0.49</v>
      </c>
      <c r="F1344" s="35">
        <f>ROUNDUP(E1344*Bulk!$O$1,-1)</f>
        <v>350</v>
      </c>
      <c r="G1344" s="35">
        <f>ROUNDUP(E1344*Bulk!$O$3,-1)</f>
        <v>320</v>
      </c>
      <c r="H1344" s="2">
        <v>1</v>
      </c>
      <c r="I1344" s="35">
        <f>F1344*H1344</f>
        <v>350</v>
      </c>
      <c r="J1344" s="35">
        <f>G1344*H1344</f>
        <v>320</v>
      </c>
      <c r="K1344" s="185">
        <v>6</v>
      </c>
      <c r="L1344" s="257" t="s">
        <v>6207</v>
      </c>
      <c r="M1344" s="178">
        <f>E1344*H1344</f>
        <v>0.49</v>
      </c>
    </row>
    <row r="1345" spans="1:13" x14ac:dyDescent="0.3">
      <c r="A1345" s="4" t="s">
        <v>5301</v>
      </c>
      <c r="B1345" s="272" t="s">
        <v>5293</v>
      </c>
      <c r="C1345" s="19" t="s">
        <v>1802</v>
      </c>
      <c r="D1345" s="12" t="s">
        <v>208</v>
      </c>
      <c r="E1345" s="266">
        <v>0.49</v>
      </c>
      <c r="F1345" s="35">
        <f>ROUNDUP(E1345*Bulk!$O$1,-1)</f>
        <v>350</v>
      </c>
      <c r="G1345" s="35">
        <f>ROUNDUP(E1345*Bulk!$O$3,-1)</f>
        <v>320</v>
      </c>
      <c r="H1345" s="2">
        <v>2</v>
      </c>
      <c r="I1345" s="35">
        <f>F1345*H1345</f>
        <v>700</v>
      </c>
      <c r="J1345" s="35">
        <f>G1345*H1345</f>
        <v>640</v>
      </c>
      <c r="K1345" s="185">
        <v>7</v>
      </c>
      <c r="L1345" s="257" t="s">
        <v>6209</v>
      </c>
      <c r="M1345" s="178">
        <f>E1345*H1345</f>
        <v>0.98</v>
      </c>
    </row>
    <row r="1346" spans="1:13" x14ac:dyDescent="0.3">
      <c r="A1346" s="4" t="s">
        <v>1019</v>
      </c>
      <c r="B1346" s="143" t="s">
        <v>1505</v>
      </c>
      <c r="C1346" s="19" t="s">
        <v>1038</v>
      </c>
      <c r="D1346" s="12" t="s">
        <v>208</v>
      </c>
      <c r="E1346" s="266">
        <v>1.99</v>
      </c>
      <c r="F1346" s="35">
        <f>ROUNDUP(E1346*Bulk!$O$1,-1)</f>
        <v>1400</v>
      </c>
      <c r="G1346" s="35">
        <f>ROUNDUP(E1346*Bulk!$O$3,-1)</f>
        <v>1300</v>
      </c>
      <c r="H1346" s="2">
        <v>1</v>
      </c>
      <c r="I1346" s="16">
        <f>F1346*H1346</f>
        <v>1400</v>
      </c>
      <c r="J1346" s="16">
        <f>G1346*H1346</f>
        <v>1300</v>
      </c>
      <c r="K1346" s="185">
        <v>2</v>
      </c>
      <c r="L1346" s="257" t="s">
        <v>3513</v>
      </c>
      <c r="M1346" s="178">
        <f>E1346*H1346</f>
        <v>1.99</v>
      </c>
    </row>
    <row r="1347" spans="1:13" x14ac:dyDescent="0.3">
      <c r="A1347" s="4" t="s">
        <v>2468</v>
      </c>
      <c r="B1347" s="193" t="s">
        <v>2423</v>
      </c>
      <c r="C1347" s="19" t="s">
        <v>1038</v>
      </c>
      <c r="D1347" s="12" t="s">
        <v>208</v>
      </c>
      <c r="E1347" s="266">
        <v>1.49</v>
      </c>
      <c r="F1347" s="35">
        <f>ROUNDUP(E1347*Bulk!$O$1,-1)</f>
        <v>1050</v>
      </c>
      <c r="G1347" s="35">
        <f>ROUNDUP(E1347*Bulk!$O$3,-1)</f>
        <v>970</v>
      </c>
      <c r="H1347" s="2">
        <v>1</v>
      </c>
      <c r="I1347" s="16">
        <f>F1347*H1347</f>
        <v>1050</v>
      </c>
      <c r="J1347" s="16">
        <f>G1347*H1347</f>
        <v>970</v>
      </c>
      <c r="K1347" s="185">
        <v>2</v>
      </c>
      <c r="L1347" s="257" t="s">
        <v>4042</v>
      </c>
      <c r="M1347" s="178">
        <f>E1347*H1347</f>
        <v>1.49</v>
      </c>
    </row>
    <row r="1348" spans="1:13" x14ac:dyDescent="0.3">
      <c r="A1348" s="4" t="s">
        <v>4885</v>
      </c>
      <c r="B1348" s="193" t="s">
        <v>2423</v>
      </c>
      <c r="C1348" s="19" t="s">
        <v>1038</v>
      </c>
      <c r="D1348" s="12" t="s">
        <v>208</v>
      </c>
      <c r="E1348" s="266">
        <v>1.49</v>
      </c>
      <c r="F1348" s="35">
        <f>ROUNDUP(E1348*Bulk!$O$1,-1)</f>
        <v>1050</v>
      </c>
      <c r="G1348" s="35">
        <f>ROUNDUP(E1348*Bulk!$O$3,-1)</f>
        <v>970</v>
      </c>
      <c r="H1348" s="2">
        <v>3</v>
      </c>
      <c r="I1348" s="16">
        <f>F1348*H1348</f>
        <v>3150</v>
      </c>
      <c r="J1348" s="16">
        <f>G1348*H1348</f>
        <v>2910</v>
      </c>
      <c r="K1348" s="185">
        <v>2</v>
      </c>
      <c r="L1348" s="257" t="s">
        <v>4042</v>
      </c>
      <c r="M1348" s="178">
        <f>E1348*H1348</f>
        <v>4.47</v>
      </c>
    </row>
    <row r="1349" spans="1:13" x14ac:dyDescent="0.3">
      <c r="A1349" s="21" t="s">
        <v>3514</v>
      </c>
      <c r="B1349" s="211" t="s">
        <v>3229</v>
      </c>
      <c r="C1349" s="19" t="s">
        <v>1038</v>
      </c>
      <c r="D1349" s="12" t="s">
        <v>208</v>
      </c>
      <c r="E1349" s="266">
        <v>0.99</v>
      </c>
      <c r="F1349" s="35">
        <f>ROUNDUP(E1349*Bulk!$O$1,-1)</f>
        <v>700</v>
      </c>
      <c r="G1349" s="35">
        <f>ROUNDUP(E1349*Bulk!$O$3,-1)</f>
        <v>650</v>
      </c>
      <c r="H1349" s="2">
        <v>1</v>
      </c>
      <c r="I1349" s="16">
        <f>F1349*H1349</f>
        <v>700</v>
      </c>
      <c r="J1349" s="16">
        <f>G1349*H1349</f>
        <v>650</v>
      </c>
      <c r="K1349" s="185">
        <v>2</v>
      </c>
      <c r="L1349" s="257" t="s">
        <v>3515</v>
      </c>
      <c r="M1349" s="178">
        <f>E1349*H1349</f>
        <v>0.99</v>
      </c>
    </row>
    <row r="1350" spans="1:13" x14ac:dyDescent="0.3">
      <c r="A1350" s="4" t="s">
        <v>3514</v>
      </c>
      <c r="B1350" s="211" t="s">
        <v>3229</v>
      </c>
      <c r="C1350" s="19" t="s">
        <v>1038</v>
      </c>
      <c r="D1350" s="12" t="s">
        <v>208</v>
      </c>
      <c r="E1350" s="266">
        <v>0.49</v>
      </c>
      <c r="F1350" s="35">
        <f>ROUNDUP(E1350*Bulk!$O$1,-1)</f>
        <v>350</v>
      </c>
      <c r="G1350" s="35">
        <f>ROUNDUP(E1350*Bulk!$O$3,-1)</f>
        <v>320</v>
      </c>
      <c r="H1350" s="2">
        <v>1</v>
      </c>
      <c r="I1350" s="35">
        <f>F1350*H1350</f>
        <v>350</v>
      </c>
      <c r="J1350" s="35">
        <f>G1350*H1350</f>
        <v>320</v>
      </c>
      <c r="K1350" s="185">
        <v>2</v>
      </c>
      <c r="L1350" s="257" t="s">
        <v>6210</v>
      </c>
      <c r="M1350" s="178">
        <f>E1350*H1350</f>
        <v>0.49</v>
      </c>
    </row>
    <row r="1351" spans="1:13" x14ac:dyDescent="0.3">
      <c r="A1351" s="4" t="s">
        <v>4044</v>
      </c>
      <c r="B1351" s="244" t="s">
        <v>3837</v>
      </c>
      <c r="C1351" s="19" t="s">
        <v>1038</v>
      </c>
      <c r="D1351" s="12" t="s">
        <v>208</v>
      </c>
      <c r="E1351" s="266">
        <v>0.49</v>
      </c>
      <c r="F1351" s="35">
        <f>ROUNDUP(E1351*Bulk!$O$1,-1)</f>
        <v>350</v>
      </c>
      <c r="G1351" s="35">
        <f>ROUNDUP(E1351*Bulk!$O$3,-1)</f>
        <v>320</v>
      </c>
      <c r="H1351" s="2">
        <v>1</v>
      </c>
      <c r="I1351" s="16">
        <f>F1351*H1351</f>
        <v>350</v>
      </c>
      <c r="J1351" s="16">
        <f>G1351*H1351</f>
        <v>320</v>
      </c>
      <c r="K1351" s="185">
        <v>2</v>
      </c>
      <c r="L1351" s="257" t="s">
        <v>4043</v>
      </c>
      <c r="M1351" s="178">
        <f>E1351*H1351</f>
        <v>0.49</v>
      </c>
    </row>
    <row r="1352" spans="1:13" x14ac:dyDescent="0.3">
      <c r="A1352" s="4" t="s">
        <v>2333</v>
      </c>
      <c r="B1352" s="172" t="s">
        <v>1525</v>
      </c>
      <c r="C1352" s="19" t="s">
        <v>1038</v>
      </c>
      <c r="D1352" s="12" t="s">
        <v>208</v>
      </c>
      <c r="E1352" s="266">
        <v>0.49</v>
      </c>
      <c r="F1352" s="35">
        <f>ROUNDUP(E1352*Bulk!$O$1,-1)</f>
        <v>350</v>
      </c>
      <c r="G1352" s="35">
        <f>ROUNDUP(E1352*Bulk!$O$3,-1)</f>
        <v>320</v>
      </c>
      <c r="H1352" s="2">
        <v>1</v>
      </c>
      <c r="I1352" s="16">
        <f>F1352*H1352</f>
        <v>350</v>
      </c>
      <c r="J1352" s="16">
        <f>G1352*H1352</f>
        <v>320</v>
      </c>
      <c r="K1352" s="185">
        <v>3</v>
      </c>
      <c r="L1352" s="257" t="s">
        <v>2332</v>
      </c>
      <c r="M1352" s="178">
        <f>E1352*H1352</f>
        <v>0.49</v>
      </c>
    </row>
    <row r="1353" spans="1:13" x14ac:dyDescent="0.3">
      <c r="A1353" s="4" t="s">
        <v>3080</v>
      </c>
      <c r="B1353" s="157" t="s">
        <v>2132</v>
      </c>
      <c r="C1353" s="19" t="s">
        <v>1038</v>
      </c>
      <c r="D1353" s="12" t="s">
        <v>208</v>
      </c>
      <c r="E1353" s="266">
        <v>0.49</v>
      </c>
      <c r="F1353" s="35">
        <f>ROUNDUP(E1353*Bulk!$O$1,-1)</f>
        <v>350</v>
      </c>
      <c r="G1353" s="35">
        <f>ROUNDUP(E1353*Bulk!$O$3,-1)</f>
        <v>320</v>
      </c>
      <c r="H1353" s="2">
        <v>1</v>
      </c>
      <c r="I1353" s="16">
        <f>F1353*H1353</f>
        <v>350</v>
      </c>
      <c r="J1353" s="16">
        <f>G1353*H1353</f>
        <v>320</v>
      </c>
      <c r="K1353" s="185">
        <v>3</v>
      </c>
      <c r="L1353" s="257" t="s">
        <v>3079</v>
      </c>
      <c r="M1353" s="178">
        <f>E1353*H1353</f>
        <v>0.49</v>
      </c>
    </row>
    <row r="1354" spans="1:13" x14ac:dyDescent="0.3">
      <c r="A1354" s="4" t="s">
        <v>3082</v>
      </c>
      <c r="B1354" s="193" t="s">
        <v>2423</v>
      </c>
      <c r="C1354" s="19" t="s">
        <v>1038</v>
      </c>
      <c r="D1354" s="12" t="s">
        <v>208</v>
      </c>
      <c r="E1354" s="266">
        <v>0.49</v>
      </c>
      <c r="F1354" s="35">
        <f>ROUNDUP(E1354*Bulk!$O$1,-1)</f>
        <v>350</v>
      </c>
      <c r="G1354" s="35">
        <f>ROUNDUP(E1354*Bulk!$O$3,-1)</f>
        <v>320</v>
      </c>
      <c r="H1354" s="2">
        <v>1</v>
      </c>
      <c r="I1354" s="16">
        <f>F1354*H1354</f>
        <v>350</v>
      </c>
      <c r="J1354" s="16">
        <f>G1354*H1354</f>
        <v>320</v>
      </c>
      <c r="K1354" s="185">
        <v>3</v>
      </c>
      <c r="L1354" s="257" t="s">
        <v>3081</v>
      </c>
      <c r="M1354" s="178">
        <f>E1354*H1354</f>
        <v>0.49</v>
      </c>
    </row>
    <row r="1355" spans="1:13" x14ac:dyDescent="0.3">
      <c r="A1355" s="4" t="s">
        <v>5192</v>
      </c>
      <c r="B1355" s="193" t="s">
        <v>2423</v>
      </c>
      <c r="C1355" s="19" t="s">
        <v>1038</v>
      </c>
      <c r="D1355" s="12" t="s">
        <v>208</v>
      </c>
      <c r="E1355" s="266">
        <v>0.49</v>
      </c>
      <c r="F1355" s="35">
        <f>ROUNDUP(E1355*Bulk!$O$1,-1)</f>
        <v>350</v>
      </c>
      <c r="G1355" s="35">
        <f>ROUNDUP(E1355*Bulk!$O$3,-1)</f>
        <v>320</v>
      </c>
      <c r="H1355" s="2">
        <v>1</v>
      </c>
      <c r="I1355" s="16">
        <f>F1355*H1355</f>
        <v>350</v>
      </c>
      <c r="J1355" s="16">
        <f>G1355*H1355</f>
        <v>320</v>
      </c>
      <c r="K1355" s="185">
        <v>3</v>
      </c>
      <c r="L1355" s="257" t="s">
        <v>5191</v>
      </c>
      <c r="M1355" s="178">
        <f>E1355*H1355</f>
        <v>0.49</v>
      </c>
    </row>
    <row r="1356" spans="1:13" x14ac:dyDescent="0.3">
      <c r="A1356" s="4" t="s">
        <v>3517</v>
      </c>
      <c r="B1356" s="205" t="s">
        <v>2628</v>
      </c>
      <c r="C1356" s="19" t="s">
        <v>1038</v>
      </c>
      <c r="D1356" s="12" t="s">
        <v>208</v>
      </c>
      <c r="E1356" s="266">
        <v>0.49</v>
      </c>
      <c r="F1356" s="35">
        <f>ROUNDUP(E1356*Bulk!$O$1,-1)</f>
        <v>350</v>
      </c>
      <c r="G1356" s="35">
        <f>ROUNDUP(E1356*Bulk!$O$3,-1)</f>
        <v>320</v>
      </c>
      <c r="H1356" s="2">
        <v>2</v>
      </c>
      <c r="I1356" s="16">
        <f>F1356*H1356</f>
        <v>700</v>
      </c>
      <c r="J1356" s="16">
        <f>G1356*H1356</f>
        <v>640</v>
      </c>
      <c r="K1356" s="185">
        <v>3</v>
      </c>
      <c r="L1356" s="257" t="s">
        <v>3516</v>
      </c>
      <c r="M1356" s="178">
        <f>E1356*H1356</f>
        <v>0.98</v>
      </c>
    </row>
    <row r="1357" spans="1:13" x14ac:dyDescent="0.3">
      <c r="A1357" s="4" t="s">
        <v>6212</v>
      </c>
      <c r="B1357" s="211" t="s">
        <v>3229</v>
      </c>
      <c r="C1357" s="19" t="s">
        <v>1038</v>
      </c>
      <c r="D1357" s="12" t="s">
        <v>208</v>
      </c>
      <c r="E1357" s="266">
        <v>0.49</v>
      </c>
      <c r="F1357" s="35">
        <f>ROUNDUP(E1357*Bulk!$O$1,-1)</f>
        <v>350</v>
      </c>
      <c r="G1357" s="35">
        <f>ROUNDUP(E1357*Bulk!$O$3,-1)</f>
        <v>320</v>
      </c>
      <c r="H1357" s="2">
        <v>1</v>
      </c>
      <c r="I1357" s="35">
        <f>F1357*H1357</f>
        <v>350</v>
      </c>
      <c r="J1357" s="35">
        <f>G1357*H1357</f>
        <v>320</v>
      </c>
      <c r="K1357" s="185">
        <v>3</v>
      </c>
      <c r="L1357" s="257" t="s">
        <v>6211</v>
      </c>
      <c r="M1357" s="178">
        <f>E1357*H1357</f>
        <v>0.49</v>
      </c>
    </row>
    <row r="1358" spans="1:13" x14ac:dyDescent="0.3">
      <c r="A1358" s="4" t="s">
        <v>4447</v>
      </c>
      <c r="B1358" s="244" t="s">
        <v>3837</v>
      </c>
      <c r="C1358" s="19" t="s">
        <v>1038</v>
      </c>
      <c r="D1358" s="12" t="s">
        <v>208</v>
      </c>
      <c r="E1358" s="266">
        <v>0.49</v>
      </c>
      <c r="F1358" s="35">
        <f>ROUNDUP(E1358*Bulk!$O$1,-1)</f>
        <v>350</v>
      </c>
      <c r="G1358" s="35">
        <f>ROUNDUP(E1358*Bulk!$O$3,-1)</f>
        <v>320</v>
      </c>
      <c r="H1358" s="2">
        <v>4</v>
      </c>
      <c r="I1358" s="16">
        <f>F1358*H1358</f>
        <v>1400</v>
      </c>
      <c r="J1358" s="16">
        <f>G1358*H1358</f>
        <v>1280</v>
      </c>
      <c r="K1358" s="185">
        <v>3</v>
      </c>
      <c r="L1358" s="257" t="s">
        <v>4446</v>
      </c>
      <c r="M1358" s="178">
        <f>E1358*H1358</f>
        <v>1.96</v>
      </c>
    </row>
    <row r="1359" spans="1:13" x14ac:dyDescent="0.3">
      <c r="A1359" s="21" t="s">
        <v>4447</v>
      </c>
      <c r="B1359" s="244" t="s">
        <v>3837</v>
      </c>
      <c r="C1359" s="19" t="s">
        <v>1038</v>
      </c>
      <c r="D1359" s="12" t="s">
        <v>208</v>
      </c>
      <c r="E1359" s="266">
        <v>0.49</v>
      </c>
      <c r="F1359" s="35">
        <f>ROUNDUP(E1359*Bulk!$O$1,-1)</f>
        <v>350</v>
      </c>
      <c r="G1359" s="35">
        <f>ROUNDUP(E1359*Bulk!$O$3,-1)</f>
        <v>320</v>
      </c>
      <c r="H1359" s="2">
        <v>1</v>
      </c>
      <c r="I1359" s="16">
        <f>F1359*H1359</f>
        <v>350</v>
      </c>
      <c r="J1359" s="16">
        <f>G1359*H1359</f>
        <v>320</v>
      </c>
      <c r="K1359" s="185">
        <v>3</v>
      </c>
      <c r="L1359" s="257" t="s">
        <v>5193</v>
      </c>
      <c r="M1359" s="178">
        <f>E1359*H1359</f>
        <v>0.49</v>
      </c>
    </row>
    <row r="1360" spans="1:13" x14ac:dyDescent="0.3">
      <c r="A1360" s="30" t="s">
        <v>6694</v>
      </c>
      <c r="B1360" s="244" t="s">
        <v>3837</v>
      </c>
      <c r="C1360" s="19" t="s">
        <v>1038</v>
      </c>
      <c r="D1360" s="12" t="s">
        <v>208</v>
      </c>
      <c r="E1360" s="266">
        <v>0.49</v>
      </c>
      <c r="F1360" s="35">
        <f>ROUNDUP(E1360*Bulk!$O$1,-1)</f>
        <v>350</v>
      </c>
      <c r="G1360" s="35">
        <f>ROUNDUP(E1360*Bulk!$O$3,-1)</f>
        <v>320</v>
      </c>
      <c r="H1360" s="2">
        <v>1</v>
      </c>
      <c r="I1360" s="16">
        <f>F1360*H1360</f>
        <v>350</v>
      </c>
      <c r="J1360" s="16">
        <f>G1360*H1360</f>
        <v>320</v>
      </c>
      <c r="K1360" s="185">
        <v>3</v>
      </c>
      <c r="L1360" s="257" t="s">
        <v>6695</v>
      </c>
      <c r="M1360" s="178">
        <f>E1360*H1360</f>
        <v>0.49</v>
      </c>
    </row>
    <row r="1361" spans="1:13" x14ac:dyDescent="0.3">
      <c r="A1361" s="4" t="s">
        <v>4886</v>
      </c>
      <c r="B1361" s="128" t="s">
        <v>1464</v>
      </c>
      <c r="C1361" s="19" t="s">
        <v>1038</v>
      </c>
      <c r="D1361" s="12" t="s">
        <v>208</v>
      </c>
      <c r="E1361" s="266">
        <v>0.59</v>
      </c>
      <c r="F1361" s="35">
        <f>ROUNDUP(E1361*Bulk!$O$1,-1)</f>
        <v>420</v>
      </c>
      <c r="G1361" s="35">
        <f>ROUNDUP(E1361*Bulk!$O$3,-1)</f>
        <v>390</v>
      </c>
      <c r="H1361" s="2">
        <v>1</v>
      </c>
      <c r="I1361" s="16">
        <f>F1361*H1361</f>
        <v>420</v>
      </c>
      <c r="J1361" s="16">
        <f>G1361*H1361</f>
        <v>390</v>
      </c>
      <c r="K1361" s="185">
        <v>4</v>
      </c>
      <c r="L1361" s="257" t="s">
        <v>4887</v>
      </c>
      <c r="M1361" s="178">
        <f>E1361*H1361</f>
        <v>0.59</v>
      </c>
    </row>
    <row r="1362" spans="1:13" x14ac:dyDescent="0.3">
      <c r="A1362" s="4" t="s">
        <v>6213</v>
      </c>
      <c r="B1362" s="128" t="s">
        <v>1464</v>
      </c>
      <c r="C1362" s="19" t="s">
        <v>1038</v>
      </c>
      <c r="D1362" s="12" t="s">
        <v>208</v>
      </c>
      <c r="E1362" s="266">
        <v>0.49</v>
      </c>
      <c r="F1362" s="35">
        <f>ROUNDUP(E1362*Bulk!$O$1,-1)</f>
        <v>350</v>
      </c>
      <c r="G1362" s="35">
        <f>ROUNDUP(E1362*Bulk!$O$3,-1)</f>
        <v>320</v>
      </c>
      <c r="H1362" s="2">
        <v>1</v>
      </c>
      <c r="I1362" s="35">
        <f>F1362*H1362</f>
        <v>350</v>
      </c>
      <c r="J1362" s="35">
        <f>G1362*H1362</f>
        <v>320</v>
      </c>
      <c r="K1362" s="185">
        <v>4</v>
      </c>
      <c r="L1362" s="257" t="s">
        <v>6214</v>
      </c>
      <c r="M1362" s="178">
        <f>E1362*H1362</f>
        <v>0.49</v>
      </c>
    </row>
    <row r="1363" spans="1:13" x14ac:dyDescent="0.3">
      <c r="A1363" s="4" t="s">
        <v>1951</v>
      </c>
      <c r="B1363" s="146" t="s">
        <v>1490</v>
      </c>
      <c r="C1363" s="19" t="s">
        <v>1038</v>
      </c>
      <c r="D1363" s="12" t="s">
        <v>208</v>
      </c>
      <c r="E1363" s="266">
        <v>0.49</v>
      </c>
      <c r="F1363" s="35">
        <f>ROUNDUP(E1363*Bulk!$O$1,-1)</f>
        <v>350</v>
      </c>
      <c r="G1363" s="35">
        <f>ROUNDUP(E1363*Bulk!$O$3,-1)</f>
        <v>320</v>
      </c>
      <c r="H1363" s="2">
        <v>3</v>
      </c>
      <c r="I1363" s="16">
        <f>F1363*H1363</f>
        <v>1050</v>
      </c>
      <c r="J1363" s="16">
        <f>G1363*H1363</f>
        <v>960</v>
      </c>
      <c r="K1363" s="185">
        <v>4</v>
      </c>
      <c r="L1363" s="257" t="s">
        <v>1950</v>
      </c>
      <c r="M1363" s="178">
        <f>E1363*H1363</f>
        <v>1.47</v>
      </c>
    </row>
    <row r="1364" spans="1:13" x14ac:dyDescent="0.3">
      <c r="A1364" s="4" t="s">
        <v>2010</v>
      </c>
      <c r="B1364" s="152" t="s">
        <v>1496</v>
      </c>
      <c r="C1364" s="19" t="s">
        <v>1038</v>
      </c>
      <c r="D1364" s="12" t="s">
        <v>208</v>
      </c>
      <c r="E1364" s="266">
        <v>1.49</v>
      </c>
      <c r="F1364" s="35">
        <f>ROUNDUP(E1364*Bulk!$O$1,-1)</f>
        <v>1050</v>
      </c>
      <c r="G1364" s="35">
        <f>ROUNDUP(E1364*Bulk!$O$3,-1)</f>
        <v>970</v>
      </c>
      <c r="H1364" s="2">
        <v>1</v>
      </c>
      <c r="I1364" s="16">
        <f>F1364*H1364</f>
        <v>1050</v>
      </c>
      <c r="J1364" s="16">
        <f>G1364*H1364</f>
        <v>970</v>
      </c>
      <c r="K1364" s="185">
        <v>4</v>
      </c>
      <c r="L1364" s="257" t="s">
        <v>2009</v>
      </c>
      <c r="M1364" s="178">
        <f>E1364*H1364</f>
        <v>1.49</v>
      </c>
    </row>
    <row r="1365" spans="1:13" x14ac:dyDescent="0.3">
      <c r="A1365" s="4" t="s">
        <v>2058</v>
      </c>
      <c r="B1365" s="238" t="s">
        <v>1339</v>
      </c>
      <c r="C1365" s="19" t="s">
        <v>1038</v>
      </c>
      <c r="D1365" s="12" t="s">
        <v>208</v>
      </c>
      <c r="E1365" s="266">
        <v>0.59</v>
      </c>
      <c r="F1365" s="35">
        <f>ROUNDUP(E1365*Bulk!$O$1,-1)</f>
        <v>420</v>
      </c>
      <c r="G1365" s="35">
        <f>ROUNDUP(E1365*Bulk!$O$3,-1)</f>
        <v>390</v>
      </c>
      <c r="H1365" s="2">
        <v>1</v>
      </c>
      <c r="I1365" s="16">
        <f>F1365*H1365</f>
        <v>420</v>
      </c>
      <c r="J1365" s="16">
        <f>G1365*H1365</f>
        <v>390</v>
      </c>
      <c r="K1365" s="185">
        <v>4</v>
      </c>
      <c r="L1365" s="257" t="s">
        <v>2059</v>
      </c>
      <c r="M1365" s="178">
        <f>E1365*H1365</f>
        <v>0.59</v>
      </c>
    </row>
    <row r="1366" spans="1:13" x14ac:dyDescent="0.3">
      <c r="A1366" s="4" t="s">
        <v>2057</v>
      </c>
      <c r="B1366" s="23" t="s">
        <v>1339</v>
      </c>
      <c r="C1366" s="19" t="s">
        <v>1038</v>
      </c>
      <c r="D1366" s="12" t="s">
        <v>208</v>
      </c>
      <c r="E1366" s="266">
        <v>0.49</v>
      </c>
      <c r="F1366" s="35">
        <f>ROUNDUP(E1366*Bulk!$O$1,-1)</f>
        <v>350</v>
      </c>
      <c r="G1366" s="35">
        <f>ROUNDUP(E1366*Bulk!$O$3,-1)</f>
        <v>320</v>
      </c>
      <c r="H1366" s="2">
        <v>1</v>
      </c>
      <c r="I1366" s="16">
        <f>F1366*H1366</f>
        <v>350</v>
      </c>
      <c r="J1366" s="16">
        <f>G1366*H1366</f>
        <v>320</v>
      </c>
      <c r="K1366" s="185">
        <v>4</v>
      </c>
      <c r="L1366" s="257" t="s">
        <v>2056</v>
      </c>
      <c r="M1366" s="178">
        <f>E1366*H1366</f>
        <v>0.49</v>
      </c>
    </row>
    <row r="1367" spans="1:13" x14ac:dyDescent="0.3">
      <c r="A1367" s="30" t="s">
        <v>1088</v>
      </c>
      <c r="B1367" s="158" t="s">
        <v>1508</v>
      </c>
      <c r="C1367" s="19" t="s">
        <v>1038</v>
      </c>
      <c r="D1367" s="12" t="s">
        <v>208</v>
      </c>
      <c r="E1367" s="266">
        <v>0.59</v>
      </c>
      <c r="F1367" s="35">
        <f>ROUNDUP(E1367*Bulk!$O$1,-1)</f>
        <v>420</v>
      </c>
      <c r="G1367" s="35">
        <f>ROUNDUP(E1367*Bulk!$O$3,-1)</f>
        <v>390</v>
      </c>
      <c r="H1367" s="2">
        <v>2</v>
      </c>
      <c r="I1367" s="16">
        <f>F1367*H1367</f>
        <v>840</v>
      </c>
      <c r="J1367" s="16">
        <f>G1367*H1367</f>
        <v>780</v>
      </c>
      <c r="K1367" s="185">
        <v>4</v>
      </c>
      <c r="L1367" s="257" t="s">
        <v>1087</v>
      </c>
      <c r="M1367" s="178">
        <f>E1367*H1367</f>
        <v>1.18</v>
      </c>
    </row>
    <row r="1368" spans="1:13" x14ac:dyDescent="0.3">
      <c r="A1368" s="4" t="s">
        <v>2057</v>
      </c>
      <c r="B1368" s="172" t="s">
        <v>1525</v>
      </c>
      <c r="C1368" s="19" t="s">
        <v>1038</v>
      </c>
      <c r="D1368" s="12" t="s">
        <v>208</v>
      </c>
      <c r="E1368" s="266">
        <v>0.49</v>
      </c>
      <c r="F1368" s="35">
        <f>ROUNDUP(E1368*Bulk!$O$1,-1)</f>
        <v>350</v>
      </c>
      <c r="G1368" s="35">
        <f>ROUNDUP(E1368*Bulk!$O$3,-1)</f>
        <v>320</v>
      </c>
      <c r="H1368" s="2">
        <v>2</v>
      </c>
      <c r="I1368" s="16">
        <f>F1368*H1368</f>
        <v>700</v>
      </c>
      <c r="J1368" s="16">
        <f>G1368*H1368</f>
        <v>640</v>
      </c>
      <c r="K1368" s="185">
        <v>4</v>
      </c>
      <c r="L1368" s="257" t="s">
        <v>2331</v>
      </c>
      <c r="M1368" s="178">
        <f>E1368*H1368</f>
        <v>0.98</v>
      </c>
    </row>
    <row r="1369" spans="1:13" x14ac:dyDescent="0.3">
      <c r="A1369" s="4" t="s">
        <v>4448</v>
      </c>
      <c r="B1369" s="193" t="s">
        <v>2423</v>
      </c>
      <c r="C1369" s="19" t="s">
        <v>1038</v>
      </c>
      <c r="D1369" s="12" t="s">
        <v>208</v>
      </c>
      <c r="E1369" s="266">
        <v>0.49</v>
      </c>
      <c r="F1369" s="35">
        <f>ROUNDUP(E1369*Bulk!$O$1,-1)</f>
        <v>350</v>
      </c>
      <c r="G1369" s="35">
        <f>ROUNDUP(E1369*Bulk!$O$3,-1)</f>
        <v>320</v>
      </c>
      <c r="H1369" s="2">
        <v>1</v>
      </c>
      <c r="I1369" s="16">
        <f>F1369*H1369</f>
        <v>350</v>
      </c>
      <c r="J1369" s="16">
        <f>G1369*H1369</f>
        <v>320</v>
      </c>
      <c r="K1369" s="185">
        <v>4</v>
      </c>
      <c r="L1369" s="257" t="s">
        <v>4449</v>
      </c>
      <c r="M1369" s="178">
        <f>E1369*H1369</f>
        <v>0.49</v>
      </c>
    </row>
    <row r="1370" spans="1:13" x14ac:dyDescent="0.3">
      <c r="A1370" s="4" t="s">
        <v>4253</v>
      </c>
      <c r="B1370" s="249" t="s">
        <v>4120</v>
      </c>
      <c r="C1370" s="19" t="s">
        <v>1038</v>
      </c>
      <c r="D1370" s="12" t="s">
        <v>208</v>
      </c>
      <c r="E1370" s="266">
        <v>0.49</v>
      </c>
      <c r="F1370" s="35">
        <f>ROUNDUP(E1370*Bulk!$O$1,-1)</f>
        <v>350</v>
      </c>
      <c r="G1370" s="35">
        <f>ROUNDUP(E1370*Bulk!$O$3,-1)</f>
        <v>320</v>
      </c>
      <c r="H1370" s="2">
        <v>3</v>
      </c>
      <c r="I1370" s="16">
        <f>F1370*H1370</f>
        <v>1050</v>
      </c>
      <c r="J1370" s="16">
        <f>G1370*H1370</f>
        <v>960</v>
      </c>
      <c r="K1370" s="185">
        <v>4</v>
      </c>
      <c r="L1370" s="257" t="s">
        <v>4254</v>
      </c>
      <c r="M1370" s="178">
        <f>E1370*H1370</f>
        <v>1.47</v>
      </c>
    </row>
    <row r="1371" spans="1:13" x14ac:dyDescent="0.3">
      <c r="A1371" s="4" t="s">
        <v>1549</v>
      </c>
      <c r="B1371" s="137" t="s">
        <v>1477</v>
      </c>
      <c r="C1371" s="19" t="s">
        <v>1038</v>
      </c>
      <c r="D1371" s="12" t="s">
        <v>208</v>
      </c>
      <c r="E1371" s="266">
        <v>0.99</v>
      </c>
      <c r="F1371" s="35">
        <f>ROUNDUP(E1371*Bulk!$O$1,-1)</f>
        <v>700</v>
      </c>
      <c r="G1371" s="35">
        <f>ROUNDUP(E1371*Bulk!$O$3,-1)</f>
        <v>650</v>
      </c>
      <c r="H1371" s="2">
        <v>1</v>
      </c>
      <c r="I1371" s="16">
        <f>F1371*H1371</f>
        <v>700</v>
      </c>
      <c r="J1371" s="16">
        <f>G1371*H1371</f>
        <v>650</v>
      </c>
      <c r="K1371" s="185">
        <v>5</v>
      </c>
      <c r="L1371" s="257" t="s">
        <v>1550</v>
      </c>
      <c r="M1371" s="178">
        <f>E1371*H1371</f>
        <v>0.99</v>
      </c>
    </row>
    <row r="1372" spans="1:13" x14ac:dyDescent="0.3">
      <c r="A1372" s="30" t="s">
        <v>2352</v>
      </c>
      <c r="B1372" s="143" t="s">
        <v>1505</v>
      </c>
      <c r="C1372" s="19" t="s">
        <v>1038</v>
      </c>
      <c r="D1372" s="12" t="s">
        <v>208</v>
      </c>
      <c r="E1372" s="266">
        <v>0.49</v>
      </c>
      <c r="F1372" s="35">
        <f>ROUNDUP(E1372*Bulk!$O$1,-1)</f>
        <v>350</v>
      </c>
      <c r="G1372" s="35">
        <f>ROUNDUP(E1372*Bulk!$O$3,-1)</f>
        <v>320</v>
      </c>
      <c r="H1372" s="2">
        <v>4</v>
      </c>
      <c r="I1372" s="16">
        <f>F1372*H1372</f>
        <v>1400</v>
      </c>
      <c r="J1372" s="16">
        <f>G1372*H1372</f>
        <v>1280</v>
      </c>
      <c r="K1372" s="185">
        <v>5</v>
      </c>
      <c r="L1372" s="257" t="s">
        <v>1111</v>
      </c>
      <c r="M1372" s="178">
        <f>E1372*H1372</f>
        <v>1.96</v>
      </c>
    </row>
    <row r="1373" spans="1:13" x14ac:dyDescent="0.3">
      <c r="A1373" s="4" t="s">
        <v>2067</v>
      </c>
      <c r="B1373" s="23" t="s">
        <v>1339</v>
      </c>
      <c r="C1373" s="19" t="s">
        <v>1038</v>
      </c>
      <c r="D1373" s="12" t="s">
        <v>208</v>
      </c>
      <c r="E1373" s="266">
        <v>1.49</v>
      </c>
      <c r="F1373" s="35">
        <f>ROUNDUP(E1373*Bulk!$O$1,-1)</f>
        <v>1050</v>
      </c>
      <c r="G1373" s="35">
        <f>ROUNDUP(E1373*Bulk!$O$3,-1)</f>
        <v>970</v>
      </c>
      <c r="H1373" s="2">
        <v>1</v>
      </c>
      <c r="I1373" s="16">
        <f>F1373*H1373</f>
        <v>1050</v>
      </c>
      <c r="J1373" s="16">
        <f>G1373*H1373</f>
        <v>970</v>
      </c>
      <c r="K1373" s="185">
        <v>5</v>
      </c>
      <c r="L1373" s="257" t="s">
        <v>2066</v>
      </c>
      <c r="M1373" s="178">
        <f>E1373*H1373</f>
        <v>1.49</v>
      </c>
    </row>
    <row r="1374" spans="1:13" x14ac:dyDescent="0.3">
      <c r="A1374" s="30" t="s">
        <v>1112</v>
      </c>
      <c r="B1374" s="158" t="s">
        <v>1508</v>
      </c>
      <c r="C1374" s="19" t="s">
        <v>1038</v>
      </c>
      <c r="D1374" s="12" t="s">
        <v>208</v>
      </c>
      <c r="E1374" s="266">
        <v>0.49</v>
      </c>
      <c r="F1374" s="35">
        <f>ROUNDUP(E1374*Bulk!$O$1,-1)</f>
        <v>350</v>
      </c>
      <c r="G1374" s="35">
        <f>ROUNDUP(E1374*Bulk!$O$3,-1)</f>
        <v>320</v>
      </c>
      <c r="H1374" s="2">
        <v>3</v>
      </c>
      <c r="I1374" s="16">
        <f>F1374*H1374</f>
        <v>1050</v>
      </c>
      <c r="J1374" s="16">
        <f>G1374*H1374</f>
        <v>960</v>
      </c>
      <c r="K1374" s="185">
        <v>5</v>
      </c>
      <c r="L1374" s="257" t="s">
        <v>1113</v>
      </c>
      <c r="M1374" s="178">
        <f>E1374*H1374</f>
        <v>1.47</v>
      </c>
    </row>
    <row r="1375" spans="1:13" x14ac:dyDescent="0.3">
      <c r="A1375" s="30" t="s">
        <v>3107</v>
      </c>
      <c r="B1375" s="289" t="s">
        <v>1513</v>
      </c>
      <c r="C1375" s="19" t="s">
        <v>1038</v>
      </c>
      <c r="D1375" s="12" t="s">
        <v>208</v>
      </c>
      <c r="E1375" s="266">
        <v>0.49</v>
      </c>
      <c r="F1375" s="35">
        <f>ROUNDUP(E1375*Bulk!$O$1,-1)</f>
        <v>350</v>
      </c>
      <c r="G1375" s="35">
        <f>ROUNDUP(E1375*Bulk!$O$3,-1)</f>
        <v>320</v>
      </c>
      <c r="H1375" s="2">
        <v>1</v>
      </c>
      <c r="I1375" s="16">
        <f>F1375*H1375</f>
        <v>350</v>
      </c>
      <c r="J1375" s="16">
        <f>G1375*H1375</f>
        <v>320</v>
      </c>
      <c r="K1375" s="185">
        <v>5</v>
      </c>
      <c r="L1375" s="257" t="s">
        <v>3106</v>
      </c>
      <c r="M1375" s="178">
        <f>E1375*H1375</f>
        <v>0.49</v>
      </c>
    </row>
    <row r="1376" spans="1:13" x14ac:dyDescent="0.3">
      <c r="A1376" s="38" t="s">
        <v>1115</v>
      </c>
      <c r="B1376" s="298" t="s">
        <v>1516</v>
      </c>
      <c r="C1376" s="19" t="s">
        <v>1038</v>
      </c>
      <c r="D1376" s="12" t="s">
        <v>208</v>
      </c>
      <c r="E1376" s="266">
        <v>0.99</v>
      </c>
      <c r="F1376" s="35">
        <f>ROUNDUP(E1376*Bulk!$O$1,-1)</f>
        <v>700</v>
      </c>
      <c r="G1376" s="35">
        <f>ROUNDUP(E1376*Bulk!$O$3,-1)</f>
        <v>650</v>
      </c>
      <c r="H1376" s="2">
        <v>1</v>
      </c>
      <c r="I1376" s="16">
        <f>F1376*H1376</f>
        <v>700</v>
      </c>
      <c r="J1376" s="16">
        <f>G1376*H1376</f>
        <v>650</v>
      </c>
      <c r="K1376" s="185">
        <v>5</v>
      </c>
      <c r="L1376" s="257" t="s">
        <v>1114</v>
      </c>
      <c r="M1376" s="178">
        <f>E1376*H1376</f>
        <v>0.99</v>
      </c>
    </row>
    <row r="1377" spans="1:13" x14ac:dyDescent="0.3">
      <c r="A1377" s="30" t="s">
        <v>426</v>
      </c>
      <c r="B1377" s="172" t="s">
        <v>1525</v>
      </c>
      <c r="C1377" s="19" t="s">
        <v>1038</v>
      </c>
      <c r="D1377" s="12" t="s">
        <v>208</v>
      </c>
      <c r="E1377" s="266">
        <v>0.75</v>
      </c>
      <c r="F1377" s="35">
        <f>ROUNDUP(E1377*Bulk!$O$1,-1)</f>
        <v>530</v>
      </c>
      <c r="G1377" s="35">
        <f>ROUNDUP(E1377*Bulk!$O$3,-1)</f>
        <v>490</v>
      </c>
      <c r="H1377" s="2">
        <v>1</v>
      </c>
      <c r="I1377" s="16">
        <f>F1377*H1377</f>
        <v>530</v>
      </c>
      <c r="J1377" s="16">
        <f>G1377*H1377</f>
        <v>490</v>
      </c>
      <c r="K1377" s="185">
        <v>5</v>
      </c>
      <c r="L1377" s="257" t="s">
        <v>427</v>
      </c>
      <c r="M1377" s="178">
        <f>E1377*H1377</f>
        <v>0.75</v>
      </c>
    </row>
    <row r="1378" spans="1:13" x14ac:dyDescent="0.3">
      <c r="A1378" s="4" t="s">
        <v>2328</v>
      </c>
      <c r="B1378" s="172" t="s">
        <v>1525</v>
      </c>
      <c r="C1378" s="19" t="s">
        <v>1038</v>
      </c>
      <c r="D1378" s="12" t="s">
        <v>208</v>
      </c>
      <c r="E1378" s="266">
        <v>0.49</v>
      </c>
      <c r="F1378" s="35">
        <f>ROUNDUP(E1378*Bulk!$O$1,-1)</f>
        <v>350</v>
      </c>
      <c r="G1378" s="35">
        <f>ROUNDUP(E1378*Bulk!$O$3,-1)</f>
        <v>320</v>
      </c>
      <c r="H1378" s="2">
        <v>2</v>
      </c>
      <c r="I1378" s="16">
        <f>F1378*H1378</f>
        <v>700</v>
      </c>
      <c r="J1378" s="16">
        <f>G1378*H1378</f>
        <v>640</v>
      </c>
      <c r="K1378" s="185">
        <v>6</v>
      </c>
      <c r="L1378" s="257" t="s">
        <v>2329</v>
      </c>
      <c r="M1378" s="178">
        <f>E1378*H1378</f>
        <v>0.98</v>
      </c>
    </row>
    <row r="1379" spans="1:13" x14ac:dyDescent="0.3">
      <c r="A1379" s="4" t="s">
        <v>4255</v>
      </c>
      <c r="B1379" s="193" t="s">
        <v>2423</v>
      </c>
      <c r="C1379" s="19" t="s">
        <v>1038</v>
      </c>
      <c r="D1379" s="11" t="s">
        <v>210</v>
      </c>
      <c r="E1379" s="266">
        <v>1.49</v>
      </c>
      <c r="F1379" s="35">
        <f>ROUNDUP(E1379*Bulk!$O$1,-1)</f>
        <v>1050</v>
      </c>
      <c r="G1379" s="35">
        <f>ROUNDUP(E1379*Bulk!$O$3,-1)</f>
        <v>970</v>
      </c>
      <c r="H1379" s="2">
        <v>2</v>
      </c>
      <c r="I1379" s="16">
        <f>F1379*H1379</f>
        <v>2100</v>
      </c>
      <c r="J1379" s="16">
        <f>G1379*H1379</f>
        <v>1940</v>
      </c>
      <c r="K1379" s="185">
        <v>6</v>
      </c>
      <c r="L1379" s="257" t="s">
        <v>4256</v>
      </c>
      <c r="M1379" s="178">
        <f>E1379*H1379</f>
        <v>2.98</v>
      </c>
    </row>
    <row r="1380" spans="1:13" x14ac:dyDescent="0.3">
      <c r="A1380" s="4" t="s">
        <v>2090</v>
      </c>
      <c r="B1380" s="23" t="s">
        <v>1339</v>
      </c>
      <c r="C1380" s="19" t="s">
        <v>1038</v>
      </c>
      <c r="D1380" s="12" t="s">
        <v>208</v>
      </c>
      <c r="E1380" s="266">
        <v>0.49</v>
      </c>
      <c r="F1380" s="35">
        <f>ROUNDUP(E1380*Bulk!$O$1,-1)</f>
        <v>350</v>
      </c>
      <c r="G1380" s="35">
        <f>ROUNDUP(E1380*Bulk!$O$3,-1)</f>
        <v>320</v>
      </c>
      <c r="H1380" s="2">
        <v>1</v>
      </c>
      <c r="I1380" s="16">
        <f>F1380*H1380</f>
        <v>350</v>
      </c>
      <c r="J1380" s="16">
        <f>G1380*H1380</f>
        <v>320</v>
      </c>
      <c r="K1380" s="185">
        <v>7</v>
      </c>
      <c r="L1380" s="257" t="s">
        <v>2091</v>
      </c>
      <c r="M1380" s="178">
        <f>E1380*H1380</f>
        <v>0.49</v>
      </c>
    </row>
    <row r="1381" spans="1:13" x14ac:dyDescent="0.3">
      <c r="A1381" s="4" t="s">
        <v>2090</v>
      </c>
      <c r="B1381" s="172" t="s">
        <v>1525</v>
      </c>
      <c r="C1381" s="19" t="s">
        <v>1038</v>
      </c>
      <c r="D1381" s="12" t="s">
        <v>208</v>
      </c>
      <c r="E1381" s="266">
        <v>0.49</v>
      </c>
      <c r="F1381" s="35">
        <f>ROUNDUP(E1381*Bulk!$O$1,-1)</f>
        <v>350</v>
      </c>
      <c r="G1381" s="35">
        <f>ROUNDUP(E1381*Bulk!$O$3,-1)</f>
        <v>320</v>
      </c>
      <c r="H1381" s="2">
        <v>2</v>
      </c>
      <c r="I1381" s="16">
        <f>F1381*H1381</f>
        <v>700</v>
      </c>
      <c r="J1381" s="16">
        <f>G1381*H1381</f>
        <v>640</v>
      </c>
      <c r="K1381" s="185">
        <v>7</v>
      </c>
      <c r="L1381" s="257" t="s">
        <v>2330</v>
      </c>
      <c r="M1381" s="178">
        <f>E1381*H1381</f>
        <v>0.98</v>
      </c>
    </row>
    <row r="1382" spans="1:13" x14ac:dyDescent="0.3">
      <c r="A1382" s="30" t="s">
        <v>1146</v>
      </c>
      <c r="B1382" s="165" t="s">
        <v>1515</v>
      </c>
      <c r="C1382" s="19" t="s">
        <v>1038</v>
      </c>
      <c r="D1382" s="12" t="s">
        <v>208</v>
      </c>
      <c r="E1382" s="266">
        <v>0.49</v>
      </c>
      <c r="F1382" s="35">
        <f>ROUNDUP(E1382*Bulk!$O$1,-1)</f>
        <v>350</v>
      </c>
      <c r="G1382" s="35">
        <f>ROUNDUP(E1382*Bulk!$O$3,-1)</f>
        <v>320</v>
      </c>
      <c r="H1382" s="2">
        <v>1</v>
      </c>
      <c r="I1382" s="16">
        <f>F1382*H1382</f>
        <v>350</v>
      </c>
      <c r="J1382" s="16">
        <f>G1382*H1382</f>
        <v>320</v>
      </c>
      <c r="K1382" s="185">
        <v>8</v>
      </c>
      <c r="L1382" s="257" t="s">
        <v>1145</v>
      </c>
      <c r="M1382" s="178">
        <f>E1382*H1382</f>
        <v>0.49</v>
      </c>
    </row>
    <row r="1383" spans="1:13" x14ac:dyDescent="0.3">
      <c r="A1383" s="30" t="s">
        <v>4888</v>
      </c>
      <c r="B1383" s="128" t="s">
        <v>1464</v>
      </c>
      <c r="C1383" s="19" t="s">
        <v>1038</v>
      </c>
      <c r="D1383" s="12" t="s">
        <v>208</v>
      </c>
      <c r="E1383" s="266">
        <v>0.49</v>
      </c>
      <c r="F1383" s="35">
        <f>ROUNDUP(E1383*Bulk!$O$1,-1)</f>
        <v>350</v>
      </c>
      <c r="G1383" s="35">
        <f>ROUNDUP(E1383*Bulk!$O$3,-1)</f>
        <v>320</v>
      </c>
      <c r="H1383" s="2">
        <v>1</v>
      </c>
      <c r="I1383" s="16">
        <f>F1383*H1383</f>
        <v>350</v>
      </c>
      <c r="J1383" s="16">
        <f>G1383*H1383</f>
        <v>320</v>
      </c>
      <c r="K1383" s="188" t="s">
        <v>2394</v>
      </c>
      <c r="L1383" s="257" t="s">
        <v>4889</v>
      </c>
      <c r="M1383" s="178">
        <f>E1383*H1383</f>
        <v>0.49</v>
      </c>
    </row>
    <row r="1384" spans="1:13" x14ac:dyDescent="0.3">
      <c r="A1384" s="4" t="s">
        <v>5194</v>
      </c>
      <c r="B1384" s="71" t="s">
        <v>1480</v>
      </c>
      <c r="C1384" s="19" t="s">
        <v>1038</v>
      </c>
      <c r="D1384" s="12" t="s">
        <v>208</v>
      </c>
      <c r="E1384" s="266">
        <v>0.49</v>
      </c>
      <c r="F1384" s="35">
        <f>ROUNDUP(E1384*Bulk!$O$1,-1)</f>
        <v>350</v>
      </c>
      <c r="G1384" s="35">
        <f>ROUNDUP(E1384*Bulk!$O$3,-1)</f>
        <v>320</v>
      </c>
      <c r="H1384" s="2">
        <v>1</v>
      </c>
      <c r="I1384" s="16">
        <f>F1384*H1384</f>
        <v>350</v>
      </c>
      <c r="J1384" s="16">
        <f>G1384*H1384</f>
        <v>320</v>
      </c>
      <c r="K1384" s="188" t="s">
        <v>2394</v>
      </c>
      <c r="L1384" s="257" t="s">
        <v>5195</v>
      </c>
      <c r="M1384" s="178">
        <f>E1384*H1384</f>
        <v>0.49</v>
      </c>
    </row>
    <row r="1385" spans="1:13" x14ac:dyDescent="0.3">
      <c r="A1385" s="30" t="s">
        <v>1150</v>
      </c>
      <c r="B1385" s="170" t="s">
        <v>1523</v>
      </c>
      <c r="C1385" s="19" t="s">
        <v>1038</v>
      </c>
      <c r="D1385" s="12" t="s">
        <v>208</v>
      </c>
      <c r="E1385" s="266">
        <v>0.49</v>
      </c>
      <c r="F1385" s="35">
        <f>ROUNDUP(E1385*Bulk!$O$1,-1)</f>
        <v>350</v>
      </c>
      <c r="G1385" s="35">
        <f>ROUNDUP(E1385*Bulk!$O$3,-1)</f>
        <v>320</v>
      </c>
      <c r="H1385" s="2">
        <v>1</v>
      </c>
      <c r="I1385" s="16">
        <f>F1385*H1385</f>
        <v>350</v>
      </c>
      <c r="J1385" s="16">
        <f>G1385*H1385</f>
        <v>320</v>
      </c>
      <c r="K1385" s="188" t="s">
        <v>2394</v>
      </c>
      <c r="L1385" s="257" t="s">
        <v>1151</v>
      </c>
      <c r="M1385" s="178">
        <f>E1385*H1385</f>
        <v>0.49</v>
      </c>
    </row>
    <row r="1386" spans="1:13" x14ac:dyDescent="0.3">
      <c r="A1386" s="30" t="s">
        <v>1053</v>
      </c>
      <c r="B1386" s="165" t="s">
        <v>1515</v>
      </c>
      <c r="C1386" s="19" t="s">
        <v>1066</v>
      </c>
      <c r="D1386" s="12" t="s">
        <v>208</v>
      </c>
      <c r="E1386" s="266">
        <v>0.49</v>
      </c>
      <c r="F1386" s="35">
        <f>ROUNDUP(E1386*Bulk!$O$1,-1)</f>
        <v>350</v>
      </c>
      <c r="G1386" s="35">
        <f>ROUNDUP(E1386*Bulk!$O$3,-1)</f>
        <v>320</v>
      </c>
      <c r="H1386" s="2">
        <v>1</v>
      </c>
      <c r="I1386" s="16">
        <f>F1386*H1386</f>
        <v>350</v>
      </c>
      <c r="J1386" s="16">
        <f>G1386*H1386</f>
        <v>320</v>
      </c>
      <c r="K1386" s="185">
        <v>3</v>
      </c>
      <c r="L1386" s="257" t="s">
        <v>1054</v>
      </c>
      <c r="M1386" s="178">
        <f>E1386*H1386</f>
        <v>0.49</v>
      </c>
    </row>
    <row r="1387" spans="1:13" x14ac:dyDescent="0.3">
      <c r="A1387" s="30" t="s">
        <v>1056</v>
      </c>
      <c r="B1387" s="172" t="s">
        <v>1525</v>
      </c>
      <c r="C1387" s="19" t="s">
        <v>1066</v>
      </c>
      <c r="D1387" s="12" t="s">
        <v>208</v>
      </c>
      <c r="E1387" s="266">
        <v>0.49</v>
      </c>
      <c r="F1387" s="35">
        <f>ROUNDUP(E1387*Bulk!$O$1,-1)</f>
        <v>350</v>
      </c>
      <c r="G1387" s="35">
        <f>ROUNDUP(E1387*Bulk!$O$3,-1)</f>
        <v>320</v>
      </c>
      <c r="H1387" s="2">
        <v>2</v>
      </c>
      <c r="I1387" s="16">
        <f>F1387*H1387</f>
        <v>700</v>
      </c>
      <c r="J1387" s="16">
        <f>G1387*H1387</f>
        <v>640</v>
      </c>
      <c r="K1387" s="185">
        <v>3</v>
      </c>
      <c r="L1387" s="257" t="s">
        <v>1055</v>
      </c>
      <c r="M1387" s="178">
        <f>E1387*H1387</f>
        <v>0.98</v>
      </c>
    </row>
    <row r="1388" spans="1:13" x14ac:dyDescent="0.3">
      <c r="A1388" s="30" t="s">
        <v>1089</v>
      </c>
      <c r="B1388" s="166" t="s">
        <v>1516</v>
      </c>
      <c r="C1388" s="19" t="s">
        <v>1066</v>
      </c>
      <c r="D1388" s="12" t="s">
        <v>208</v>
      </c>
      <c r="E1388" s="266">
        <v>0.49</v>
      </c>
      <c r="F1388" s="35">
        <f>ROUNDUP(E1388*Bulk!$O$1,-1)</f>
        <v>350</v>
      </c>
      <c r="G1388" s="35">
        <f>ROUNDUP(E1388*Bulk!$O$3,-1)</f>
        <v>320</v>
      </c>
      <c r="H1388" s="2">
        <v>2</v>
      </c>
      <c r="I1388" s="16">
        <f>F1388*H1388</f>
        <v>700</v>
      </c>
      <c r="J1388" s="16">
        <f>G1388*H1388</f>
        <v>640</v>
      </c>
      <c r="K1388" s="185">
        <v>4</v>
      </c>
      <c r="L1388" s="257" t="s">
        <v>1090</v>
      </c>
      <c r="M1388" s="178">
        <f>E1388*H1388</f>
        <v>0.98</v>
      </c>
    </row>
    <row r="1389" spans="1:13" x14ac:dyDescent="0.3">
      <c r="A1389" s="30" t="s">
        <v>1116</v>
      </c>
      <c r="B1389" s="23" t="s">
        <v>1354</v>
      </c>
      <c r="C1389" s="19" t="s">
        <v>1066</v>
      </c>
      <c r="D1389" s="11" t="s">
        <v>210</v>
      </c>
      <c r="E1389" s="266">
        <v>1.99</v>
      </c>
      <c r="F1389" s="35">
        <f>ROUNDUP(E1389*Bulk!$O$1,-1)</f>
        <v>1400</v>
      </c>
      <c r="G1389" s="35">
        <f>ROUNDUP(E1389*Bulk!$O$3,-1)</f>
        <v>1300</v>
      </c>
      <c r="H1389" s="2">
        <v>1</v>
      </c>
      <c r="I1389" s="16">
        <f>F1389*H1389</f>
        <v>1400</v>
      </c>
      <c r="J1389" s="16">
        <f>G1389*H1389</f>
        <v>1300</v>
      </c>
      <c r="K1389" s="185">
        <v>5</v>
      </c>
      <c r="L1389" s="257" t="s">
        <v>1117</v>
      </c>
      <c r="M1389" s="178">
        <f>E1389*H1389</f>
        <v>1.99</v>
      </c>
    </row>
    <row r="1390" spans="1:13" x14ac:dyDescent="0.3">
      <c r="A1390" s="4" t="s">
        <v>3118</v>
      </c>
      <c r="B1390" s="166" t="s">
        <v>1516</v>
      </c>
      <c r="C1390" s="19" t="s">
        <v>1066</v>
      </c>
      <c r="D1390" s="12" t="s">
        <v>208</v>
      </c>
      <c r="E1390" s="266">
        <v>0.99</v>
      </c>
      <c r="F1390" s="35">
        <f>ROUNDUP(E1390*Bulk!$O$1,-1)</f>
        <v>700</v>
      </c>
      <c r="G1390" s="35">
        <f>ROUNDUP(E1390*Bulk!$O$3,-1)</f>
        <v>650</v>
      </c>
      <c r="H1390" s="2">
        <v>2</v>
      </c>
      <c r="I1390" s="16">
        <f>F1390*H1390</f>
        <v>1400</v>
      </c>
      <c r="J1390" s="16">
        <f>G1390*H1390</f>
        <v>1300</v>
      </c>
      <c r="K1390" s="185">
        <v>7</v>
      </c>
      <c r="L1390" s="257" t="s">
        <v>3117</v>
      </c>
      <c r="M1390" s="178">
        <f>E1390*H1390</f>
        <v>1.98</v>
      </c>
    </row>
    <row r="1391" spans="1:13" x14ac:dyDescent="0.3">
      <c r="A1391" s="4" t="s">
        <v>6216</v>
      </c>
      <c r="B1391" s="149" t="s">
        <v>1493</v>
      </c>
      <c r="C1391" s="14" t="s">
        <v>1152</v>
      </c>
      <c r="D1391" s="11" t="s">
        <v>210</v>
      </c>
      <c r="E1391" s="266">
        <v>0.99</v>
      </c>
      <c r="F1391" s="35">
        <f>ROUNDUP(E1391*Bulk!$O$1,-1)</f>
        <v>700</v>
      </c>
      <c r="G1391" s="35">
        <f>ROUNDUP(E1391*Bulk!$O$3,-1)</f>
        <v>650</v>
      </c>
      <c r="H1391" s="2">
        <v>1</v>
      </c>
      <c r="I1391" s="35">
        <f>F1391*H1391</f>
        <v>700</v>
      </c>
      <c r="J1391" s="35">
        <f>G1391*H1391</f>
        <v>650</v>
      </c>
      <c r="K1391" s="185">
        <v>0</v>
      </c>
      <c r="L1391" s="257" t="s">
        <v>6215</v>
      </c>
      <c r="M1391" s="178">
        <f>E1391*H1391</f>
        <v>0.99</v>
      </c>
    </row>
    <row r="1392" spans="1:13" x14ac:dyDescent="0.3">
      <c r="A1392" s="4" t="s">
        <v>3519</v>
      </c>
      <c r="B1392" s="205" t="s">
        <v>2628</v>
      </c>
      <c r="C1392" s="14" t="s">
        <v>1152</v>
      </c>
      <c r="D1392" s="12" t="s">
        <v>208</v>
      </c>
      <c r="E1392" s="266">
        <v>0.99</v>
      </c>
      <c r="F1392" s="35">
        <f>ROUNDUP(E1392*Bulk!$O$1,-1)</f>
        <v>700</v>
      </c>
      <c r="G1392" s="35">
        <f>ROUNDUP(E1392*Bulk!$O$3,-1)</f>
        <v>650</v>
      </c>
      <c r="H1392" s="2">
        <v>1</v>
      </c>
      <c r="I1392" s="16">
        <f>F1392*H1392</f>
        <v>700</v>
      </c>
      <c r="J1392" s="16">
        <f>G1392*H1392</f>
        <v>650</v>
      </c>
      <c r="K1392" s="185">
        <v>0</v>
      </c>
      <c r="L1392" s="257" t="s">
        <v>3518</v>
      </c>
      <c r="M1392" s="178">
        <f>E1392*H1392</f>
        <v>0.99</v>
      </c>
    </row>
    <row r="1393" spans="1:13" x14ac:dyDescent="0.3">
      <c r="A1393" s="4" t="s">
        <v>4450</v>
      </c>
      <c r="B1393" s="127" t="s">
        <v>1463</v>
      </c>
      <c r="C1393" s="14" t="s">
        <v>1152</v>
      </c>
      <c r="D1393" s="12" t="s">
        <v>208</v>
      </c>
      <c r="E1393" s="266">
        <v>0.99</v>
      </c>
      <c r="F1393" s="35">
        <f>ROUNDUP(E1393*Bulk!$O$1,-1)</f>
        <v>700</v>
      </c>
      <c r="G1393" s="35">
        <f>ROUNDUP(E1393*Bulk!$O$3,-1)</f>
        <v>650</v>
      </c>
      <c r="H1393" s="2">
        <v>1</v>
      </c>
      <c r="I1393" s="16">
        <f>F1393*H1393</f>
        <v>700</v>
      </c>
      <c r="J1393" s="16">
        <f>G1393*H1393</f>
        <v>650</v>
      </c>
      <c r="K1393" s="185">
        <v>1</v>
      </c>
      <c r="L1393" s="257" t="s">
        <v>4451</v>
      </c>
      <c r="M1393" s="178">
        <f>E1393*H1393</f>
        <v>0.99</v>
      </c>
    </row>
    <row r="1394" spans="1:13" x14ac:dyDescent="0.3">
      <c r="A1394" s="4" t="s">
        <v>5196</v>
      </c>
      <c r="B1394" s="142" t="s">
        <v>1485</v>
      </c>
      <c r="C1394" s="14" t="s">
        <v>1152</v>
      </c>
      <c r="D1394" s="12" t="s">
        <v>208</v>
      </c>
      <c r="E1394" s="266">
        <v>0.75</v>
      </c>
      <c r="F1394" s="35">
        <f>ROUNDUP(E1394*Bulk!$O$1,-1)</f>
        <v>530</v>
      </c>
      <c r="G1394" s="35">
        <f>ROUNDUP(E1394*Bulk!$O$3,-1)</f>
        <v>490</v>
      </c>
      <c r="H1394" s="2">
        <v>1</v>
      </c>
      <c r="I1394" s="16">
        <f>F1394*H1394</f>
        <v>530</v>
      </c>
      <c r="J1394" s="16">
        <f>G1394*H1394</f>
        <v>490</v>
      </c>
      <c r="K1394" s="185">
        <v>1</v>
      </c>
      <c r="L1394" s="257" t="s">
        <v>5197</v>
      </c>
      <c r="M1394" s="178">
        <f>E1394*H1394</f>
        <v>0.75</v>
      </c>
    </row>
    <row r="1395" spans="1:13" x14ac:dyDescent="0.3">
      <c r="A1395" s="4" t="s">
        <v>1558</v>
      </c>
      <c r="B1395" s="142" t="s">
        <v>1485</v>
      </c>
      <c r="C1395" s="14" t="s">
        <v>1152</v>
      </c>
      <c r="D1395" s="12" t="s">
        <v>208</v>
      </c>
      <c r="E1395" s="266">
        <v>0.49</v>
      </c>
      <c r="F1395" s="35">
        <f>ROUNDUP(E1395*Bulk!$O$1,-1)</f>
        <v>350</v>
      </c>
      <c r="G1395" s="35">
        <f>ROUNDUP(E1395*Bulk!$O$3,-1)</f>
        <v>320</v>
      </c>
      <c r="H1395" s="2">
        <v>1</v>
      </c>
      <c r="I1395" s="16">
        <f>F1395*H1395</f>
        <v>350</v>
      </c>
      <c r="J1395" s="16">
        <f>G1395*H1395</f>
        <v>320</v>
      </c>
      <c r="K1395" s="185">
        <v>1</v>
      </c>
      <c r="L1395" s="257" t="s">
        <v>1557</v>
      </c>
      <c r="M1395" s="178">
        <f>E1395*H1395</f>
        <v>0.49</v>
      </c>
    </row>
    <row r="1396" spans="1:13" x14ac:dyDescent="0.3">
      <c r="A1396" s="4" t="s">
        <v>3120</v>
      </c>
      <c r="B1396" s="151" t="s">
        <v>1495</v>
      </c>
      <c r="C1396" s="14" t="s">
        <v>1152</v>
      </c>
      <c r="D1396" s="12" t="s">
        <v>208</v>
      </c>
      <c r="E1396" s="266">
        <v>0.49</v>
      </c>
      <c r="F1396" s="35">
        <f>ROUNDUP(E1396*Bulk!$O$1,-1)</f>
        <v>350</v>
      </c>
      <c r="G1396" s="35">
        <f>ROUNDUP(E1396*Bulk!$O$3,-1)</f>
        <v>320</v>
      </c>
      <c r="H1396" s="2">
        <v>1</v>
      </c>
      <c r="I1396" s="16">
        <f>F1396*H1396</f>
        <v>350</v>
      </c>
      <c r="J1396" s="16">
        <f>G1396*H1396</f>
        <v>320</v>
      </c>
      <c r="K1396" s="185">
        <v>1</v>
      </c>
      <c r="L1396" s="257" t="s">
        <v>3119</v>
      </c>
      <c r="M1396" s="178">
        <f>E1396*H1396</f>
        <v>0.49</v>
      </c>
    </row>
    <row r="1397" spans="1:13" x14ac:dyDescent="0.3">
      <c r="A1397" s="30" t="s">
        <v>1155</v>
      </c>
      <c r="B1397" s="162" t="s">
        <v>1512</v>
      </c>
      <c r="C1397" s="14" t="s">
        <v>1152</v>
      </c>
      <c r="D1397" s="12" t="s">
        <v>208</v>
      </c>
      <c r="E1397" s="266">
        <v>0.49</v>
      </c>
      <c r="F1397" s="35">
        <f>ROUNDUP(E1397*Bulk!$O$1,-1)</f>
        <v>350</v>
      </c>
      <c r="G1397" s="35">
        <f>ROUNDUP(E1397*Bulk!$O$3,-1)</f>
        <v>320</v>
      </c>
      <c r="H1397" s="2">
        <v>2</v>
      </c>
      <c r="I1397" s="16">
        <f>F1397*H1397</f>
        <v>700</v>
      </c>
      <c r="J1397" s="16">
        <f>G1397*H1397</f>
        <v>640</v>
      </c>
      <c r="K1397" s="185">
        <v>1</v>
      </c>
      <c r="L1397" s="257" t="s">
        <v>1156</v>
      </c>
      <c r="M1397" s="178">
        <f>E1397*H1397</f>
        <v>0.98</v>
      </c>
    </row>
    <row r="1398" spans="1:13" x14ac:dyDescent="0.3">
      <c r="A1398" s="4" t="s">
        <v>4045</v>
      </c>
      <c r="B1398" s="168" t="s">
        <v>1520</v>
      </c>
      <c r="C1398" s="14" t="s">
        <v>1152</v>
      </c>
      <c r="D1398" s="12" t="s">
        <v>208</v>
      </c>
      <c r="E1398" s="266">
        <v>1.25</v>
      </c>
      <c r="F1398" s="35">
        <f>ROUNDUP(E1398*Bulk!$O$1,-1)</f>
        <v>880</v>
      </c>
      <c r="G1398" s="35">
        <f>ROUNDUP(E1398*Bulk!$O$3,-1)</f>
        <v>820</v>
      </c>
      <c r="H1398" s="2">
        <v>2</v>
      </c>
      <c r="I1398" s="16">
        <f>F1398*H1398</f>
        <v>1760</v>
      </c>
      <c r="J1398" s="16">
        <f>G1398*H1398</f>
        <v>1640</v>
      </c>
      <c r="K1398" s="185">
        <v>1</v>
      </c>
      <c r="L1398" s="257" t="s">
        <v>4046</v>
      </c>
      <c r="M1398" s="178">
        <f>E1398*H1398</f>
        <v>2.5</v>
      </c>
    </row>
    <row r="1399" spans="1:13" x14ac:dyDescent="0.3">
      <c r="A1399" s="30" t="s">
        <v>6696</v>
      </c>
      <c r="B1399" s="284" t="s">
        <v>6291</v>
      </c>
      <c r="C1399" s="14" t="s">
        <v>1152</v>
      </c>
      <c r="D1399" s="12" t="s">
        <v>208</v>
      </c>
      <c r="E1399" s="266">
        <v>0.99</v>
      </c>
      <c r="F1399" s="35">
        <f>ROUNDUP(E1399*Bulk!$O$1,-1)</f>
        <v>700</v>
      </c>
      <c r="G1399" s="35">
        <f>ROUNDUP(E1399*Bulk!$O$3,-1)</f>
        <v>650</v>
      </c>
      <c r="H1399" s="2">
        <v>1</v>
      </c>
      <c r="I1399" s="16">
        <f>F1399*H1399</f>
        <v>700</v>
      </c>
      <c r="J1399" s="16">
        <f>G1399*H1399</f>
        <v>650</v>
      </c>
      <c r="K1399" s="185">
        <v>1</v>
      </c>
      <c r="L1399" s="257" t="s">
        <v>6698</v>
      </c>
      <c r="M1399" s="178">
        <f>E1399*H1399</f>
        <v>0.99</v>
      </c>
    </row>
    <row r="1400" spans="1:13" x14ac:dyDescent="0.3">
      <c r="A1400" s="4" t="s">
        <v>4045</v>
      </c>
      <c r="B1400" s="211" t="s">
        <v>3229</v>
      </c>
      <c r="C1400" s="14" t="s">
        <v>1152</v>
      </c>
      <c r="D1400" s="12" t="s">
        <v>208</v>
      </c>
      <c r="E1400" s="266">
        <v>0.75</v>
      </c>
      <c r="F1400" s="35">
        <f>ROUNDUP(E1400*Bulk!$O$1,-1)</f>
        <v>530</v>
      </c>
      <c r="G1400" s="35">
        <f>ROUNDUP(E1400*Bulk!$O$3,-1)</f>
        <v>490</v>
      </c>
      <c r="H1400" s="2">
        <v>1</v>
      </c>
      <c r="I1400" s="35">
        <f>F1400*H1400</f>
        <v>530</v>
      </c>
      <c r="J1400" s="35">
        <f>G1400*H1400</f>
        <v>490</v>
      </c>
      <c r="K1400" s="185">
        <v>1</v>
      </c>
      <c r="L1400" s="257" t="s">
        <v>6217</v>
      </c>
      <c r="M1400" s="178">
        <f>E1400*H1400</f>
        <v>0.75</v>
      </c>
    </row>
    <row r="1401" spans="1:13" x14ac:dyDescent="0.3">
      <c r="A1401" s="30" t="s">
        <v>6696</v>
      </c>
      <c r="B1401" s="211" t="s">
        <v>3229</v>
      </c>
      <c r="C1401" s="14" t="s">
        <v>1152</v>
      </c>
      <c r="D1401" s="12" t="s">
        <v>208</v>
      </c>
      <c r="E1401" s="266">
        <v>1.99</v>
      </c>
      <c r="F1401" s="35">
        <f>ROUNDUP(E1401*Bulk!$O$1,-1)</f>
        <v>1400</v>
      </c>
      <c r="G1401" s="35">
        <f>ROUNDUP(E1401*Bulk!$O$3,-1)</f>
        <v>1300</v>
      </c>
      <c r="H1401" s="2">
        <v>1</v>
      </c>
      <c r="I1401" s="16">
        <f>F1401*H1401</f>
        <v>1400</v>
      </c>
      <c r="J1401" s="16">
        <f>G1401*H1401</f>
        <v>1300</v>
      </c>
      <c r="K1401" s="185">
        <v>1</v>
      </c>
      <c r="L1401" s="257" t="s">
        <v>6697</v>
      </c>
      <c r="M1401" s="178">
        <f>E1401*H1401</f>
        <v>1.99</v>
      </c>
    </row>
    <row r="1402" spans="1:13" x14ac:dyDescent="0.3">
      <c r="A1402" s="4" t="s">
        <v>6218</v>
      </c>
      <c r="B1402" s="142" t="s">
        <v>1485</v>
      </c>
      <c r="C1402" s="14" t="s">
        <v>1152</v>
      </c>
      <c r="D1402" s="12" t="s">
        <v>208</v>
      </c>
      <c r="E1402" s="266">
        <v>1.25</v>
      </c>
      <c r="F1402" s="35">
        <f>ROUNDUP(E1402*Bulk!$O$1,-1)</f>
        <v>880</v>
      </c>
      <c r="G1402" s="35">
        <f>ROUNDUP(E1402*Bulk!$O$3,-1)</f>
        <v>820</v>
      </c>
      <c r="H1402" s="2">
        <v>1</v>
      </c>
      <c r="I1402" s="35">
        <f>F1402*H1402</f>
        <v>880</v>
      </c>
      <c r="J1402" s="35">
        <f>G1402*H1402</f>
        <v>820</v>
      </c>
      <c r="K1402" s="185">
        <v>2</v>
      </c>
      <c r="L1402" s="257" t="s">
        <v>6219</v>
      </c>
      <c r="M1402" s="178">
        <f>E1402*H1402</f>
        <v>1.25</v>
      </c>
    </row>
    <row r="1403" spans="1:13" x14ac:dyDescent="0.3">
      <c r="A1403" s="30" t="s">
        <v>1164</v>
      </c>
      <c r="B1403" s="150" t="s">
        <v>1494</v>
      </c>
      <c r="C1403" s="14" t="s">
        <v>1152</v>
      </c>
      <c r="D1403" s="12" t="s">
        <v>208</v>
      </c>
      <c r="E1403" s="266">
        <v>0.59</v>
      </c>
      <c r="F1403" s="35">
        <f>ROUNDUP(E1403*Bulk!$O$1,-1)</f>
        <v>420</v>
      </c>
      <c r="G1403" s="35">
        <f>ROUNDUP(E1403*Bulk!$O$3,-1)</f>
        <v>390</v>
      </c>
      <c r="H1403" s="2">
        <v>1</v>
      </c>
      <c r="I1403" s="16">
        <f>F1403*H1403</f>
        <v>420</v>
      </c>
      <c r="J1403" s="16">
        <f>G1403*H1403</f>
        <v>390</v>
      </c>
      <c r="K1403" s="185">
        <v>2</v>
      </c>
      <c r="L1403" s="257" t="s">
        <v>3520</v>
      </c>
      <c r="M1403" s="178">
        <f>E1403*H1403</f>
        <v>0.59</v>
      </c>
    </row>
    <row r="1404" spans="1:13" x14ac:dyDescent="0.3">
      <c r="A1404" s="30" t="s">
        <v>1157</v>
      </c>
      <c r="B1404" s="150" t="s">
        <v>1494</v>
      </c>
      <c r="C1404" s="14" t="s">
        <v>1152</v>
      </c>
      <c r="D1404" s="12" t="s">
        <v>208</v>
      </c>
      <c r="E1404" s="266">
        <v>0.49</v>
      </c>
      <c r="F1404" s="35">
        <f>ROUNDUP(E1404*Bulk!$O$1,-1)</f>
        <v>350</v>
      </c>
      <c r="G1404" s="35">
        <f>ROUNDUP(E1404*Bulk!$O$3,-1)</f>
        <v>320</v>
      </c>
      <c r="H1404" s="2">
        <v>2</v>
      </c>
      <c r="I1404" s="16">
        <f>F1404*H1404</f>
        <v>700</v>
      </c>
      <c r="J1404" s="16">
        <f>G1404*H1404</f>
        <v>640</v>
      </c>
      <c r="K1404" s="185">
        <v>2</v>
      </c>
      <c r="L1404" s="257" t="s">
        <v>1158</v>
      </c>
      <c r="M1404" s="178">
        <f>E1404*H1404</f>
        <v>0.98</v>
      </c>
    </row>
    <row r="1405" spans="1:13" x14ac:dyDescent="0.3">
      <c r="A1405" s="30" t="s">
        <v>1160</v>
      </c>
      <c r="B1405" s="155" t="s">
        <v>1500</v>
      </c>
      <c r="C1405" s="14" t="s">
        <v>1152</v>
      </c>
      <c r="D1405" s="12" t="s">
        <v>208</v>
      </c>
      <c r="E1405" s="266">
        <v>0.49</v>
      </c>
      <c r="F1405" s="35">
        <f>ROUNDUP(E1405*Bulk!$O$1,-1)</f>
        <v>350</v>
      </c>
      <c r="G1405" s="35">
        <f>ROUNDUP(E1405*Bulk!$O$3,-1)</f>
        <v>320</v>
      </c>
      <c r="H1405" s="2">
        <v>3</v>
      </c>
      <c r="I1405" s="16">
        <f>F1405*H1405</f>
        <v>1050</v>
      </c>
      <c r="J1405" s="16">
        <f>G1405*H1405</f>
        <v>960</v>
      </c>
      <c r="K1405" s="185">
        <v>2</v>
      </c>
      <c r="L1405" s="257" t="s">
        <v>1159</v>
      </c>
      <c r="M1405" s="178">
        <f>E1405*H1405</f>
        <v>1.47</v>
      </c>
    </row>
    <row r="1406" spans="1:13" x14ac:dyDescent="0.3">
      <c r="A1406" s="30" t="s">
        <v>1161</v>
      </c>
      <c r="B1406" s="143" t="s">
        <v>1505</v>
      </c>
      <c r="C1406" s="14" t="s">
        <v>1152</v>
      </c>
      <c r="D1406" s="12" t="s">
        <v>208</v>
      </c>
      <c r="E1406" s="266">
        <v>0.49</v>
      </c>
      <c r="F1406" s="35">
        <f>ROUNDUP(E1406*Bulk!$O$1,-1)</f>
        <v>350</v>
      </c>
      <c r="G1406" s="35">
        <f>ROUNDUP(E1406*Bulk!$O$3,-1)</f>
        <v>320</v>
      </c>
      <c r="H1406" s="2">
        <v>2</v>
      </c>
      <c r="I1406" s="16">
        <f>F1406*H1406</f>
        <v>700</v>
      </c>
      <c r="J1406" s="16">
        <f>G1406*H1406</f>
        <v>640</v>
      </c>
      <c r="K1406" s="185">
        <v>2</v>
      </c>
      <c r="L1406" s="257" t="s">
        <v>1162</v>
      </c>
      <c r="M1406" s="178">
        <f>E1406*H1406</f>
        <v>0.98</v>
      </c>
    </row>
    <row r="1407" spans="1:13" x14ac:dyDescent="0.3">
      <c r="A1407" s="30" t="s">
        <v>3126</v>
      </c>
      <c r="B1407" s="161" t="s">
        <v>1511</v>
      </c>
      <c r="C1407" s="14" t="s">
        <v>1152</v>
      </c>
      <c r="D1407" s="12" t="s">
        <v>208</v>
      </c>
      <c r="E1407" s="266">
        <v>1.49</v>
      </c>
      <c r="F1407" s="35">
        <f>ROUNDUP(E1407*Bulk!$O$1,-1)</f>
        <v>1050</v>
      </c>
      <c r="G1407" s="35">
        <f>ROUNDUP(E1407*Bulk!$O$3,-1)</f>
        <v>970</v>
      </c>
      <c r="H1407" s="2">
        <v>1</v>
      </c>
      <c r="I1407" s="16">
        <f>F1407*H1407</f>
        <v>1050</v>
      </c>
      <c r="J1407" s="16">
        <f>G1407*H1407</f>
        <v>970</v>
      </c>
      <c r="K1407" s="185">
        <v>2</v>
      </c>
      <c r="L1407" s="257" t="s">
        <v>4257</v>
      </c>
      <c r="M1407" s="178">
        <f>E1407*H1407</f>
        <v>1.49</v>
      </c>
    </row>
    <row r="1408" spans="1:13" x14ac:dyDescent="0.3">
      <c r="A1408" s="30" t="s">
        <v>3124</v>
      </c>
      <c r="B1408" s="162" t="s">
        <v>1512</v>
      </c>
      <c r="C1408" s="14" t="s">
        <v>1152</v>
      </c>
      <c r="D1408" s="12" t="s">
        <v>208</v>
      </c>
      <c r="E1408" s="266">
        <v>1.99</v>
      </c>
      <c r="F1408" s="35">
        <f>ROUNDUP(E1408*Bulk!$O$1,-1)</f>
        <v>1400</v>
      </c>
      <c r="G1408" s="35">
        <f>ROUNDUP(E1408*Bulk!$O$3,-1)</f>
        <v>1300</v>
      </c>
      <c r="H1408" s="2">
        <v>1</v>
      </c>
      <c r="I1408" s="16">
        <f>F1408*H1408</f>
        <v>1400</v>
      </c>
      <c r="J1408" s="16">
        <f>G1408*H1408</f>
        <v>1300</v>
      </c>
      <c r="K1408" s="185">
        <v>2</v>
      </c>
      <c r="L1408" s="257" t="s">
        <v>3123</v>
      </c>
      <c r="M1408" s="178">
        <f>E1408*H1408</f>
        <v>1.99</v>
      </c>
    </row>
    <row r="1409" spans="1:13" x14ac:dyDescent="0.3">
      <c r="A1409" s="30" t="s">
        <v>1164</v>
      </c>
      <c r="B1409" s="163" t="s">
        <v>1513</v>
      </c>
      <c r="C1409" s="14" t="s">
        <v>1152</v>
      </c>
      <c r="D1409" s="12" t="s">
        <v>208</v>
      </c>
      <c r="E1409" s="266">
        <v>0.49</v>
      </c>
      <c r="F1409" s="35">
        <f>ROUNDUP(E1409*Bulk!$O$1,-1)</f>
        <v>350</v>
      </c>
      <c r="G1409" s="35">
        <f>ROUNDUP(E1409*Bulk!$O$3,-1)</f>
        <v>320</v>
      </c>
      <c r="H1409" s="2">
        <v>1</v>
      </c>
      <c r="I1409" s="16">
        <f>F1409*H1409</f>
        <v>350</v>
      </c>
      <c r="J1409" s="16">
        <f>G1409*H1409</f>
        <v>320</v>
      </c>
      <c r="K1409" s="185">
        <v>2</v>
      </c>
      <c r="L1409" s="257" t="s">
        <v>1163</v>
      </c>
      <c r="M1409" s="178">
        <f>E1409*H1409</f>
        <v>0.49</v>
      </c>
    </row>
    <row r="1410" spans="1:13" x14ac:dyDescent="0.3">
      <c r="A1410" s="30" t="s">
        <v>1165</v>
      </c>
      <c r="B1410" s="165" t="s">
        <v>1515</v>
      </c>
      <c r="C1410" s="14" t="s">
        <v>1152</v>
      </c>
      <c r="D1410" s="12" t="s">
        <v>208</v>
      </c>
      <c r="E1410" s="266">
        <v>0.49</v>
      </c>
      <c r="F1410" s="35">
        <f>ROUNDUP(E1410*Bulk!$O$1,-1)</f>
        <v>350</v>
      </c>
      <c r="G1410" s="35">
        <f>ROUNDUP(E1410*Bulk!$O$3,-1)</f>
        <v>320</v>
      </c>
      <c r="H1410" s="2">
        <v>1</v>
      </c>
      <c r="I1410" s="16">
        <f>F1410*H1410</f>
        <v>350</v>
      </c>
      <c r="J1410" s="16">
        <f>G1410*H1410</f>
        <v>320</v>
      </c>
      <c r="K1410" s="185">
        <v>2</v>
      </c>
      <c r="L1410" s="257" t="s">
        <v>1166</v>
      </c>
      <c r="M1410" s="178">
        <f>E1410*H1410</f>
        <v>0.49</v>
      </c>
    </row>
    <row r="1411" spans="1:13" x14ac:dyDescent="0.3">
      <c r="A1411" s="30" t="s">
        <v>1168</v>
      </c>
      <c r="B1411" s="168" t="s">
        <v>1520</v>
      </c>
      <c r="C1411" s="14" t="s">
        <v>1152</v>
      </c>
      <c r="D1411" s="12" t="s">
        <v>208</v>
      </c>
      <c r="E1411" s="266">
        <v>0.99</v>
      </c>
      <c r="F1411" s="35">
        <f>ROUNDUP(E1411*Bulk!$O$1,-1)</f>
        <v>700</v>
      </c>
      <c r="G1411" s="35">
        <f>ROUNDUP(E1411*Bulk!$O$3,-1)</f>
        <v>650</v>
      </c>
      <c r="H1411" s="2">
        <v>1</v>
      </c>
      <c r="I1411" s="16">
        <f>F1411*H1411</f>
        <v>700</v>
      </c>
      <c r="J1411" s="16">
        <f>G1411*H1411</f>
        <v>650</v>
      </c>
      <c r="K1411" s="185">
        <v>2</v>
      </c>
      <c r="L1411" s="257" t="s">
        <v>1167</v>
      </c>
      <c r="M1411" s="178">
        <f>E1411*H1411</f>
        <v>0.99</v>
      </c>
    </row>
    <row r="1412" spans="1:13" x14ac:dyDescent="0.3">
      <c r="A1412" s="30" t="s">
        <v>3126</v>
      </c>
      <c r="B1412" s="172" t="s">
        <v>1525</v>
      </c>
      <c r="C1412" s="14" t="s">
        <v>1152</v>
      </c>
      <c r="D1412" s="12" t="s">
        <v>208</v>
      </c>
      <c r="E1412" s="266">
        <v>0.99</v>
      </c>
      <c r="F1412" s="35">
        <f>ROUNDUP(E1412*Bulk!$O$1,-1)</f>
        <v>700</v>
      </c>
      <c r="G1412" s="35">
        <f>ROUNDUP(E1412*Bulk!$O$3,-1)</f>
        <v>650</v>
      </c>
      <c r="H1412" s="2">
        <v>2</v>
      </c>
      <c r="I1412" s="16">
        <f>F1412*H1412</f>
        <v>1400</v>
      </c>
      <c r="J1412" s="16">
        <f>G1412*H1412</f>
        <v>1300</v>
      </c>
      <c r="K1412" s="185">
        <v>2</v>
      </c>
      <c r="L1412" s="257" t="s">
        <v>3125</v>
      </c>
      <c r="M1412" s="178">
        <f>E1412*H1412</f>
        <v>1.98</v>
      </c>
    </row>
    <row r="1413" spans="1:13" x14ac:dyDescent="0.3">
      <c r="A1413" s="4" t="s">
        <v>2157</v>
      </c>
      <c r="B1413" s="157" t="s">
        <v>2132</v>
      </c>
      <c r="C1413" s="14" t="s">
        <v>1152</v>
      </c>
      <c r="D1413" s="12" t="s">
        <v>208</v>
      </c>
      <c r="E1413" s="266">
        <v>0.99</v>
      </c>
      <c r="F1413" s="35">
        <f>ROUNDUP(E1413*Bulk!$O$1,-1)</f>
        <v>700</v>
      </c>
      <c r="G1413" s="35">
        <f>ROUNDUP(E1413*Bulk!$O$3,-1)</f>
        <v>650</v>
      </c>
      <c r="H1413" s="2">
        <v>3</v>
      </c>
      <c r="I1413" s="16">
        <f>F1413*H1413</f>
        <v>2100</v>
      </c>
      <c r="J1413" s="16">
        <f>G1413*H1413</f>
        <v>1950</v>
      </c>
      <c r="K1413" s="185">
        <v>2</v>
      </c>
      <c r="L1413" s="257" t="s">
        <v>2156</v>
      </c>
      <c r="M1413" s="178">
        <f>E1413*H1413</f>
        <v>2.9699999999999998</v>
      </c>
    </row>
    <row r="1414" spans="1:13" x14ac:dyDescent="0.3">
      <c r="A1414" s="4" t="s">
        <v>4452</v>
      </c>
      <c r="B1414" s="192" t="s">
        <v>2422</v>
      </c>
      <c r="C1414" s="14" t="s">
        <v>1152</v>
      </c>
      <c r="D1414" s="12" t="s">
        <v>208</v>
      </c>
      <c r="E1414" s="266">
        <v>0.49</v>
      </c>
      <c r="F1414" s="35">
        <f>ROUNDUP(E1414*Bulk!$O$1,-1)</f>
        <v>350</v>
      </c>
      <c r="G1414" s="35">
        <f>ROUNDUP(E1414*Bulk!$O$3,-1)</f>
        <v>320</v>
      </c>
      <c r="H1414" s="2">
        <v>2</v>
      </c>
      <c r="I1414" s="16">
        <f>F1414*H1414</f>
        <v>700</v>
      </c>
      <c r="J1414" s="16">
        <f>G1414*H1414</f>
        <v>640</v>
      </c>
      <c r="K1414" s="185">
        <v>2</v>
      </c>
      <c r="L1414" s="257" t="s">
        <v>4453</v>
      </c>
      <c r="M1414" s="178">
        <f>E1414*H1414</f>
        <v>0.98</v>
      </c>
    </row>
    <row r="1415" spans="1:13" x14ac:dyDescent="0.3">
      <c r="A1415" s="4" t="s">
        <v>3124</v>
      </c>
      <c r="B1415" s="23" t="s">
        <v>2421</v>
      </c>
      <c r="C1415" s="14" t="s">
        <v>1152</v>
      </c>
      <c r="D1415" s="12" t="s">
        <v>208</v>
      </c>
      <c r="E1415" s="266">
        <v>1.99</v>
      </c>
      <c r="F1415" s="35">
        <f>ROUNDUP(E1415*Bulk!$O$1,-1)</f>
        <v>1400</v>
      </c>
      <c r="G1415" s="35">
        <f>ROUNDUP(E1415*Bulk!$O$3,-1)</f>
        <v>1300</v>
      </c>
      <c r="H1415" s="2">
        <v>1</v>
      </c>
      <c r="I1415" s="16">
        <f>F1415*H1415</f>
        <v>1400</v>
      </c>
      <c r="J1415" s="16">
        <f>G1415*H1415</f>
        <v>1300</v>
      </c>
      <c r="K1415" s="185">
        <v>2</v>
      </c>
      <c r="L1415" s="257" t="s">
        <v>3129</v>
      </c>
      <c r="M1415" s="178">
        <f>E1415*H1415</f>
        <v>1.99</v>
      </c>
    </row>
    <row r="1416" spans="1:13" x14ac:dyDescent="0.3">
      <c r="A1416" s="4" t="s">
        <v>3128</v>
      </c>
      <c r="B1416" s="23" t="s">
        <v>2421</v>
      </c>
      <c r="C1416" s="14" t="s">
        <v>1152</v>
      </c>
      <c r="D1416" s="12" t="s">
        <v>208</v>
      </c>
      <c r="E1416" s="266">
        <v>0.49</v>
      </c>
      <c r="F1416" s="35">
        <f>ROUNDUP(E1416*Bulk!$O$1,-1)</f>
        <v>350</v>
      </c>
      <c r="G1416" s="35">
        <f>ROUNDUP(E1416*Bulk!$O$3,-1)</f>
        <v>320</v>
      </c>
      <c r="H1416" s="2">
        <v>1</v>
      </c>
      <c r="I1416" s="16">
        <f>F1416*H1416</f>
        <v>350</v>
      </c>
      <c r="J1416" s="16">
        <f>G1416*H1416</f>
        <v>320</v>
      </c>
      <c r="K1416" s="185">
        <v>2</v>
      </c>
      <c r="L1416" s="257" t="s">
        <v>3127</v>
      </c>
      <c r="M1416" s="178">
        <f>E1416*H1416</f>
        <v>0.49</v>
      </c>
    </row>
    <row r="1417" spans="1:13" x14ac:dyDescent="0.3">
      <c r="A1417" s="4" t="s">
        <v>2640</v>
      </c>
      <c r="B1417" s="205" t="s">
        <v>2628</v>
      </c>
      <c r="C1417" s="14" t="s">
        <v>1152</v>
      </c>
      <c r="D1417" s="12" t="s">
        <v>208</v>
      </c>
      <c r="E1417" s="266">
        <v>0.75</v>
      </c>
      <c r="F1417" s="35">
        <f>ROUNDUP(E1417*Bulk!$O$1,-1)</f>
        <v>530</v>
      </c>
      <c r="G1417" s="35">
        <f>ROUNDUP(E1417*Bulk!$O$3,-1)</f>
        <v>490</v>
      </c>
      <c r="H1417" s="2">
        <v>2</v>
      </c>
      <c r="I1417" s="16">
        <f>F1417*H1417</f>
        <v>1060</v>
      </c>
      <c r="J1417" s="16">
        <f>G1417*H1417</f>
        <v>980</v>
      </c>
      <c r="K1417" s="185">
        <v>2</v>
      </c>
      <c r="L1417" s="257" t="s">
        <v>4047</v>
      </c>
      <c r="M1417" s="178">
        <f>E1417*H1417</f>
        <v>1.5</v>
      </c>
    </row>
    <row r="1418" spans="1:13" x14ac:dyDescent="0.3">
      <c r="A1418" s="4" t="s">
        <v>5198</v>
      </c>
      <c r="B1418" s="205" t="s">
        <v>2628</v>
      </c>
      <c r="C1418" s="14" t="s">
        <v>1152</v>
      </c>
      <c r="D1418" s="12" t="s">
        <v>208</v>
      </c>
      <c r="E1418" s="266">
        <v>0.75</v>
      </c>
      <c r="F1418" s="35">
        <f>ROUNDUP(E1418*Bulk!$O$1,-1)</f>
        <v>530</v>
      </c>
      <c r="G1418" s="35">
        <f>ROUNDUP(E1418*Bulk!$O$3,-1)</f>
        <v>490</v>
      </c>
      <c r="H1418" s="2">
        <v>1</v>
      </c>
      <c r="I1418" s="16">
        <f>F1418*H1418</f>
        <v>530</v>
      </c>
      <c r="J1418" s="16">
        <f>G1418*H1418</f>
        <v>490</v>
      </c>
      <c r="K1418" s="185">
        <v>2</v>
      </c>
      <c r="L1418" s="257" t="s">
        <v>5199</v>
      </c>
      <c r="M1418" s="178">
        <f>E1418*H1418</f>
        <v>0.75</v>
      </c>
    </row>
    <row r="1419" spans="1:13" x14ac:dyDescent="0.3">
      <c r="A1419" s="30" t="s">
        <v>3122</v>
      </c>
      <c r="B1419" s="205" t="s">
        <v>2628</v>
      </c>
      <c r="C1419" s="14" t="s">
        <v>1152</v>
      </c>
      <c r="D1419" s="12" t="s">
        <v>208</v>
      </c>
      <c r="E1419" s="266">
        <v>0.49</v>
      </c>
      <c r="F1419" s="35">
        <f>ROUNDUP(E1419*Bulk!$O$1,-1)</f>
        <v>350</v>
      </c>
      <c r="G1419" s="35">
        <f>ROUNDUP(E1419*Bulk!$O$3,-1)</f>
        <v>320</v>
      </c>
      <c r="H1419" s="2">
        <v>2</v>
      </c>
      <c r="I1419" s="16">
        <f>F1419*H1419</f>
        <v>700</v>
      </c>
      <c r="J1419" s="16">
        <f>G1419*H1419</f>
        <v>640</v>
      </c>
      <c r="K1419" s="185">
        <v>2</v>
      </c>
      <c r="L1419" s="257" t="s">
        <v>3121</v>
      </c>
      <c r="M1419" s="178">
        <f>E1419*H1419</f>
        <v>0.98</v>
      </c>
    </row>
    <row r="1420" spans="1:13" x14ac:dyDescent="0.3">
      <c r="A1420" s="4" t="s">
        <v>4890</v>
      </c>
      <c r="B1420" s="205" t="s">
        <v>2628</v>
      </c>
      <c r="C1420" s="14" t="s">
        <v>1152</v>
      </c>
      <c r="D1420" s="12" t="s">
        <v>208</v>
      </c>
      <c r="E1420" s="266">
        <v>0.49</v>
      </c>
      <c r="F1420" s="35">
        <f>ROUNDUP(E1420*Bulk!$O$1,-1)</f>
        <v>350</v>
      </c>
      <c r="G1420" s="35">
        <f>ROUNDUP(E1420*Bulk!$O$3,-1)</f>
        <v>320</v>
      </c>
      <c r="H1420" s="2">
        <v>1</v>
      </c>
      <c r="I1420" s="16">
        <f>F1420*H1420</f>
        <v>350</v>
      </c>
      <c r="J1420" s="16">
        <f>G1420*H1420</f>
        <v>320</v>
      </c>
      <c r="K1420" s="185">
        <v>2</v>
      </c>
      <c r="L1420" s="257" t="s">
        <v>4891</v>
      </c>
      <c r="M1420" s="178">
        <f>E1420*H1420</f>
        <v>0.49</v>
      </c>
    </row>
    <row r="1421" spans="1:13" x14ac:dyDescent="0.3">
      <c r="A1421" s="4" t="s">
        <v>3522</v>
      </c>
      <c r="B1421" s="211" t="s">
        <v>3228</v>
      </c>
      <c r="C1421" s="14" t="s">
        <v>1152</v>
      </c>
      <c r="D1421" s="12" t="s">
        <v>208</v>
      </c>
      <c r="E1421" s="266">
        <v>0.49</v>
      </c>
      <c r="F1421" s="35">
        <f>ROUNDUP(E1421*Bulk!$O$1,-1)</f>
        <v>350</v>
      </c>
      <c r="G1421" s="35">
        <f>ROUNDUP(E1421*Bulk!$O$3,-1)</f>
        <v>320</v>
      </c>
      <c r="H1421" s="2">
        <v>2</v>
      </c>
      <c r="I1421" s="16">
        <f>F1421*H1421</f>
        <v>700</v>
      </c>
      <c r="J1421" s="16">
        <f>G1421*H1421</f>
        <v>640</v>
      </c>
      <c r="K1421" s="185">
        <v>2</v>
      </c>
      <c r="L1421" s="257" t="s">
        <v>3521</v>
      </c>
      <c r="M1421" s="178">
        <f>E1421*H1421</f>
        <v>0.98</v>
      </c>
    </row>
    <row r="1422" spans="1:13" x14ac:dyDescent="0.3">
      <c r="A1422" s="30" t="s">
        <v>4675</v>
      </c>
      <c r="B1422" s="255" t="s">
        <v>4514</v>
      </c>
      <c r="C1422" s="14" t="s">
        <v>1152</v>
      </c>
      <c r="D1422" s="12" t="s">
        <v>208</v>
      </c>
      <c r="E1422" s="266">
        <v>0.99</v>
      </c>
      <c r="F1422" s="35">
        <f>ROUNDUP(E1422*Bulk!$O$1,-1)</f>
        <v>700</v>
      </c>
      <c r="G1422" s="35">
        <f>ROUNDUP(E1422*Bulk!$O$3,-1)</f>
        <v>650</v>
      </c>
      <c r="H1422" s="2">
        <v>1</v>
      </c>
      <c r="I1422" s="16">
        <f>F1422*H1422</f>
        <v>700</v>
      </c>
      <c r="J1422" s="16">
        <f>G1422*H1422</f>
        <v>650</v>
      </c>
      <c r="K1422" s="185">
        <v>2</v>
      </c>
      <c r="L1422" s="257" t="s">
        <v>4892</v>
      </c>
      <c r="M1422" s="178">
        <f>E1422*H1422</f>
        <v>0.99</v>
      </c>
    </row>
    <row r="1423" spans="1:13" x14ac:dyDescent="0.3">
      <c r="A1423" s="4" t="s">
        <v>4524</v>
      </c>
      <c r="B1423" s="255" t="s">
        <v>4514</v>
      </c>
      <c r="C1423" s="14" t="s">
        <v>1152</v>
      </c>
      <c r="D1423" s="12" t="s">
        <v>208</v>
      </c>
      <c r="E1423" s="266">
        <v>0.49</v>
      </c>
      <c r="F1423" s="35">
        <f>ROUNDUP(E1423*Bulk!$O$1,-1)</f>
        <v>350</v>
      </c>
      <c r="G1423" s="35">
        <f>ROUNDUP(E1423*Bulk!$O$3,-1)</f>
        <v>320</v>
      </c>
      <c r="H1423" s="2">
        <v>1</v>
      </c>
      <c r="I1423" s="16">
        <f>F1423*H1423</f>
        <v>350</v>
      </c>
      <c r="J1423" s="16">
        <f>G1423*H1423</f>
        <v>320</v>
      </c>
      <c r="K1423" s="185">
        <v>2</v>
      </c>
      <c r="L1423" s="257" t="s">
        <v>4893</v>
      </c>
      <c r="M1423" s="178">
        <f>E1423*H1423</f>
        <v>0.49</v>
      </c>
    </row>
    <row r="1424" spans="1:13" x14ac:dyDescent="0.3">
      <c r="A1424" s="4" t="s">
        <v>1559</v>
      </c>
      <c r="B1424" s="144" t="s">
        <v>1487</v>
      </c>
      <c r="C1424" s="14" t="s">
        <v>1152</v>
      </c>
      <c r="D1424" s="12" t="s">
        <v>208</v>
      </c>
      <c r="E1424" s="266">
        <v>0.49</v>
      </c>
      <c r="F1424" s="35">
        <f>ROUNDUP(E1424*Bulk!$O$1,-1)</f>
        <v>350</v>
      </c>
      <c r="G1424" s="35">
        <f>ROUNDUP(E1424*Bulk!$O$3,-1)</f>
        <v>320</v>
      </c>
      <c r="H1424" s="2">
        <v>1</v>
      </c>
      <c r="I1424" s="16">
        <f>F1424*H1424</f>
        <v>350</v>
      </c>
      <c r="J1424" s="16">
        <f>G1424*H1424</f>
        <v>320</v>
      </c>
      <c r="K1424" s="185">
        <v>3</v>
      </c>
      <c r="L1424" s="257" t="s">
        <v>1560</v>
      </c>
      <c r="M1424" s="178">
        <f>E1424*H1424</f>
        <v>0.49</v>
      </c>
    </row>
    <row r="1425" spans="1:13" x14ac:dyDescent="0.3">
      <c r="A1425" s="4" t="s">
        <v>3133</v>
      </c>
      <c r="B1425" s="147" t="s">
        <v>1491</v>
      </c>
      <c r="C1425" s="14" t="s">
        <v>1152</v>
      </c>
      <c r="D1425" s="12" t="s">
        <v>208</v>
      </c>
      <c r="E1425" s="266">
        <v>0.49</v>
      </c>
      <c r="F1425" s="35">
        <f>ROUNDUP(E1425*Bulk!$O$1,-1)</f>
        <v>350</v>
      </c>
      <c r="G1425" s="35">
        <f>ROUNDUP(E1425*Bulk!$O$3,-1)</f>
        <v>320</v>
      </c>
      <c r="H1425" s="2">
        <v>1</v>
      </c>
      <c r="I1425" s="16">
        <f>F1425*H1425</f>
        <v>350</v>
      </c>
      <c r="J1425" s="16">
        <f>G1425*H1425</f>
        <v>320</v>
      </c>
      <c r="K1425" s="185">
        <v>3</v>
      </c>
      <c r="L1425" s="257" t="s">
        <v>3132</v>
      </c>
      <c r="M1425" s="178">
        <f>E1425*H1425</f>
        <v>0.49</v>
      </c>
    </row>
    <row r="1426" spans="1:13" x14ac:dyDescent="0.3">
      <c r="A1426" s="4" t="s">
        <v>6220</v>
      </c>
      <c r="B1426" s="150" t="s">
        <v>1494</v>
      </c>
      <c r="C1426" s="14" t="s">
        <v>1152</v>
      </c>
      <c r="D1426" s="12" t="s">
        <v>208</v>
      </c>
      <c r="E1426" s="266">
        <v>0.49</v>
      </c>
      <c r="F1426" s="35">
        <f>ROUNDUP(E1426*Bulk!$O$1,-1)</f>
        <v>350</v>
      </c>
      <c r="G1426" s="35">
        <f>ROUNDUP(E1426*Bulk!$O$3,-1)</f>
        <v>320</v>
      </c>
      <c r="H1426" s="2">
        <v>1</v>
      </c>
      <c r="I1426" s="35">
        <f>F1426*H1426</f>
        <v>350</v>
      </c>
      <c r="J1426" s="35">
        <f>G1426*H1426</f>
        <v>320</v>
      </c>
      <c r="K1426" s="185">
        <v>3</v>
      </c>
      <c r="L1426" s="257" t="s">
        <v>6221</v>
      </c>
      <c r="M1426" s="178">
        <f>E1426*H1426</f>
        <v>0.49</v>
      </c>
    </row>
    <row r="1427" spans="1:13" x14ac:dyDescent="0.3">
      <c r="A1427" s="30" t="s">
        <v>1724</v>
      </c>
      <c r="B1427" s="148" t="s">
        <v>1492</v>
      </c>
      <c r="C1427" s="14" t="s">
        <v>1152</v>
      </c>
      <c r="D1427" s="12" t="s">
        <v>208</v>
      </c>
      <c r="E1427" s="266">
        <v>0.75</v>
      </c>
      <c r="F1427" s="35">
        <f>ROUNDUP(E1427*Bulk!$O$1,-1)</f>
        <v>530</v>
      </c>
      <c r="G1427" s="35">
        <f>ROUNDUP(E1427*Bulk!$O$3,-1)</f>
        <v>490</v>
      </c>
      <c r="H1427" s="2">
        <v>1</v>
      </c>
      <c r="I1427" s="16">
        <f>F1427*H1427</f>
        <v>530</v>
      </c>
      <c r="J1427" s="16">
        <f>G1427*H1427</f>
        <v>490</v>
      </c>
      <c r="K1427" s="185">
        <v>3</v>
      </c>
      <c r="L1427" s="257" t="s">
        <v>1723</v>
      </c>
      <c r="M1427" s="178">
        <f>E1427*H1427</f>
        <v>0.75</v>
      </c>
    </row>
    <row r="1428" spans="1:13" x14ac:dyDescent="0.3">
      <c r="A1428" s="4" t="s">
        <v>3131</v>
      </c>
      <c r="B1428" s="151" t="s">
        <v>1495</v>
      </c>
      <c r="C1428" s="14" t="s">
        <v>1152</v>
      </c>
      <c r="D1428" s="12" t="s">
        <v>208</v>
      </c>
      <c r="E1428" s="266">
        <v>0.49</v>
      </c>
      <c r="F1428" s="35">
        <f>ROUNDUP(E1428*Bulk!$O$1,-1)</f>
        <v>350</v>
      </c>
      <c r="G1428" s="35">
        <f>ROUNDUP(E1428*Bulk!$O$3,-1)</f>
        <v>320</v>
      </c>
      <c r="H1428" s="2">
        <v>1</v>
      </c>
      <c r="I1428" s="16">
        <f>F1428*H1428</f>
        <v>350</v>
      </c>
      <c r="J1428" s="16">
        <f>G1428*H1428</f>
        <v>320</v>
      </c>
      <c r="K1428" s="185">
        <v>3</v>
      </c>
      <c r="L1428" s="257" t="s">
        <v>3130</v>
      </c>
      <c r="M1428" s="178">
        <f>E1428*H1428</f>
        <v>0.49</v>
      </c>
    </row>
    <row r="1429" spans="1:13" x14ac:dyDescent="0.3">
      <c r="A1429" s="30" t="s">
        <v>1170</v>
      </c>
      <c r="B1429" s="153" t="s">
        <v>1497</v>
      </c>
      <c r="C1429" s="14" t="s">
        <v>1152</v>
      </c>
      <c r="D1429" s="12" t="s">
        <v>208</v>
      </c>
      <c r="E1429" s="266">
        <v>0.49</v>
      </c>
      <c r="F1429" s="35">
        <f>ROUNDUP(E1429*Bulk!$O$1,-1)</f>
        <v>350</v>
      </c>
      <c r="G1429" s="35">
        <f>ROUNDUP(E1429*Bulk!$O$3,-1)</f>
        <v>320</v>
      </c>
      <c r="H1429" s="2">
        <v>1</v>
      </c>
      <c r="I1429" s="16">
        <f>F1429*H1429</f>
        <v>350</v>
      </c>
      <c r="J1429" s="16">
        <f>G1429*H1429</f>
        <v>320</v>
      </c>
      <c r="K1429" s="185">
        <v>3</v>
      </c>
      <c r="L1429" s="257" t="s">
        <v>1169</v>
      </c>
      <c r="M1429" s="178">
        <f>E1429*H1429</f>
        <v>0.49</v>
      </c>
    </row>
    <row r="1430" spans="1:13" x14ac:dyDescent="0.3">
      <c r="A1430" s="30" t="s">
        <v>1171</v>
      </c>
      <c r="B1430" s="155" t="s">
        <v>1500</v>
      </c>
      <c r="C1430" s="14" t="s">
        <v>1152</v>
      </c>
      <c r="D1430" s="12" t="s">
        <v>208</v>
      </c>
      <c r="E1430" s="266">
        <v>0.99</v>
      </c>
      <c r="F1430" s="35">
        <f>ROUNDUP(E1430*Bulk!$O$1,-1)</f>
        <v>700</v>
      </c>
      <c r="G1430" s="35">
        <f>ROUNDUP(E1430*Bulk!$O$3,-1)</f>
        <v>650</v>
      </c>
      <c r="H1430" s="2">
        <v>1</v>
      </c>
      <c r="I1430" s="16">
        <f>F1430*H1430</f>
        <v>700</v>
      </c>
      <c r="J1430" s="16">
        <f>G1430*H1430</f>
        <v>650</v>
      </c>
      <c r="K1430" s="185">
        <v>3</v>
      </c>
      <c r="L1430" s="257" t="s">
        <v>1172</v>
      </c>
      <c r="M1430" s="178">
        <f>E1430*H1430</f>
        <v>0.99</v>
      </c>
    </row>
    <row r="1431" spans="1:13" x14ac:dyDescent="0.3">
      <c r="A1431" s="30" t="s">
        <v>1178</v>
      </c>
      <c r="B1431" s="155" t="s">
        <v>1500</v>
      </c>
      <c r="C1431" s="14" t="s">
        <v>1152</v>
      </c>
      <c r="D1431" s="12" t="s">
        <v>208</v>
      </c>
      <c r="E1431" s="266">
        <v>0.49</v>
      </c>
      <c r="F1431" s="35">
        <f>ROUNDUP(E1431*Bulk!$O$1,-1)</f>
        <v>350</v>
      </c>
      <c r="G1431" s="35">
        <f>ROUNDUP(E1431*Bulk!$O$3,-1)</f>
        <v>320</v>
      </c>
      <c r="H1431" s="2">
        <v>3</v>
      </c>
      <c r="I1431" s="16">
        <f>F1431*H1431</f>
        <v>1050</v>
      </c>
      <c r="J1431" s="16">
        <f>G1431*H1431</f>
        <v>960</v>
      </c>
      <c r="K1431" s="185">
        <v>3</v>
      </c>
      <c r="L1431" s="257" t="s">
        <v>1177</v>
      </c>
      <c r="M1431" s="178">
        <f>E1431*H1431</f>
        <v>1.47</v>
      </c>
    </row>
    <row r="1432" spans="1:13" x14ac:dyDescent="0.3">
      <c r="A1432" s="30" t="s">
        <v>1175</v>
      </c>
      <c r="B1432" s="155" t="s">
        <v>1500</v>
      </c>
      <c r="C1432" s="14" t="s">
        <v>1152</v>
      </c>
      <c r="D1432" s="12" t="s">
        <v>208</v>
      </c>
      <c r="E1432" s="266">
        <v>0.49</v>
      </c>
      <c r="F1432" s="35">
        <f>ROUNDUP(E1432*Bulk!$O$1,-1)</f>
        <v>350</v>
      </c>
      <c r="G1432" s="35">
        <f>ROUNDUP(E1432*Bulk!$O$3,-1)</f>
        <v>320</v>
      </c>
      <c r="H1432" s="2">
        <v>1</v>
      </c>
      <c r="I1432" s="16">
        <f>F1432*H1432</f>
        <v>350</v>
      </c>
      <c r="J1432" s="16">
        <f>G1432*H1432</f>
        <v>320</v>
      </c>
      <c r="K1432" s="185">
        <v>3</v>
      </c>
      <c r="L1432" s="257" t="s">
        <v>1176</v>
      </c>
      <c r="M1432" s="178">
        <f>E1432*H1432</f>
        <v>0.49</v>
      </c>
    </row>
    <row r="1433" spans="1:13" x14ac:dyDescent="0.3">
      <c r="A1433" s="30" t="s">
        <v>1174</v>
      </c>
      <c r="B1433" s="155" t="s">
        <v>1500</v>
      </c>
      <c r="C1433" s="14" t="s">
        <v>1152</v>
      </c>
      <c r="D1433" s="12" t="s">
        <v>208</v>
      </c>
      <c r="E1433" s="266">
        <v>0.49</v>
      </c>
      <c r="F1433" s="35">
        <f>ROUNDUP(E1433*Bulk!$O$1,-1)</f>
        <v>350</v>
      </c>
      <c r="G1433" s="35">
        <f>ROUNDUP(E1433*Bulk!$O$3,-1)</f>
        <v>320</v>
      </c>
      <c r="H1433" s="2">
        <v>1</v>
      </c>
      <c r="I1433" s="16">
        <f>F1433*H1433</f>
        <v>350</v>
      </c>
      <c r="J1433" s="16">
        <f>G1433*H1433</f>
        <v>320</v>
      </c>
      <c r="K1433" s="185">
        <v>3</v>
      </c>
      <c r="L1433" s="257" t="s">
        <v>1173</v>
      </c>
      <c r="M1433" s="178">
        <f>E1433*H1433</f>
        <v>0.49</v>
      </c>
    </row>
    <row r="1434" spans="1:13" x14ac:dyDescent="0.3">
      <c r="A1434" s="30" t="s">
        <v>4454</v>
      </c>
      <c r="B1434" s="155" t="s">
        <v>1500</v>
      </c>
      <c r="C1434" s="14" t="s">
        <v>1152</v>
      </c>
      <c r="D1434" s="12" t="s">
        <v>208</v>
      </c>
      <c r="E1434" s="266">
        <v>0.49</v>
      </c>
      <c r="F1434" s="35">
        <f>ROUNDUP(E1434*Bulk!$O$1,-1)</f>
        <v>350</v>
      </c>
      <c r="G1434" s="35">
        <f>ROUNDUP(E1434*Bulk!$O$3,-1)</f>
        <v>320</v>
      </c>
      <c r="H1434" s="2">
        <v>1</v>
      </c>
      <c r="I1434" s="16">
        <f>F1434*H1434</f>
        <v>350</v>
      </c>
      <c r="J1434" s="16">
        <f>G1434*H1434</f>
        <v>320</v>
      </c>
      <c r="K1434" s="185">
        <v>3</v>
      </c>
      <c r="L1434" s="257" t="s">
        <v>4455</v>
      </c>
      <c r="M1434" s="178">
        <f>E1434*H1434</f>
        <v>0.49</v>
      </c>
    </row>
    <row r="1435" spans="1:13" x14ac:dyDescent="0.3">
      <c r="A1435" s="30" t="s">
        <v>1179</v>
      </c>
      <c r="B1435" s="166" t="s">
        <v>1516</v>
      </c>
      <c r="C1435" s="14" t="s">
        <v>1152</v>
      </c>
      <c r="D1435" s="12" t="s">
        <v>208</v>
      </c>
      <c r="E1435" s="266">
        <v>0.49</v>
      </c>
      <c r="F1435" s="35">
        <f>ROUNDUP(E1435*Bulk!$O$1,-1)</f>
        <v>350</v>
      </c>
      <c r="G1435" s="35">
        <f>ROUNDUP(E1435*Bulk!$O$3,-1)</f>
        <v>320</v>
      </c>
      <c r="H1435" s="2">
        <v>2</v>
      </c>
      <c r="I1435" s="16">
        <f>F1435*H1435</f>
        <v>700</v>
      </c>
      <c r="J1435" s="16">
        <f>G1435*H1435</f>
        <v>640</v>
      </c>
      <c r="K1435" s="185">
        <v>3</v>
      </c>
      <c r="L1435" s="257" t="s">
        <v>1180</v>
      </c>
      <c r="M1435" s="178">
        <f>E1435*H1435</f>
        <v>0.98</v>
      </c>
    </row>
    <row r="1436" spans="1:13" x14ac:dyDescent="0.3">
      <c r="A1436" s="4" t="s">
        <v>6222</v>
      </c>
      <c r="B1436" s="169" t="s">
        <v>1519</v>
      </c>
      <c r="C1436" s="14" t="s">
        <v>1152</v>
      </c>
      <c r="D1436" s="12" t="s">
        <v>208</v>
      </c>
      <c r="E1436" s="266">
        <v>0.49</v>
      </c>
      <c r="F1436" s="35">
        <f>ROUNDUP(E1436*Bulk!$O$1,-1)</f>
        <v>350</v>
      </c>
      <c r="G1436" s="35">
        <f>ROUNDUP(E1436*Bulk!$O$3,-1)</f>
        <v>320</v>
      </c>
      <c r="H1436" s="2">
        <v>1</v>
      </c>
      <c r="I1436" s="35">
        <f>F1436*H1436</f>
        <v>350</v>
      </c>
      <c r="J1436" s="35">
        <f>G1436*H1436</f>
        <v>320</v>
      </c>
      <c r="K1436" s="185">
        <v>3</v>
      </c>
      <c r="L1436" s="257" t="s">
        <v>6223</v>
      </c>
      <c r="M1436" s="178">
        <f>E1436*H1436</f>
        <v>0.49</v>
      </c>
    </row>
    <row r="1437" spans="1:13" x14ac:dyDescent="0.3">
      <c r="A1437" s="4" t="s">
        <v>6225</v>
      </c>
      <c r="B1437" s="167" t="s">
        <v>1518</v>
      </c>
      <c r="C1437" s="14" t="s">
        <v>1152</v>
      </c>
      <c r="D1437" s="12" t="s">
        <v>208</v>
      </c>
      <c r="E1437" s="266">
        <v>1.49</v>
      </c>
      <c r="F1437" s="35">
        <f>ROUNDUP(E1437*Bulk!$O$1,-1)</f>
        <v>1050</v>
      </c>
      <c r="G1437" s="35">
        <f>ROUNDUP(E1437*Bulk!$O$3,-1)</f>
        <v>970</v>
      </c>
      <c r="H1437" s="2">
        <v>1</v>
      </c>
      <c r="I1437" s="35">
        <f>F1437*H1437</f>
        <v>1050</v>
      </c>
      <c r="J1437" s="35">
        <f>G1437*H1437</f>
        <v>970</v>
      </c>
      <c r="K1437" s="185">
        <v>3</v>
      </c>
      <c r="L1437" s="257" t="s">
        <v>6224</v>
      </c>
      <c r="M1437" s="178">
        <f>E1437*H1437</f>
        <v>1.49</v>
      </c>
    </row>
    <row r="1438" spans="1:13" x14ac:dyDescent="0.3">
      <c r="A1438" s="30" t="s">
        <v>1181</v>
      </c>
      <c r="B1438" s="168" t="s">
        <v>1520</v>
      </c>
      <c r="C1438" s="14" t="s">
        <v>1152</v>
      </c>
      <c r="D1438" s="12" t="s">
        <v>208</v>
      </c>
      <c r="E1438" s="266">
        <v>0.75</v>
      </c>
      <c r="F1438" s="35">
        <f>ROUNDUP(E1438*Bulk!$O$1,-1)</f>
        <v>530</v>
      </c>
      <c r="G1438" s="35">
        <f>ROUNDUP(E1438*Bulk!$O$3,-1)</f>
        <v>490</v>
      </c>
      <c r="H1438" s="2">
        <v>1</v>
      </c>
      <c r="I1438" s="16">
        <f>F1438*H1438</f>
        <v>530</v>
      </c>
      <c r="J1438" s="16">
        <f>G1438*H1438</f>
        <v>490</v>
      </c>
      <c r="K1438" s="185">
        <v>3</v>
      </c>
      <c r="L1438" s="257" t="s">
        <v>1182</v>
      </c>
      <c r="M1438" s="178">
        <f>E1438*H1438</f>
        <v>0.75</v>
      </c>
    </row>
    <row r="1439" spans="1:13" x14ac:dyDescent="0.3">
      <c r="A1439" s="30" t="s">
        <v>3137</v>
      </c>
      <c r="B1439" s="172" t="s">
        <v>1525</v>
      </c>
      <c r="C1439" s="14" t="s">
        <v>1152</v>
      </c>
      <c r="D1439" s="12" t="s">
        <v>208</v>
      </c>
      <c r="E1439" s="266">
        <v>0.75</v>
      </c>
      <c r="F1439" s="35">
        <f>ROUNDUP(E1439*Bulk!$O$1,-1)</f>
        <v>530</v>
      </c>
      <c r="G1439" s="35">
        <f>ROUNDUP(E1439*Bulk!$O$3,-1)</f>
        <v>490</v>
      </c>
      <c r="H1439" s="2">
        <v>2</v>
      </c>
      <c r="I1439" s="16">
        <f>F1439*H1439</f>
        <v>1060</v>
      </c>
      <c r="J1439" s="16">
        <f>G1439*H1439</f>
        <v>980</v>
      </c>
      <c r="K1439" s="185">
        <v>3</v>
      </c>
      <c r="L1439" s="257" t="s">
        <v>3136</v>
      </c>
      <c r="M1439" s="178">
        <f>E1439*H1439</f>
        <v>1.5</v>
      </c>
    </row>
    <row r="1440" spans="1:13" x14ac:dyDescent="0.3">
      <c r="A1440" s="30" t="s">
        <v>3134</v>
      </c>
      <c r="B1440" s="172" t="s">
        <v>1525</v>
      </c>
      <c r="C1440" s="14" t="s">
        <v>1152</v>
      </c>
      <c r="D1440" s="12" t="s">
        <v>208</v>
      </c>
      <c r="E1440" s="266">
        <v>0.49</v>
      </c>
      <c r="F1440" s="35">
        <f>ROUNDUP(E1440*Bulk!$O$1,-1)</f>
        <v>350</v>
      </c>
      <c r="G1440" s="35">
        <f>ROUNDUP(E1440*Bulk!$O$3,-1)</f>
        <v>320</v>
      </c>
      <c r="H1440" s="2">
        <v>1</v>
      </c>
      <c r="I1440" s="16">
        <f>F1440*H1440</f>
        <v>350</v>
      </c>
      <c r="J1440" s="16">
        <f>G1440*H1440</f>
        <v>320</v>
      </c>
      <c r="K1440" s="185">
        <v>3</v>
      </c>
      <c r="L1440" s="257" t="s">
        <v>3135</v>
      </c>
      <c r="M1440" s="178">
        <f>E1440*H1440</f>
        <v>0.49</v>
      </c>
    </row>
    <row r="1441" spans="1:13" x14ac:dyDescent="0.3">
      <c r="A1441" s="30" t="s">
        <v>1181</v>
      </c>
      <c r="B1441" s="172" t="s">
        <v>1525</v>
      </c>
      <c r="C1441" s="14" t="s">
        <v>1152</v>
      </c>
      <c r="D1441" s="12" t="s">
        <v>208</v>
      </c>
      <c r="E1441" s="266">
        <v>0.49</v>
      </c>
      <c r="F1441" s="35">
        <f>ROUNDUP(E1441*Bulk!$O$1,-1)</f>
        <v>350</v>
      </c>
      <c r="G1441" s="35">
        <f>ROUNDUP(E1441*Bulk!$O$3,-1)</f>
        <v>320</v>
      </c>
      <c r="H1441" s="2">
        <v>2</v>
      </c>
      <c r="I1441" s="16">
        <f>F1441*H1441</f>
        <v>700</v>
      </c>
      <c r="J1441" s="16">
        <f>G1441*H1441</f>
        <v>640</v>
      </c>
      <c r="K1441" s="185">
        <v>3</v>
      </c>
      <c r="L1441" s="257" t="s">
        <v>3138</v>
      </c>
      <c r="M1441" s="178">
        <f>E1441*H1441</f>
        <v>0.98</v>
      </c>
    </row>
    <row r="1442" spans="1:13" x14ac:dyDescent="0.3">
      <c r="A1442" s="22" t="s">
        <v>6699</v>
      </c>
      <c r="B1442" s="192" t="s">
        <v>2422</v>
      </c>
      <c r="C1442" s="14" t="s">
        <v>1152</v>
      </c>
      <c r="D1442" s="12" t="s">
        <v>208</v>
      </c>
      <c r="E1442" s="266">
        <v>1.49</v>
      </c>
      <c r="F1442" s="35">
        <f>ROUNDUP(E1442*Bulk!$O$1,-1)</f>
        <v>1050</v>
      </c>
      <c r="G1442" s="35">
        <f>ROUNDUP(E1442*Bulk!$O$3,-1)</f>
        <v>970</v>
      </c>
      <c r="H1442" s="2">
        <v>1</v>
      </c>
      <c r="I1442" s="35">
        <f>F1442*H1442</f>
        <v>1050</v>
      </c>
      <c r="J1442" s="35">
        <f>G1442*H1442</f>
        <v>970</v>
      </c>
      <c r="K1442" s="185">
        <v>3</v>
      </c>
      <c r="L1442" s="257" t="s">
        <v>6700</v>
      </c>
      <c r="M1442" s="178">
        <f>E1442*H1442</f>
        <v>1.49</v>
      </c>
    </row>
    <row r="1443" spans="1:13" x14ac:dyDescent="0.3">
      <c r="A1443" s="30" t="s">
        <v>2745</v>
      </c>
      <c r="B1443" s="193" t="s">
        <v>2423</v>
      </c>
      <c r="C1443" s="14" t="s">
        <v>1152</v>
      </c>
      <c r="D1443" s="12" t="s">
        <v>208</v>
      </c>
      <c r="E1443" s="266">
        <v>0.49</v>
      </c>
      <c r="F1443" s="35">
        <f>ROUNDUP(E1443*Bulk!$O$1,-1)</f>
        <v>350</v>
      </c>
      <c r="G1443" s="35">
        <f>ROUNDUP(E1443*Bulk!$O$3,-1)</f>
        <v>320</v>
      </c>
      <c r="H1443" s="2">
        <v>1</v>
      </c>
      <c r="I1443" s="16">
        <f>F1443*H1443</f>
        <v>350</v>
      </c>
      <c r="J1443" s="16">
        <f>G1443*H1443</f>
        <v>320</v>
      </c>
      <c r="K1443" s="185">
        <v>3</v>
      </c>
      <c r="L1443" s="257" t="s">
        <v>3523</v>
      </c>
      <c r="M1443" s="178">
        <f>E1443*H1443</f>
        <v>0.49</v>
      </c>
    </row>
    <row r="1444" spans="1:13" x14ac:dyDescent="0.3">
      <c r="A1444" s="30" t="s">
        <v>4456</v>
      </c>
      <c r="B1444" s="23" t="s">
        <v>2421</v>
      </c>
      <c r="C1444" s="14" t="s">
        <v>1152</v>
      </c>
      <c r="D1444" s="12" t="s">
        <v>208</v>
      </c>
      <c r="E1444" s="266">
        <v>1.49</v>
      </c>
      <c r="F1444" s="35">
        <f>ROUNDUP(E1444*Bulk!$O$1,-1)</f>
        <v>1050</v>
      </c>
      <c r="G1444" s="35">
        <f>ROUNDUP(E1444*Bulk!$O$3,-1)</f>
        <v>970</v>
      </c>
      <c r="H1444" s="2">
        <v>1</v>
      </c>
      <c r="I1444" s="16">
        <f>F1444*H1444</f>
        <v>1050</v>
      </c>
      <c r="J1444" s="16">
        <f>G1444*H1444</f>
        <v>970</v>
      </c>
      <c r="K1444" s="185">
        <v>3</v>
      </c>
      <c r="L1444" s="257" t="s">
        <v>4457</v>
      </c>
      <c r="M1444" s="178">
        <f>E1444*H1444</f>
        <v>1.49</v>
      </c>
    </row>
    <row r="1445" spans="1:13" x14ac:dyDescent="0.3">
      <c r="A1445" s="30" t="s">
        <v>3140</v>
      </c>
      <c r="B1445" s="23" t="s">
        <v>2421</v>
      </c>
      <c r="C1445" s="14" t="s">
        <v>1152</v>
      </c>
      <c r="D1445" s="12" t="s">
        <v>208</v>
      </c>
      <c r="E1445" s="266">
        <v>0.49</v>
      </c>
      <c r="F1445" s="35">
        <f>ROUNDUP(E1445*Bulk!$O$1,-1)</f>
        <v>350</v>
      </c>
      <c r="G1445" s="35">
        <f>ROUNDUP(E1445*Bulk!$O$3,-1)</f>
        <v>320</v>
      </c>
      <c r="H1445" s="2">
        <v>1</v>
      </c>
      <c r="I1445" s="16">
        <f>F1445*H1445</f>
        <v>350</v>
      </c>
      <c r="J1445" s="16">
        <f>G1445*H1445</f>
        <v>320</v>
      </c>
      <c r="K1445" s="185">
        <v>3</v>
      </c>
      <c r="L1445" s="257" t="s">
        <v>3139</v>
      </c>
      <c r="M1445" s="178">
        <f>E1445*H1445</f>
        <v>0.49</v>
      </c>
    </row>
    <row r="1446" spans="1:13" x14ac:dyDescent="0.3">
      <c r="A1446" s="38" t="s">
        <v>3524</v>
      </c>
      <c r="B1446" s="211" t="s">
        <v>3228</v>
      </c>
      <c r="C1446" s="14" t="s">
        <v>1152</v>
      </c>
      <c r="D1446" s="12" t="s">
        <v>208</v>
      </c>
      <c r="E1446" s="266">
        <v>0.75</v>
      </c>
      <c r="F1446" s="35">
        <f>ROUNDUP(E1446*Bulk!$O$1,-1)</f>
        <v>530</v>
      </c>
      <c r="G1446" s="35">
        <f>ROUNDUP(E1446*Bulk!$O$3,-1)</f>
        <v>490</v>
      </c>
      <c r="H1446" s="2">
        <v>1</v>
      </c>
      <c r="I1446" s="16">
        <f>F1446*H1446</f>
        <v>530</v>
      </c>
      <c r="J1446" s="16">
        <f>G1446*H1446</f>
        <v>490</v>
      </c>
      <c r="K1446" s="185">
        <v>3</v>
      </c>
      <c r="L1446" s="257" t="s">
        <v>3526</v>
      </c>
      <c r="M1446" s="178">
        <f>E1446*H1446</f>
        <v>0.75</v>
      </c>
    </row>
    <row r="1447" spans="1:13" x14ac:dyDescent="0.3">
      <c r="A1447" s="30" t="s">
        <v>3524</v>
      </c>
      <c r="B1447" s="211" t="s">
        <v>3228</v>
      </c>
      <c r="C1447" s="14" t="s">
        <v>1152</v>
      </c>
      <c r="D1447" s="12" t="s">
        <v>208</v>
      </c>
      <c r="E1447" s="266">
        <v>0.49</v>
      </c>
      <c r="F1447" s="35">
        <f>ROUNDUP(E1447*Bulk!$O$1,-1)</f>
        <v>350</v>
      </c>
      <c r="G1447" s="35">
        <f>ROUNDUP(E1447*Bulk!$O$3,-1)</f>
        <v>320</v>
      </c>
      <c r="H1447" s="2">
        <v>1</v>
      </c>
      <c r="I1447" s="16">
        <f>F1447*H1447</f>
        <v>350</v>
      </c>
      <c r="J1447" s="16">
        <f>G1447*H1447</f>
        <v>320</v>
      </c>
      <c r="K1447" s="185">
        <v>3</v>
      </c>
      <c r="L1447" s="257" t="s">
        <v>3525</v>
      </c>
      <c r="M1447" s="178">
        <f>E1447*H1447</f>
        <v>0.49</v>
      </c>
    </row>
    <row r="1448" spans="1:13" x14ac:dyDescent="0.3">
      <c r="A1448" s="4" t="s">
        <v>6226</v>
      </c>
      <c r="B1448" s="272" t="s">
        <v>5293</v>
      </c>
      <c r="C1448" s="14" t="s">
        <v>1152</v>
      </c>
      <c r="D1448" s="12" t="s">
        <v>208</v>
      </c>
      <c r="E1448" s="266">
        <v>0.49</v>
      </c>
      <c r="F1448" s="35">
        <f>ROUNDUP(E1448*Bulk!$O$1,-1)</f>
        <v>350</v>
      </c>
      <c r="G1448" s="35">
        <f>ROUNDUP(E1448*Bulk!$O$3,-1)</f>
        <v>320</v>
      </c>
      <c r="H1448" s="2">
        <v>4</v>
      </c>
      <c r="I1448" s="35">
        <f>F1448*H1448</f>
        <v>1400</v>
      </c>
      <c r="J1448" s="35">
        <f>G1448*H1448</f>
        <v>1280</v>
      </c>
      <c r="K1448" s="185">
        <v>3</v>
      </c>
      <c r="L1448" s="257" t="s">
        <v>6227</v>
      </c>
      <c r="M1448" s="178">
        <f>E1448*H1448</f>
        <v>1.96</v>
      </c>
    </row>
    <row r="1449" spans="1:13" x14ac:dyDescent="0.3">
      <c r="A1449" s="4" t="s">
        <v>6229</v>
      </c>
      <c r="B1449" s="272" t="s">
        <v>5294</v>
      </c>
      <c r="C1449" s="14" t="s">
        <v>1152</v>
      </c>
      <c r="D1449" s="12" t="s">
        <v>208</v>
      </c>
      <c r="E1449" s="266">
        <v>0.99</v>
      </c>
      <c r="F1449" s="35">
        <f>ROUNDUP(E1449*Bulk!$O$1,-1)</f>
        <v>700</v>
      </c>
      <c r="G1449" s="35">
        <f>ROUNDUP(E1449*Bulk!$O$3,-1)</f>
        <v>650</v>
      </c>
      <c r="H1449" s="2">
        <v>1</v>
      </c>
      <c r="I1449" s="35">
        <f>F1449*H1449</f>
        <v>700</v>
      </c>
      <c r="J1449" s="35">
        <f>G1449*H1449</f>
        <v>650</v>
      </c>
      <c r="K1449" s="185">
        <v>3</v>
      </c>
      <c r="L1449" s="257" t="s">
        <v>6228</v>
      </c>
      <c r="M1449" s="178">
        <f>E1449*H1449</f>
        <v>0.99</v>
      </c>
    </row>
    <row r="1450" spans="1:13" x14ac:dyDescent="0.3">
      <c r="A1450" s="30" t="s">
        <v>1184</v>
      </c>
      <c r="B1450" s="151" t="s">
        <v>1495</v>
      </c>
      <c r="C1450" s="14" t="s">
        <v>1152</v>
      </c>
      <c r="D1450" s="12" t="s">
        <v>208</v>
      </c>
      <c r="E1450" s="266">
        <v>0.75</v>
      </c>
      <c r="F1450" s="35">
        <f>ROUNDUP(E1450*Bulk!$O$1,-1)</f>
        <v>530</v>
      </c>
      <c r="G1450" s="35">
        <f>ROUNDUP(E1450*Bulk!$O$3,-1)</f>
        <v>490</v>
      </c>
      <c r="H1450" s="2">
        <v>2</v>
      </c>
      <c r="I1450" s="16">
        <f>F1450*H1450</f>
        <v>1060</v>
      </c>
      <c r="J1450" s="16">
        <f>G1450*H1450</f>
        <v>980</v>
      </c>
      <c r="K1450" s="185">
        <v>4</v>
      </c>
      <c r="L1450" s="257" t="s">
        <v>1183</v>
      </c>
      <c r="M1450" s="178">
        <f>E1450*H1450</f>
        <v>1.5</v>
      </c>
    </row>
    <row r="1451" spans="1:13" x14ac:dyDescent="0.3">
      <c r="A1451" s="30" t="s">
        <v>1188</v>
      </c>
      <c r="B1451" s="153" t="s">
        <v>1497</v>
      </c>
      <c r="C1451" s="14" t="s">
        <v>1152</v>
      </c>
      <c r="D1451" s="12" t="s">
        <v>208</v>
      </c>
      <c r="E1451" s="266">
        <v>0.49</v>
      </c>
      <c r="F1451" s="35">
        <f>ROUNDUP(E1451*Bulk!$O$1,-1)</f>
        <v>350</v>
      </c>
      <c r="G1451" s="35">
        <f>ROUNDUP(E1451*Bulk!$O$3,-1)</f>
        <v>320</v>
      </c>
      <c r="H1451" s="2">
        <v>2</v>
      </c>
      <c r="I1451" s="16">
        <f>F1451*H1451</f>
        <v>700</v>
      </c>
      <c r="J1451" s="16">
        <f>G1451*H1451</f>
        <v>640</v>
      </c>
      <c r="K1451" s="185">
        <v>4</v>
      </c>
      <c r="L1451" s="257" t="s">
        <v>1187</v>
      </c>
      <c r="M1451" s="178">
        <f>E1451*H1451</f>
        <v>0.98</v>
      </c>
    </row>
    <row r="1452" spans="1:13" x14ac:dyDescent="0.3">
      <c r="A1452" s="30" t="s">
        <v>1185</v>
      </c>
      <c r="B1452" s="153" t="s">
        <v>1497</v>
      </c>
      <c r="C1452" s="14" t="s">
        <v>1152</v>
      </c>
      <c r="D1452" s="12" t="s">
        <v>208</v>
      </c>
      <c r="E1452" s="266">
        <v>0.49</v>
      </c>
      <c r="F1452" s="35">
        <f>ROUNDUP(E1452*Bulk!$O$1,-1)</f>
        <v>350</v>
      </c>
      <c r="G1452" s="35">
        <f>ROUNDUP(E1452*Bulk!$O$3,-1)</f>
        <v>320</v>
      </c>
      <c r="H1452" s="2">
        <v>4</v>
      </c>
      <c r="I1452" s="16">
        <f>F1452*H1452</f>
        <v>1400</v>
      </c>
      <c r="J1452" s="16">
        <f>G1452*H1452</f>
        <v>1280</v>
      </c>
      <c r="K1452" s="185">
        <v>4</v>
      </c>
      <c r="L1452" s="257" t="s">
        <v>1186</v>
      </c>
      <c r="M1452" s="178">
        <f>E1452*H1452</f>
        <v>1.96</v>
      </c>
    </row>
    <row r="1453" spans="1:13" x14ac:dyDescent="0.3">
      <c r="A1453" s="30" t="s">
        <v>1190</v>
      </c>
      <c r="B1453" s="168" t="s">
        <v>1520</v>
      </c>
      <c r="C1453" s="14" t="s">
        <v>1152</v>
      </c>
      <c r="D1453" s="12" t="s">
        <v>208</v>
      </c>
      <c r="E1453" s="266">
        <v>1.49</v>
      </c>
      <c r="F1453" s="35">
        <f>ROUNDUP(E1453*Bulk!$O$1,-1)</f>
        <v>1050</v>
      </c>
      <c r="G1453" s="35">
        <f>ROUNDUP(E1453*Bulk!$O$3,-1)</f>
        <v>970</v>
      </c>
      <c r="H1453" s="2">
        <v>1</v>
      </c>
      <c r="I1453" s="16">
        <f>F1453*H1453</f>
        <v>1050</v>
      </c>
      <c r="J1453" s="16">
        <f>G1453*H1453</f>
        <v>970</v>
      </c>
      <c r="K1453" s="185">
        <v>4</v>
      </c>
      <c r="L1453" s="257" t="s">
        <v>1189</v>
      </c>
      <c r="M1453" s="178">
        <f>E1453*H1453</f>
        <v>1.49</v>
      </c>
    </row>
    <row r="1454" spans="1:13" x14ac:dyDescent="0.3">
      <c r="A1454" s="22" t="s">
        <v>4894</v>
      </c>
      <c r="B1454" s="171" t="s">
        <v>1524</v>
      </c>
      <c r="C1454" s="14" t="s">
        <v>1152</v>
      </c>
      <c r="D1454" s="12" t="s">
        <v>208</v>
      </c>
      <c r="E1454" s="266">
        <v>0.99</v>
      </c>
      <c r="F1454" s="35">
        <f>ROUNDUP(E1454*Bulk!$O$1,-1)</f>
        <v>700</v>
      </c>
      <c r="G1454" s="35">
        <f>ROUNDUP(E1454*Bulk!$O$3,-1)</f>
        <v>650</v>
      </c>
      <c r="H1454" s="2">
        <v>1</v>
      </c>
      <c r="I1454" s="16">
        <f>F1454*H1454</f>
        <v>700</v>
      </c>
      <c r="J1454" s="16">
        <f>G1454*H1454</f>
        <v>650</v>
      </c>
      <c r="K1454" s="185">
        <v>4</v>
      </c>
      <c r="L1454" s="257" t="s">
        <v>4895</v>
      </c>
      <c r="M1454" s="178">
        <f>E1454*H1454</f>
        <v>0.99</v>
      </c>
    </row>
    <row r="1455" spans="1:13" x14ac:dyDescent="0.3">
      <c r="A1455" s="38" t="s">
        <v>1191</v>
      </c>
      <c r="B1455" s="170" t="s">
        <v>1523</v>
      </c>
      <c r="C1455" s="14" t="s">
        <v>1152</v>
      </c>
      <c r="D1455" s="12" t="s">
        <v>208</v>
      </c>
      <c r="E1455" s="266">
        <v>0.49</v>
      </c>
      <c r="F1455" s="35">
        <f>ROUNDUP(E1455*Bulk!$O$1,-1)</f>
        <v>350</v>
      </c>
      <c r="G1455" s="35">
        <f>ROUNDUP(E1455*Bulk!$O$3,-1)</f>
        <v>320</v>
      </c>
      <c r="H1455" s="2">
        <v>1</v>
      </c>
      <c r="I1455" s="16">
        <f>F1455*H1455</f>
        <v>350</v>
      </c>
      <c r="J1455" s="16">
        <f>G1455*H1455</f>
        <v>320</v>
      </c>
      <c r="K1455" s="185">
        <v>4</v>
      </c>
      <c r="L1455" s="257" t="s">
        <v>2249</v>
      </c>
      <c r="M1455" s="178">
        <f>E1455*H1455</f>
        <v>0.49</v>
      </c>
    </row>
    <row r="1456" spans="1:13" x14ac:dyDescent="0.3">
      <c r="A1456" s="30" t="s">
        <v>1191</v>
      </c>
      <c r="B1456" s="170" t="s">
        <v>1523</v>
      </c>
      <c r="C1456" s="14" t="s">
        <v>1152</v>
      </c>
      <c r="D1456" s="12" t="s">
        <v>208</v>
      </c>
      <c r="E1456" s="266">
        <v>0.49</v>
      </c>
      <c r="F1456" s="35">
        <f>ROUNDUP(E1456*Bulk!$O$1,-1)</f>
        <v>350</v>
      </c>
      <c r="G1456" s="35">
        <f>ROUNDUP(E1456*Bulk!$O$3,-1)</f>
        <v>320</v>
      </c>
      <c r="H1456" s="2">
        <v>5</v>
      </c>
      <c r="I1456" s="16">
        <f>F1456*H1456</f>
        <v>1750</v>
      </c>
      <c r="J1456" s="16">
        <f>G1456*H1456</f>
        <v>1600</v>
      </c>
      <c r="K1456" s="185">
        <v>4</v>
      </c>
      <c r="L1456" s="257" t="s">
        <v>1192</v>
      </c>
      <c r="M1456" s="178">
        <f>E1456*H1456</f>
        <v>2.4500000000000002</v>
      </c>
    </row>
    <row r="1457" spans="1:13" x14ac:dyDescent="0.3">
      <c r="A1457" s="22" t="s">
        <v>2334</v>
      </c>
      <c r="B1457" s="172" t="s">
        <v>1525</v>
      </c>
      <c r="C1457" s="14" t="s">
        <v>1152</v>
      </c>
      <c r="D1457" s="12" t="s">
        <v>208</v>
      </c>
      <c r="E1457" s="266">
        <v>0.49</v>
      </c>
      <c r="F1457" s="35">
        <f>ROUNDUP(E1457*Bulk!$O$1,-1)</f>
        <v>350</v>
      </c>
      <c r="G1457" s="35">
        <f>ROUNDUP(E1457*Bulk!$O$3,-1)</f>
        <v>320</v>
      </c>
      <c r="H1457" s="2">
        <v>2</v>
      </c>
      <c r="I1457" s="16">
        <f>F1457*H1457</f>
        <v>700</v>
      </c>
      <c r="J1457" s="16">
        <f>G1457*H1457</f>
        <v>640</v>
      </c>
      <c r="K1457" s="185">
        <v>4</v>
      </c>
      <c r="L1457" s="257" t="s">
        <v>2335</v>
      </c>
      <c r="M1457" s="178">
        <f>E1457*H1457</f>
        <v>0.98</v>
      </c>
    </row>
    <row r="1458" spans="1:13" x14ac:dyDescent="0.3">
      <c r="A1458" s="22" t="s">
        <v>1555</v>
      </c>
      <c r="B1458" s="23" t="s">
        <v>2421</v>
      </c>
      <c r="C1458" s="14" t="s">
        <v>1152</v>
      </c>
      <c r="D1458" s="12" t="s">
        <v>208</v>
      </c>
      <c r="E1458" s="266">
        <v>1.49</v>
      </c>
      <c r="F1458" s="35">
        <f>ROUNDUP(E1458*Bulk!$O$1,-1)</f>
        <v>1050</v>
      </c>
      <c r="G1458" s="35">
        <f>ROUNDUP(E1458*Bulk!$O$3,-1)</f>
        <v>970</v>
      </c>
      <c r="H1458" s="2">
        <v>1</v>
      </c>
      <c r="I1458" s="16">
        <f>F1458*H1458</f>
        <v>1050</v>
      </c>
      <c r="J1458" s="16">
        <f>G1458*H1458</f>
        <v>970</v>
      </c>
      <c r="K1458" s="185">
        <v>4</v>
      </c>
      <c r="L1458" s="257" t="s">
        <v>3141</v>
      </c>
      <c r="M1458" s="178">
        <f>E1458*H1458</f>
        <v>1.49</v>
      </c>
    </row>
    <row r="1459" spans="1:13" x14ac:dyDescent="0.3">
      <c r="A1459" s="4" t="s">
        <v>528</v>
      </c>
      <c r="B1459" s="205" t="s">
        <v>2628</v>
      </c>
      <c r="C1459" s="14" t="s">
        <v>1152</v>
      </c>
      <c r="D1459" s="12" t="s">
        <v>208</v>
      </c>
      <c r="E1459" s="266">
        <v>0.75</v>
      </c>
      <c r="F1459" s="35">
        <f>ROUNDUP(E1459*Bulk!$O$1,-1)</f>
        <v>530</v>
      </c>
      <c r="G1459" s="35">
        <f>ROUNDUP(E1459*Bulk!$O$3,-1)</f>
        <v>490</v>
      </c>
      <c r="H1459" s="2">
        <v>4</v>
      </c>
      <c r="I1459" s="35">
        <f>F1459*H1459</f>
        <v>2120</v>
      </c>
      <c r="J1459" s="35">
        <f>G1459*H1459</f>
        <v>1960</v>
      </c>
      <c r="K1459" s="185">
        <v>4</v>
      </c>
      <c r="L1459" s="257" t="s">
        <v>6701</v>
      </c>
      <c r="M1459" s="178">
        <f>E1459*H1459</f>
        <v>3</v>
      </c>
    </row>
    <row r="1460" spans="1:13" x14ac:dyDescent="0.3">
      <c r="A1460" s="38" t="s">
        <v>6702</v>
      </c>
      <c r="B1460" s="284" t="s">
        <v>6291</v>
      </c>
      <c r="C1460" s="14" t="s">
        <v>1152</v>
      </c>
      <c r="D1460" s="12" t="s">
        <v>208</v>
      </c>
      <c r="E1460" s="266">
        <v>0.75</v>
      </c>
      <c r="F1460" s="35">
        <f>ROUNDUP(E1460*Bulk!$O$1,-1)</f>
        <v>530</v>
      </c>
      <c r="G1460" s="35">
        <f>ROUNDUP(E1460*Bulk!$O$3,-1)</f>
        <v>490</v>
      </c>
      <c r="H1460" s="2">
        <v>1</v>
      </c>
      <c r="I1460" s="16">
        <f>F1460*H1460</f>
        <v>530</v>
      </c>
      <c r="J1460" s="16">
        <f>G1460*H1460</f>
        <v>490</v>
      </c>
      <c r="K1460" s="185">
        <v>4</v>
      </c>
      <c r="L1460" s="257" t="s">
        <v>6703</v>
      </c>
      <c r="M1460" s="178">
        <f>E1460*H1460</f>
        <v>0.75</v>
      </c>
    </row>
    <row r="1461" spans="1:13" x14ac:dyDescent="0.3">
      <c r="A1461" s="30" t="s">
        <v>6705</v>
      </c>
      <c r="B1461" s="284" t="s">
        <v>6291</v>
      </c>
      <c r="C1461" s="14" t="s">
        <v>1152</v>
      </c>
      <c r="D1461" s="12" t="s">
        <v>208</v>
      </c>
      <c r="E1461" s="266">
        <v>0.49</v>
      </c>
      <c r="F1461" s="35">
        <f>ROUNDUP(E1461*Bulk!$O$1,-1)</f>
        <v>350</v>
      </c>
      <c r="G1461" s="35">
        <f>ROUNDUP(E1461*Bulk!$O$3,-1)</f>
        <v>320</v>
      </c>
      <c r="H1461" s="2">
        <v>1</v>
      </c>
      <c r="I1461" s="16">
        <f>F1461*H1461</f>
        <v>350</v>
      </c>
      <c r="J1461" s="16">
        <f>G1461*H1461</f>
        <v>320</v>
      </c>
      <c r="K1461" s="185">
        <v>4</v>
      </c>
      <c r="L1461" s="257" t="s">
        <v>6704</v>
      </c>
      <c r="M1461" s="178">
        <f>E1461*H1461</f>
        <v>0.49</v>
      </c>
    </row>
    <row r="1462" spans="1:13" x14ac:dyDescent="0.3">
      <c r="A1462" s="4" t="s">
        <v>6231</v>
      </c>
      <c r="B1462" s="211" t="s">
        <v>3229</v>
      </c>
      <c r="C1462" s="14" t="s">
        <v>1152</v>
      </c>
      <c r="D1462" s="12" t="s">
        <v>208</v>
      </c>
      <c r="E1462" s="266">
        <v>0.49</v>
      </c>
      <c r="F1462" s="35">
        <f>ROUNDUP(E1462*Bulk!$O$1,-1)</f>
        <v>350</v>
      </c>
      <c r="G1462" s="35">
        <f>ROUNDUP(E1462*Bulk!$O$3,-1)</f>
        <v>320</v>
      </c>
      <c r="H1462" s="2">
        <v>1</v>
      </c>
      <c r="I1462" s="35">
        <f>F1462*H1462</f>
        <v>350</v>
      </c>
      <c r="J1462" s="35">
        <f>G1462*H1462</f>
        <v>320</v>
      </c>
      <c r="K1462" s="185">
        <v>4</v>
      </c>
      <c r="L1462" s="257" t="s">
        <v>6230</v>
      </c>
      <c r="M1462" s="178">
        <f>E1462*H1462</f>
        <v>0.49</v>
      </c>
    </row>
    <row r="1463" spans="1:13" x14ac:dyDescent="0.3">
      <c r="A1463" s="22" t="s">
        <v>3143</v>
      </c>
      <c r="B1463" s="147" t="s">
        <v>1491</v>
      </c>
      <c r="C1463" s="14" t="s">
        <v>1152</v>
      </c>
      <c r="D1463" s="12" t="s">
        <v>208</v>
      </c>
      <c r="E1463" s="266">
        <v>1.99</v>
      </c>
      <c r="F1463" s="35">
        <f>ROUNDUP(E1463*Bulk!$O$1,-1)</f>
        <v>1400</v>
      </c>
      <c r="G1463" s="35">
        <f>ROUNDUP(E1463*Bulk!$O$3,-1)</f>
        <v>1300</v>
      </c>
      <c r="H1463" s="2">
        <v>1</v>
      </c>
      <c r="I1463" s="16">
        <f>F1463*H1463</f>
        <v>1400</v>
      </c>
      <c r="J1463" s="16">
        <f>G1463*H1463</f>
        <v>1300</v>
      </c>
      <c r="K1463" s="185">
        <v>5</v>
      </c>
      <c r="L1463" s="257" t="s">
        <v>3142</v>
      </c>
      <c r="M1463" s="178">
        <f>E1463*H1463</f>
        <v>1.99</v>
      </c>
    </row>
    <row r="1464" spans="1:13" x14ac:dyDescent="0.3">
      <c r="A1464" s="30" t="s">
        <v>1194</v>
      </c>
      <c r="B1464" s="153" t="s">
        <v>1497</v>
      </c>
      <c r="C1464" s="14" t="s">
        <v>1152</v>
      </c>
      <c r="D1464" s="12" t="s">
        <v>208</v>
      </c>
      <c r="E1464" s="266">
        <v>0.49</v>
      </c>
      <c r="F1464" s="35">
        <f>ROUNDUP(E1464*Bulk!$O$1,-1)</f>
        <v>350</v>
      </c>
      <c r="G1464" s="35">
        <f>ROUNDUP(E1464*Bulk!$O$3,-1)</f>
        <v>320</v>
      </c>
      <c r="H1464" s="2">
        <v>2</v>
      </c>
      <c r="I1464" s="16">
        <f>F1464*H1464</f>
        <v>700</v>
      </c>
      <c r="J1464" s="16">
        <f>G1464*H1464</f>
        <v>640</v>
      </c>
      <c r="K1464" s="185">
        <v>5</v>
      </c>
      <c r="L1464" s="257" t="s">
        <v>1193</v>
      </c>
      <c r="M1464" s="178">
        <f>E1464*H1464</f>
        <v>0.98</v>
      </c>
    </row>
    <row r="1465" spans="1:13" x14ac:dyDescent="0.3">
      <c r="A1465" s="30" t="s">
        <v>1195</v>
      </c>
      <c r="B1465" s="143" t="s">
        <v>1505</v>
      </c>
      <c r="C1465" s="14" t="s">
        <v>1152</v>
      </c>
      <c r="D1465" s="12" t="s">
        <v>208</v>
      </c>
      <c r="E1465" s="266">
        <v>0.49</v>
      </c>
      <c r="F1465" s="35">
        <f>ROUNDUP(E1465*Bulk!$O$1,-1)</f>
        <v>350</v>
      </c>
      <c r="G1465" s="35">
        <f>ROUNDUP(E1465*Bulk!$O$3,-1)</f>
        <v>320</v>
      </c>
      <c r="H1465" s="2">
        <v>3</v>
      </c>
      <c r="I1465" s="16">
        <f>F1465*H1465</f>
        <v>1050</v>
      </c>
      <c r="J1465" s="16">
        <f>G1465*H1465</f>
        <v>960</v>
      </c>
      <c r="K1465" s="185">
        <v>5</v>
      </c>
      <c r="L1465" s="257" t="s">
        <v>1196</v>
      </c>
      <c r="M1465" s="178">
        <f>E1465*H1465</f>
        <v>1.47</v>
      </c>
    </row>
    <row r="1466" spans="1:13" x14ac:dyDescent="0.3">
      <c r="A1466" s="30" t="s">
        <v>1198</v>
      </c>
      <c r="B1466" s="172" t="s">
        <v>1525</v>
      </c>
      <c r="C1466" s="14" t="s">
        <v>1152</v>
      </c>
      <c r="D1466" s="12" t="s">
        <v>208</v>
      </c>
      <c r="E1466" s="266">
        <v>0.49</v>
      </c>
      <c r="F1466" s="35">
        <f>ROUNDUP(E1466*Bulk!$O$1,-1)</f>
        <v>350</v>
      </c>
      <c r="G1466" s="35">
        <f>ROUNDUP(E1466*Bulk!$O$3,-1)</f>
        <v>320</v>
      </c>
      <c r="H1466" s="2">
        <v>2</v>
      </c>
      <c r="I1466" s="16">
        <f>F1466*H1466</f>
        <v>700</v>
      </c>
      <c r="J1466" s="16">
        <f>G1466*H1466</f>
        <v>640</v>
      </c>
      <c r="K1466" s="185">
        <v>5</v>
      </c>
      <c r="L1466" s="257" t="s">
        <v>1197</v>
      </c>
      <c r="M1466" s="178">
        <f>E1466*H1466</f>
        <v>0.98</v>
      </c>
    </row>
    <row r="1467" spans="1:13" x14ac:dyDescent="0.3">
      <c r="A1467" s="30" t="s">
        <v>4458</v>
      </c>
      <c r="B1467" s="192" t="s">
        <v>2422</v>
      </c>
      <c r="C1467" s="14" t="s">
        <v>1152</v>
      </c>
      <c r="D1467" s="12" t="s">
        <v>208</v>
      </c>
      <c r="E1467" s="266">
        <v>1.25</v>
      </c>
      <c r="F1467" s="35">
        <f>ROUNDUP(E1467*Bulk!$O$1,-1)</f>
        <v>880</v>
      </c>
      <c r="G1467" s="35">
        <f>ROUNDUP(E1467*Bulk!$O$3,-1)</f>
        <v>820</v>
      </c>
      <c r="H1467" s="2">
        <v>1</v>
      </c>
      <c r="I1467" s="16">
        <f>F1467*H1467</f>
        <v>880</v>
      </c>
      <c r="J1467" s="16">
        <f>G1467*H1467</f>
        <v>820</v>
      </c>
      <c r="K1467" s="185">
        <v>5</v>
      </c>
      <c r="L1467" s="257" t="s">
        <v>4459</v>
      </c>
      <c r="M1467" s="178">
        <f>E1467*H1467</f>
        <v>1.25</v>
      </c>
    </row>
    <row r="1468" spans="1:13" x14ac:dyDescent="0.3">
      <c r="A1468" s="30" t="s">
        <v>3528</v>
      </c>
      <c r="B1468" s="108" t="s">
        <v>1421</v>
      </c>
      <c r="C1468" s="14" t="s">
        <v>1152</v>
      </c>
      <c r="D1468" s="12" t="s">
        <v>208</v>
      </c>
      <c r="E1468" s="266">
        <v>0.49</v>
      </c>
      <c r="F1468" s="35">
        <f>ROUNDUP(E1468*Bulk!$O$1,-1)</f>
        <v>350</v>
      </c>
      <c r="G1468" s="35">
        <f>ROUNDUP(E1468*Bulk!$O$3,-1)</f>
        <v>320</v>
      </c>
      <c r="H1468" s="2">
        <v>1</v>
      </c>
      <c r="I1468" s="16">
        <f>F1468*H1468</f>
        <v>350</v>
      </c>
      <c r="J1468" s="16">
        <f>G1468*H1468</f>
        <v>320</v>
      </c>
      <c r="K1468" s="185">
        <v>6</v>
      </c>
      <c r="L1468" s="257" t="s">
        <v>3527</v>
      </c>
      <c r="M1468" s="178">
        <f>E1468*H1468</f>
        <v>0.49</v>
      </c>
    </row>
    <row r="1469" spans="1:13" x14ac:dyDescent="0.3">
      <c r="A1469" s="30" t="s">
        <v>4461</v>
      </c>
      <c r="B1469" s="171" t="s">
        <v>1524</v>
      </c>
      <c r="C1469" s="14" t="s">
        <v>1152</v>
      </c>
      <c r="D1469" s="12" t="s">
        <v>208</v>
      </c>
      <c r="E1469" s="266">
        <v>1.99</v>
      </c>
      <c r="F1469" s="35">
        <f>ROUNDUP(E1469*Bulk!$O$1,-1)</f>
        <v>1400</v>
      </c>
      <c r="G1469" s="35">
        <f>ROUNDUP(E1469*Bulk!$O$3,-1)</f>
        <v>1300</v>
      </c>
      <c r="H1469" s="2">
        <v>1</v>
      </c>
      <c r="I1469" s="16">
        <f>F1469*H1469</f>
        <v>1400</v>
      </c>
      <c r="J1469" s="16">
        <f>G1469*H1469</f>
        <v>1300</v>
      </c>
      <c r="K1469" s="185">
        <v>6</v>
      </c>
      <c r="L1469" s="257" t="s">
        <v>4460</v>
      </c>
      <c r="M1469" s="178">
        <f>E1469*H1469</f>
        <v>1.99</v>
      </c>
    </row>
    <row r="1470" spans="1:13" x14ac:dyDescent="0.3">
      <c r="A1470" s="30" t="s">
        <v>3147</v>
      </c>
      <c r="B1470" s="23" t="s">
        <v>2421</v>
      </c>
      <c r="C1470" s="14" t="s">
        <v>1152</v>
      </c>
      <c r="D1470" s="12" t="s">
        <v>208</v>
      </c>
      <c r="E1470" s="266">
        <v>0.99</v>
      </c>
      <c r="F1470" s="35">
        <f>ROUNDUP(E1470*Bulk!$O$1,-1)</f>
        <v>700</v>
      </c>
      <c r="G1470" s="35">
        <f>ROUNDUP(E1470*Bulk!$O$3,-1)</f>
        <v>650</v>
      </c>
      <c r="H1470" s="2">
        <v>1</v>
      </c>
      <c r="I1470" s="16">
        <f>F1470*H1470</f>
        <v>700</v>
      </c>
      <c r="J1470" s="16">
        <f>G1470*H1470</f>
        <v>650</v>
      </c>
      <c r="K1470" s="185">
        <v>6</v>
      </c>
      <c r="L1470" s="257" t="s">
        <v>3146</v>
      </c>
      <c r="M1470" s="178">
        <f>E1470*H1470</f>
        <v>0.99</v>
      </c>
    </row>
    <row r="1471" spans="1:13" x14ac:dyDescent="0.3">
      <c r="A1471" s="30" t="s">
        <v>3145</v>
      </c>
      <c r="B1471" s="23" t="s">
        <v>2421</v>
      </c>
      <c r="C1471" s="14" t="s">
        <v>1152</v>
      </c>
      <c r="D1471" s="12" t="s">
        <v>208</v>
      </c>
      <c r="E1471" s="266">
        <v>0.49</v>
      </c>
      <c r="F1471" s="35">
        <f>ROUNDUP(E1471*Bulk!$O$1,-1)</f>
        <v>350</v>
      </c>
      <c r="G1471" s="35">
        <f>ROUNDUP(E1471*Bulk!$O$3,-1)</f>
        <v>320</v>
      </c>
      <c r="H1471" s="2">
        <v>1</v>
      </c>
      <c r="I1471" s="16">
        <f>F1471*H1471</f>
        <v>350</v>
      </c>
      <c r="J1471" s="16">
        <f>G1471*H1471</f>
        <v>320</v>
      </c>
      <c r="K1471" s="185">
        <v>6</v>
      </c>
      <c r="L1471" s="257" t="s">
        <v>3144</v>
      </c>
      <c r="M1471" s="178">
        <f>E1471*H1471</f>
        <v>0.49</v>
      </c>
    </row>
    <row r="1472" spans="1:13" x14ac:dyDescent="0.3">
      <c r="A1472" s="4" t="s">
        <v>6233</v>
      </c>
      <c r="B1472" s="211" t="s">
        <v>3229</v>
      </c>
      <c r="C1472" s="14" t="s">
        <v>1152</v>
      </c>
      <c r="D1472" s="12" t="s">
        <v>208</v>
      </c>
      <c r="E1472" s="266">
        <v>0.75</v>
      </c>
      <c r="F1472" s="35">
        <f>ROUNDUP(E1472*Bulk!$O$1,-1)</f>
        <v>530</v>
      </c>
      <c r="G1472" s="35">
        <f>ROUNDUP(E1472*Bulk!$O$3,-1)</f>
        <v>490</v>
      </c>
      <c r="H1472" s="2">
        <v>1</v>
      </c>
      <c r="I1472" s="35">
        <f>F1472*H1472</f>
        <v>530</v>
      </c>
      <c r="J1472" s="35">
        <f>G1472*H1472</f>
        <v>490</v>
      </c>
      <c r="K1472" s="185">
        <v>6</v>
      </c>
      <c r="L1472" s="257" t="s">
        <v>6232</v>
      </c>
      <c r="M1472" s="178">
        <f>E1472*H1472</f>
        <v>0.75</v>
      </c>
    </row>
    <row r="1473" spans="1:13" x14ac:dyDescent="0.3">
      <c r="A1473" s="30" t="s">
        <v>4258</v>
      </c>
      <c r="B1473" s="71" t="s">
        <v>1467</v>
      </c>
      <c r="C1473" s="14" t="s">
        <v>1152</v>
      </c>
      <c r="D1473" s="12" t="s">
        <v>208</v>
      </c>
      <c r="E1473" s="266">
        <v>0.49</v>
      </c>
      <c r="F1473" s="35">
        <f>ROUNDUP(E1473*Bulk!$O$1,-1)</f>
        <v>350</v>
      </c>
      <c r="G1473" s="35">
        <f>ROUNDUP(E1473*Bulk!$O$3,-1)</f>
        <v>320</v>
      </c>
      <c r="H1473" s="2">
        <v>2</v>
      </c>
      <c r="I1473" s="16">
        <f>F1473*H1473</f>
        <v>700</v>
      </c>
      <c r="J1473" s="16">
        <f>G1473*H1473</f>
        <v>640</v>
      </c>
      <c r="K1473" s="185">
        <v>7</v>
      </c>
      <c r="L1473" s="257" t="s">
        <v>4259</v>
      </c>
      <c r="M1473" s="178">
        <f>E1473*H1473</f>
        <v>0.98</v>
      </c>
    </row>
    <row r="1474" spans="1:13" x14ac:dyDescent="0.3">
      <c r="A1474" s="30" t="s">
        <v>1199</v>
      </c>
      <c r="B1474" s="136" t="s">
        <v>1476</v>
      </c>
      <c r="C1474" s="14" t="s">
        <v>1152</v>
      </c>
      <c r="D1474" s="12" t="s">
        <v>208</v>
      </c>
      <c r="E1474" s="266">
        <v>0.49</v>
      </c>
      <c r="F1474" s="35">
        <f>ROUNDUP(E1474*Bulk!$O$1,-1)</f>
        <v>350</v>
      </c>
      <c r="G1474" s="35">
        <f>ROUNDUP(E1474*Bulk!$O$3,-1)</f>
        <v>320</v>
      </c>
      <c r="H1474" s="2">
        <v>1</v>
      </c>
      <c r="I1474" s="16">
        <f>F1474*H1474</f>
        <v>350</v>
      </c>
      <c r="J1474" s="16">
        <f>G1474*H1474</f>
        <v>320</v>
      </c>
      <c r="K1474" s="185">
        <v>7</v>
      </c>
      <c r="L1474" s="257" t="s">
        <v>1200</v>
      </c>
      <c r="M1474" s="178">
        <f>E1474*H1474</f>
        <v>0.49</v>
      </c>
    </row>
    <row r="1475" spans="1:13" x14ac:dyDescent="0.3">
      <c r="A1475" s="30" t="s">
        <v>1202</v>
      </c>
      <c r="B1475" s="147" t="s">
        <v>1491</v>
      </c>
      <c r="C1475" s="14" t="s">
        <v>1152</v>
      </c>
      <c r="D1475" s="12" t="s">
        <v>208</v>
      </c>
      <c r="E1475" s="266">
        <v>0.59</v>
      </c>
      <c r="F1475" s="35">
        <f>ROUNDUP(E1475*Bulk!$O$1,-1)</f>
        <v>420</v>
      </c>
      <c r="G1475" s="35">
        <f>ROUNDUP(E1475*Bulk!$O$3,-1)</f>
        <v>390</v>
      </c>
      <c r="H1475" s="2">
        <v>2</v>
      </c>
      <c r="I1475" s="16">
        <f>F1475*H1475</f>
        <v>840</v>
      </c>
      <c r="J1475" s="16">
        <f>G1475*H1475</f>
        <v>780</v>
      </c>
      <c r="K1475" s="185">
        <v>7</v>
      </c>
      <c r="L1475" s="257" t="s">
        <v>1201</v>
      </c>
      <c r="M1475" s="178">
        <f>E1475*H1475</f>
        <v>1.18</v>
      </c>
    </row>
    <row r="1476" spans="1:13" x14ac:dyDescent="0.3">
      <c r="A1476" s="30" t="s">
        <v>3149</v>
      </c>
      <c r="B1476" s="23" t="s">
        <v>2421</v>
      </c>
      <c r="C1476" s="14" t="s">
        <v>1152</v>
      </c>
      <c r="D1476" s="12" t="s">
        <v>208</v>
      </c>
      <c r="E1476" s="266">
        <v>0.49</v>
      </c>
      <c r="F1476" s="35">
        <f>ROUNDUP(E1476*Bulk!$O$1,-1)</f>
        <v>350</v>
      </c>
      <c r="G1476" s="35">
        <f>ROUNDUP(E1476*Bulk!$O$3,-1)</f>
        <v>320</v>
      </c>
      <c r="H1476" s="2">
        <v>1</v>
      </c>
      <c r="I1476" s="16">
        <f>F1476*H1476</f>
        <v>350</v>
      </c>
      <c r="J1476" s="16">
        <f>G1476*H1476</f>
        <v>320</v>
      </c>
      <c r="K1476" s="185">
        <v>7</v>
      </c>
      <c r="L1476" s="257" t="s">
        <v>3148</v>
      </c>
      <c r="M1476" s="178">
        <f>E1476*H1476</f>
        <v>0.49</v>
      </c>
    </row>
    <row r="1477" spans="1:13" x14ac:dyDescent="0.3">
      <c r="A1477" s="4" t="s">
        <v>6235</v>
      </c>
      <c r="B1477" s="131" t="s">
        <v>1468</v>
      </c>
      <c r="C1477" s="14" t="s">
        <v>1152</v>
      </c>
      <c r="D1477" s="12" t="s">
        <v>208</v>
      </c>
      <c r="E1477" s="266">
        <v>1.49</v>
      </c>
      <c r="F1477" s="35">
        <f>ROUNDUP(E1477*Bulk!$O$1,-1)</f>
        <v>1050</v>
      </c>
      <c r="G1477" s="35">
        <f>ROUNDUP(E1477*Bulk!$O$3,-1)</f>
        <v>970</v>
      </c>
      <c r="H1477" s="2">
        <v>1</v>
      </c>
      <c r="I1477" s="35">
        <f>F1477*H1477</f>
        <v>1050</v>
      </c>
      <c r="J1477" s="35">
        <f>G1477*H1477</f>
        <v>970</v>
      </c>
      <c r="K1477" s="185">
        <v>8</v>
      </c>
      <c r="L1477" s="257" t="s">
        <v>6234</v>
      </c>
      <c r="M1477" s="178">
        <f>E1477*H1477</f>
        <v>1.49</v>
      </c>
    </row>
    <row r="1478" spans="1:13" x14ac:dyDescent="0.3">
      <c r="A1478" s="4" t="s">
        <v>1203</v>
      </c>
      <c r="B1478" s="152" t="s">
        <v>1496</v>
      </c>
      <c r="C1478" s="14" t="s">
        <v>1152</v>
      </c>
      <c r="D1478" s="12" t="s">
        <v>208</v>
      </c>
      <c r="E1478" s="266">
        <v>0.75</v>
      </c>
      <c r="F1478" s="35">
        <f>ROUNDUP(E1478*Bulk!$O$1,-1)</f>
        <v>530</v>
      </c>
      <c r="G1478" s="35">
        <f>ROUNDUP(E1478*Bulk!$O$3,-1)</f>
        <v>490</v>
      </c>
      <c r="H1478" s="2">
        <v>1</v>
      </c>
      <c r="I1478" s="16">
        <f>F1478*H1478</f>
        <v>530</v>
      </c>
      <c r="J1478" s="16">
        <f>G1478*H1478</f>
        <v>490</v>
      </c>
      <c r="K1478" s="185">
        <v>8</v>
      </c>
      <c r="L1478" s="257" t="s">
        <v>2011</v>
      </c>
      <c r="M1478" s="178">
        <f>E1478*H1478</f>
        <v>0.75</v>
      </c>
    </row>
    <row r="1479" spans="1:13" x14ac:dyDescent="0.3">
      <c r="A1479" s="30" t="s">
        <v>1203</v>
      </c>
      <c r="B1479" s="168" t="s">
        <v>1520</v>
      </c>
      <c r="C1479" s="14" t="s">
        <v>1152</v>
      </c>
      <c r="D1479" s="12" t="s">
        <v>208</v>
      </c>
      <c r="E1479" s="266">
        <v>0.99</v>
      </c>
      <c r="F1479" s="35">
        <f>ROUNDUP(E1479*Bulk!$O$1,-1)</f>
        <v>700</v>
      </c>
      <c r="G1479" s="35">
        <f>ROUNDUP(E1479*Bulk!$O$3,-1)</f>
        <v>650</v>
      </c>
      <c r="H1479" s="2">
        <v>2</v>
      </c>
      <c r="I1479" s="16">
        <f>F1479*H1479</f>
        <v>1400</v>
      </c>
      <c r="J1479" s="16">
        <f>G1479*H1479</f>
        <v>1300</v>
      </c>
      <c r="K1479" s="185">
        <v>8</v>
      </c>
      <c r="L1479" s="257" t="s">
        <v>1204</v>
      </c>
      <c r="M1479" s="178">
        <f>E1479*H1479</f>
        <v>1.98</v>
      </c>
    </row>
    <row r="1480" spans="1:13" x14ac:dyDescent="0.3">
      <c r="A1480" s="22" t="s">
        <v>3151</v>
      </c>
      <c r="B1480" s="23" t="s">
        <v>2421</v>
      </c>
      <c r="C1480" s="14" t="s">
        <v>1152</v>
      </c>
      <c r="D1480" s="12" t="s">
        <v>208</v>
      </c>
      <c r="E1480" s="266">
        <v>0.49</v>
      </c>
      <c r="F1480" s="35">
        <f>ROUNDUP(E1480*Bulk!$O$1,-1)</f>
        <v>350</v>
      </c>
      <c r="G1480" s="35">
        <f>ROUNDUP(E1480*Bulk!$O$3,-1)</f>
        <v>320</v>
      </c>
      <c r="H1480" s="2">
        <v>1</v>
      </c>
      <c r="I1480" s="16">
        <f>F1480*H1480</f>
        <v>350</v>
      </c>
      <c r="J1480" s="16">
        <f>G1480*H1480</f>
        <v>320</v>
      </c>
      <c r="K1480" s="185">
        <v>8</v>
      </c>
      <c r="L1480" s="257" t="s">
        <v>3150</v>
      </c>
      <c r="M1480" s="178">
        <f>E1480*H1480</f>
        <v>0.49</v>
      </c>
    </row>
    <row r="1481" spans="1:13" x14ac:dyDescent="0.3">
      <c r="A1481" s="22" t="s">
        <v>4462</v>
      </c>
      <c r="B1481" s="23" t="s">
        <v>2421</v>
      </c>
      <c r="C1481" s="14" t="s">
        <v>1152</v>
      </c>
      <c r="D1481" s="12" t="s">
        <v>208</v>
      </c>
      <c r="E1481" s="266">
        <v>1.49</v>
      </c>
      <c r="F1481" s="35">
        <f>ROUNDUP(E1481*Bulk!$O$1,-1)</f>
        <v>1050</v>
      </c>
      <c r="G1481" s="35">
        <f>ROUNDUP(E1481*Bulk!$O$3,-1)</f>
        <v>970</v>
      </c>
      <c r="H1481" s="2">
        <v>1</v>
      </c>
      <c r="I1481" s="16">
        <f>F1481*H1481</f>
        <v>1050</v>
      </c>
      <c r="J1481" s="16">
        <f>G1481*H1481</f>
        <v>970</v>
      </c>
      <c r="K1481" s="185">
        <v>9</v>
      </c>
      <c r="L1481" s="257" t="s">
        <v>4463</v>
      </c>
      <c r="M1481" s="178">
        <f>E1481*H1481</f>
        <v>1.49</v>
      </c>
    </row>
    <row r="1482" spans="1:13" x14ac:dyDescent="0.3">
      <c r="A1482" s="4" t="s">
        <v>4048</v>
      </c>
      <c r="B1482" s="165" t="s">
        <v>1515</v>
      </c>
      <c r="C1482" s="14" t="s">
        <v>1152</v>
      </c>
      <c r="D1482" s="12" t="s">
        <v>208</v>
      </c>
      <c r="E1482" s="266">
        <v>0.99</v>
      </c>
      <c r="F1482" s="35">
        <f>ROUNDUP(E1482*Bulk!$O$1,-1)</f>
        <v>700</v>
      </c>
      <c r="G1482" s="35">
        <f>ROUNDUP(E1482*Bulk!$O$3,-1)</f>
        <v>650</v>
      </c>
      <c r="H1482" s="2">
        <v>1</v>
      </c>
      <c r="I1482" s="16">
        <f>F1482*H1482</f>
        <v>700</v>
      </c>
      <c r="J1482" s="16">
        <f>G1482*H1482</f>
        <v>650</v>
      </c>
      <c r="K1482" s="185">
        <v>16</v>
      </c>
      <c r="L1482" s="257" t="s">
        <v>4049</v>
      </c>
      <c r="M1482" s="178">
        <f>E1482*H1482</f>
        <v>0.99</v>
      </c>
    </row>
    <row r="1483" spans="1:13" x14ac:dyDescent="0.3">
      <c r="A1483" s="30" t="s">
        <v>4896</v>
      </c>
      <c r="B1483" s="156" t="s">
        <v>1502</v>
      </c>
      <c r="C1483" s="14" t="s">
        <v>1152</v>
      </c>
      <c r="D1483" s="12" t="s">
        <v>208</v>
      </c>
      <c r="E1483" s="266">
        <v>0.49</v>
      </c>
      <c r="F1483" s="35">
        <f>ROUNDUP(E1483*Bulk!$O$1,-1)</f>
        <v>350</v>
      </c>
      <c r="G1483" s="35">
        <f>ROUNDUP(E1483*Bulk!$O$3,-1)</f>
        <v>320</v>
      </c>
      <c r="H1483" s="2">
        <v>2</v>
      </c>
      <c r="I1483" s="16">
        <f>F1483*H1483</f>
        <v>700</v>
      </c>
      <c r="J1483" s="16">
        <f>G1483*H1483</f>
        <v>640</v>
      </c>
      <c r="K1483" s="188" t="s">
        <v>2394</v>
      </c>
      <c r="L1483" s="257" t="s">
        <v>4897</v>
      </c>
      <c r="M1483" s="178">
        <f>E1483*H1483</f>
        <v>0.98</v>
      </c>
    </row>
    <row r="1484" spans="1:13" x14ac:dyDescent="0.3">
      <c r="A1484" s="30" t="s">
        <v>4261</v>
      </c>
      <c r="B1484" s="163" t="s">
        <v>1513</v>
      </c>
      <c r="C1484" s="14" t="s">
        <v>1152</v>
      </c>
      <c r="D1484" s="12" t="s">
        <v>208</v>
      </c>
      <c r="E1484" s="266">
        <v>1.49</v>
      </c>
      <c r="F1484" s="35">
        <f>ROUNDUP(E1484*Bulk!$O$1,-1)</f>
        <v>1050</v>
      </c>
      <c r="G1484" s="35">
        <f>ROUNDUP(E1484*Bulk!$O$3,-1)</f>
        <v>970</v>
      </c>
      <c r="H1484" s="2">
        <v>4</v>
      </c>
      <c r="I1484" s="16">
        <f>F1484*H1484</f>
        <v>4200</v>
      </c>
      <c r="J1484" s="16">
        <f>G1484*H1484</f>
        <v>3880</v>
      </c>
      <c r="K1484" s="188" t="s">
        <v>2394</v>
      </c>
      <c r="L1484" s="257" t="s">
        <v>4260</v>
      </c>
      <c r="M1484" s="178">
        <f>E1484*H1484</f>
        <v>5.96</v>
      </c>
    </row>
    <row r="1485" spans="1:13" x14ac:dyDescent="0.3">
      <c r="A1485" s="30" t="s">
        <v>3625</v>
      </c>
      <c r="B1485" s="108" t="s">
        <v>1421</v>
      </c>
      <c r="C1485" s="14" t="s">
        <v>1152</v>
      </c>
      <c r="D1485" s="12" t="s">
        <v>208</v>
      </c>
      <c r="E1485" s="266">
        <v>0.99</v>
      </c>
      <c r="F1485" s="35">
        <f>ROUNDUP(E1485*Bulk!$O$1,-1)</f>
        <v>700</v>
      </c>
      <c r="G1485" s="35">
        <f>ROUNDUP(E1485*Bulk!$O$3,-1)</f>
        <v>650</v>
      </c>
      <c r="H1485" s="2">
        <v>1</v>
      </c>
      <c r="I1485" s="16">
        <f>F1485*H1485</f>
        <v>700</v>
      </c>
      <c r="J1485" s="16">
        <f>G1485*H1485</f>
        <v>650</v>
      </c>
      <c r="K1485" s="188" t="s">
        <v>2395</v>
      </c>
      <c r="L1485" s="257" t="s">
        <v>3529</v>
      </c>
      <c r="M1485" s="178">
        <f>E1485*H1485</f>
        <v>0.99</v>
      </c>
    </row>
    <row r="1486" spans="1:13" x14ac:dyDescent="0.3">
      <c r="A1486" s="22" t="s">
        <v>2337</v>
      </c>
      <c r="B1486" s="172" t="s">
        <v>1525</v>
      </c>
      <c r="C1486" s="14" t="s">
        <v>1153</v>
      </c>
      <c r="D1486" s="12" t="s">
        <v>208</v>
      </c>
      <c r="E1486" s="266">
        <v>0.49</v>
      </c>
      <c r="F1486" s="35">
        <f>ROUNDUP(E1486*Bulk!$O$1,-1)</f>
        <v>350</v>
      </c>
      <c r="G1486" s="35">
        <f>ROUNDUP(E1486*Bulk!$O$3,-1)</f>
        <v>320</v>
      </c>
      <c r="H1486" s="2">
        <v>2</v>
      </c>
      <c r="I1486" s="16">
        <f>F1486*H1486</f>
        <v>700</v>
      </c>
      <c r="J1486" s="16">
        <f>G1486*H1486</f>
        <v>640</v>
      </c>
      <c r="K1486" s="185">
        <v>8</v>
      </c>
      <c r="L1486" s="257" t="s">
        <v>2336</v>
      </c>
      <c r="M1486" s="178">
        <f>E1486*H1486</f>
        <v>0.98</v>
      </c>
    </row>
    <row r="1487" spans="1:13" x14ac:dyDescent="0.3">
      <c r="A1487" s="30" t="s">
        <v>1206</v>
      </c>
      <c r="B1487" s="165" t="s">
        <v>1515</v>
      </c>
      <c r="C1487" s="14" t="s">
        <v>1153</v>
      </c>
      <c r="D1487" s="12" t="s">
        <v>208</v>
      </c>
      <c r="E1487" s="266">
        <v>0.49</v>
      </c>
      <c r="F1487" s="35">
        <f>ROUNDUP(E1487*Bulk!$O$1,-1)</f>
        <v>350</v>
      </c>
      <c r="G1487" s="35">
        <f>ROUNDUP(E1487*Bulk!$O$3,-1)</f>
        <v>320</v>
      </c>
      <c r="H1487" s="2">
        <v>1</v>
      </c>
      <c r="I1487" s="16">
        <f>F1487*H1487</f>
        <v>350</v>
      </c>
      <c r="J1487" s="16">
        <f>G1487*H1487</f>
        <v>320</v>
      </c>
      <c r="K1487" s="185">
        <v>10</v>
      </c>
      <c r="L1487" s="257" t="s">
        <v>1205</v>
      </c>
      <c r="M1487" s="178">
        <f>E1487*H1487</f>
        <v>0.49</v>
      </c>
    </row>
    <row r="1488" spans="1:13" x14ac:dyDescent="0.3">
      <c r="A1488" s="30" t="s">
        <v>3152</v>
      </c>
      <c r="B1488" s="192" t="s">
        <v>2422</v>
      </c>
      <c r="C1488" s="6" t="s">
        <v>1154</v>
      </c>
      <c r="D1488" s="12" t="s">
        <v>208</v>
      </c>
      <c r="E1488" s="266">
        <v>1.99</v>
      </c>
      <c r="F1488" s="35">
        <f>ROUNDUP(E1488*Bulk!$O$1,-1)</f>
        <v>1400</v>
      </c>
      <c r="G1488" s="35">
        <f>ROUNDUP(E1488*Bulk!$O$3,-1)</f>
        <v>1300</v>
      </c>
      <c r="H1488" s="2">
        <v>2</v>
      </c>
      <c r="I1488" s="16">
        <f>F1488*H1488</f>
        <v>2800</v>
      </c>
      <c r="J1488" s="16">
        <f>G1488*H1488</f>
        <v>2600</v>
      </c>
      <c r="K1488" s="185">
        <v>0.02</v>
      </c>
      <c r="L1488" s="257" t="s">
        <v>3153</v>
      </c>
      <c r="M1488" s="178">
        <f>E1488*H1488</f>
        <v>3.98</v>
      </c>
    </row>
    <row r="1489" spans="1:13" x14ac:dyDescent="0.3">
      <c r="A1489" s="30" t="s">
        <v>3155</v>
      </c>
      <c r="B1489" s="205" t="s">
        <v>2628</v>
      </c>
      <c r="C1489" s="6" t="s">
        <v>1154</v>
      </c>
      <c r="D1489" s="12" t="s">
        <v>208</v>
      </c>
      <c r="E1489" s="266">
        <v>0.49</v>
      </c>
      <c r="F1489" s="35">
        <f>ROUNDUP(E1489*Bulk!$O$1,-1)</f>
        <v>350</v>
      </c>
      <c r="G1489" s="35">
        <f>ROUNDUP(E1489*Bulk!$O$3,-1)</f>
        <v>320</v>
      </c>
      <c r="H1489" s="2">
        <v>3</v>
      </c>
      <c r="I1489" s="16">
        <f>F1489*H1489</f>
        <v>1050</v>
      </c>
      <c r="J1489" s="16">
        <f>G1489*H1489</f>
        <v>960</v>
      </c>
      <c r="K1489" s="185">
        <v>0.02</v>
      </c>
      <c r="L1489" s="257" t="s">
        <v>3154</v>
      </c>
      <c r="M1489" s="178">
        <f>E1489*H1489</f>
        <v>1.47</v>
      </c>
    </row>
    <row r="1490" spans="1:13" x14ac:dyDescent="0.3">
      <c r="A1490" s="30" t="s">
        <v>1207</v>
      </c>
      <c r="B1490" s="163" t="s">
        <v>1513</v>
      </c>
      <c r="C1490" s="6" t="s">
        <v>1154</v>
      </c>
      <c r="D1490" s="12" t="s">
        <v>208</v>
      </c>
      <c r="E1490" s="266">
        <v>0.49</v>
      </c>
      <c r="F1490" s="35">
        <f>ROUNDUP(E1490*Bulk!$O$1,-1)</f>
        <v>350</v>
      </c>
      <c r="G1490" s="35">
        <f>ROUNDUP(E1490*Bulk!$O$3,-1)</f>
        <v>320</v>
      </c>
      <c r="H1490" s="2">
        <v>2</v>
      </c>
      <c r="I1490" s="16">
        <f>F1490*H1490</f>
        <v>700</v>
      </c>
      <c r="J1490" s="16">
        <f>G1490*H1490</f>
        <v>640</v>
      </c>
      <c r="K1490" s="185">
        <v>0.04</v>
      </c>
      <c r="L1490" s="257" t="s">
        <v>1208</v>
      </c>
      <c r="M1490" s="178">
        <f>E1490*H1490</f>
        <v>0.98</v>
      </c>
    </row>
    <row r="1491" spans="1:13" x14ac:dyDescent="0.3">
      <c r="A1491" s="4" t="s">
        <v>6237</v>
      </c>
      <c r="B1491" s="192" t="s">
        <v>2422</v>
      </c>
      <c r="C1491" s="6" t="s">
        <v>1154</v>
      </c>
      <c r="D1491" s="251" t="s">
        <v>4302</v>
      </c>
      <c r="E1491" s="266">
        <v>0.49</v>
      </c>
      <c r="F1491" s="35">
        <f>ROUNDUP(E1491*Bulk!$O$1,-1)</f>
        <v>350</v>
      </c>
      <c r="G1491" s="35">
        <f>ROUNDUP(E1491*Bulk!$O$3,-1)</f>
        <v>320</v>
      </c>
      <c r="H1491" s="2">
        <v>1</v>
      </c>
      <c r="I1491" s="35">
        <f>F1491*H1491</f>
        <v>350</v>
      </c>
      <c r="J1491" s="35">
        <f>G1491*H1491</f>
        <v>320</v>
      </c>
      <c r="K1491" s="188">
        <v>0.05</v>
      </c>
      <c r="L1491" s="257" t="s">
        <v>6236</v>
      </c>
      <c r="M1491" s="178">
        <f>E1491*H1491</f>
        <v>0.49</v>
      </c>
    </row>
    <row r="1492" spans="1:13" x14ac:dyDescent="0.3">
      <c r="A1492" s="30" t="s">
        <v>3304</v>
      </c>
      <c r="B1492" s="211" t="s">
        <v>3228</v>
      </c>
      <c r="C1492" s="6" t="s">
        <v>1154</v>
      </c>
      <c r="D1492" s="12" t="s">
        <v>208</v>
      </c>
      <c r="E1492" s="266">
        <v>0.99</v>
      </c>
      <c r="F1492" s="35">
        <f>ROUNDUP(E1492*Bulk!$O$1,-1)</f>
        <v>700</v>
      </c>
      <c r="G1492" s="35">
        <f>ROUNDUP(E1492*Bulk!$O$3,-1)</f>
        <v>650</v>
      </c>
      <c r="H1492" s="2">
        <v>2</v>
      </c>
      <c r="I1492" s="16">
        <f>F1492*H1492</f>
        <v>1400</v>
      </c>
      <c r="J1492" s="16">
        <f>G1492*H1492</f>
        <v>1300</v>
      </c>
      <c r="K1492" s="185">
        <v>0.05</v>
      </c>
      <c r="L1492" s="257" t="s">
        <v>5200</v>
      </c>
      <c r="M1492" s="178">
        <f>E1492*H1492</f>
        <v>1.98</v>
      </c>
    </row>
    <row r="1493" spans="1:13" x14ac:dyDescent="0.3">
      <c r="A1493" s="38" t="s">
        <v>3304</v>
      </c>
      <c r="B1493" s="211" t="s">
        <v>3228</v>
      </c>
      <c r="C1493" s="6" t="s">
        <v>1154</v>
      </c>
      <c r="D1493" s="12" t="s">
        <v>208</v>
      </c>
      <c r="E1493" s="266">
        <v>0.99</v>
      </c>
      <c r="F1493" s="35">
        <f>ROUNDUP(E1493*Bulk!$O$1,-1)</f>
        <v>700</v>
      </c>
      <c r="G1493" s="35">
        <f>ROUNDUP(E1493*Bulk!$O$3,-1)</f>
        <v>650</v>
      </c>
      <c r="H1493" s="2">
        <v>1</v>
      </c>
      <c r="I1493" s="16">
        <f>F1493*H1493</f>
        <v>700</v>
      </c>
      <c r="J1493" s="16">
        <f>G1493*H1493</f>
        <v>650</v>
      </c>
      <c r="K1493" s="185">
        <v>0.05</v>
      </c>
      <c r="L1493" s="257"/>
      <c r="M1493" s="178">
        <f>E1493*H1493</f>
        <v>0.99</v>
      </c>
    </row>
    <row r="1494" spans="1:13" x14ac:dyDescent="0.3">
      <c r="A1494" s="30" t="s">
        <v>43</v>
      </c>
      <c r="B1494" s="137" t="s">
        <v>1477</v>
      </c>
      <c r="C1494" s="6" t="s">
        <v>1154</v>
      </c>
      <c r="D1494" s="12" t="s">
        <v>208</v>
      </c>
      <c r="E1494" s="266">
        <v>0.99</v>
      </c>
      <c r="F1494" s="35">
        <f>ROUNDUP(E1494*Bulk!$O$1,-1)</f>
        <v>700</v>
      </c>
      <c r="G1494" s="35">
        <f>ROUNDUP(E1494*Bulk!$O$3,-1)</f>
        <v>650</v>
      </c>
      <c r="H1494" s="2">
        <v>2</v>
      </c>
      <c r="I1494" s="16">
        <f>F1494*H1494</f>
        <v>1400</v>
      </c>
      <c r="J1494" s="16">
        <f>G1494*H1494</f>
        <v>1300</v>
      </c>
      <c r="K1494" s="185">
        <v>0.06</v>
      </c>
      <c r="L1494" s="257" t="s">
        <v>3532</v>
      </c>
      <c r="M1494" s="178">
        <f>E1494*H1494</f>
        <v>1.98</v>
      </c>
    </row>
    <row r="1495" spans="1:13" x14ac:dyDescent="0.3">
      <c r="A1495" s="30" t="s">
        <v>4464</v>
      </c>
      <c r="B1495" s="71" t="s">
        <v>1480</v>
      </c>
      <c r="C1495" s="6" t="s">
        <v>1154</v>
      </c>
      <c r="D1495" s="12" t="s">
        <v>208</v>
      </c>
      <c r="E1495" s="266">
        <v>0.59</v>
      </c>
      <c r="F1495" s="35">
        <f>ROUNDUP(E1495*Bulk!$O$1,-1)</f>
        <v>420</v>
      </c>
      <c r="G1495" s="35">
        <f>ROUNDUP(E1495*Bulk!$O$3,-1)</f>
        <v>390</v>
      </c>
      <c r="H1495" s="2">
        <v>1</v>
      </c>
      <c r="I1495" s="16">
        <f>F1495*H1495</f>
        <v>420</v>
      </c>
      <c r="J1495" s="16">
        <f>G1495*H1495</f>
        <v>390</v>
      </c>
      <c r="K1495" s="185">
        <v>0.06</v>
      </c>
      <c r="L1495" s="257" t="s">
        <v>4467</v>
      </c>
      <c r="M1495" s="178">
        <f>E1495*H1495</f>
        <v>0.59</v>
      </c>
    </row>
    <row r="1496" spans="1:13" x14ac:dyDescent="0.3">
      <c r="A1496" s="30" t="s">
        <v>4465</v>
      </c>
      <c r="B1496" s="146" t="s">
        <v>1490</v>
      </c>
      <c r="C1496" s="6" t="s">
        <v>1154</v>
      </c>
      <c r="D1496" s="12" t="s">
        <v>208</v>
      </c>
      <c r="E1496" s="266">
        <v>0.99</v>
      </c>
      <c r="F1496" s="35">
        <f>ROUNDUP(E1496*Bulk!$O$1,-1)</f>
        <v>700</v>
      </c>
      <c r="G1496" s="35">
        <f>ROUNDUP(E1496*Bulk!$O$3,-1)</f>
        <v>650</v>
      </c>
      <c r="H1496" s="2">
        <v>1</v>
      </c>
      <c r="I1496" s="16">
        <f>F1496*H1496</f>
        <v>700</v>
      </c>
      <c r="J1496" s="16">
        <f>G1496*H1496</f>
        <v>650</v>
      </c>
      <c r="K1496" s="185">
        <v>0.06</v>
      </c>
      <c r="L1496" s="257" t="s">
        <v>4466</v>
      </c>
      <c r="M1496" s="178">
        <f>E1496*H1496</f>
        <v>0.99</v>
      </c>
    </row>
    <row r="1497" spans="1:13" x14ac:dyDescent="0.3">
      <c r="A1497" s="4" t="s">
        <v>1727</v>
      </c>
      <c r="B1497" s="164" t="s">
        <v>1514</v>
      </c>
      <c r="C1497" s="6" t="s">
        <v>1154</v>
      </c>
      <c r="D1497" s="12" t="s">
        <v>208</v>
      </c>
      <c r="E1497" s="266">
        <v>0.49</v>
      </c>
      <c r="F1497" s="35">
        <f>ROUNDUP(E1497*Bulk!$O$1,-1)</f>
        <v>350</v>
      </c>
      <c r="G1497" s="35">
        <f>ROUNDUP(E1497*Bulk!$O$3,-1)</f>
        <v>320</v>
      </c>
      <c r="H1497" s="2">
        <v>18</v>
      </c>
      <c r="I1497" s="16">
        <f>F1497*H1497</f>
        <v>6300</v>
      </c>
      <c r="J1497" s="16">
        <f>G1497*H1497</f>
        <v>5760</v>
      </c>
      <c r="K1497" s="185">
        <v>0.06</v>
      </c>
      <c r="L1497" s="257" t="s">
        <v>1728</v>
      </c>
      <c r="M1497" s="178">
        <f>E1497*H1497</f>
        <v>8.82</v>
      </c>
    </row>
    <row r="1498" spans="1:13" x14ac:dyDescent="0.3">
      <c r="A1498" s="4" t="s">
        <v>4464</v>
      </c>
      <c r="B1498" s="211" t="s">
        <v>3229</v>
      </c>
      <c r="C1498" s="6" t="s">
        <v>1154</v>
      </c>
      <c r="D1498" s="12" t="s">
        <v>208</v>
      </c>
      <c r="E1498" s="266">
        <v>0.49</v>
      </c>
      <c r="F1498" s="35">
        <f>ROUNDUP(E1498*Bulk!$O$1,-1)</f>
        <v>350</v>
      </c>
      <c r="G1498" s="35">
        <f>ROUNDUP(E1498*Bulk!$O$3,-1)</f>
        <v>320</v>
      </c>
      <c r="H1498" s="2">
        <v>1</v>
      </c>
      <c r="I1498" s="35">
        <f>F1498*H1498</f>
        <v>350</v>
      </c>
      <c r="J1498" s="35">
        <f>G1498*H1498</f>
        <v>320</v>
      </c>
      <c r="K1498" s="188">
        <v>0.06</v>
      </c>
      <c r="L1498" s="257" t="s">
        <v>6238</v>
      </c>
      <c r="M1498" s="178">
        <f>E1498*H1498</f>
        <v>0.49</v>
      </c>
    </row>
    <row r="1499" spans="1:13" x14ac:dyDescent="0.3">
      <c r="A1499" s="4" t="s">
        <v>43</v>
      </c>
      <c r="B1499" s="211" t="s">
        <v>3229</v>
      </c>
      <c r="C1499" s="6" t="s">
        <v>1154</v>
      </c>
      <c r="D1499" s="12" t="s">
        <v>208</v>
      </c>
      <c r="E1499" s="266">
        <v>0.49</v>
      </c>
      <c r="F1499" s="35">
        <f>ROUNDUP(E1499*Bulk!$O$1,-1)</f>
        <v>350</v>
      </c>
      <c r="G1499" s="35">
        <f>ROUNDUP(E1499*Bulk!$O$3,-1)</f>
        <v>320</v>
      </c>
      <c r="H1499" s="2">
        <v>1</v>
      </c>
      <c r="I1499" s="35">
        <f>F1499*H1499</f>
        <v>350</v>
      </c>
      <c r="J1499" s="35">
        <f>G1499*H1499</f>
        <v>320</v>
      </c>
      <c r="K1499" s="188">
        <v>0.06</v>
      </c>
      <c r="L1499" s="257" t="s">
        <v>6239</v>
      </c>
      <c r="M1499" s="178">
        <f>E1499*H1499</f>
        <v>0.49</v>
      </c>
    </row>
    <row r="1500" spans="1:13" x14ac:dyDescent="0.3">
      <c r="A1500" s="4" t="s">
        <v>6240</v>
      </c>
      <c r="B1500" s="211" t="s">
        <v>3229</v>
      </c>
      <c r="C1500" s="6" t="s">
        <v>1154</v>
      </c>
      <c r="D1500" s="12" t="s">
        <v>208</v>
      </c>
      <c r="E1500" s="266">
        <v>0.49</v>
      </c>
      <c r="F1500" s="35">
        <f>ROUNDUP(E1500*Bulk!$O$1,-1)</f>
        <v>350</v>
      </c>
      <c r="G1500" s="35">
        <f>ROUNDUP(E1500*Bulk!$O$3,-1)</f>
        <v>320</v>
      </c>
      <c r="H1500" s="2">
        <v>1</v>
      </c>
      <c r="I1500" s="35">
        <f>F1500*H1500</f>
        <v>350</v>
      </c>
      <c r="J1500" s="35">
        <f>G1500*H1500</f>
        <v>320</v>
      </c>
      <c r="K1500" s="188">
        <v>0.06</v>
      </c>
      <c r="L1500" s="257" t="s">
        <v>6241</v>
      </c>
      <c r="M1500" s="178">
        <f>E1500*H1500</f>
        <v>0.49</v>
      </c>
    </row>
    <row r="1501" spans="1:13" x14ac:dyDescent="0.3">
      <c r="A1501" s="4" t="s">
        <v>4464</v>
      </c>
      <c r="B1501" s="272" t="s">
        <v>5294</v>
      </c>
      <c r="C1501" s="6" t="s">
        <v>1154</v>
      </c>
      <c r="D1501" s="12" t="s">
        <v>208</v>
      </c>
      <c r="E1501" s="266">
        <v>0.49</v>
      </c>
      <c r="F1501" s="35">
        <f>ROUNDUP(E1501*Bulk!$O$1,-1)</f>
        <v>350</v>
      </c>
      <c r="G1501" s="35">
        <f>ROUNDUP(E1501*Bulk!$O$3,-1)</f>
        <v>320</v>
      </c>
      <c r="H1501" s="2">
        <v>1</v>
      </c>
      <c r="I1501" s="35">
        <f>F1501*H1501</f>
        <v>350</v>
      </c>
      <c r="J1501" s="35">
        <f>G1501*H1501</f>
        <v>320</v>
      </c>
      <c r="K1501" s="188">
        <v>0.06</v>
      </c>
      <c r="L1501" s="257" t="s">
        <v>6242</v>
      </c>
      <c r="M1501" s="178">
        <f>E1501*H1501</f>
        <v>0.49</v>
      </c>
    </row>
    <row r="1502" spans="1:13" x14ac:dyDescent="0.3">
      <c r="A1502" s="4" t="s">
        <v>43</v>
      </c>
      <c r="B1502" s="272" t="s">
        <v>5294</v>
      </c>
      <c r="C1502" s="6" t="s">
        <v>1154</v>
      </c>
      <c r="D1502" s="12" t="s">
        <v>208</v>
      </c>
      <c r="E1502" s="266">
        <v>0.49</v>
      </c>
      <c r="F1502" s="35">
        <f>ROUNDUP(E1502*Bulk!$O$1,-1)</f>
        <v>350</v>
      </c>
      <c r="G1502" s="35">
        <f>ROUNDUP(E1502*Bulk!$O$3,-1)</f>
        <v>320</v>
      </c>
      <c r="H1502" s="2">
        <v>1</v>
      </c>
      <c r="I1502" s="35">
        <f>F1502*H1502</f>
        <v>350</v>
      </c>
      <c r="J1502" s="35">
        <f>G1502*H1502</f>
        <v>320</v>
      </c>
      <c r="K1502" s="188">
        <v>0.06</v>
      </c>
      <c r="L1502" s="257" t="s">
        <v>6243</v>
      </c>
      <c r="M1502" s="178">
        <f>E1502*H1502</f>
        <v>0.49</v>
      </c>
    </row>
    <row r="1503" spans="1:13" x14ac:dyDescent="0.3">
      <c r="A1503" s="4" t="s">
        <v>6240</v>
      </c>
      <c r="B1503" s="272" t="s">
        <v>5294</v>
      </c>
      <c r="C1503" s="6" t="s">
        <v>1154</v>
      </c>
      <c r="D1503" s="12" t="s">
        <v>208</v>
      </c>
      <c r="E1503" s="266">
        <v>0.49</v>
      </c>
      <c r="F1503" s="35">
        <f>ROUNDUP(E1503*Bulk!$O$1,-1)</f>
        <v>350</v>
      </c>
      <c r="G1503" s="35">
        <f>ROUNDUP(E1503*Bulk!$O$3,-1)</f>
        <v>320</v>
      </c>
      <c r="H1503" s="2">
        <v>1</v>
      </c>
      <c r="I1503" s="35">
        <f>F1503*H1503</f>
        <v>350</v>
      </c>
      <c r="J1503" s="35">
        <f>G1503*H1503</f>
        <v>320</v>
      </c>
      <c r="K1503" s="188">
        <v>0.06</v>
      </c>
      <c r="L1503" s="257" t="s">
        <v>6244</v>
      </c>
      <c r="M1503" s="178">
        <f>E1503*H1503</f>
        <v>0.49</v>
      </c>
    </row>
    <row r="1504" spans="1:13" x14ac:dyDescent="0.3">
      <c r="A1504" s="30" t="s">
        <v>4262</v>
      </c>
      <c r="B1504" s="136" t="s">
        <v>1476</v>
      </c>
      <c r="C1504" s="250" t="s">
        <v>4165</v>
      </c>
      <c r="D1504" s="12" t="s">
        <v>208</v>
      </c>
      <c r="E1504" s="266">
        <v>0.99</v>
      </c>
      <c r="F1504" s="35">
        <f>ROUNDUP(E1504*Bulk!$O$1,-1)</f>
        <v>700</v>
      </c>
      <c r="G1504" s="35">
        <f>ROUNDUP(E1504*Bulk!$O$3,-1)</f>
        <v>650</v>
      </c>
      <c r="H1504" s="2">
        <v>7</v>
      </c>
      <c r="I1504" s="16">
        <f>F1504*H1504</f>
        <v>4900</v>
      </c>
      <c r="J1504" s="16">
        <f>G1504*H1504</f>
        <v>4550</v>
      </c>
      <c r="K1504" s="185">
        <v>0.08</v>
      </c>
      <c r="L1504" s="257" t="s">
        <v>4263</v>
      </c>
      <c r="M1504" s="178">
        <f>E1504*H1504</f>
        <v>6.93</v>
      </c>
    </row>
    <row r="1505" spans="1:13" x14ac:dyDescent="0.3">
      <c r="A1505" s="30" t="s">
        <v>5201</v>
      </c>
      <c r="B1505" s="162" t="s">
        <v>1512</v>
      </c>
      <c r="C1505" s="250" t="s">
        <v>4165</v>
      </c>
      <c r="D1505" s="12" t="s">
        <v>208</v>
      </c>
      <c r="E1505" s="266">
        <v>0.75</v>
      </c>
      <c r="F1505" s="35">
        <f>ROUNDUP(E1505*Bulk!$O$1,-1)</f>
        <v>530</v>
      </c>
      <c r="G1505" s="35">
        <f>ROUNDUP(E1505*Bulk!$O$3,-1)</f>
        <v>490</v>
      </c>
      <c r="H1505" s="2">
        <v>1</v>
      </c>
      <c r="I1505" s="16">
        <f>F1505*H1505</f>
        <v>530</v>
      </c>
      <c r="J1505" s="16">
        <f>G1505*H1505</f>
        <v>490</v>
      </c>
      <c r="K1505" s="185">
        <v>0.08</v>
      </c>
      <c r="L1505" s="257" t="s">
        <v>5202</v>
      </c>
      <c r="M1505" s="178">
        <f>E1505*H1505</f>
        <v>0.75</v>
      </c>
    </row>
    <row r="1506" spans="1:13" x14ac:dyDescent="0.3">
      <c r="A1506" s="4" t="s">
        <v>3156</v>
      </c>
      <c r="B1506" s="164" t="s">
        <v>1514</v>
      </c>
      <c r="C1506" s="6" t="s">
        <v>1154</v>
      </c>
      <c r="D1506" s="12" t="s">
        <v>208</v>
      </c>
      <c r="E1506" s="266">
        <v>0.75</v>
      </c>
      <c r="F1506" s="35">
        <f>ROUNDUP(E1506*Bulk!$O$1,-1)</f>
        <v>530</v>
      </c>
      <c r="G1506" s="35">
        <f>ROUNDUP(E1506*Bulk!$O$3,-1)</f>
        <v>490</v>
      </c>
      <c r="H1506" s="2">
        <v>4</v>
      </c>
      <c r="I1506" s="16">
        <f>F1506*H1506</f>
        <v>2120</v>
      </c>
      <c r="J1506" s="16">
        <f>G1506*H1506</f>
        <v>1960</v>
      </c>
      <c r="K1506" s="185">
        <v>0.08</v>
      </c>
      <c r="L1506" s="257" t="s">
        <v>3157</v>
      </c>
      <c r="M1506" s="178">
        <f>E1506*H1506</f>
        <v>3</v>
      </c>
    </row>
    <row r="1507" spans="1:13" x14ac:dyDescent="0.3">
      <c r="A1507" s="30" t="s">
        <v>4057</v>
      </c>
      <c r="B1507" s="244" t="s">
        <v>3838</v>
      </c>
      <c r="C1507" s="6" t="s">
        <v>1154</v>
      </c>
      <c r="D1507" s="12" t="s">
        <v>208</v>
      </c>
      <c r="E1507" s="266">
        <v>0.99</v>
      </c>
      <c r="F1507" s="35">
        <f>ROUNDUP(E1507*Bulk!$O$1,-1)</f>
        <v>700</v>
      </c>
      <c r="G1507" s="35">
        <f>ROUNDUP(E1507*Bulk!$O$3,-1)</f>
        <v>650</v>
      </c>
      <c r="H1507" s="2">
        <v>1</v>
      </c>
      <c r="I1507" s="16">
        <f>F1507*H1507</f>
        <v>700</v>
      </c>
      <c r="J1507" s="16">
        <f>G1507*H1507</f>
        <v>650</v>
      </c>
      <c r="K1507" s="185">
        <v>0.08</v>
      </c>
      <c r="L1507" s="257" t="s">
        <v>4058</v>
      </c>
      <c r="M1507" s="178">
        <f>E1507*H1507</f>
        <v>0.99</v>
      </c>
    </row>
    <row r="1508" spans="1:13" x14ac:dyDescent="0.3">
      <c r="A1508" s="30" t="s">
        <v>4056</v>
      </c>
      <c r="B1508" s="244" t="s">
        <v>3838</v>
      </c>
      <c r="C1508" s="6" t="s">
        <v>1154</v>
      </c>
      <c r="D1508" s="12" t="s">
        <v>208</v>
      </c>
      <c r="E1508" s="266">
        <v>0.49</v>
      </c>
      <c r="F1508" s="35">
        <f>ROUNDUP(E1508*Bulk!$O$1,-1)</f>
        <v>350</v>
      </c>
      <c r="G1508" s="35">
        <f>ROUNDUP(E1508*Bulk!$O$3,-1)</f>
        <v>320</v>
      </c>
      <c r="H1508" s="2">
        <v>1</v>
      </c>
      <c r="I1508" s="16">
        <f>F1508*H1508</f>
        <v>350</v>
      </c>
      <c r="J1508" s="16">
        <f>G1508*H1508</f>
        <v>320</v>
      </c>
      <c r="K1508" s="185">
        <v>0.08</v>
      </c>
      <c r="L1508" s="257" t="s">
        <v>4055</v>
      </c>
      <c r="M1508" s="178">
        <f>E1508*H1508</f>
        <v>0.49</v>
      </c>
    </row>
    <row r="1509" spans="1:13" x14ac:dyDescent="0.3">
      <c r="A1509" s="30" t="s">
        <v>3156</v>
      </c>
      <c r="B1509" s="244" t="s">
        <v>3838</v>
      </c>
      <c r="C1509" s="250" t="s">
        <v>4165</v>
      </c>
      <c r="D1509" s="12" t="s">
        <v>208</v>
      </c>
      <c r="E1509" s="266">
        <v>0.49</v>
      </c>
      <c r="F1509" s="35">
        <f>ROUNDUP(E1509*Bulk!$O$1,-1)</f>
        <v>350</v>
      </c>
      <c r="G1509" s="35">
        <f>ROUNDUP(E1509*Bulk!$O$3,-1)</f>
        <v>320</v>
      </c>
      <c r="H1509" s="2">
        <v>1</v>
      </c>
      <c r="I1509" s="16">
        <f>F1509*H1509</f>
        <v>350</v>
      </c>
      <c r="J1509" s="16">
        <f>G1509*H1509</f>
        <v>320</v>
      </c>
      <c r="K1509" s="185">
        <v>0.08</v>
      </c>
      <c r="L1509" s="257" t="s">
        <v>4059</v>
      </c>
      <c r="M1509" s="178">
        <f>E1509*H1509</f>
        <v>0.49</v>
      </c>
    </row>
    <row r="1510" spans="1:13" x14ac:dyDescent="0.3">
      <c r="A1510" s="4" t="s">
        <v>5201</v>
      </c>
      <c r="B1510" s="272" t="s">
        <v>5294</v>
      </c>
      <c r="C1510" s="6" t="s">
        <v>1154</v>
      </c>
      <c r="D1510" s="12" t="s">
        <v>208</v>
      </c>
      <c r="E1510" s="266">
        <v>0.49</v>
      </c>
      <c r="F1510" s="35">
        <f>ROUNDUP(E1510*Bulk!$O$1,-1)</f>
        <v>350</v>
      </c>
      <c r="G1510" s="35">
        <f>ROUNDUP(E1510*Bulk!$O$3,-1)</f>
        <v>320</v>
      </c>
      <c r="H1510" s="2">
        <v>1</v>
      </c>
      <c r="I1510" s="35">
        <f>F1510*H1510</f>
        <v>350</v>
      </c>
      <c r="J1510" s="35">
        <f>G1510*H1510</f>
        <v>320</v>
      </c>
      <c r="K1510" s="188">
        <v>0.08</v>
      </c>
      <c r="L1510" s="257" t="s">
        <v>6245</v>
      </c>
      <c r="M1510" s="178">
        <f>E1510*H1510</f>
        <v>0.49</v>
      </c>
    </row>
    <row r="1511" spans="1:13" x14ac:dyDescent="0.3">
      <c r="A1511" s="30" t="s">
        <v>3158</v>
      </c>
      <c r="B1511" s="162" t="s">
        <v>1512</v>
      </c>
      <c r="C1511" s="6" t="s">
        <v>1154</v>
      </c>
      <c r="D1511" s="12" t="s">
        <v>208</v>
      </c>
      <c r="E1511" s="266">
        <v>0.99</v>
      </c>
      <c r="F1511" s="35">
        <f>ROUNDUP(E1511*Bulk!$O$1,-1)</f>
        <v>700</v>
      </c>
      <c r="G1511" s="35">
        <f>ROUNDUP(E1511*Bulk!$O$3,-1)</f>
        <v>650</v>
      </c>
      <c r="H1511" s="2">
        <v>1</v>
      </c>
      <c r="I1511" s="16">
        <f>F1511*H1511</f>
        <v>700</v>
      </c>
      <c r="J1511" s="16">
        <f>G1511*H1511</f>
        <v>650</v>
      </c>
      <c r="K1511" s="185">
        <v>0.09</v>
      </c>
      <c r="L1511" s="257" t="s">
        <v>3159</v>
      </c>
      <c r="M1511" s="178">
        <f>E1511*H1511</f>
        <v>0.99</v>
      </c>
    </row>
    <row r="1512" spans="1:13" x14ac:dyDescent="0.3">
      <c r="A1512" s="4" t="s">
        <v>6246</v>
      </c>
      <c r="B1512" s="244" t="s">
        <v>3838</v>
      </c>
      <c r="C1512" s="6" t="s">
        <v>1154</v>
      </c>
      <c r="D1512" s="12" t="s">
        <v>208</v>
      </c>
      <c r="E1512" s="266">
        <v>1.99</v>
      </c>
      <c r="F1512" s="35">
        <f>ROUNDUP(E1512*Bulk!$O$1,-1)</f>
        <v>1400</v>
      </c>
      <c r="G1512" s="35">
        <f>ROUNDUP(E1512*Bulk!$O$3,-1)</f>
        <v>1300</v>
      </c>
      <c r="H1512" s="2">
        <v>1</v>
      </c>
      <c r="I1512" s="35">
        <f>F1512*H1512</f>
        <v>1400</v>
      </c>
      <c r="J1512" s="35">
        <f>G1512*H1512</f>
        <v>1300</v>
      </c>
      <c r="K1512" s="188">
        <v>0.09</v>
      </c>
      <c r="L1512" s="257" t="s">
        <v>6247</v>
      </c>
      <c r="M1512" s="178">
        <f>E1512*H1512</f>
        <v>1.99</v>
      </c>
    </row>
    <row r="1513" spans="1:13" x14ac:dyDescent="0.3">
      <c r="A1513" s="4" t="s">
        <v>4057</v>
      </c>
      <c r="B1513" s="272" t="s">
        <v>5294</v>
      </c>
      <c r="C1513" s="6" t="s">
        <v>1154</v>
      </c>
      <c r="D1513" s="12" t="s">
        <v>208</v>
      </c>
      <c r="E1513" s="266">
        <v>0.49</v>
      </c>
      <c r="F1513" s="35">
        <f>ROUNDUP(E1513*Bulk!$O$1,-1)</f>
        <v>350</v>
      </c>
      <c r="G1513" s="35">
        <f>ROUNDUP(E1513*Bulk!$O$3,-1)</f>
        <v>320</v>
      </c>
      <c r="H1513" s="2">
        <v>1</v>
      </c>
      <c r="I1513" s="35">
        <f>F1513*H1513</f>
        <v>350</v>
      </c>
      <c r="J1513" s="35">
        <f>G1513*H1513</f>
        <v>320</v>
      </c>
      <c r="K1513" s="188">
        <v>0.09</v>
      </c>
      <c r="L1513" s="257" t="s">
        <v>6248</v>
      </c>
      <c r="M1513" s="178">
        <f>E1513*H1513</f>
        <v>0.49</v>
      </c>
    </row>
    <row r="1514" spans="1:13" x14ac:dyDescent="0.3">
      <c r="A1514" s="4" t="s">
        <v>6249</v>
      </c>
      <c r="B1514" s="272" t="s">
        <v>5294</v>
      </c>
      <c r="C1514" s="6" t="s">
        <v>1154</v>
      </c>
      <c r="D1514" s="12" t="s">
        <v>208</v>
      </c>
      <c r="E1514" s="266">
        <v>0.75</v>
      </c>
      <c r="F1514" s="35">
        <f>ROUNDUP(E1514*Bulk!$O$1,-1)</f>
        <v>530</v>
      </c>
      <c r="G1514" s="35">
        <f>ROUNDUP(E1514*Bulk!$O$3,-1)</f>
        <v>490</v>
      </c>
      <c r="H1514" s="2">
        <v>1</v>
      </c>
      <c r="I1514" s="35">
        <f>F1514*H1514</f>
        <v>530</v>
      </c>
      <c r="J1514" s="35">
        <f>G1514*H1514</f>
        <v>490</v>
      </c>
      <c r="K1514" s="188">
        <v>0.09</v>
      </c>
      <c r="L1514" s="257" t="s">
        <v>6250</v>
      </c>
      <c r="M1514" s="178">
        <f>E1514*H1514</f>
        <v>0.75</v>
      </c>
    </row>
    <row r="1515" spans="1:13" x14ac:dyDescent="0.3">
      <c r="A1515" s="4" t="s">
        <v>4056</v>
      </c>
      <c r="B1515" s="272" t="s">
        <v>5294</v>
      </c>
      <c r="C1515" s="6" t="s">
        <v>1154</v>
      </c>
      <c r="D1515" s="12" t="s">
        <v>208</v>
      </c>
      <c r="E1515" s="266">
        <v>0.49</v>
      </c>
      <c r="F1515" s="35">
        <f>ROUNDUP(E1515*Bulk!$O$1,-1)</f>
        <v>350</v>
      </c>
      <c r="G1515" s="35">
        <f>ROUNDUP(E1515*Bulk!$O$3,-1)</f>
        <v>320</v>
      </c>
      <c r="H1515" s="2">
        <v>1</v>
      </c>
      <c r="I1515" s="35">
        <f>F1515*H1515</f>
        <v>350</v>
      </c>
      <c r="J1515" s="35">
        <f>G1515*H1515</f>
        <v>320</v>
      </c>
      <c r="K1515" s="188">
        <v>0.09</v>
      </c>
      <c r="L1515" s="257" t="s">
        <v>6251</v>
      </c>
      <c r="M1515" s="178">
        <f>E1515*H1515</f>
        <v>0.49</v>
      </c>
    </row>
    <row r="1516" spans="1:13" x14ac:dyDescent="0.3">
      <c r="A1516" s="4" t="s">
        <v>6246</v>
      </c>
      <c r="B1516" s="272" t="s">
        <v>5294</v>
      </c>
      <c r="C1516" s="6" t="s">
        <v>1154</v>
      </c>
      <c r="D1516" s="12" t="s">
        <v>208</v>
      </c>
      <c r="E1516" s="266">
        <v>0.75</v>
      </c>
      <c r="F1516" s="35">
        <f>ROUNDUP(E1516*Bulk!$O$1,-1)</f>
        <v>530</v>
      </c>
      <c r="G1516" s="35">
        <f>ROUNDUP(E1516*Bulk!$O$3,-1)</f>
        <v>490</v>
      </c>
      <c r="H1516" s="2">
        <v>1</v>
      </c>
      <c r="I1516" s="35">
        <f>F1516*H1516</f>
        <v>530</v>
      </c>
      <c r="J1516" s="35">
        <f>G1516*H1516</f>
        <v>490</v>
      </c>
      <c r="K1516" s="188">
        <v>0.09</v>
      </c>
      <c r="L1516" s="257" t="s">
        <v>6252</v>
      </c>
      <c r="M1516" s="178">
        <f>E1516*H1516</f>
        <v>0.75</v>
      </c>
    </row>
    <row r="1517" spans="1:13" x14ac:dyDescent="0.3">
      <c r="A1517" s="30" t="s">
        <v>5203</v>
      </c>
      <c r="B1517" s="71" t="s">
        <v>1480</v>
      </c>
      <c r="C1517" s="6" t="s">
        <v>1154</v>
      </c>
      <c r="D1517" s="12" t="s">
        <v>208</v>
      </c>
      <c r="E1517" s="266">
        <v>0.99</v>
      </c>
      <c r="F1517" s="35">
        <f>ROUNDUP(E1517*Bulk!$O$1,-1)</f>
        <v>700</v>
      </c>
      <c r="G1517" s="35">
        <f>ROUNDUP(E1517*Bulk!$O$3,-1)</f>
        <v>650</v>
      </c>
      <c r="H1517" s="2">
        <v>1</v>
      </c>
      <c r="I1517" s="16">
        <f>F1517*H1517</f>
        <v>700</v>
      </c>
      <c r="J1517" s="16">
        <f>G1517*H1517</f>
        <v>650</v>
      </c>
      <c r="K1517" s="185">
        <v>0.1</v>
      </c>
      <c r="L1517" s="257" t="s">
        <v>5204</v>
      </c>
      <c r="M1517" s="178">
        <f>E1517*H1517</f>
        <v>0.99</v>
      </c>
    </row>
    <row r="1518" spans="1:13" x14ac:dyDescent="0.3">
      <c r="A1518" s="30" t="s">
        <v>3158</v>
      </c>
      <c r="B1518" s="169" t="s">
        <v>1519</v>
      </c>
      <c r="C1518" s="6" t="s">
        <v>1154</v>
      </c>
      <c r="D1518" s="12" t="s">
        <v>208</v>
      </c>
      <c r="E1518" s="266">
        <v>0.75</v>
      </c>
      <c r="F1518" s="35">
        <f>ROUNDUP(E1518*Bulk!$O$1,-1)</f>
        <v>530</v>
      </c>
      <c r="G1518" s="35">
        <f>ROUNDUP(E1518*Bulk!$O$3,-1)</f>
        <v>490</v>
      </c>
      <c r="H1518" s="2">
        <v>1</v>
      </c>
      <c r="I1518" s="35">
        <f>F1518*H1518</f>
        <v>530</v>
      </c>
      <c r="J1518" s="35">
        <f>G1518*H1518</f>
        <v>490</v>
      </c>
      <c r="K1518" s="188">
        <v>0.1</v>
      </c>
      <c r="L1518" s="257" t="s">
        <v>6253</v>
      </c>
      <c r="M1518" s="178">
        <f>E1518*H1518</f>
        <v>0.75</v>
      </c>
    </row>
    <row r="1519" spans="1:13" x14ac:dyDescent="0.3">
      <c r="A1519" s="30" t="s">
        <v>3160</v>
      </c>
      <c r="B1519" s="162" t="s">
        <v>1512</v>
      </c>
      <c r="C1519" s="6" t="s">
        <v>1154</v>
      </c>
      <c r="D1519" s="12" t="s">
        <v>208</v>
      </c>
      <c r="E1519" s="266">
        <v>0.75</v>
      </c>
      <c r="F1519" s="35">
        <f>ROUNDUP(E1519*Bulk!$O$1,-1)</f>
        <v>530</v>
      </c>
      <c r="G1519" s="35">
        <f>ROUNDUP(E1519*Bulk!$O$3,-1)</f>
        <v>490</v>
      </c>
      <c r="H1519" s="2">
        <v>2</v>
      </c>
      <c r="I1519" s="16">
        <f>F1519*H1519</f>
        <v>1060</v>
      </c>
      <c r="J1519" s="16">
        <f>G1519*H1519</f>
        <v>980</v>
      </c>
      <c r="K1519" s="185">
        <v>0.11</v>
      </c>
      <c r="L1519" s="257" t="s">
        <v>3161</v>
      </c>
      <c r="M1519" s="178">
        <f>E1519*H1519</f>
        <v>1.5</v>
      </c>
    </row>
    <row r="1520" spans="1:13" x14ac:dyDescent="0.3">
      <c r="A1520" s="30" t="s">
        <v>3163</v>
      </c>
      <c r="B1520" s="116" t="s">
        <v>1461</v>
      </c>
      <c r="C1520" s="6" t="s">
        <v>1154</v>
      </c>
      <c r="D1520" s="12" t="s">
        <v>208</v>
      </c>
      <c r="E1520" s="266">
        <v>0.59</v>
      </c>
      <c r="F1520" s="35">
        <f>ROUNDUP(E1520*Bulk!$O$1,-1)</f>
        <v>420</v>
      </c>
      <c r="G1520" s="35">
        <f>ROUNDUP(E1520*Bulk!$O$3,-1)</f>
        <v>390</v>
      </c>
      <c r="H1520" s="2">
        <v>1</v>
      </c>
      <c r="I1520" s="16">
        <f>F1520*H1520</f>
        <v>420</v>
      </c>
      <c r="J1520" s="16">
        <f>G1520*H1520</f>
        <v>390</v>
      </c>
      <c r="K1520" s="185">
        <v>0.12</v>
      </c>
      <c r="L1520" s="257" t="s">
        <v>3533</v>
      </c>
      <c r="M1520" s="178">
        <f>E1520*H1520</f>
        <v>0.59</v>
      </c>
    </row>
    <row r="1521" spans="1:13" x14ac:dyDescent="0.3">
      <c r="A1521" s="30" t="s">
        <v>4053</v>
      </c>
      <c r="B1521" s="139" t="s">
        <v>1479</v>
      </c>
      <c r="C1521" s="6" t="s">
        <v>1154</v>
      </c>
      <c r="D1521" s="12" t="s">
        <v>208</v>
      </c>
      <c r="E1521" s="266">
        <v>0.59</v>
      </c>
      <c r="F1521" s="35">
        <f>ROUNDUP(E1521*Bulk!$O$1,-1)</f>
        <v>420</v>
      </c>
      <c r="G1521" s="35">
        <f>ROUNDUP(E1521*Bulk!$O$3,-1)</f>
        <v>390</v>
      </c>
      <c r="H1521" s="2">
        <v>1</v>
      </c>
      <c r="I1521" s="16">
        <f>F1521*H1521</f>
        <v>420</v>
      </c>
      <c r="J1521" s="16">
        <f>G1521*H1521</f>
        <v>390</v>
      </c>
      <c r="K1521" s="185">
        <v>0.12</v>
      </c>
      <c r="L1521" s="257" t="s">
        <v>4052</v>
      </c>
      <c r="M1521" s="178">
        <f>E1521*H1521</f>
        <v>0.59</v>
      </c>
    </row>
    <row r="1522" spans="1:13" x14ac:dyDescent="0.3">
      <c r="A1522" s="30" t="s">
        <v>1209</v>
      </c>
      <c r="B1522" s="162" t="s">
        <v>1512</v>
      </c>
      <c r="C1522" s="6" t="s">
        <v>1154</v>
      </c>
      <c r="D1522" s="12" t="s">
        <v>208</v>
      </c>
      <c r="E1522" s="266">
        <v>0.59</v>
      </c>
      <c r="F1522" s="35">
        <f>ROUNDUP(E1522*Bulk!$O$1,-1)</f>
        <v>420</v>
      </c>
      <c r="G1522" s="35">
        <f>ROUNDUP(E1522*Bulk!$O$3,-1)</f>
        <v>390</v>
      </c>
      <c r="H1522" s="2">
        <v>4</v>
      </c>
      <c r="I1522" s="16">
        <f>F1522*H1522</f>
        <v>1680</v>
      </c>
      <c r="J1522" s="16">
        <f>G1522*H1522</f>
        <v>1560</v>
      </c>
      <c r="K1522" s="185">
        <v>0.12</v>
      </c>
      <c r="L1522" s="257" t="s">
        <v>1210</v>
      </c>
      <c r="M1522" s="178">
        <f>E1522*H1522</f>
        <v>2.36</v>
      </c>
    </row>
    <row r="1523" spans="1:13" x14ac:dyDescent="0.3">
      <c r="A1523" s="30" t="s">
        <v>1209</v>
      </c>
      <c r="B1523" s="169" t="s">
        <v>1519</v>
      </c>
      <c r="C1523" s="6" t="s">
        <v>1154</v>
      </c>
      <c r="D1523" s="12" t="s">
        <v>208</v>
      </c>
      <c r="E1523" s="266">
        <v>0.49</v>
      </c>
      <c r="F1523" s="35">
        <f>ROUNDUP(E1523*Bulk!$O$1,-1)</f>
        <v>350</v>
      </c>
      <c r="G1523" s="35">
        <f>ROUNDUP(E1523*Bulk!$O$3,-1)</f>
        <v>320</v>
      </c>
      <c r="H1523" s="2">
        <v>1</v>
      </c>
      <c r="I1523" s="16">
        <f>F1523*H1523</f>
        <v>350</v>
      </c>
      <c r="J1523" s="16">
        <f>G1523*H1523</f>
        <v>320</v>
      </c>
      <c r="K1523" s="185">
        <v>0.12</v>
      </c>
      <c r="L1523" s="257" t="s">
        <v>3162</v>
      </c>
      <c r="M1523" s="178">
        <f>E1523*H1523</f>
        <v>0.49</v>
      </c>
    </row>
    <row r="1524" spans="1:13" x14ac:dyDescent="0.3">
      <c r="A1524" s="30" t="s">
        <v>3163</v>
      </c>
      <c r="B1524" s="172" t="s">
        <v>1525</v>
      </c>
      <c r="C1524" s="6" t="s">
        <v>1154</v>
      </c>
      <c r="D1524" s="12" t="s">
        <v>208</v>
      </c>
      <c r="E1524" s="266">
        <v>0.49</v>
      </c>
      <c r="F1524" s="35">
        <f>ROUNDUP(E1524*Bulk!$O$1,-1)</f>
        <v>350</v>
      </c>
      <c r="G1524" s="35">
        <f>ROUNDUP(E1524*Bulk!$O$3,-1)</f>
        <v>320</v>
      </c>
      <c r="H1524" s="2">
        <v>2</v>
      </c>
      <c r="I1524" s="16">
        <f>F1524*H1524</f>
        <v>700</v>
      </c>
      <c r="J1524" s="16">
        <f>G1524*H1524</f>
        <v>640</v>
      </c>
      <c r="K1524" s="185">
        <v>0.12</v>
      </c>
      <c r="L1524" s="257" t="s">
        <v>3165</v>
      </c>
      <c r="M1524" s="178">
        <f>E1524*H1524</f>
        <v>0.98</v>
      </c>
    </row>
    <row r="1525" spans="1:13" x14ac:dyDescent="0.3">
      <c r="A1525" s="30" t="s">
        <v>4898</v>
      </c>
      <c r="B1525" s="193" t="s">
        <v>2423</v>
      </c>
      <c r="C1525" s="6" t="s">
        <v>1154</v>
      </c>
      <c r="D1525" s="12" t="s">
        <v>208</v>
      </c>
      <c r="E1525" s="266">
        <v>1.99</v>
      </c>
      <c r="F1525" s="35">
        <f>ROUNDUP(E1525*Bulk!$O$1,-1)</f>
        <v>1400</v>
      </c>
      <c r="G1525" s="35">
        <f>ROUNDUP(E1525*Bulk!$O$3,-1)</f>
        <v>1300</v>
      </c>
      <c r="H1525" s="2">
        <v>1</v>
      </c>
      <c r="I1525" s="16">
        <f>F1525*H1525</f>
        <v>1400</v>
      </c>
      <c r="J1525" s="16">
        <f>G1525*H1525</f>
        <v>1300</v>
      </c>
      <c r="K1525" s="185">
        <v>0.12</v>
      </c>
      <c r="L1525" s="257" t="s">
        <v>4899</v>
      </c>
      <c r="M1525" s="178">
        <f>E1525*H1525</f>
        <v>1.99</v>
      </c>
    </row>
    <row r="1526" spans="1:13" x14ac:dyDescent="0.3">
      <c r="A1526" s="30" t="s">
        <v>3163</v>
      </c>
      <c r="B1526" s="23" t="s">
        <v>2421</v>
      </c>
      <c r="C1526" s="6" t="s">
        <v>1154</v>
      </c>
      <c r="D1526" s="12" t="s">
        <v>208</v>
      </c>
      <c r="E1526" s="266">
        <v>0.49</v>
      </c>
      <c r="F1526" s="35">
        <f>ROUNDUP(E1526*Bulk!$O$1,-1)</f>
        <v>350</v>
      </c>
      <c r="G1526" s="35">
        <f>ROUNDUP(E1526*Bulk!$O$3,-1)</f>
        <v>320</v>
      </c>
      <c r="H1526" s="2">
        <v>1</v>
      </c>
      <c r="I1526" s="16">
        <f>F1526*H1526</f>
        <v>350</v>
      </c>
      <c r="J1526" s="16">
        <f>G1526*H1526</f>
        <v>320</v>
      </c>
      <c r="K1526" s="185">
        <v>0.12</v>
      </c>
      <c r="L1526" s="257" t="s">
        <v>3166</v>
      </c>
      <c r="M1526" s="178">
        <f>E1526*H1526</f>
        <v>0.49</v>
      </c>
    </row>
    <row r="1527" spans="1:13" x14ac:dyDescent="0.3">
      <c r="A1527" s="30" t="s">
        <v>1209</v>
      </c>
      <c r="B1527" s="23" t="s">
        <v>2421</v>
      </c>
      <c r="C1527" s="6" t="s">
        <v>1154</v>
      </c>
      <c r="D1527" s="12" t="s">
        <v>208</v>
      </c>
      <c r="E1527" s="266">
        <v>0.49</v>
      </c>
      <c r="F1527" s="35">
        <f>ROUNDUP(E1527*Bulk!$O$1,-1)</f>
        <v>350</v>
      </c>
      <c r="G1527" s="35">
        <f>ROUNDUP(E1527*Bulk!$O$3,-1)</f>
        <v>320</v>
      </c>
      <c r="H1527" s="2">
        <v>1</v>
      </c>
      <c r="I1527" s="16">
        <f>F1527*H1527</f>
        <v>350</v>
      </c>
      <c r="J1527" s="16">
        <f>G1527*H1527</f>
        <v>320</v>
      </c>
      <c r="K1527" s="185">
        <v>0.12</v>
      </c>
      <c r="L1527" s="257" t="s">
        <v>3164</v>
      </c>
      <c r="M1527" s="178">
        <f>E1527*H1527</f>
        <v>0.49</v>
      </c>
    </row>
    <row r="1528" spans="1:13" x14ac:dyDescent="0.3">
      <c r="A1528" s="30" t="s">
        <v>4900</v>
      </c>
      <c r="B1528" s="137" t="s">
        <v>1477</v>
      </c>
      <c r="C1528" s="6" t="s">
        <v>1154</v>
      </c>
      <c r="D1528" s="12" t="s">
        <v>208</v>
      </c>
      <c r="E1528" s="266">
        <v>1.99</v>
      </c>
      <c r="F1528" s="35">
        <f>ROUNDUP(E1528*Bulk!$O$1,-1)</f>
        <v>1400</v>
      </c>
      <c r="G1528" s="35">
        <f>ROUNDUP(E1528*Bulk!$O$3,-1)</f>
        <v>1300</v>
      </c>
      <c r="H1528" s="2">
        <v>1</v>
      </c>
      <c r="I1528" s="16">
        <f>F1528*H1528</f>
        <v>1400</v>
      </c>
      <c r="J1528" s="16">
        <f>G1528*H1528</f>
        <v>1300</v>
      </c>
      <c r="K1528" s="185">
        <v>0.14000000000000001</v>
      </c>
      <c r="L1528" s="257" t="s">
        <v>4901</v>
      </c>
      <c r="M1528" s="178">
        <f>E1528*H1528</f>
        <v>1.99</v>
      </c>
    </row>
    <row r="1529" spans="1:13" x14ac:dyDescent="0.3">
      <c r="A1529" s="30" t="s">
        <v>4469</v>
      </c>
      <c r="B1529" s="71" t="s">
        <v>1480</v>
      </c>
      <c r="C1529" s="6" t="s">
        <v>1154</v>
      </c>
      <c r="D1529" s="12" t="s">
        <v>208</v>
      </c>
      <c r="E1529" s="266">
        <v>0.75</v>
      </c>
      <c r="F1529" s="35">
        <f>ROUNDUP(E1529*Bulk!$O$1,-1)</f>
        <v>530</v>
      </c>
      <c r="G1529" s="35">
        <f>ROUNDUP(E1529*Bulk!$O$3,-1)</f>
        <v>490</v>
      </c>
      <c r="H1529" s="2">
        <v>2</v>
      </c>
      <c r="I1529" s="16">
        <f>F1529*H1529</f>
        <v>1060</v>
      </c>
      <c r="J1529" s="16">
        <f>G1529*H1529</f>
        <v>980</v>
      </c>
      <c r="K1529" s="185">
        <v>0.14000000000000001</v>
      </c>
      <c r="L1529" s="257" t="s">
        <v>4468</v>
      </c>
      <c r="M1529" s="178">
        <f>E1529*H1529</f>
        <v>1.5</v>
      </c>
    </row>
    <row r="1530" spans="1:13" x14ac:dyDescent="0.3">
      <c r="A1530" s="30" t="s">
        <v>1725</v>
      </c>
      <c r="B1530" s="23" t="s">
        <v>1337</v>
      </c>
      <c r="C1530" s="6" t="s">
        <v>1154</v>
      </c>
      <c r="D1530" s="12" t="s">
        <v>208</v>
      </c>
      <c r="E1530" s="266">
        <v>0.49</v>
      </c>
      <c r="F1530" s="35">
        <f>ROUNDUP(E1530*Bulk!$O$1,-1)</f>
        <v>350</v>
      </c>
      <c r="G1530" s="35">
        <f>ROUNDUP(E1530*Bulk!$O$3,-1)</f>
        <v>320</v>
      </c>
      <c r="H1530" s="2">
        <v>3</v>
      </c>
      <c r="I1530" s="16">
        <f>F1530*H1530</f>
        <v>1050</v>
      </c>
      <c r="J1530" s="16">
        <f>G1530*H1530</f>
        <v>960</v>
      </c>
      <c r="K1530" s="185">
        <v>0.14000000000000001</v>
      </c>
      <c r="L1530" s="257" t="s">
        <v>1726</v>
      </c>
      <c r="M1530" s="178">
        <f>E1530*H1530</f>
        <v>1.47</v>
      </c>
    </row>
    <row r="1531" spans="1:13" x14ac:dyDescent="0.3">
      <c r="A1531" s="4" t="s">
        <v>4900</v>
      </c>
      <c r="B1531" s="211" t="s">
        <v>3229</v>
      </c>
      <c r="C1531" s="6" t="s">
        <v>1154</v>
      </c>
      <c r="D1531" s="12" t="s">
        <v>208</v>
      </c>
      <c r="E1531" s="266">
        <v>1.99</v>
      </c>
      <c r="F1531" s="35">
        <f>ROUNDUP(E1531*Bulk!$O$1,-1)</f>
        <v>1400</v>
      </c>
      <c r="G1531" s="35">
        <f>ROUNDUP(E1531*Bulk!$O$3,-1)</f>
        <v>1300</v>
      </c>
      <c r="H1531" s="2">
        <v>1</v>
      </c>
      <c r="I1531" s="35">
        <f>F1531*H1531</f>
        <v>1400</v>
      </c>
      <c r="J1531" s="35">
        <f>G1531*H1531</f>
        <v>1300</v>
      </c>
      <c r="K1531" s="188">
        <v>0.14000000000000001</v>
      </c>
      <c r="L1531" s="257" t="s">
        <v>6254</v>
      </c>
      <c r="M1531" s="178">
        <f>E1531*H1531</f>
        <v>1.99</v>
      </c>
    </row>
    <row r="1532" spans="1:13" x14ac:dyDescent="0.3">
      <c r="A1532" s="4" t="s">
        <v>4469</v>
      </c>
      <c r="B1532" s="211" t="s">
        <v>3229</v>
      </c>
      <c r="C1532" s="6" t="s">
        <v>1154</v>
      </c>
      <c r="D1532" s="12" t="s">
        <v>208</v>
      </c>
      <c r="E1532" s="266">
        <v>0.75</v>
      </c>
      <c r="F1532" s="35">
        <f>ROUNDUP(E1532*Bulk!$O$1,-1)</f>
        <v>530</v>
      </c>
      <c r="G1532" s="35">
        <f>ROUNDUP(E1532*Bulk!$O$3,-1)</f>
        <v>490</v>
      </c>
      <c r="H1532" s="2">
        <v>1</v>
      </c>
      <c r="I1532" s="35">
        <f>F1532*H1532</f>
        <v>530</v>
      </c>
      <c r="J1532" s="35">
        <f>G1532*H1532</f>
        <v>490</v>
      </c>
      <c r="K1532" s="188">
        <v>0.14000000000000001</v>
      </c>
      <c r="L1532" s="257" t="s">
        <v>6255</v>
      </c>
      <c r="M1532" s="178">
        <f>E1532*H1532</f>
        <v>0.75</v>
      </c>
    </row>
    <row r="1533" spans="1:13" x14ac:dyDescent="0.3">
      <c r="A1533" s="4" t="s">
        <v>6257</v>
      </c>
      <c r="B1533" s="211" t="s">
        <v>3229</v>
      </c>
      <c r="C1533" s="6" t="s">
        <v>1154</v>
      </c>
      <c r="D1533" s="12" t="s">
        <v>208</v>
      </c>
      <c r="E1533" s="266">
        <v>0.49</v>
      </c>
      <c r="F1533" s="35">
        <f>ROUNDUP(E1533*Bulk!$O$1,-1)</f>
        <v>350</v>
      </c>
      <c r="G1533" s="35">
        <f>ROUNDUP(E1533*Bulk!$O$3,-1)</f>
        <v>320</v>
      </c>
      <c r="H1533" s="2">
        <v>1</v>
      </c>
      <c r="I1533" s="35">
        <f>F1533*H1533</f>
        <v>350</v>
      </c>
      <c r="J1533" s="35">
        <f>G1533*H1533</f>
        <v>320</v>
      </c>
      <c r="K1533" s="188">
        <v>0.14000000000000001</v>
      </c>
      <c r="L1533" s="257" t="s">
        <v>6256</v>
      </c>
      <c r="M1533" s="178">
        <f>E1533*H1533</f>
        <v>0.49</v>
      </c>
    </row>
    <row r="1534" spans="1:13" x14ac:dyDescent="0.3">
      <c r="A1534" s="4" t="s">
        <v>6258</v>
      </c>
      <c r="B1534" s="136" t="s">
        <v>1476</v>
      </c>
      <c r="C1534" s="6" t="s">
        <v>1154</v>
      </c>
      <c r="D1534" s="12" t="s">
        <v>208</v>
      </c>
      <c r="E1534" s="266">
        <v>0.99</v>
      </c>
      <c r="F1534" s="35">
        <f>ROUNDUP(E1534*Bulk!$O$1,-1)</f>
        <v>700</v>
      </c>
      <c r="G1534" s="35">
        <f>ROUNDUP(E1534*Bulk!$O$3,-1)</f>
        <v>650</v>
      </c>
      <c r="H1534" s="2">
        <v>4</v>
      </c>
      <c r="I1534" s="35">
        <f>F1534*H1534</f>
        <v>2800</v>
      </c>
      <c r="J1534" s="35">
        <f>G1534*H1534</f>
        <v>2600</v>
      </c>
      <c r="K1534" s="188">
        <v>0.15</v>
      </c>
      <c r="L1534" s="257" t="s">
        <v>6259</v>
      </c>
      <c r="M1534" s="178">
        <f>E1534*H1534</f>
        <v>3.96</v>
      </c>
    </row>
    <row r="1535" spans="1:13" x14ac:dyDescent="0.3">
      <c r="A1535" s="4" t="s">
        <v>291</v>
      </c>
      <c r="B1535" s="169" t="s">
        <v>1519</v>
      </c>
      <c r="C1535" s="6" t="s">
        <v>1154</v>
      </c>
      <c r="D1535" s="12" t="s">
        <v>208</v>
      </c>
      <c r="E1535" s="266">
        <v>0.49</v>
      </c>
      <c r="F1535" s="35">
        <f>ROUNDUP(E1535*Bulk!$O$1,-1)</f>
        <v>350</v>
      </c>
      <c r="G1535" s="35">
        <f>ROUNDUP(E1535*Bulk!$O$3,-1)</f>
        <v>320</v>
      </c>
      <c r="H1535" s="2">
        <v>2</v>
      </c>
      <c r="I1535" s="35">
        <f>F1535*H1535</f>
        <v>700</v>
      </c>
      <c r="J1535" s="35">
        <f>G1535*H1535</f>
        <v>640</v>
      </c>
      <c r="K1535" s="188">
        <v>0.15</v>
      </c>
      <c r="L1535" s="257" t="s">
        <v>6260</v>
      </c>
      <c r="M1535" s="178">
        <f>E1535*H1535</f>
        <v>0.98</v>
      </c>
    </row>
    <row r="1536" spans="1:13" x14ac:dyDescent="0.3">
      <c r="A1536" s="4" t="s">
        <v>6262</v>
      </c>
      <c r="B1536" s="211" t="s">
        <v>3229</v>
      </c>
      <c r="C1536" s="6" t="s">
        <v>1154</v>
      </c>
      <c r="D1536" s="12" t="s">
        <v>208</v>
      </c>
      <c r="E1536" s="266">
        <v>0.49</v>
      </c>
      <c r="F1536" s="35">
        <f>ROUNDUP(E1536*Bulk!$O$1,-1)</f>
        <v>350</v>
      </c>
      <c r="G1536" s="35">
        <f>ROUNDUP(E1536*Bulk!$O$3,-1)</f>
        <v>320</v>
      </c>
      <c r="H1536" s="2">
        <v>1</v>
      </c>
      <c r="I1536" s="35">
        <f>F1536*H1536</f>
        <v>350</v>
      </c>
      <c r="J1536" s="35">
        <f>G1536*H1536</f>
        <v>320</v>
      </c>
      <c r="K1536" s="188">
        <v>0.15</v>
      </c>
      <c r="L1536" s="257" t="s">
        <v>6261</v>
      </c>
      <c r="M1536" s="178">
        <f>E1536*H1536</f>
        <v>0.49</v>
      </c>
    </row>
    <row r="1537" spans="1:13" x14ac:dyDescent="0.3">
      <c r="A1537" s="30" t="s">
        <v>3167</v>
      </c>
      <c r="B1537" s="147" t="s">
        <v>1491</v>
      </c>
      <c r="C1537" s="6" t="s">
        <v>1154</v>
      </c>
      <c r="D1537" s="12" t="s">
        <v>208</v>
      </c>
      <c r="E1537" s="266">
        <v>0.49</v>
      </c>
      <c r="F1537" s="35">
        <f>ROUNDUP(E1537*Bulk!$O$1,-1)</f>
        <v>350</v>
      </c>
      <c r="G1537" s="35">
        <f>ROUNDUP(E1537*Bulk!$O$3,-1)</f>
        <v>320</v>
      </c>
      <c r="H1537" s="2">
        <v>1</v>
      </c>
      <c r="I1537" s="16">
        <f>F1537*H1537</f>
        <v>350</v>
      </c>
      <c r="J1537" s="16">
        <f>G1537*H1537</f>
        <v>320</v>
      </c>
      <c r="K1537" s="185">
        <v>0.16</v>
      </c>
      <c r="L1537" s="257" t="s">
        <v>3168</v>
      </c>
      <c r="M1537" s="178">
        <f>E1537*H1537</f>
        <v>0.49</v>
      </c>
    </row>
    <row r="1538" spans="1:13" x14ac:dyDescent="0.3">
      <c r="A1538" s="30" t="s">
        <v>1212</v>
      </c>
      <c r="B1538" s="147" t="s">
        <v>1491</v>
      </c>
      <c r="C1538" s="6" t="s">
        <v>1154</v>
      </c>
      <c r="D1538" s="12" t="s">
        <v>208</v>
      </c>
      <c r="E1538" s="266">
        <v>0.49</v>
      </c>
      <c r="F1538" s="35">
        <f>ROUNDUP(E1538*Bulk!$O$1,-1)</f>
        <v>350</v>
      </c>
      <c r="G1538" s="35">
        <f>ROUNDUP(E1538*Bulk!$O$3,-1)</f>
        <v>320</v>
      </c>
      <c r="H1538" s="2">
        <v>3</v>
      </c>
      <c r="I1538" s="16">
        <f>F1538*H1538</f>
        <v>1050</v>
      </c>
      <c r="J1538" s="16">
        <f>G1538*H1538</f>
        <v>960</v>
      </c>
      <c r="K1538" s="185">
        <v>0.16</v>
      </c>
      <c r="L1538" s="257" t="s">
        <v>1211</v>
      </c>
      <c r="M1538" s="178">
        <f>E1538*H1538</f>
        <v>1.47</v>
      </c>
    </row>
    <row r="1539" spans="1:13" x14ac:dyDescent="0.3">
      <c r="A1539" s="30" t="s">
        <v>2401</v>
      </c>
      <c r="B1539" s="156" t="s">
        <v>1502</v>
      </c>
      <c r="C1539" s="6" t="s">
        <v>1154</v>
      </c>
      <c r="D1539" s="12" t="s">
        <v>208</v>
      </c>
      <c r="E1539" s="266">
        <v>0.49</v>
      </c>
      <c r="F1539" s="35">
        <f>ROUNDUP(E1539*Bulk!$O$1,-1)</f>
        <v>350</v>
      </c>
      <c r="G1539" s="35">
        <f>ROUNDUP(E1539*Bulk!$O$3,-1)</f>
        <v>320</v>
      </c>
      <c r="H1539" s="2">
        <v>1</v>
      </c>
      <c r="I1539" s="16">
        <f>F1539*H1539</f>
        <v>350</v>
      </c>
      <c r="J1539" s="16">
        <f>G1539*H1539</f>
        <v>320</v>
      </c>
      <c r="K1539" s="185">
        <v>0.16</v>
      </c>
      <c r="L1539" s="257" t="s">
        <v>2120</v>
      </c>
      <c r="M1539" s="178">
        <f>E1539*H1539</f>
        <v>0.49</v>
      </c>
    </row>
    <row r="1540" spans="1:13" x14ac:dyDescent="0.3">
      <c r="A1540" s="4" t="s">
        <v>3170</v>
      </c>
      <c r="B1540" s="164" t="s">
        <v>1514</v>
      </c>
      <c r="C1540" s="6" t="s">
        <v>1154</v>
      </c>
      <c r="D1540" s="12" t="s">
        <v>208</v>
      </c>
      <c r="E1540" s="266">
        <v>0.99</v>
      </c>
      <c r="F1540" s="35">
        <f>ROUNDUP(E1540*Bulk!$O$1,-1)</f>
        <v>700</v>
      </c>
      <c r="G1540" s="35">
        <f>ROUNDUP(E1540*Bulk!$O$3,-1)</f>
        <v>650</v>
      </c>
      <c r="H1540" s="2">
        <v>1</v>
      </c>
      <c r="I1540" s="16">
        <f>F1540*H1540</f>
        <v>700</v>
      </c>
      <c r="J1540" s="16">
        <f>G1540*H1540</f>
        <v>650</v>
      </c>
      <c r="K1540" s="185">
        <v>0.16</v>
      </c>
      <c r="L1540" s="257" t="s">
        <v>3169</v>
      </c>
      <c r="M1540" s="178">
        <f>E1540*H1540</f>
        <v>0.99</v>
      </c>
    </row>
    <row r="1541" spans="1:13" x14ac:dyDescent="0.3">
      <c r="A1541" s="30" t="s">
        <v>4063</v>
      </c>
      <c r="B1541" s="165" t="s">
        <v>1515</v>
      </c>
      <c r="C1541" s="6" t="s">
        <v>1154</v>
      </c>
      <c r="D1541" s="12" t="s">
        <v>208</v>
      </c>
      <c r="E1541" s="266">
        <v>1.99</v>
      </c>
      <c r="F1541" s="35">
        <f>ROUNDUP(E1541*Bulk!$O$1,-1)</f>
        <v>1400</v>
      </c>
      <c r="G1541" s="35">
        <f>ROUNDUP(E1541*Bulk!$O$3,-1)</f>
        <v>1300</v>
      </c>
      <c r="H1541" s="2">
        <v>1</v>
      </c>
      <c r="I1541" s="16">
        <f>F1541*H1541</f>
        <v>1400</v>
      </c>
      <c r="J1541" s="16">
        <f>G1541*H1541</f>
        <v>1300</v>
      </c>
      <c r="K1541" s="185">
        <v>0.16</v>
      </c>
      <c r="L1541" s="257" t="s">
        <v>4054</v>
      </c>
      <c r="M1541" s="178">
        <f>E1541*H1541</f>
        <v>1.99</v>
      </c>
    </row>
    <row r="1542" spans="1:13" x14ac:dyDescent="0.3">
      <c r="A1542" s="30" t="s">
        <v>1213</v>
      </c>
      <c r="B1542" s="169" t="s">
        <v>1519</v>
      </c>
      <c r="C1542" s="6" t="s">
        <v>1154</v>
      </c>
      <c r="D1542" s="12" t="s">
        <v>208</v>
      </c>
      <c r="E1542" s="266">
        <v>0.99</v>
      </c>
      <c r="F1542" s="35">
        <f>ROUNDUP(E1542*Bulk!$O$1,-1)</f>
        <v>700</v>
      </c>
      <c r="G1542" s="35">
        <f>ROUNDUP(E1542*Bulk!$O$3,-1)</f>
        <v>650</v>
      </c>
      <c r="H1542" s="2">
        <v>3</v>
      </c>
      <c r="I1542" s="35">
        <f>F1542*H1542</f>
        <v>2100</v>
      </c>
      <c r="J1542" s="35">
        <f>G1542*H1542</f>
        <v>1950</v>
      </c>
      <c r="K1542" s="185">
        <v>0.16</v>
      </c>
      <c r="L1542" s="257" t="s">
        <v>1214</v>
      </c>
      <c r="M1542" s="178">
        <f>E1542*H1542</f>
        <v>2.9699999999999998</v>
      </c>
    </row>
    <row r="1543" spans="1:13" x14ac:dyDescent="0.3">
      <c r="A1543" s="30" t="s">
        <v>3535</v>
      </c>
      <c r="B1543" s="168" t="s">
        <v>1520</v>
      </c>
      <c r="C1543" s="6" t="s">
        <v>1154</v>
      </c>
      <c r="D1543" s="12" t="s">
        <v>208</v>
      </c>
      <c r="E1543" s="266">
        <v>1.99</v>
      </c>
      <c r="F1543" s="35">
        <f>ROUNDUP(E1543*Bulk!$O$1,-1)</f>
        <v>1400</v>
      </c>
      <c r="G1543" s="35">
        <f>ROUNDUP(E1543*Bulk!$O$3,-1)</f>
        <v>1300</v>
      </c>
      <c r="H1543" s="2">
        <v>6</v>
      </c>
      <c r="I1543" s="16">
        <f>F1543*H1543</f>
        <v>8400</v>
      </c>
      <c r="J1543" s="16">
        <f>G1543*H1543</f>
        <v>7800</v>
      </c>
      <c r="K1543" s="185">
        <v>0.16</v>
      </c>
      <c r="L1543" s="257" t="s">
        <v>3534</v>
      </c>
      <c r="M1543" s="178">
        <f>E1543*H1543</f>
        <v>11.94</v>
      </c>
    </row>
    <row r="1544" spans="1:13" x14ac:dyDescent="0.3">
      <c r="A1544" s="30" t="s">
        <v>1215</v>
      </c>
      <c r="B1544" s="170" t="s">
        <v>1523</v>
      </c>
      <c r="C1544" s="6" t="s">
        <v>1154</v>
      </c>
      <c r="D1544" s="12" t="s">
        <v>208</v>
      </c>
      <c r="E1544" s="266">
        <v>0.49</v>
      </c>
      <c r="F1544" s="35">
        <f>ROUNDUP(E1544*Bulk!$O$1,-1)</f>
        <v>350</v>
      </c>
      <c r="G1544" s="35">
        <f>ROUNDUP(E1544*Bulk!$O$3,-1)</f>
        <v>320</v>
      </c>
      <c r="H1544" s="2">
        <v>1</v>
      </c>
      <c r="I1544" s="35">
        <f>F1544*H1544</f>
        <v>350</v>
      </c>
      <c r="J1544" s="35">
        <f>G1544*H1544</f>
        <v>320</v>
      </c>
      <c r="K1544" s="185">
        <v>0.16</v>
      </c>
      <c r="L1544" s="257" t="s">
        <v>4902</v>
      </c>
      <c r="M1544" s="178">
        <f>E1544*H1544</f>
        <v>0.49</v>
      </c>
    </row>
    <row r="1545" spans="1:13" x14ac:dyDescent="0.3">
      <c r="A1545" s="30" t="s">
        <v>1216</v>
      </c>
      <c r="B1545" s="170" t="s">
        <v>1523</v>
      </c>
      <c r="C1545" s="6" t="s">
        <v>1154</v>
      </c>
      <c r="D1545" s="12" t="s">
        <v>208</v>
      </c>
      <c r="E1545" s="266">
        <v>0.49</v>
      </c>
      <c r="F1545" s="35">
        <f>ROUNDUP(E1545*Bulk!$O$1,-1)</f>
        <v>350</v>
      </c>
      <c r="G1545" s="35">
        <f>ROUNDUP(E1545*Bulk!$O$3,-1)</f>
        <v>320</v>
      </c>
      <c r="H1545" s="2">
        <v>5</v>
      </c>
      <c r="I1545" s="35">
        <f>F1545*H1545</f>
        <v>1750</v>
      </c>
      <c r="J1545" s="35">
        <f>G1545*H1545</f>
        <v>1600</v>
      </c>
      <c r="K1545" s="185">
        <v>0.16</v>
      </c>
      <c r="L1545" s="257" t="s">
        <v>1217</v>
      </c>
      <c r="M1545" s="178">
        <f>E1545*H1545</f>
        <v>2.4500000000000002</v>
      </c>
    </row>
    <row r="1546" spans="1:13" x14ac:dyDescent="0.3">
      <c r="A1546" s="30" t="s">
        <v>4470</v>
      </c>
      <c r="B1546" s="192" t="s">
        <v>2422</v>
      </c>
      <c r="C1546" s="6" t="s">
        <v>1154</v>
      </c>
      <c r="D1546" s="12" t="s">
        <v>208</v>
      </c>
      <c r="E1546" s="266">
        <v>0.49</v>
      </c>
      <c r="F1546" s="35">
        <f>ROUNDUP(E1546*Bulk!$O$1,-1)</f>
        <v>350</v>
      </c>
      <c r="G1546" s="35">
        <f>ROUNDUP(E1546*Bulk!$O$3,-1)</f>
        <v>320</v>
      </c>
      <c r="H1546" s="2">
        <v>1</v>
      </c>
      <c r="I1546" s="16">
        <f>F1546*H1546</f>
        <v>350</v>
      </c>
      <c r="J1546" s="16">
        <f>G1546*H1546</f>
        <v>320</v>
      </c>
      <c r="K1546" s="185">
        <v>0.16</v>
      </c>
      <c r="L1546" s="257" t="s">
        <v>4471</v>
      </c>
      <c r="M1546" s="178">
        <f>E1546*H1546</f>
        <v>0.49</v>
      </c>
    </row>
    <row r="1547" spans="1:13" x14ac:dyDescent="0.3">
      <c r="A1547" s="30" t="s">
        <v>3172</v>
      </c>
      <c r="B1547" s="193" t="s">
        <v>2423</v>
      </c>
      <c r="C1547" s="6" t="s">
        <v>1154</v>
      </c>
      <c r="D1547" s="12" t="s">
        <v>208</v>
      </c>
      <c r="E1547" s="266">
        <v>0.49</v>
      </c>
      <c r="F1547" s="35">
        <f>ROUNDUP(E1547*Bulk!$O$1,-1)</f>
        <v>350</v>
      </c>
      <c r="G1547" s="35">
        <f>ROUNDUP(E1547*Bulk!$O$3,-1)</f>
        <v>320</v>
      </c>
      <c r="H1547" s="2">
        <v>3</v>
      </c>
      <c r="I1547" s="16">
        <f>F1547*H1547</f>
        <v>1050</v>
      </c>
      <c r="J1547" s="16">
        <f>G1547*H1547</f>
        <v>960</v>
      </c>
      <c r="K1547" s="185">
        <v>0.16</v>
      </c>
      <c r="L1547" s="257" t="s">
        <v>3171</v>
      </c>
      <c r="M1547" s="178">
        <f>E1547*H1547</f>
        <v>1.47</v>
      </c>
    </row>
    <row r="1548" spans="1:13" x14ac:dyDescent="0.3">
      <c r="A1548" s="4" t="s">
        <v>4050</v>
      </c>
      <c r="B1548" s="211" t="s">
        <v>3229</v>
      </c>
      <c r="C1548" s="6" t="s">
        <v>1154</v>
      </c>
      <c r="D1548" s="12" t="s">
        <v>208</v>
      </c>
      <c r="E1548" s="266">
        <v>0.49</v>
      </c>
      <c r="F1548" s="35">
        <f>ROUNDUP(E1548*Bulk!$O$1,-1)</f>
        <v>350</v>
      </c>
      <c r="G1548" s="35">
        <f>ROUNDUP(E1548*Bulk!$O$3,-1)</f>
        <v>320</v>
      </c>
      <c r="H1548" s="2">
        <v>1</v>
      </c>
      <c r="I1548" s="35">
        <f>F1548*H1548</f>
        <v>350</v>
      </c>
      <c r="J1548" s="35">
        <f>G1548*H1548</f>
        <v>320</v>
      </c>
      <c r="K1548" s="188">
        <v>0.16</v>
      </c>
      <c r="L1548" s="257" t="s">
        <v>6263</v>
      </c>
      <c r="M1548" s="178">
        <f>E1548*H1548</f>
        <v>0.49</v>
      </c>
    </row>
    <row r="1549" spans="1:13" x14ac:dyDescent="0.3">
      <c r="A1549" s="38" t="s">
        <v>3537</v>
      </c>
      <c r="B1549" s="211" t="s">
        <v>3228</v>
      </c>
      <c r="C1549" s="6" t="s">
        <v>1154</v>
      </c>
      <c r="D1549" s="12" t="s">
        <v>208</v>
      </c>
      <c r="E1549" s="266">
        <v>0.99</v>
      </c>
      <c r="F1549" s="35">
        <f>ROUNDUP(E1549*Bulk!$O$1,-1)</f>
        <v>700</v>
      </c>
      <c r="G1549" s="35">
        <f>ROUNDUP(E1549*Bulk!$O$3,-1)</f>
        <v>650</v>
      </c>
      <c r="H1549" s="2">
        <v>1</v>
      </c>
      <c r="I1549" s="16">
        <f>F1549*H1549</f>
        <v>700</v>
      </c>
      <c r="J1549" s="16">
        <f>G1549*H1549</f>
        <v>650</v>
      </c>
      <c r="K1549" s="185">
        <v>0.16</v>
      </c>
      <c r="L1549" s="257" t="s">
        <v>3536</v>
      </c>
      <c r="M1549" s="178">
        <f>E1549*H1549</f>
        <v>0.99</v>
      </c>
    </row>
    <row r="1550" spans="1:13" x14ac:dyDescent="0.3">
      <c r="A1550" s="30" t="s">
        <v>5205</v>
      </c>
      <c r="B1550" s="244" t="s">
        <v>3837</v>
      </c>
      <c r="C1550" s="6" t="s">
        <v>1154</v>
      </c>
      <c r="D1550" s="11" t="s">
        <v>210</v>
      </c>
      <c r="E1550" s="266">
        <v>0.99</v>
      </c>
      <c r="F1550" s="35">
        <f>ROUNDUP(E1550*Bulk!$O$1,-1)</f>
        <v>700</v>
      </c>
      <c r="G1550" s="35">
        <f>ROUNDUP(E1550*Bulk!$O$3,-1)</f>
        <v>650</v>
      </c>
      <c r="H1550" s="2">
        <v>1</v>
      </c>
      <c r="I1550" s="16">
        <f>F1550*H1550</f>
        <v>700</v>
      </c>
      <c r="J1550" s="16">
        <f>G1550*H1550</f>
        <v>650</v>
      </c>
      <c r="K1550" s="185">
        <v>0.16</v>
      </c>
      <c r="L1550" s="257" t="s">
        <v>5206</v>
      </c>
      <c r="M1550" s="178">
        <f>E1550*H1550</f>
        <v>0.99</v>
      </c>
    </row>
    <row r="1551" spans="1:13" x14ac:dyDescent="0.3">
      <c r="A1551" s="30" t="s">
        <v>4050</v>
      </c>
      <c r="B1551" s="244" t="s">
        <v>3838</v>
      </c>
      <c r="C1551" s="6" t="s">
        <v>1154</v>
      </c>
      <c r="D1551" s="12" t="s">
        <v>208</v>
      </c>
      <c r="E1551" s="266">
        <v>0.49</v>
      </c>
      <c r="F1551" s="35">
        <f>ROUNDUP(E1551*Bulk!$O$1,-1)</f>
        <v>350</v>
      </c>
      <c r="G1551" s="35">
        <f>ROUNDUP(E1551*Bulk!$O$3,-1)</f>
        <v>320</v>
      </c>
      <c r="H1551" s="2">
        <v>1</v>
      </c>
      <c r="I1551" s="16">
        <f>F1551*H1551</f>
        <v>350</v>
      </c>
      <c r="J1551" s="16">
        <f>G1551*H1551</f>
        <v>320</v>
      </c>
      <c r="K1551" s="185">
        <v>0.16</v>
      </c>
      <c r="L1551" s="257" t="s">
        <v>4051</v>
      </c>
      <c r="M1551" s="178">
        <f>E1551*H1551</f>
        <v>0.49</v>
      </c>
    </row>
    <row r="1552" spans="1:13" x14ac:dyDescent="0.3">
      <c r="A1552" s="4" t="s">
        <v>6264</v>
      </c>
      <c r="B1552" s="249" t="s">
        <v>4120</v>
      </c>
      <c r="C1552" s="6" t="s">
        <v>1154</v>
      </c>
      <c r="D1552" s="12" t="s">
        <v>208</v>
      </c>
      <c r="E1552" s="266">
        <v>0.49</v>
      </c>
      <c r="F1552" s="35">
        <f>ROUNDUP(E1552*Bulk!$O$1,-1)</f>
        <v>350</v>
      </c>
      <c r="G1552" s="35">
        <f>ROUNDUP(E1552*Bulk!$O$3,-1)</f>
        <v>320</v>
      </c>
      <c r="H1552" s="2">
        <v>1</v>
      </c>
      <c r="I1552" s="35">
        <f>F1552*H1552</f>
        <v>350</v>
      </c>
      <c r="J1552" s="35">
        <f>G1552*H1552</f>
        <v>320</v>
      </c>
      <c r="K1552" s="188">
        <v>0.16</v>
      </c>
      <c r="L1552" s="257" t="s">
        <v>6265</v>
      </c>
      <c r="M1552" s="178">
        <f>E1552*H1552</f>
        <v>0.49</v>
      </c>
    </row>
    <row r="1553" spans="1:13" x14ac:dyDescent="0.3">
      <c r="A1553" s="4" t="s">
        <v>4050</v>
      </c>
      <c r="B1553" s="272" t="s">
        <v>5294</v>
      </c>
      <c r="C1553" s="6" t="s">
        <v>1154</v>
      </c>
      <c r="D1553" s="12" t="s">
        <v>208</v>
      </c>
      <c r="E1553" s="266">
        <v>0.49</v>
      </c>
      <c r="F1553" s="35">
        <f>ROUNDUP(E1553*Bulk!$O$1,-1)</f>
        <v>350</v>
      </c>
      <c r="G1553" s="35">
        <f>ROUNDUP(E1553*Bulk!$O$3,-1)</f>
        <v>320</v>
      </c>
      <c r="H1553" s="2">
        <v>1</v>
      </c>
      <c r="I1553" s="35">
        <f>F1553*H1553</f>
        <v>350</v>
      </c>
      <c r="J1553" s="35">
        <f>G1553*H1553</f>
        <v>320</v>
      </c>
      <c r="K1553" s="188">
        <v>0.16</v>
      </c>
      <c r="L1553" s="257" t="s">
        <v>6266</v>
      </c>
      <c r="M1553" s="178">
        <f>E1553*H1553</f>
        <v>0.49</v>
      </c>
    </row>
    <row r="1554" spans="1:13" x14ac:dyDescent="0.3">
      <c r="A1554" s="4" t="s">
        <v>6268</v>
      </c>
      <c r="B1554" s="101" t="s">
        <v>6269</v>
      </c>
      <c r="C1554" s="6" t="s">
        <v>1154</v>
      </c>
      <c r="D1554" s="12" t="s">
        <v>208</v>
      </c>
      <c r="E1554" s="266">
        <v>1.49</v>
      </c>
      <c r="F1554" s="35">
        <f>ROUNDUP(E1554*Bulk!$O$1,-1)</f>
        <v>1050</v>
      </c>
      <c r="G1554" s="35">
        <f>ROUNDUP(E1554*Bulk!$O$3,-1)</f>
        <v>970</v>
      </c>
      <c r="H1554" s="2">
        <v>1</v>
      </c>
      <c r="I1554" s="35">
        <f>F1554*H1554</f>
        <v>1050</v>
      </c>
      <c r="J1554" s="35">
        <f>G1554*H1554</f>
        <v>970</v>
      </c>
      <c r="K1554" s="188">
        <v>0.16</v>
      </c>
      <c r="L1554" s="257" t="s">
        <v>6267</v>
      </c>
      <c r="M1554" s="178">
        <f>E1554*H1554</f>
        <v>1.49</v>
      </c>
    </row>
  </sheetData>
  <sortState xmlns:xlrd2="http://schemas.microsoft.com/office/spreadsheetml/2017/richdata2" ref="A3:M1556">
    <sortCondition ref="C1:C1556"/>
  </sortState>
  <hyperlinks>
    <hyperlink ref="L2" r:id="rId1" xr:uid="{A630BD45-E2D9-4300-8BB2-A4C0BF1FC919}"/>
    <hyperlink ref="L4" r:id="rId2" xr:uid="{EC98B780-ACA2-4A49-AE66-224114E67D12}"/>
    <hyperlink ref="L7" r:id="rId3" xr:uid="{73C84A6D-C9CC-422C-9F61-C6C2CA954EC9}"/>
    <hyperlink ref="L44" r:id="rId4" xr:uid="{E7AD9385-2A7A-49EE-85AD-2483CD35794D}"/>
    <hyperlink ref="L42" r:id="rId5" xr:uid="{5BD9C207-C053-4F0F-86DD-3A872C18FDEC}"/>
    <hyperlink ref="L47" r:id="rId6" xr:uid="{C8CB8BDE-6298-4616-AFE7-9FCD69858FF0}"/>
    <hyperlink ref="L56" r:id="rId7" xr:uid="{19BFC53F-53AA-4A91-AD1E-F98EA36D4C6D}"/>
    <hyperlink ref="L64" r:id="rId8" xr:uid="{F708D74A-3475-496C-B721-993922DCE6F3}"/>
    <hyperlink ref="L85" r:id="rId9" xr:uid="{5261DBB4-2E6C-4484-A513-D9BB595B6E8D}"/>
    <hyperlink ref="L91" r:id="rId10" xr:uid="{495E1C4D-868C-4E6D-86A8-5E92E664F6CF}"/>
    <hyperlink ref="L96" r:id="rId11" xr:uid="{53114128-5FFA-445A-9152-7EDA31C55972}"/>
    <hyperlink ref="L99" r:id="rId12" xr:uid="{5B7D6E4F-5D82-4603-B4ED-F355C51CE3A7}"/>
    <hyperlink ref="L101" r:id="rId13" xr:uid="{E9B1E7B8-09AF-4CD9-B703-0DC681B52372}"/>
    <hyperlink ref="L118" r:id="rId14" xr:uid="{DA3670FE-6257-471A-A649-C4F37CD78177}"/>
    <hyperlink ref="L189" r:id="rId15" xr:uid="{E612DA64-B560-41EB-85C7-4A2C16B869BD}"/>
    <hyperlink ref="L193" r:id="rId16" xr:uid="{9C790E77-DD5A-4F95-B6D8-5098A9B29F8E}"/>
    <hyperlink ref="L202" r:id="rId17" xr:uid="{593F9CDE-DA48-42E1-8271-8C11CDA66E92}"/>
    <hyperlink ref="L207" r:id="rId18" xr:uid="{CE8E445A-18EB-4390-A0F8-18F7B090DA62}"/>
    <hyperlink ref="L213" r:id="rId19" xr:uid="{70892643-6398-45FE-BB3F-00FA8491A480}"/>
    <hyperlink ref="L247" r:id="rId20" xr:uid="{B07BB7E8-0245-4E6C-9BA6-7D03299117CF}"/>
    <hyperlink ref="L270" r:id="rId21" xr:uid="{92382027-26D6-4C14-AA33-8F735C25E504}"/>
    <hyperlink ref="L278" r:id="rId22" xr:uid="{64B1FA5A-9725-4A6B-BD43-DE55A567F119}"/>
    <hyperlink ref="L296" r:id="rId23" xr:uid="{A490D8BC-B6B8-45F1-B042-A9986FCE8220}"/>
    <hyperlink ref="L314" r:id="rId24" xr:uid="{C13501C7-B1B5-4B81-ADCD-CD842DD9D822}"/>
    <hyperlink ref="L334" r:id="rId25" xr:uid="{26273322-1DB4-4107-BA84-8C2B77F1D431}"/>
    <hyperlink ref="L341" r:id="rId26" xr:uid="{F42CB9BA-0110-4D01-99EB-1D21D5260966}"/>
    <hyperlink ref="L345" r:id="rId27" xr:uid="{319862CC-CD60-4022-92CE-CFE992B92125}"/>
    <hyperlink ref="L365" r:id="rId28" xr:uid="{8C716605-2766-46E4-812F-3236B10C00F6}"/>
    <hyperlink ref="L388" r:id="rId29" xr:uid="{52E8B8FC-07C7-4F0C-85D5-D916CCB28E31}"/>
    <hyperlink ref="L404" r:id="rId30" xr:uid="{F3862F27-7DC2-467E-B98F-981FEB60A7FB}"/>
    <hyperlink ref="L405" r:id="rId31" xr:uid="{99B77BFE-1DAB-4D01-BB1C-5CC7065D9CA0}"/>
    <hyperlink ref="L439" r:id="rId32" xr:uid="{E94642FA-D36F-4B0B-BA67-ADCA589F571C}"/>
    <hyperlink ref="L441" r:id="rId33" xr:uid="{01D02028-E5C8-4D99-BEDC-DFABADEE9143}"/>
    <hyperlink ref="L468" r:id="rId34" xr:uid="{F05ACBBA-1B4C-4D37-87C3-A12F6E0CFE43}"/>
    <hyperlink ref="L474" r:id="rId35" xr:uid="{68B68889-B9CB-4EBB-A116-D95FF7AE946C}"/>
    <hyperlink ref="L477" r:id="rId36" xr:uid="{C44F1B7D-B0A3-4F08-9B26-47E05C95FA29}"/>
    <hyperlink ref="L489" r:id="rId37" xr:uid="{CFAC7E29-CE67-4487-B5AD-2C54809CBCE3}"/>
    <hyperlink ref="L490" r:id="rId38" xr:uid="{3EF05721-5FDA-44C8-92D5-97D61AE88518}"/>
    <hyperlink ref="L498" r:id="rId39" xr:uid="{2E9B7258-35D5-4B02-89CB-04F82388DB6B}"/>
    <hyperlink ref="L525" r:id="rId40" xr:uid="{7A2B6D6C-7ED4-4EE8-BA44-CDDF7BB185A9}"/>
    <hyperlink ref="L538" r:id="rId41" xr:uid="{64A87634-A04A-43FB-BE9B-0BF73EEA16B0}"/>
    <hyperlink ref="L537" r:id="rId42" xr:uid="{A10664DF-A17C-47F9-8AB2-FE863F4C25B3}"/>
    <hyperlink ref="L541" r:id="rId43" xr:uid="{51B4B70E-668E-4576-B9B3-23C7E63CAA76}"/>
    <hyperlink ref="L542" r:id="rId44" xr:uid="{A1AF120D-5AD7-443B-8660-A6F153A57CF5}"/>
    <hyperlink ref="L546" r:id="rId45" xr:uid="{47B7F4D2-AA32-42FC-8C8D-7C27BD28B1B4}"/>
    <hyperlink ref="L568" r:id="rId46" xr:uid="{2F09C1BB-C119-4D96-84F9-9CA5561FA850}"/>
    <hyperlink ref="L569" r:id="rId47" xr:uid="{3659CFB0-8A0A-4759-A5C6-041989DFD384}"/>
    <hyperlink ref="L586" r:id="rId48" xr:uid="{DF062732-8BC2-49C8-B693-05558550921B}"/>
    <hyperlink ref="L611" r:id="rId49" xr:uid="{9EB8EC94-DDB3-4D46-BD72-21FB709039AB}"/>
    <hyperlink ref="L615" r:id="rId50" xr:uid="{5E5CCC0F-A101-44A6-BEC7-BE3FE9ED0C96}"/>
    <hyperlink ref="L621" r:id="rId51" xr:uid="{1E9CE799-3AEB-4C4E-B178-F112C6472783}"/>
    <hyperlink ref="L623" r:id="rId52" xr:uid="{87F2420B-1CB8-44DF-9E5E-C044CC9B8C77}"/>
    <hyperlink ref="L643" r:id="rId53" xr:uid="{28F51BB1-72F4-47E2-9729-D8E0DD5DFC03}"/>
    <hyperlink ref="L650" r:id="rId54" xr:uid="{DCB1176E-CE42-4FCD-A0B0-C5667DF2790B}"/>
    <hyperlink ref="L657" r:id="rId55" xr:uid="{6F650123-DB2E-4D67-B4A6-987F243B3DA7}"/>
    <hyperlink ref="L690" r:id="rId56" xr:uid="{FD2F2061-4CBA-4EFC-99AA-757BA7BDA31E}"/>
    <hyperlink ref="L704" r:id="rId57" xr:uid="{7E27D342-E4A0-488E-A11F-9D9B568F40AA}"/>
    <hyperlink ref="L703" r:id="rId58" xr:uid="{A2C46042-F373-4437-B9F4-F0E9DC4B7514}"/>
    <hyperlink ref="L715" r:id="rId59" xr:uid="{1EBEB81B-9AF3-4EC9-90CF-B0EC101F08A5}"/>
    <hyperlink ref="L749" r:id="rId60" xr:uid="{045EDCA5-6B9E-4D1F-91B0-C6B7811FE58F}"/>
    <hyperlink ref="L769" r:id="rId61" xr:uid="{E358F02B-4C4D-4122-BFFE-F7AB1D25BD91}"/>
    <hyperlink ref="L770" r:id="rId62" xr:uid="{5A0E8B27-7557-40D8-B97D-35D7FB3BCD38}"/>
    <hyperlink ref="L799" r:id="rId63" xr:uid="{E91337CD-194A-4346-8209-33B5F40C32F8}"/>
    <hyperlink ref="L802" r:id="rId64" xr:uid="{13B59A48-259D-42D6-8B41-8499471DEB27}"/>
    <hyperlink ref="L803" r:id="rId65" xr:uid="{050503D5-34F4-4648-AB5C-4FE5E839272F}"/>
    <hyperlink ref="L812" r:id="rId66" xr:uid="{E788E3A3-405C-4037-A01D-C045943B1447}"/>
    <hyperlink ref="L813" r:id="rId67" xr:uid="{77A57CFB-F1EF-4FAB-9600-8CBAB2DA85B7}"/>
    <hyperlink ref="L834" r:id="rId68" xr:uid="{CFE87285-F71C-4B1C-BFC0-3FFFFBAAAE50}"/>
    <hyperlink ref="L835" r:id="rId69" xr:uid="{E4F376B9-456B-4BA7-A674-71B16A417B67}"/>
    <hyperlink ref="L844" r:id="rId70" xr:uid="{100AC07A-689B-4BEC-828D-3061FF90AFA6}"/>
    <hyperlink ref="L852" r:id="rId71" xr:uid="{56D717BE-BC8E-41FF-8AC5-A73303065C29}"/>
    <hyperlink ref="L851" r:id="rId72" xr:uid="{40B6C170-6977-4696-BD9E-5F3E5AC297A8}"/>
    <hyperlink ref="L850" r:id="rId73" xr:uid="{EDE88F1A-D5E1-4508-A864-B1FBBD2AD250}"/>
    <hyperlink ref="L849" r:id="rId74" xr:uid="{304FACBC-1D2C-4496-B1BD-D4D827B6F995}"/>
    <hyperlink ref="L870" r:id="rId75" xr:uid="{5358791B-1A51-4832-91B7-F78E2607248F}"/>
    <hyperlink ref="L876" r:id="rId76" xr:uid="{EE74297A-C0C7-4583-94BB-B9731BDD1760}"/>
    <hyperlink ref="L885" r:id="rId77" xr:uid="{4BDDE9EE-39AE-444F-9B10-271754A0677E}"/>
    <hyperlink ref="L899" r:id="rId78" xr:uid="{DBAFB2C4-DA05-4A94-B9C0-F877E132BAE9}"/>
    <hyperlink ref="L910" r:id="rId79" xr:uid="{4D541184-4F7B-45BA-A944-99EDF9546D92}"/>
    <hyperlink ref="L923" r:id="rId80" xr:uid="{DC5F8D65-B67E-4101-81BA-EF3C10E8D3FA}"/>
    <hyperlink ref="L943" r:id="rId81" xr:uid="{E7C9CDF4-DC10-4C70-B280-889577B6F8BD}"/>
    <hyperlink ref="L971" r:id="rId82" xr:uid="{B922FA66-13D8-4C6D-B4F3-41658F35D3E8}"/>
    <hyperlink ref="L989" r:id="rId83" xr:uid="{B982A412-4216-4AA0-A27E-03CADC72A463}"/>
    <hyperlink ref="L990" r:id="rId84" xr:uid="{52D04424-F403-4221-BEE9-063D386F907F}"/>
    <hyperlink ref="L996" r:id="rId85" xr:uid="{78573B7D-DE31-4F06-BDE7-9D78664A9743}"/>
    <hyperlink ref="L1007" r:id="rId86" xr:uid="{80D1C108-A278-45EE-B4F3-DD461A65180C}"/>
    <hyperlink ref="L1031" r:id="rId87" xr:uid="{0DE2BDBF-060C-41D7-9EDF-E7E36E8D5108}"/>
    <hyperlink ref="L1041" r:id="rId88" xr:uid="{12DA003A-E5EF-4799-AD2D-A0C812D11568}"/>
    <hyperlink ref="L1044" r:id="rId89" xr:uid="{E433EBAD-F80C-47D8-9DB9-D2489879A44E}"/>
    <hyperlink ref="L1055" r:id="rId90" xr:uid="{0D4D52D5-D9BF-464C-B7A4-EA2A5ED7CE45}"/>
    <hyperlink ref="L1058" r:id="rId91" xr:uid="{FDBB0833-F912-43C1-A85C-93D9E27B1F20}"/>
    <hyperlink ref="L1075" r:id="rId92" xr:uid="{AF3F97B2-4063-43F3-8504-DC55FA808852}"/>
    <hyperlink ref="L1080" r:id="rId93" xr:uid="{CDB92542-93D6-4CE5-9118-2F4C64B9FA1D}"/>
    <hyperlink ref="L1097" r:id="rId94" xr:uid="{FEC81E3C-6ADF-4B57-AC59-0DE16F7CA80D}"/>
    <hyperlink ref="L18" r:id="rId95" xr:uid="{2FBA59FC-0284-40F2-866C-D85ADF8BF7AF}"/>
    <hyperlink ref="L19" r:id="rId96" xr:uid="{978D99B2-E5C2-4558-9055-BAFBFB79C005}"/>
    <hyperlink ref="L37" r:id="rId97" xr:uid="{B0CC79C2-EE11-416B-A54B-DD0C9D629A13}"/>
    <hyperlink ref="L269" r:id="rId98" xr:uid="{BE4ADF17-388B-467C-9999-8ED2361BD998}"/>
    <hyperlink ref="L275" r:id="rId99" xr:uid="{080DB018-AADF-4946-A99E-CC542865527B}"/>
    <hyperlink ref="L287" r:id="rId100" xr:uid="{029BEBEF-55D9-4AFF-AB29-41CF21E49BD1}"/>
    <hyperlink ref="L448" r:id="rId101" xr:uid="{348241FA-F6B9-431D-B1FB-E63A294D3AA6}"/>
    <hyperlink ref="L543" r:id="rId102" xr:uid="{EECF5F07-2955-4579-BDFD-CE7E97F9E1B6}"/>
    <hyperlink ref="L573" r:id="rId103" xr:uid="{8F0A8318-82B0-4CBD-955E-BF7B576A7077}"/>
    <hyperlink ref="L574" r:id="rId104" xr:uid="{2B756684-2386-4AA9-92C8-CB996C76054F}"/>
    <hyperlink ref="L707" r:id="rId105" xr:uid="{D19A022A-D98A-4B4E-A282-8C491F9C28DF}"/>
    <hyperlink ref="L746" r:id="rId106" xr:uid="{B7AE3A78-3886-431A-AAD0-D34598825941}"/>
    <hyperlink ref="L751" r:id="rId107" xr:uid="{97047F35-6AB7-4BB6-B33A-76F06F233905}"/>
    <hyperlink ref="L767" r:id="rId108" xr:uid="{C378B0B4-55CA-4DDD-8165-5D0897D82DE8}"/>
    <hyperlink ref="L774" r:id="rId109" xr:uid="{50147F70-62C0-4772-92D2-896F8945F079}"/>
    <hyperlink ref="L811" r:id="rId110" xr:uid="{44117D1C-23B6-42BD-8E00-0F5895B8034A}"/>
    <hyperlink ref="L818" r:id="rId111" xr:uid="{A96AF7D8-CECB-4D83-BF48-5A65A1699CE5}"/>
    <hyperlink ref="L857" r:id="rId112" xr:uid="{77EFD011-3A28-4332-B322-548C02D4F91E}"/>
    <hyperlink ref="L882" r:id="rId113" xr:uid="{EDE368D7-54A1-4035-9BFD-9D6A1907C0C6}"/>
    <hyperlink ref="L881" r:id="rId114" xr:uid="{14EE5DC9-F3D9-4765-A8F8-60F085E338EA}"/>
    <hyperlink ref="L891" r:id="rId115" xr:uid="{D4C775AE-F87C-42B5-B079-4FB1A72DC7FE}"/>
    <hyperlink ref="L947" r:id="rId116" xr:uid="{4DCE4E8F-8305-4656-8E9E-5FE85C9371F8}"/>
    <hyperlink ref="L962" r:id="rId117" xr:uid="{102ADC46-E6AF-47FF-BAD3-B340727D54F0}"/>
    <hyperlink ref="L964" r:id="rId118" xr:uid="{D14D71EC-364F-4D28-8FB5-934C6CDC7FDC}"/>
    <hyperlink ref="L965" r:id="rId119" xr:uid="{81353FB4-420F-4851-9A41-3694A7881045}"/>
    <hyperlink ref="L999" r:id="rId120" xr:uid="{2D7814C6-E715-47BC-B030-AF66270A39A5}"/>
    <hyperlink ref="L1006" r:id="rId121" xr:uid="{B50B0227-6592-4687-982A-6BE15AE094DF}"/>
    <hyperlink ref="L1040" r:id="rId122" xr:uid="{03413962-4A5E-42D4-A6E1-221E918B9126}"/>
    <hyperlink ref="L1083" r:id="rId123" xr:uid="{8850F28F-CB26-40A3-8857-68F480D3056E}"/>
    <hyperlink ref="L12" r:id="rId124" xr:uid="{79512AFF-0BC5-4B46-888B-101DF7E0D95F}"/>
    <hyperlink ref="L219" r:id="rId125" xr:uid="{1DCD53D9-A58D-4529-9038-5C0869394586}"/>
    <hyperlink ref="L220" r:id="rId126" xr:uid="{C17D4222-8B17-47F6-8C0D-2E1BAA28FAD2}"/>
    <hyperlink ref="L14" r:id="rId127" xr:uid="{57DAE504-B722-48A2-8FAA-FAF00B1806FD}"/>
    <hyperlink ref="L15" r:id="rId128" xr:uid="{6E35593B-B460-4D42-B729-D187586A28A6}"/>
    <hyperlink ref="L16" r:id="rId129" xr:uid="{3658066D-3EC3-44D6-9213-FC3CB33569C9}"/>
    <hyperlink ref="L24" r:id="rId130" xr:uid="{A7BBD4B0-CBB6-47D5-A0EA-7038ECFE58E1}"/>
    <hyperlink ref="L41" r:id="rId131" xr:uid="{1403CF1C-CE70-448C-9E9A-31C99FD24EAC}"/>
    <hyperlink ref="L49" r:id="rId132" xr:uid="{3466FBE3-8804-4519-B150-5AC477A68C93}"/>
    <hyperlink ref="L53" r:id="rId133" xr:uid="{7662FE33-3874-4515-B868-B2FA38A7CE55}"/>
    <hyperlink ref="L57" r:id="rId134" xr:uid="{43B0B968-368D-41A2-9ADB-3AB2AF826BCF}"/>
    <hyperlink ref="L94" r:id="rId135" xr:uid="{563E4A35-13D8-40EE-AEF4-EFB9E02A83EA}"/>
    <hyperlink ref="L97" r:id="rId136" xr:uid="{5D52D6C2-1CA4-46F6-96F1-98BC15C4963C}"/>
    <hyperlink ref="L111" r:id="rId137" xr:uid="{B4A28320-DDDD-46E3-A7A3-AAA401573110}"/>
    <hyperlink ref="L130" r:id="rId138" xr:uid="{1044B5D0-76E9-4CA2-BE9B-9D029DAAC7D6}"/>
    <hyperlink ref="L131" r:id="rId139" xr:uid="{87A16832-6986-4BCB-A8E8-3FF946B048E7}"/>
    <hyperlink ref="L133" r:id="rId140" xr:uid="{65C249D9-4B3E-4A66-B391-5F4C635F7EC2}"/>
    <hyperlink ref="L134" r:id="rId141" xr:uid="{6575B09F-3F4B-4E2E-A350-4D44B94F26FD}"/>
    <hyperlink ref="L135" r:id="rId142" xr:uid="{405CF3FE-B5AA-46DE-8BAB-29F06A448BCF}"/>
    <hyperlink ref="L152" r:id="rId143" xr:uid="{9070A912-47CC-42D4-8B3A-BE4E16812B2F}"/>
    <hyperlink ref="L158" r:id="rId144" xr:uid="{C3AC317F-BE92-4BE1-9CB1-149A01AB777B}"/>
    <hyperlink ref="L160" r:id="rId145" xr:uid="{69C71B39-2AD1-48AC-B5C8-BF1163A922C1}"/>
    <hyperlink ref="L161" r:id="rId146" xr:uid="{5BE23462-0536-430D-8B8B-29AED72228D6}"/>
    <hyperlink ref="L162" r:id="rId147" xr:uid="{3E81C0CC-F427-42AC-90BB-0A3E00B92D7B}"/>
    <hyperlink ref="L175" r:id="rId148" xr:uid="{91D97F73-F55F-4161-A8AD-6465114860F5}"/>
    <hyperlink ref="L177" r:id="rId149" xr:uid="{FE8654C0-E779-4DCB-AADC-CC9D43425475}"/>
    <hyperlink ref="L178" r:id="rId150" xr:uid="{D52133D3-F461-4CEE-8927-F8F5D3CA668C}"/>
    <hyperlink ref="L179" r:id="rId151" xr:uid="{43FE72FF-0280-42B4-A555-61BE84A79077}"/>
    <hyperlink ref="L182" r:id="rId152" xr:uid="{3F56BF0A-9284-48A4-B17A-BFF577E674B0}"/>
    <hyperlink ref="L188" r:id="rId153" xr:uid="{71F476D1-E591-4734-9676-13429994A927}"/>
    <hyperlink ref="L190" r:id="rId154" xr:uid="{AD2708CD-E00F-4F3E-8B73-F98546E5B4D3}"/>
    <hyperlink ref="L214" r:id="rId155" xr:uid="{4BB20198-1431-4E33-B4C5-335E3DC13140}"/>
    <hyperlink ref="L215" r:id="rId156" xr:uid="{C7FF696F-98AC-4645-BF4F-D2846652FC85}"/>
    <hyperlink ref="L217" r:id="rId157" xr:uid="{F7172F08-805D-4E3F-88D7-20B6F1073529}"/>
    <hyperlink ref="L226" r:id="rId158" xr:uid="{D0E92657-F559-44D0-B01A-6868887679C7}"/>
    <hyperlink ref="L239" r:id="rId159" xr:uid="{168E38F1-5ACF-4094-8000-E6C453BE6651}"/>
    <hyperlink ref="L243" r:id="rId160" xr:uid="{AC21C0D5-DE98-4E26-8367-C603E11B3730}"/>
    <hyperlink ref="L244" r:id="rId161" xr:uid="{4927AE21-C179-485D-9DD8-96DFF157D763}"/>
    <hyperlink ref="L259" r:id="rId162" xr:uid="{40F7F3D8-85CE-446A-B8E7-46F7B324C9CC}"/>
    <hyperlink ref="L261" r:id="rId163" xr:uid="{91AFC9E0-46ED-4508-952C-A354CDD06727}"/>
    <hyperlink ref="L265" r:id="rId164" xr:uid="{9733E6F7-D5EB-48BE-B15B-6D1C41C9885E}"/>
    <hyperlink ref="L274" r:id="rId165" xr:uid="{B2D5775D-7FE4-4988-B9B9-13EBD648234D}"/>
    <hyperlink ref="L272" r:id="rId166" xr:uid="{94B0D3E1-A2C0-4051-854D-F6ACAE3496C9}"/>
    <hyperlink ref="L279" r:id="rId167" xr:uid="{B0E1DA33-EDD9-46F2-961A-74AC41172C14}"/>
    <hyperlink ref="L280" r:id="rId168" xr:uid="{4D918400-2933-4D03-AFA7-2B2FE82E7E85}"/>
    <hyperlink ref="L281" r:id="rId169" xr:uid="{587FC12E-1D9B-42E9-8847-CC052C7FAE0C}"/>
    <hyperlink ref="L282" r:id="rId170" xr:uid="{13672C53-F1FA-4339-923E-4B341ABDA71C}"/>
    <hyperlink ref="L283" r:id="rId171" xr:uid="{902D4C46-265B-4B5C-ADF4-9E1D46105FEB}"/>
    <hyperlink ref="L284" r:id="rId172" xr:uid="{927E00DB-FB95-4839-A48C-42B83F8624D4}"/>
    <hyperlink ref="L311" r:id="rId173" xr:uid="{E05B5E2A-BC77-4BF2-BF05-B358CAAD0BCA}"/>
    <hyperlink ref="L318" r:id="rId174" xr:uid="{66F08228-DD39-4B56-9E73-72DFB853A0F9}"/>
    <hyperlink ref="L326" r:id="rId175" xr:uid="{7BF90823-F9EA-47AB-9CDD-16827E74C644}"/>
    <hyperlink ref="L327" r:id="rId176" xr:uid="{0731294E-951C-43B2-9B3D-0CC8D907D770}"/>
    <hyperlink ref="L339" r:id="rId177" xr:uid="{7E9EDD38-460F-4ABF-ABFE-281E2B1960FA}"/>
    <hyperlink ref="L346" r:id="rId178" xr:uid="{0B8A38AE-ADD5-4733-A3A2-58E020FB9FF9}"/>
    <hyperlink ref="L364" r:id="rId179" xr:uid="{203B0DB2-89EC-4EC1-AB38-7E9F9EC61406}"/>
    <hyperlink ref="L366" r:id="rId180" xr:uid="{F6A35066-4EB5-4D4F-BA1C-846DC09D92FA}"/>
    <hyperlink ref="L367" r:id="rId181" xr:uid="{F027FBDA-5BE2-4245-ADC4-3A4EE61EAD00}"/>
    <hyperlink ref="L368" r:id="rId182" xr:uid="{C5FF74AB-A87B-458C-8982-6A54ED55FE67}"/>
    <hyperlink ref="L371" r:id="rId183" xr:uid="{1F7A777F-5E66-4557-85BC-DCED70B77A2A}"/>
    <hyperlink ref="L386" r:id="rId184" xr:uid="{D544F4C9-4868-464B-8B88-1FC3CE9CB96F}"/>
    <hyperlink ref="L393" r:id="rId185" xr:uid="{6A1123DE-AF76-444A-9E6F-BF7847B79B2B}"/>
    <hyperlink ref="L406" r:id="rId186" xr:uid="{01001E6B-9DB1-418E-AB89-427CA7A8DEB3}"/>
    <hyperlink ref="L420" r:id="rId187" xr:uid="{25D87844-0178-4CC9-A51B-08C5A4396E9E}"/>
    <hyperlink ref="L419" r:id="rId188" xr:uid="{8931B948-F1AF-4A2A-82B8-0BAA856CC945}"/>
    <hyperlink ref="L434" r:id="rId189" xr:uid="{74523422-E82A-479C-82AB-936062BCFFE8}"/>
    <hyperlink ref="L438" r:id="rId190" xr:uid="{4B82CAD2-D27C-4483-B32A-8B15A4060CDE}"/>
    <hyperlink ref="L440" r:id="rId191" xr:uid="{DC74281A-550C-44A8-8D9C-11DEF3E9026F}"/>
    <hyperlink ref="L443" r:id="rId192" xr:uid="{936EED5E-DBA2-4504-B3F1-903CA1BF9CED}"/>
    <hyperlink ref="L454" r:id="rId193" xr:uid="{7D1CC7B2-580A-4E2A-AC22-878B19078915}"/>
    <hyperlink ref="L466" r:id="rId194" xr:uid="{A7906690-44EA-4457-A5FE-400F8EB79EA1}"/>
    <hyperlink ref="L475" r:id="rId195" xr:uid="{7A800DE2-2F02-4ACE-A1DD-5368A52FD170}"/>
    <hyperlink ref="L476" r:id="rId196" xr:uid="{5735A88F-5B19-4A9C-8767-140706520073}"/>
    <hyperlink ref="L481" r:id="rId197" xr:uid="{FC542735-196B-426D-B584-5854450CCAF2}"/>
    <hyperlink ref="L482" r:id="rId198" xr:uid="{2C243418-FA98-4A59-8693-F128165B54BA}"/>
    <hyperlink ref="L483" r:id="rId199" xr:uid="{8736305D-CD8E-4F5C-B8CF-812BA4D3FD6E}"/>
    <hyperlink ref="L484" r:id="rId200" xr:uid="{05332A64-026E-4BD6-AFE6-985866D18DA8}"/>
    <hyperlink ref="L487" r:id="rId201" xr:uid="{173011C7-6684-4F0E-866A-AA24CA6E0C3B}"/>
    <hyperlink ref="L488" r:id="rId202" xr:uid="{1DE640CA-00F8-4BE4-9FD5-911FB6C0461E}"/>
    <hyperlink ref="L491" r:id="rId203" xr:uid="{F5ED5DF0-2770-490C-AA11-03445BCD5769}"/>
    <hyperlink ref="L492" r:id="rId204" xr:uid="{EC023FEF-9DFB-4BE2-8B49-20CC9DCC86C5}"/>
    <hyperlink ref="L493" r:id="rId205" xr:uid="{4F2FA64D-1FE5-4C25-BB70-F00C023FBD8C}"/>
    <hyperlink ref="L494" r:id="rId206" xr:uid="{0656DD12-8166-4555-BBF0-D739B88F9439}"/>
    <hyperlink ref="L495" r:id="rId207" xr:uid="{2FC036A8-B819-4FAF-A152-147D5E008797}"/>
    <hyperlink ref="L500" r:id="rId208" xr:uid="{FEABF5D0-A8BB-4C81-8B08-0AD7EE0235AB}"/>
    <hyperlink ref="L501" r:id="rId209" xr:uid="{548F2CB6-7F30-4BEA-9CFD-36ADF61B81F8}"/>
    <hyperlink ref="L502" r:id="rId210" xr:uid="{AAFF49AC-5DBC-4577-937E-BC6A922D006F}"/>
    <hyperlink ref="L508" r:id="rId211" xr:uid="{8F81461D-CEDD-4F37-8669-12972D5FBDCC}"/>
    <hyperlink ref="L515" r:id="rId212" xr:uid="{9B55C170-367F-43C5-8807-B40BE3347D57}"/>
    <hyperlink ref="L516" r:id="rId213" xr:uid="{3711700A-E8FC-4D8F-87E9-BD7C0A992C4D}"/>
    <hyperlink ref="L539" r:id="rId214" xr:uid="{72F61BB1-D364-4869-801F-26BA3222D002}"/>
    <hyperlink ref="L540" r:id="rId215" xr:uid="{5FE87946-AFB7-411C-9D00-BE9212D141D0}"/>
    <hyperlink ref="L545" r:id="rId216" xr:uid="{8FCBE79F-69AD-4E01-947C-36530054FF98}"/>
    <hyperlink ref="L554" r:id="rId217" xr:uid="{AA623204-1387-4DDC-83CF-50502262ADC3}"/>
    <hyperlink ref="L567" r:id="rId218" xr:uid="{8C42CA75-5C90-400F-9D8B-283AD2DCFA30}"/>
    <hyperlink ref="L571" r:id="rId219" xr:uid="{1994124B-7FC3-4F74-9DB5-6E98DA46DA99}"/>
    <hyperlink ref="L570" r:id="rId220" xr:uid="{1E700F69-BF0B-4621-9EE7-58B7164B2F33}"/>
    <hyperlink ref="L590" r:id="rId221" xr:uid="{8EF7D48E-1ACA-4920-95B1-BFDF1E2134C3}"/>
    <hyperlink ref="L584" r:id="rId222" xr:uid="{308F68F0-6C84-4490-B1E4-FDD3BE6E8398}"/>
    <hyperlink ref="L572" r:id="rId223" xr:uid="{50013076-1B97-4DC0-82B4-2D240B8BA21B}"/>
    <hyperlink ref="L592" r:id="rId224" xr:uid="{7DBFDDDB-46D8-4BFD-A808-2C5B5B81894D}"/>
    <hyperlink ref="L599" r:id="rId225" xr:uid="{7B51723F-5C94-4DC1-8B8E-7ACED03D536F}"/>
    <hyperlink ref="L605" r:id="rId226" xr:uid="{201EF02D-5AE3-473B-9660-872CA7E6BE69}"/>
    <hyperlink ref="L606" r:id="rId227" xr:uid="{908DD94D-6933-4022-95E0-F3C30BA9AD49}"/>
    <hyperlink ref="L607" r:id="rId228" xr:uid="{B8E1E0EF-0D06-4A04-A2B6-CC5CFA4B3215}"/>
    <hyperlink ref="L613" r:id="rId229" xr:uid="{0F481F6C-5427-420B-9F42-5A6A99676433}"/>
    <hyperlink ref="L612" r:id="rId230" xr:uid="{2320997E-9312-41BF-987C-66C4D7A4D8AA}"/>
    <hyperlink ref="L624" r:id="rId231" xr:uid="{31A62CBA-7AC1-453E-AEC2-2639C541EF5E}"/>
    <hyperlink ref="L645" r:id="rId232" xr:uid="{695CD9B3-E2D2-4E70-8FB9-3FF72B6D7169}"/>
    <hyperlink ref="L658" r:id="rId233" xr:uid="{3154B9BD-4804-4BF8-98C6-24164C98B0A6}"/>
    <hyperlink ref="L660" r:id="rId234" xr:uid="{0E908DF7-D076-410E-B467-3FA63B558B6C}"/>
    <hyperlink ref="L661" r:id="rId235" xr:uid="{8EFF08B3-9E9C-4721-9A21-AA0A09C660CC}"/>
    <hyperlink ref="L677" r:id="rId236" xr:uid="{26F5A50F-68C8-4A6C-A410-D572166ABB99}"/>
    <hyperlink ref="L697" r:id="rId237" xr:uid="{7F6C3BCD-C479-4B8F-AEE8-02952B1D4790}"/>
    <hyperlink ref="L701" r:id="rId238" xr:uid="{918C4938-CAD8-497E-830B-33DD8B4FE362}"/>
    <hyperlink ref="L705" r:id="rId239" xr:uid="{7C1D651E-6427-4BA8-8CDF-DEA7B9EE403F}"/>
    <hyperlink ref="L706" r:id="rId240" xr:uid="{B714186F-F6E8-4AEA-A7CF-8A95819F8ABB}"/>
    <hyperlink ref="L710" r:id="rId241" xr:uid="{4DC80D1B-DC26-45B7-9F5D-A570FA6C4E6D}"/>
    <hyperlink ref="L711" r:id="rId242" xr:uid="{33A1D248-6135-427C-94CC-A732C385C854}"/>
    <hyperlink ref="L735" r:id="rId243" xr:uid="{C51826DE-FEEA-4D68-99CE-3A52326F45DA}"/>
    <hyperlink ref="L748" r:id="rId244" xr:uid="{AFA091BC-EE99-47A1-BE36-1660B017C9C7}"/>
    <hyperlink ref="L750" r:id="rId245" xr:uid="{80A401EF-A15B-4D03-9399-E469B79AAAC6}"/>
    <hyperlink ref="L768" r:id="rId246" xr:uid="{E92F55E8-8689-4CCA-B16D-B723C1B72522}"/>
    <hyperlink ref="L771" r:id="rId247" xr:uid="{CFED6EC7-950E-4761-8CD0-DAB8CB1546E5}"/>
    <hyperlink ref="L772" r:id="rId248" xr:uid="{7F73B442-3AC8-443F-A1BA-F33F914D1B0C}"/>
    <hyperlink ref="L793" r:id="rId249" xr:uid="{EE9A484F-235F-4D19-94C3-2A6E001D558F}"/>
    <hyperlink ref="L797" r:id="rId250" xr:uid="{D7315D4E-F0F5-4707-92A9-41FA9A17AE70}"/>
    <hyperlink ref="L817" r:id="rId251" xr:uid="{5770ADAA-A035-4175-976F-1B81A8E19CDA}"/>
    <hyperlink ref="L826" r:id="rId252" xr:uid="{FEC6A05B-D58E-4C71-865D-3558A18055EE}"/>
    <hyperlink ref="L838" r:id="rId253" xr:uid="{5D63976F-9D58-46F6-9DB8-6DB3B06CF983}"/>
    <hyperlink ref="L839" r:id="rId254" xr:uid="{06FD0D9F-AAB7-4C94-A398-7D47492CFD37}"/>
    <hyperlink ref="L848" r:id="rId255" xr:uid="{C70CEAAD-964D-4E38-B8A4-029990ECD83E}"/>
    <hyperlink ref="L847" r:id="rId256" xr:uid="{73041128-C8DC-46C0-9773-A9EAA2C04899}"/>
    <hyperlink ref="L853" r:id="rId257" xr:uid="{41F041F7-3E6E-44B6-A5A8-CA503F6D2E21}"/>
    <hyperlink ref="L854" r:id="rId258" xr:uid="{D1B5ABA1-CEFB-49CD-A6BA-A0B99F00289C}"/>
    <hyperlink ref="L878" r:id="rId259" xr:uid="{90981EA8-4F69-4139-907E-7EDF11DD4AB6}"/>
    <hyperlink ref="L886" r:id="rId260" xr:uid="{8F249BA6-7F46-443D-9751-55286C9EDCA6}"/>
    <hyperlink ref="L887" r:id="rId261" xr:uid="{EF0387EB-74DB-4802-8F7A-6BF247F832A7}"/>
    <hyperlink ref="L888" r:id="rId262" xr:uid="{F4162A37-BF87-48E0-859A-D787C30D5D18}"/>
    <hyperlink ref="L912" r:id="rId263" xr:uid="{52077B29-D302-43B0-A3A2-3D96D036ED70}"/>
    <hyperlink ref="L917" r:id="rId264" xr:uid="{4B9F6882-88DB-4A51-98A8-EBE7E86D37C7}"/>
    <hyperlink ref="L933" r:id="rId265" xr:uid="{7CDB7FF9-6CFD-441B-BFCF-918A96B77918}"/>
    <hyperlink ref="L940" r:id="rId266" xr:uid="{92690EDE-5777-4C56-9084-0F098A5598F8}"/>
    <hyperlink ref="L941" r:id="rId267" xr:uid="{DE553DD7-6D2E-4799-8E57-228E3414B06B}"/>
    <hyperlink ref="L944" r:id="rId268" xr:uid="{684DB159-AD43-434A-88AF-896B6316E712}"/>
    <hyperlink ref="L945" r:id="rId269" xr:uid="{FDFCAC9A-D21C-45B2-B97B-71FB7DEB9D0E}"/>
    <hyperlink ref="L946" r:id="rId270" xr:uid="{BFCDE3D7-D9F3-46FF-84B2-D9BA8C588BFF}"/>
    <hyperlink ref="L955" r:id="rId271" xr:uid="{9202A0A8-283D-4A66-AA05-A6A3B1F22A49}"/>
    <hyperlink ref="L968" r:id="rId272" xr:uid="{20E8D156-3A07-4EB1-8A14-1A1B931BBC8B}"/>
    <hyperlink ref="L977" r:id="rId273" xr:uid="{4C8337CC-9CCE-4266-A45E-A3DF98F4B432}"/>
    <hyperlink ref="L998" r:id="rId274" xr:uid="{223DD3CB-6139-4595-A5AE-E2367BEEFE71}"/>
    <hyperlink ref="L1008" r:id="rId275" xr:uid="{C8B43810-3D66-4E97-BAD6-461E789580C4}"/>
    <hyperlink ref="L1013" r:id="rId276" xr:uid="{E46FCC64-A735-4272-9047-46FF27BA0E7B}"/>
    <hyperlink ref="L1020" r:id="rId277" xr:uid="{3C0F2F0D-C510-497E-A64A-15BB2E95678C}"/>
    <hyperlink ref="L1021" r:id="rId278" xr:uid="{1F083EFC-D064-42DD-9AAC-780DCDACCBD0}"/>
    <hyperlink ref="L1022" r:id="rId279" xr:uid="{F0381AC0-BB37-4E97-A803-541A8E66A08C}"/>
    <hyperlink ref="L1023" r:id="rId280" xr:uid="{F10F5F5C-547A-47AD-82D1-558C8CCBCDCE}"/>
    <hyperlink ref="L1025" r:id="rId281" xr:uid="{7AB524F5-F568-4F76-9AD2-80857CCD5282}"/>
    <hyperlink ref="L1026" r:id="rId282" xr:uid="{2C24506E-E783-4822-892A-1A188D41CBCB}"/>
    <hyperlink ref="L1029" r:id="rId283" xr:uid="{C33B8008-ECE5-4D70-9394-E4046D187F14}"/>
    <hyperlink ref="L1028" r:id="rId284" xr:uid="{1B659566-4A47-4DC6-946D-C38EFBE2FD01}"/>
    <hyperlink ref="L1034" r:id="rId285" xr:uid="{E40EA6BC-2167-4E76-82A1-3D65EB77A6FB}"/>
    <hyperlink ref="L1038" r:id="rId286" xr:uid="{75BB62DE-E662-43EB-83B0-C7C633472C90}"/>
    <hyperlink ref="L1053" r:id="rId287" xr:uid="{38FC09FC-EB77-4110-A534-221A22404ECA}"/>
    <hyperlink ref="L1054" r:id="rId288" xr:uid="{CBBAB2A1-6864-4B62-B484-D7A7E1B9839C}"/>
    <hyperlink ref="L1060" r:id="rId289" xr:uid="{5FDD3C42-C3EC-4DD3-8E8D-E0E192327455}"/>
    <hyperlink ref="L1069" r:id="rId290" xr:uid="{1CC63A33-9C5F-475C-8C4B-9B4AA7E8ECAD}"/>
    <hyperlink ref="L1073" r:id="rId291" xr:uid="{A5ABE5C0-9000-4765-883D-939780F333DF}"/>
    <hyperlink ref="L1074" r:id="rId292" xr:uid="{94914B72-DF34-4D41-9A43-3B49BDA16739}"/>
    <hyperlink ref="L1081" r:id="rId293" xr:uid="{2E59056D-4AC5-444C-94B2-7FDEFA05258B}"/>
    <hyperlink ref="L1082" r:id="rId294" xr:uid="{781678B0-15BC-4E79-85FD-938F5D94E342}"/>
    <hyperlink ref="L1091" r:id="rId295" xr:uid="{F9956292-6F6F-4B20-9920-36625FDC8319}"/>
    <hyperlink ref="L1098" r:id="rId296" xr:uid="{458C2FCF-BFE4-4551-AF71-B530B4863E4D}"/>
    <hyperlink ref="L1099" r:id="rId297" xr:uid="{3F7F75F4-E367-429B-8B9A-F23AFFD4D4E0}"/>
    <hyperlink ref="L1101" r:id="rId298" xr:uid="{FA31C0D5-48A5-4ABB-A3C9-CBC202859FE9}"/>
    <hyperlink ref="L1105" r:id="rId299" xr:uid="{B0B35C4B-BD68-4130-AAE2-88728FA4CB67}"/>
    <hyperlink ref="L1106" r:id="rId300" xr:uid="{68A4B938-1070-40A4-8CD5-5C298D1087EC}"/>
    <hyperlink ref="L1109" r:id="rId301" xr:uid="{25328244-EA9E-474C-BCC9-3049AE577A53}"/>
    <hyperlink ref="L1110" r:id="rId302" xr:uid="{AA13A277-810B-45A5-94B2-344670E88F6B}"/>
    <hyperlink ref="L1111" r:id="rId303" xr:uid="{A820D71D-2E7F-4D68-8D21-2AD2F0B3A21D}"/>
    <hyperlink ref="L1112" r:id="rId304" xr:uid="{53083A36-7189-411A-81D7-73820D10863E}"/>
    <hyperlink ref="L1115" r:id="rId305" xr:uid="{0029049E-0C3E-4887-B50F-025FA8A6CB21}"/>
    <hyperlink ref="L1120" r:id="rId306" xr:uid="{919002AC-C717-4457-85EB-71C00258E414}"/>
    <hyperlink ref="L194" r:id="rId307" xr:uid="{5ED24455-0999-4D81-BD23-ADBB34447B46}"/>
    <hyperlink ref="L1130" r:id="rId308" display="https://starcitygames.com/declaration-in-stone-sgl-mtg-soi-12-enn/?sku=SGL-MTG-SOI-12-ENN1" xr:uid="{0FBF0F06-E04B-4361-A55A-A9FFEBB25705}"/>
    <hyperlink ref="L1145" r:id="rId309" display="https://starcitygames.com/hanweir-militia-captain-sgl-mtg-soi-21a-enn/?sku=SGL-MTG-SOI-21a-ENN1" xr:uid="{97F4E677-9156-4DE1-8765-968114C052E2}"/>
    <hyperlink ref="L1193" r:id="rId310" display="https://starcitygames.com/luminarch-aspirant-sgl-mtg-znr-024-enn/?sku=SGL-MTG-ZNR-024-ENN1" xr:uid="{894FE942-2BE7-4202-B8E3-DF2A13732B90}"/>
    <hyperlink ref="L1203" r:id="rId311" display="https://starcitygames.com/theoretical-duplication-sgl-mtg-c212-361-enn/?sku=SGL-MTG-C212-361-ENN1" xr:uid="{6BA8E8C7-6D05-4AB7-80CA-4F0B0E8FF75A}"/>
    <hyperlink ref="L1230" r:id="rId312" display="https://starcitygames.com/patrician-geist-sgl-mtg-mid-069-enn/?sku=SGL-MTG-MID-069-ENN1" xr:uid="{03415269-2CFE-4CC5-9137-DD8885FD35B3}"/>
    <hyperlink ref="L1244" r:id="rId313" display="https://starcitygames.com/insidious-will-sgl-mtg-kld-52-enn/?sku=SGL-MTG-KLD-52-ENN1" xr:uid="{541D0B70-B1A0-4113-8C1C-9466A6BDC822}"/>
    <hyperlink ref="L1259" r:id="rId314" display="https://starcitygames.com/vonas-hunger-sgl-mtg-rix-90-enn/?sku=SGL-MTG-RIX-90-ENN1" xr:uid="{255CC345-593F-4A17-9506-F93968056039}"/>
    <hyperlink ref="L1261" r:id="rId315" display="https://starcitygames.com/shadowborn-demon-sgl-mtg-m14-115-enn/?sku=SGL-MTG-M14-115-ENN1" xr:uid="{0AD2DC31-6097-48F7-8F94-C19E5825E475}"/>
    <hyperlink ref="L1267" r:id="rId316" display="https://starcitygames.com/undercity-plague-sgl-mtg-gtc-83-enn/?sku=SGL-MTG-GTC-83-ENN1" xr:uid="{D743C852-0366-415C-AD4C-0573C40F7136}"/>
    <hyperlink ref="L1280" r:id="rId317" display="https://starcitygames.com/demon-of-dark-schemes-sgl-mtg-kld-73-enn/?sku=SGL-MTG-KLD-73-ENN1" xr:uid="{C2A0BEE8-E2F9-4B8E-B0DD-C13B496C92FD}"/>
    <hyperlink ref="L1287" r:id="rId318" display="https://starcitygames.com/chandra-pyromaster-sgl-mtg-m14-132-enn/?sku=SGL-MTG-M14-132-ENN1" xr:uid="{B86010C5-EEF6-44B8-AF2D-82FFA7296FE1}"/>
    <hyperlink ref="L1314" r:id="rId319" display="https://starcitygames.com/sunstreak-phoenix-sgl-mtg-mid-162-enn/?sku=SGL-MTG-MID-162-ENN1" xr:uid="{7B0205E6-C017-4D71-8269-7B9FE6FFAF7F}"/>
    <hyperlink ref="L1330" r:id="rId320" display="https://starcitygames.com/thorncaster-sliver-sgl-mtg-m14-158-enn/?sku=SGL-MTG-M14-158-ENN1" xr:uid="{7C4BA8B2-2745-4FA7-BE0D-8F86B405886B}"/>
    <hyperlink ref="L1338" r:id="rId321" display="https://starcitygames.com/burn-down-the-house-sgl-mtg-mid-131-enn/?sku=SGL-MTG-MID-131-ENN1" xr:uid="{7BCFC931-8094-4787-B76E-633E7F77CF23}"/>
    <hyperlink ref="L1361" r:id="rId322" display="https://starcitygames.com/flameblade-angel-sgl-mtg-soi-157-enn/?sku=SGL-MTG-SOI-157-ENN1" xr:uid="{D25594F0-4F98-45E4-ACCF-6C15444F0290}"/>
    <hyperlink ref="L1383" r:id="rId323" display="https://starcitygames.com/light-up-the-night-sgl-mtg-mid-146-enn/?sku=SGL-MTG-MID-146-ENN1" xr:uid="{AE51282B-FCE6-49CD-915F-ABF4A1BF9EC5}"/>
    <hyperlink ref="L1420" r:id="rId324" display="https://starcitygames.com/oviya-pashiri-sage-lifecrafter-sgl-mtg-kld-165-enn/?sku=SGL-MTG-KLD-165-ENN1" xr:uid="{7A8DBD15-3277-4DB2-A144-B32C965A45B7}"/>
    <hyperlink ref="L1422" r:id="rId325" display="https://starcitygames.com/silverfur-partisan-sgl-mtg-soi-228-enn/?sku=SGL-MTG-SOI-228-ENN1" xr:uid="{A18145A2-AF5E-4C89-B8F3-E209F028C4E2}"/>
    <hyperlink ref="L1423" r:id="rId326" display="https://starcitygames.com/briarbridge-tracker-sgl-mtg-mid-172-enn/?sku=SGL-MTG-MID-172-ENN1" xr:uid="{6D45B222-BC8C-4A24-9DF8-E3DC9D3E0F27}"/>
    <hyperlink ref="L1454" r:id="rId327" display="https://starcitygames.com/primal-adversary-sgl-mtg-mid-194-enn/?sku=SGL-MTG-MID-194-ENN1" xr:uid="{650CEA6E-A984-43AC-B44B-2F44A79D2828}"/>
    <hyperlink ref="L1483" r:id="rId328" display="https://starcitygames.com/soul-swallower-sgl-mtg-soi-230-enn/?sku=SGL-MTG-SOI-230-ENN1" xr:uid="{D1009FD0-6B43-4F9D-81CC-E825200BDCBD}"/>
    <hyperlink ref="L1202" r:id="rId329" display="https://starcitygames.com/valiant-endeavor-sgl-mtg-afc-013-enn/?sku=SGL-MTG-AFC-013-ENN1" xr:uid="{D85BEA0D-777E-4078-AC98-03FDA3EA566D}"/>
    <hyperlink ref="L1226" r:id="rId330" display="https://starcitygames.com/austere-command-sgl-mtg-ncc-193-enn/?sku=SGL-MTG-NCC-193-ENN1" xr:uid="{9A3320F6-3848-4E2E-938E-1253A952C061}"/>
    <hyperlink ref="L1247" r:id="rId331" display="https://starcitygames.com/archon-of-coronation-sgl-mtg-ncc-192-enn/?sku=SGL-MTG-NCC-192-ENN1" xr:uid="{290A361D-A918-4A58-872D-01C14B7EF011}"/>
    <hyperlink ref="L1263" r:id="rId332" display="https://starcitygames.com/sun-titan-sgl-mtg-ncc-210-enn/?sku=SGL-MTG-NCC-210-ENN1" xr:uid="{B90215BE-9B73-4B3D-BEBB-D6DB1F8054E4}"/>
    <hyperlink ref="L1276" r:id="rId333" display="https://starcitygames.com/goring-ceratops-sgl-mtg-xln-13-enn/?sku=SGL-MTG-XLN-13-ENN1" xr:uid="{955C2FB3-911B-442B-BD7C-DCC7A388115E}"/>
    <hyperlink ref="L1275" r:id="rId334" display="https://starcitygames.com/realm-cloaked-giant-sgl-mtg-afc-070-enn/?sku=SGL-MTG-AFC-070-ENN1" xr:uid="{C1272188-8BE7-48B6-9ABE-55092FEF3D85}"/>
    <hyperlink ref="L1286" r:id="rId335" display="https://starcitygames.com/approach-of-the-second-sun-sgl-mtg-prm-cd_q06_001-enn/?sku=SGL-MTG-PRM-CD_Q06_001-ENN1" xr:uid="{9BD41C54-F361-40FE-99EB-A01204AA6BFB}"/>
    <hyperlink ref="L1328" r:id="rId336" display="https://starcitygames.com/errant-street-artist-sgl-mtg-snc-041-enn/?sku=SGL-MTG-SNC-041-ENN1" xr:uid="{DF2641B7-D388-4D61-8C17-13EBA24DEF43}"/>
    <hyperlink ref="L1355" r:id="rId337" display="https://starcitygames.com/errant-street-artist-sgl-mtg-snc2-344-enn/?sku=SGL-MTG-SNC2-344-ENN1" xr:uid="{0B1DB512-0FD9-4492-BD8B-BA25485FC119}"/>
    <hyperlink ref="L1359" r:id="rId338" display="https://starcitygames.com/daring-saboteur-sgl-mtg-xln-49-enn/?sku=SGL-MTG-XLN-49-ENN1" xr:uid="{3AE9B4C1-73B9-41B6-9514-7F59D2ECB264}"/>
    <hyperlink ref="L1384" r:id="rId339" display="https://starcitygames.com/tales-end-sgl-mtg-m20-077-enn/?sku=SGL-MTG-M20-077-ENN1" xr:uid="{E950DE85-8993-4DC2-B684-996DEFBBF2CE}"/>
    <hyperlink ref="L1394" r:id="rId340" display="https://starcitygames.com/winged-boots-sgl-mtg-afc-020-enn/?sku=SGL-MTG-AFC-020-ENN1" xr:uid="{825A8635-5FD0-47B1-A264-9F571BD74964}"/>
    <hyperlink ref="L1418" r:id="rId341" display="https://starcitygames.com/ghostly-pilferer-sgl-mtg-ncc-223-enn/?sku=SGL-MTG-NCC-223-ENN1" xr:uid="{54ED02F6-4F0A-483E-AF71-60C732772963}"/>
    <hyperlink ref="L1492" r:id="rId342" display="https://starcitygames.com/in-too-deep-sgl-mtg-ncc-027-enn/?sku=SGL-MTG-NCC-027-ENN1" xr:uid="{322A77DB-086D-4EDF-B40C-03F4C0A71A99}"/>
    <hyperlink ref="L1127" r:id="rId343" xr:uid="{983BF2F5-9789-42A2-947A-B229EE2AF983}"/>
    <hyperlink ref="L1525" r:id="rId344" display="https://starcitygames.com/valiant-endeavor-sgl-mtg-afc-013-enn/?sku=SGL-MTG-AFC-013-ENN1" xr:uid="{4D85606D-3329-4160-9BF1-126B29CCCEFE}"/>
    <hyperlink ref="L1528" r:id="rId345" display="https://starcitygames.com/austere-command-sgl-mtg-ncc-193-enn/?sku=SGL-MTG-NCC-193-ENN1" xr:uid="{3212DB4E-23BE-457A-8CC4-7B83C42D7FF2}"/>
    <hyperlink ref="L1544" r:id="rId346" display="https://starcitygames.com/archon-of-coronation-sgl-mtg-ncc-192-enn/?sku=SGL-MTG-NCC-192-ENN1" xr:uid="{41B1840A-0F04-467B-9419-4BCC0D4B7FA1}"/>
    <hyperlink ref="L52" r:id="rId347" xr:uid="{E405EA7D-9266-469B-939D-043C45B8A6CA}"/>
    <hyperlink ref="L48" r:id="rId348" xr:uid="{9678BA52-7B8A-44AC-8613-EAE00B4008AF}"/>
    <hyperlink ref="L84" r:id="rId349" xr:uid="{639BB134-4D33-4324-8626-810E09354E51}"/>
    <hyperlink ref="L89" r:id="rId350" xr:uid="{AEEBA2EA-08F1-4D47-9183-4A1119B88F08}"/>
    <hyperlink ref="L92" r:id="rId351" xr:uid="{6F2AB7AA-1C22-4FE2-87E5-AE76F5118DF9}"/>
    <hyperlink ref="L93" r:id="rId352" xr:uid="{39C803AA-344E-4275-A279-78EA33C01CE7}"/>
    <hyperlink ref="L114" r:id="rId353" xr:uid="{2980640C-3F00-40DA-B791-B82B3FDC3AA4}"/>
    <hyperlink ref="L126" r:id="rId354" xr:uid="{B076C9BA-5D9A-45A6-BAA9-4AB854308262}"/>
    <hyperlink ref="L187" r:id="rId355" xr:uid="{DE5203AE-E178-4980-A4FD-E003A005FCFF}"/>
    <hyperlink ref="L198" r:id="rId356" xr:uid="{474EA069-80B7-4575-ABB6-1955266CE892}"/>
    <hyperlink ref="L224" r:id="rId357" xr:uid="{AA8CA0A8-5445-4F4E-862D-E25BD5E89CAC}"/>
    <hyperlink ref="L271" r:id="rId358" xr:uid="{B62D122A-6098-417A-956E-69E9EA0EC453}"/>
    <hyperlink ref="L316" r:id="rId359" xr:uid="{6BC5822D-AC7B-4CC3-B56A-AF5B571BAD02}"/>
    <hyperlink ref="L412" r:id="rId360" xr:uid="{D79F77BD-3D33-40C3-8D90-DAC63D4F0086}"/>
    <hyperlink ref="L415" r:id="rId361" xr:uid="{D670B9BD-D43B-4A1A-BA22-200819EA6736}"/>
    <hyperlink ref="L435" r:id="rId362" xr:uid="{C72504E4-3105-487E-B706-724A96265176}"/>
    <hyperlink ref="L473" r:id="rId363" xr:uid="{F9045806-E660-4674-B6B0-ECB2A26AD875}"/>
    <hyperlink ref="L511" r:id="rId364" xr:uid="{E565ADFD-ECE2-4223-828B-A751224CB82D}"/>
    <hyperlink ref="L528" r:id="rId365" xr:uid="{98909270-4408-4552-98DA-8CEF82D5778A}"/>
    <hyperlink ref="L529" r:id="rId366" xr:uid="{7C744A82-65A0-463E-900E-F413929B3DBB}"/>
    <hyperlink ref="L530" r:id="rId367" xr:uid="{1FE336D4-08E9-4940-952D-C5A29509542F}"/>
    <hyperlink ref="L531" r:id="rId368" xr:uid="{914B12F8-9505-4535-8729-0E1AE521757C}"/>
    <hyperlink ref="L561" r:id="rId369" xr:uid="{3F71E012-29BC-4E17-AC95-882F9F52B9D0}"/>
    <hyperlink ref="L595" r:id="rId370" xr:uid="{1BD24D14-8A57-4E63-9824-E3E70F182798}"/>
    <hyperlink ref="L688" r:id="rId371" xr:uid="{40AB2DE9-27BC-4BC7-AB1C-52527A66B6D8}"/>
    <hyperlink ref="L698" r:id="rId372" xr:uid="{08C914BF-0CB3-4234-A3E6-0F93E4A9D838}"/>
    <hyperlink ref="L699" r:id="rId373" xr:uid="{F64CB292-32E7-423A-9F70-0EB769BA40A5}"/>
    <hyperlink ref="L729" r:id="rId374" xr:uid="{D4B71BC8-C3B8-4A0D-A6B9-76C878B522FB}"/>
    <hyperlink ref="L744" r:id="rId375" xr:uid="{DFD5719C-CF3A-40AC-83BC-C54194D9F92F}"/>
    <hyperlink ref="L745" r:id="rId376" xr:uid="{B0BE5A08-3DD4-4AD4-93E6-C7C8AB8E3D79}"/>
    <hyperlink ref="L756" r:id="rId377" xr:uid="{C329DFB0-80B9-427E-AA63-7FD2AA2AF81D}"/>
    <hyperlink ref="L761" r:id="rId378" xr:uid="{0F3F07C2-E457-4949-A279-37D74A7628FF}"/>
    <hyperlink ref="L843" r:id="rId379" xr:uid="{F2583539-0F53-4A8E-BC06-4EF323E1DF82}"/>
    <hyperlink ref="L907" r:id="rId380" xr:uid="{DF5AA21A-E333-42CD-9A45-726908842E2C}"/>
    <hyperlink ref="L931" r:id="rId381" xr:uid="{ECC225D6-1C15-48FE-9681-D49FC0E152D7}"/>
    <hyperlink ref="L937" r:id="rId382" xr:uid="{F48CD676-76CF-4936-A914-96AF004DC77E}"/>
    <hyperlink ref="L939" r:id="rId383" xr:uid="{1865A096-EC6F-4FC7-B08A-2544AD262931}"/>
    <hyperlink ref="L963" r:id="rId384" xr:uid="{EE3C474D-8B91-447C-ACAD-E1F8F4E1290D}"/>
    <hyperlink ref="L982" r:id="rId385" xr:uid="{6EF1589A-8D87-48A9-8A42-5D72BEF913CD}"/>
    <hyperlink ref="L1024" r:id="rId386" xr:uid="{9FCB93C3-D30B-4B99-A9DD-05D646D2AC7E}"/>
    <hyperlink ref="L1045" r:id="rId387" xr:uid="{940DF1EB-EF60-4568-A512-39370D79A41F}"/>
    <hyperlink ref="L1070" r:id="rId388" xr:uid="{517CCB9A-0D57-48D2-917F-01B8B1899058}"/>
    <hyperlink ref="L1087" r:id="rId389" xr:uid="{6FC4BBBF-F5B9-4AF0-8242-B44734D83A53}"/>
    <hyperlink ref="L1089" r:id="rId390" xr:uid="{444A4411-55BF-4A2B-AF70-E91A914FD3EC}"/>
    <hyperlink ref="L1100" r:id="rId391" xr:uid="{CBE6FFA0-0B44-4DDF-B562-3893347407B1}"/>
    <hyperlink ref="L1122" r:id="rId392" xr:uid="{9A0FFA8C-D86D-463C-9A64-42FD8894D830}"/>
    <hyperlink ref="L1138" r:id="rId393" xr:uid="{F50A780E-7F5C-4CF3-9BBA-F3B98D2DD3D2}"/>
    <hyperlink ref="L1139" r:id="rId394" xr:uid="{B63789EF-4256-45E2-ACE7-763285BFEC91}"/>
    <hyperlink ref="L1140" r:id="rId395" xr:uid="{037D1D83-48DA-4C41-9D51-86322864B3CD}"/>
    <hyperlink ref="L1149" r:id="rId396" xr:uid="{D47B6FED-B002-499B-A3F7-DF88A6F72234}"/>
    <hyperlink ref="L1150" r:id="rId397" xr:uid="{A0C746D0-E11B-4DCF-924A-E092E537FD19}"/>
    <hyperlink ref="L1156" r:id="rId398" xr:uid="{E5A0603C-F577-48E1-8995-2F90BDB4E5D6}"/>
    <hyperlink ref="L1162" r:id="rId399" xr:uid="{F2075D02-93F8-4D15-814D-7EACA5232DE0}"/>
    <hyperlink ref="L1189" r:id="rId400" xr:uid="{A9411C70-B2EB-4F63-8AA9-0993E92F6723}"/>
    <hyperlink ref="L1216" r:id="rId401" xr:uid="{098B4189-356D-449B-8494-69891EFADDF9}"/>
    <hyperlink ref="L1260" r:id="rId402" xr:uid="{C26CCEE5-F434-4D61-90AA-A2A3113B1D70}"/>
    <hyperlink ref="L1305" r:id="rId403" xr:uid="{B5F1913B-5E0A-4B67-9406-D182CC42CEDE}"/>
    <hyperlink ref="L1332" r:id="rId404" xr:uid="{0853914B-B3DC-4680-86E3-E4913339F34F}"/>
    <hyperlink ref="L1339" r:id="rId405" xr:uid="{768E1E15-CA62-4B83-B8B9-04B719DDEEA9}"/>
    <hyperlink ref="L1360" r:id="rId406" xr:uid="{394C3ED7-2E54-4E13-A3E9-5EDFA4A74B2A}"/>
    <hyperlink ref="L1401" r:id="rId407" xr:uid="{43BAA20E-58A6-4044-B74F-6489E7684AA4}"/>
    <hyperlink ref="L1399" r:id="rId408" xr:uid="{8EE077C5-ED3A-4EBF-A826-03185B232A5F}"/>
    <hyperlink ref="L1442" r:id="rId409" xr:uid="{AF3257CD-90A5-46EE-A993-9C07EF36C184}"/>
    <hyperlink ref="L1459" r:id="rId410" xr:uid="{02034AC4-7A62-430D-B75F-396E7E3139C8}"/>
    <hyperlink ref="L1460" r:id="rId411" xr:uid="{A4DC39E2-8D95-4201-A050-B078A22485D7}"/>
    <hyperlink ref="L1461" r:id="rId412" xr:uid="{07CE4CF2-F1B6-4E47-A567-E848B49A2C83}"/>
  </hyperlinks>
  <pageMargins left="0.75" right="0.75" top="1" bottom="1" header="0.5" footer="0.5"/>
  <pageSetup orientation="portrait" horizontalDpi="4294967292" verticalDpi="4294967292" r:id="rId4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DB12-9C69-4237-A368-F049F7364042}">
  <dimension ref="A1:R221"/>
  <sheetViews>
    <sheetView zoomScale="106" zoomScaleNormal="100" workbookViewId="0">
      <pane xSplit="1" topLeftCell="B1" activePane="topRight" state="frozen"/>
      <selection activeCell="A258" sqref="A258"/>
      <selection pane="topRight" activeCell="C1" sqref="C1"/>
    </sheetView>
  </sheetViews>
  <sheetFormatPr baseColWidth="10" defaultRowHeight="15.6" x14ac:dyDescent="0.3"/>
  <cols>
    <col min="1" max="1" width="30.09765625" style="46" customWidth="1"/>
    <col min="2" max="2" width="41.69921875" bestFit="1" customWidth="1"/>
    <col min="3" max="3" width="10.5" customWidth="1"/>
    <col min="4" max="4" width="6.5" bestFit="1" customWidth="1"/>
    <col min="5" max="5" width="9.8984375" style="46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4.69921875" customWidth="1"/>
    <col min="12" max="12" width="8.69921875" customWidth="1"/>
    <col min="13" max="16" width="1.5" customWidth="1"/>
    <col min="17" max="17" width="10.09765625" bestFit="1" customWidth="1"/>
    <col min="18" max="18" width="37.69921875" customWidth="1"/>
    <col min="20" max="20" width="16.69921875" bestFit="1" customWidth="1"/>
  </cols>
  <sheetData>
    <row r="1" spans="1:18" x14ac:dyDescent="0.3">
      <c r="A1" s="53" t="s">
        <v>0</v>
      </c>
      <c r="B1" s="52" t="s">
        <v>32</v>
      </c>
      <c r="C1" s="52" t="s">
        <v>1</v>
      </c>
      <c r="D1" s="51" t="s">
        <v>2</v>
      </c>
      <c r="E1" s="51" t="s">
        <v>6</v>
      </c>
      <c r="F1" s="186" t="s">
        <v>22</v>
      </c>
      <c r="G1" s="186" t="s">
        <v>1865</v>
      </c>
      <c r="H1" s="186" t="s">
        <v>217</v>
      </c>
      <c r="I1" s="186" t="s">
        <v>23</v>
      </c>
      <c r="J1" s="186" t="s">
        <v>1866</v>
      </c>
      <c r="K1" s="186" t="s">
        <v>2390</v>
      </c>
      <c r="L1" s="264" t="s">
        <v>1527</v>
      </c>
      <c r="O1" s="187">
        <v>700</v>
      </c>
      <c r="Q1" s="54">
        <v>700</v>
      </c>
    </row>
    <row r="2" spans="1:18" x14ac:dyDescent="0.3">
      <c r="A2" s="15" t="s">
        <v>5375</v>
      </c>
      <c r="B2" s="150" t="s">
        <v>1494</v>
      </c>
      <c r="C2" s="10" t="s">
        <v>181</v>
      </c>
      <c r="D2" s="12" t="s">
        <v>208</v>
      </c>
      <c r="E2" s="266">
        <v>1.99</v>
      </c>
      <c r="F2" s="35">
        <f>ROUNDUP(E2*BulkFoil!$O$1,-1)</f>
        <v>1400</v>
      </c>
      <c r="G2" s="35">
        <f>ROUNDUP(E2*BulkFoil!$O$3,-1)</f>
        <v>1300</v>
      </c>
      <c r="H2" s="2">
        <v>1</v>
      </c>
      <c r="I2" s="35">
        <f t="shared" ref="I2:I65" si="0">F2*H2</f>
        <v>1400</v>
      </c>
      <c r="J2" s="35">
        <f t="shared" ref="J2:J65" si="1">G2*H2</f>
        <v>1300</v>
      </c>
      <c r="K2" s="185">
        <v>1</v>
      </c>
      <c r="L2" s="257" t="s">
        <v>5374</v>
      </c>
      <c r="M2" s="178">
        <f t="shared" ref="M2:M65" si="2">E2*H2</f>
        <v>1.99</v>
      </c>
      <c r="N2" s="178"/>
      <c r="Q2" s="3">
        <f>SUM(I:I)</f>
        <v>346330</v>
      </c>
    </row>
    <row r="3" spans="1:18" x14ac:dyDescent="0.3">
      <c r="A3" s="15" t="s">
        <v>5406</v>
      </c>
      <c r="B3" s="170" t="s">
        <v>1523</v>
      </c>
      <c r="C3" s="10" t="s">
        <v>181</v>
      </c>
      <c r="D3" s="12" t="s">
        <v>208</v>
      </c>
      <c r="E3" s="266">
        <v>1.99</v>
      </c>
      <c r="F3" s="35">
        <f>ROUNDUP(E3*BulkFoil!$O$1,-1)</f>
        <v>1400</v>
      </c>
      <c r="G3" s="35">
        <f>ROUNDUP(E3*BulkFoil!$O$3,-1)</f>
        <v>1300</v>
      </c>
      <c r="H3" s="2">
        <v>1</v>
      </c>
      <c r="I3" s="35">
        <f t="shared" si="0"/>
        <v>1400</v>
      </c>
      <c r="J3" s="35">
        <f t="shared" si="1"/>
        <v>1300</v>
      </c>
      <c r="K3" s="185">
        <v>1</v>
      </c>
      <c r="L3" s="257" t="s">
        <v>5376</v>
      </c>
      <c r="M3" s="178">
        <f t="shared" si="2"/>
        <v>1.99</v>
      </c>
      <c r="N3" s="178"/>
      <c r="O3" s="187">
        <v>650</v>
      </c>
      <c r="Q3" s="54">
        <v>650</v>
      </c>
      <c r="R3" s="63"/>
    </row>
    <row r="4" spans="1:18" x14ac:dyDescent="0.3">
      <c r="A4" s="20" t="s">
        <v>583</v>
      </c>
      <c r="B4" s="170" t="s">
        <v>1523</v>
      </c>
      <c r="C4" s="10" t="s">
        <v>181</v>
      </c>
      <c r="D4" s="12" t="s">
        <v>208</v>
      </c>
      <c r="E4" s="266">
        <v>2.99</v>
      </c>
      <c r="F4" s="35">
        <f>ROUNDUP(E4*BulkFoil!$O$1,-1)</f>
        <v>2100</v>
      </c>
      <c r="G4" s="35">
        <f>ROUNDUP(E4*BulkFoil!$O$3,-1)</f>
        <v>1950</v>
      </c>
      <c r="H4" s="2">
        <v>1</v>
      </c>
      <c r="I4" s="35">
        <f t="shared" si="0"/>
        <v>2100</v>
      </c>
      <c r="J4" s="35">
        <f t="shared" si="1"/>
        <v>1950</v>
      </c>
      <c r="K4" s="185">
        <v>1</v>
      </c>
      <c r="L4" s="257" t="s">
        <v>5377</v>
      </c>
      <c r="M4" s="178">
        <f t="shared" si="2"/>
        <v>2.99</v>
      </c>
      <c r="N4" s="178"/>
      <c r="Q4" s="3">
        <f>SUM(J:J)</f>
        <v>321490</v>
      </c>
    </row>
    <row r="5" spans="1:18" x14ac:dyDescent="0.3">
      <c r="A5" s="15" t="s">
        <v>2100</v>
      </c>
      <c r="B5" s="163" t="s">
        <v>1513</v>
      </c>
      <c r="C5" s="10" t="s">
        <v>181</v>
      </c>
      <c r="D5" s="12" t="s">
        <v>208</v>
      </c>
      <c r="E5" s="266">
        <v>1.99</v>
      </c>
      <c r="F5" s="35">
        <f>ROUNDUP(E5*BulkFoil!$O$1,-1)</f>
        <v>1400</v>
      </c>
      <c r="G5" s="35">
        <f>ROUNDUP(E5*BulkFoil!$O$3,-1)</f>
        <v>1300</v>
      </c>
      <c r="H5" s="2">
        <v>1</v>
      </c>
      <c r="I5" s="35">
        <f t="shared" si="0"/>
        <v>1400</v>
      </c>
      <c r="J5" s="35">
        <f t="shared" si="1"/>
        <v>1300</v>
      </c>
      <c r="K5" s="185">
        <v>2</v>
      </c>
      <c r="L5" s="257" t="s">
        <v>5378</v>
      </c>
      <c r="M5" s="178">
        <f t="shared" si="2"/>
        <v>1.99</v>
      </c>
      <c r="N5" s="178"/>
    </row>
    <row r="6" spans="1:18" x14ac:dyDescent="0.3">
      <c r="A6" s="15" t="s">
        <v>598</v>
      </c>
      <c r="B6" s="169" t="s">
        <v>1519</v>
      </c>
      <c r="C6" s="10" t="s">
        <v>181</v>
      </c>
      <c r="D6" s="12" t="s">
        <v>208</v>
      </c>
      <c r="E6" s="266">
        <v>1.99</v>
      </c>
      <c r="F6" s="35">
        <f>ROUNDUP(E6*BulkFoil!$O$1,-1)</f>
        <v>1400</v>
      </c>
      <c r="G6" s="35">
        <f>ROUNDUP(E6*BulkFoil!$O$3,-1)</f>
        <v>1300</v>
      </c>
      <c r="H6" s="2">
        <v>1</v>
      </c>
      <c r="I6" s="35">
        <f t="shared" si="0"/>
        <v>1400</v>
      </c>
      <c r="J6" s="35">
        <f t="shared" si="1"/>
        <v>1300</v>
      </c>
      <c r="K6" s="185">
        <v>2</v>
      </c>
      <c r="L6" s="257" t="s">
        <v>5379</v>
      </c>
      <c r="M6" s="178">
        <f t="shared" si="2"/>
        <v>1.99</v>
      </c>
      <c r="N6" s="178"/>
      <c r="Q6" s="54" t="s">
        <v>100</v>
      </c>
    </row>
    <row r="7" spans="1:18" x14ac:dyDescent="0.3">
      <c r="A7" s="20" t="s">
        <v>5573</v>
      </c>
      <c r="B7" s="172" t="s">
        <v>1525</v>
      </c>
      <c r="C7" s="10" t="s">
        <v>181</v>
      </c>
      <c r="D7" s="12" t="s">
        <v>208</v>
      </c>
      <c r="E7" s="266">
        <v>1.99</v>
      </c>
      <c r="F7" s="35">
        <f>ROUNDUP(E7*BulkFoil!$O$1,-1)</f>
        <v>1400</v>
      </c>
      <c r="G7" s="35">
        <f>ROUNDUP(E7*BulkFoil!$O$3,-1)</f>
        <v>1300</v>
      </c>
      <c r="H7" s="2">
        <v>1</v>
      </c>
      <c r="I7" s="35">
        <f t="shared" si="0"/>
        <v>1400</v>
      </c>
      <c r="J7" s="35">
        <f t="shared" si="1"/>
        <v>1300</v>
      </c>
      <c r="K7" s="185">
        <v>2</v>
      </c>
      <c r="L7" s="257" t="s">
        <v>5380</v>
      </c>
      <c r="M7" s="178">
        <f t="shared" si="2"/>
        <v>1.99</v>
      </c>
      <c r="N7" s="178"/>
      <c r="Q7" s="40">
        <f>SUM(M:M)</f>
        <v>492.39000000000135</v>
      </c>
    </row>
    <row r="8" spans="1:18" ht="15" customHeight="1" x14ac:dyDescent="0.3">
      <c r="A8" s="15" t="s">
        <v>5381</v>
      </c>
      <c r="B8" s="157" t="s">
        <v>2132</v>
      </c>
      <c r="C8" s="10" t="s">
        <v>181</v>
      </c>
      <c r="D8" s="12" t="s">
        <v>208</v>
      </c>
      <c r="E8" s="266">
        <v>1.99</v>
      </c>
      <c r="F8" s="35">
        <f>ROUNDUP(E8*BulkFoil!$O$1,-1)</f>
        <v>1400</v>
      </c>
      <c r="G8" s="35">
        <f>ROUNDUP(E8*BulkFoil!$O$3,-1)</f>
        <v>1300</v>
      </c>
      <c r="H8" s="2">
        <v>1</v>
      </c>
      <c r="I8" s="35">
        <f t="shared" si="0"/>
        <v>1400</v>
      </c>
      <c r="J8" s="35">
        <f t="shared" si="1"/>
        <v>1300</v>
      </c>
      <c r="K8" s="185">
        <v>2</v>
      </c>
      <c r="L8" s="257" t="s">
        <v>5382</v>
      </c>
      <c r="M8" s="178">
        <f t="shared" si="2"/>
        <v>1.99</v>
      </c>
      <c r="N8" s="178"/>
      <c r="Q8" s="47"/>
    </row>
    <row r="9" spans="1:18" x14ac:dyDescent="0.3">
      <c r="A9" s="15" t="s">
        <v>2772</v>
      </c>
      <c r="B9" s="193" t="s">
        <v>2423</v>
      </c>
      <c r="C9" s="10" t="s">
        <v>181</v>
      </c>
      <c r="D9" s="12" t="s">
        <v>208</v>
      </c>
      <c r="E9" s="266">
        <v>1.99</v>
      </c>
      <c r="F9" s="35">
        <f>ROUNDUP(E9*BulkFoil!$O$1,-1)</f>
        <v>1400</v>
      </c>
      <c r="G9" s="35">
        <f>ROUNDUP(E9*BulkFoil!$O$3,-1)</f>
        <v>1300</v>
      </c>
      <c r="H9" s="2">
        <v>1</v>
      </c>
      <c r="I9" s="35">
        <f t="shared" si="0"/>
        <v>1400</v>
      </c>
      <c r="J9" s="35">
        <f t="shared" si="1"/>
        <v>1300</v>
      </c>
      <c r="K9" s="185">
        <v>2</v>
      </c>
      <c r="L9" s="257" t="s">
        <v>5383</v>
      </c>
      <c r="M9" s="178">
        <f t="shared" si="2"/>
        <v>1.99</v>
      </c>
      <c r="N9" s="178"/>
      <c r="Q9" s="54" t="s">
        <v>654</v>
      </c>
    </row>
    <row r="10" spans="1:18" x14ac:dyDescent="0.3">
      <c r="A10" s="15" t="s">
        <v>2582</v>
      </c>
      <c r="B10" s="193" t="s">
        <v>2423</v>
      </c>
      <c r="C10" s="10" t="s">
        <v>181</v>
      </c>
      <c r="D10" s="12" t="s">
        <v>208</v>
      </c>
      <c r="E10" s="266">
        <v>1.99</v>
      </c>
      <c r="F10" s="35">
        <f>ROUNDUP(E10*BulkFoil!$O$1,-1)</f>
        <v>1400</v>
      </c>
      <c r="G10" s="35">
        <f>ROUNDUP(E10*BulkFoil!$O$3,-1)</f>
        <v>1300</v>
      </c>
      <c r="H10" s="2">
        <v>1</v>
      </c>
      <c r="I10" s="35">
        <f t="shared" si="0"/>
        <v>1400</v>
      </c>
      <c r="J10" s="35">
        <f t="shared" si="1"/>
        <v>1300</v>
      </c>
      <c r="K10" s="185">
        <v>2</v>
      </c>
      <c r="L10" s="257" t="s">
        <v>5384</v>
      </c>
      <c r="M10" s="178">
        <f t="shared" si="2"/>
        <v>1.99</v>
      </c>
      <c r="N10" s="178"/>
      <c r="Q10" s="2">
        <f>SUMIF(E:E,"&gt;0",H:H)</f>
        <v>237</v>
      </c>
    </row>
    <row r="11" spans="1:18" x14ac:dyDescent="0.3">
      <c r="A11" s="15" t="s">
        <v>609</v>
      </c>
      <c r="B11" s="166" t="s">
        <v>1516</v>
      </c>
      <c r="C11" s="10" t="s">
        <v>181</v>
      </c>
      <c r="D11" s="12" t="s">
        <v>208</v>
      </c>
      <c r="E11" s="266">
        <v>1.99</v>
      </c>
      <c r="F11" s="35">
        <f>ROUNDUP(E11*BulkFoil!$O$1,-1)</f>
        <v>1400</v>
      </c>
      <c r="G11" s="35">
        <f>ROUNDUP(E11*BulkFoil!$O$3,-1)</f>
        <v>1300</v>
      </c>
      <c r="H11" s="2">
        <v>1</v>
      </c>
      <c r="I11" s="35">
        <f t="shared" si="0"/>
        <v>1400</v>
      </c>
      <c r="J11" s="35">
        <f t="shared" si="1"/>
        <v>1300</v>
      </c>
      <c r="K11" s="185">
        <v>3</v>
      </c>
      <c r="L11" s="257" t="s">
        <v>5385</v>
      </c>
      <c r="M11" s="178">
        <f t="shared" si="2"/>
        <v>1.99</v>
      </c>
      <c r="N11" s="178"/>
      <c r="Q11" s="47"/>
    </row>
    <row r="12" spans="1:18" x14ac:dyDescent="0.3">
      <c r="A12" s="15" t="s">
        <v>3880</v>
      </c>
      <c r="B12" s="157" t="s">
        <v>2132</v>
      </c>
      <c r="C12" s="10" t="s">
        <v>181</v>
      </c>
      <c r="D12" s="12" t="s">
        <v>208</v>
      </c>
      <c r="E12" s="266">
        <v>1.99</v>
      </c>
      <c r="F12" s="35">
        <f>ROUNDUP(E12*BulkFoil!$O$1,-1)</f>
        <v>1400</v>
      </c>
      <c r="G12" s="35">
        <f>ROUNDUP(E12*BulkFoil!$O$3,-1)</f>
        <v>1300</v>
      </c>
      <c r="H12" s="2">
        <v>1</v>
      </c>
      <c r="I12" s="35">
        <f t="shared" si="0"/>
        <v>1400</v>
      </c>
      <c r="J12" s="35">
        <f t="shared" si="1"/>
        <v>1300</v>
      </c>
      <c r="K12" s="185">
        <v>3</v>
      </c>
      <c r="L12" s="257" t="s">
        <v>5395</v>
      </c>
      <c r="M12" s="178">
        <f t="shared" si="2"/>
        <v>1.99</v>
      </c>
      <c r="N12" s="178"/>
      <c r="Q12" s="54" t="s">
        <v>655</v>
      </c>
    </row>
    <row r="13" spans="1:18" x14ac:dyDescent="0.3">
      <c r="A13" s="15" t="s">
        <v>2791</v>
      </c>
      <c r="B13" s="193" t="s">
        <v>2423</v>
      </c>
      <c r="C13" s="10" t="s">
        <v>181</v>
      </c>
      <c r="D13" s="12" t="s">
        <v>208</v>
      </c>
      <c r="E13" s="266">
        <v>1.99</v>
      </c>
      <c r="F13" s="35">
        <f>ROUNDUP(E13*BulkFoil!$O$1,-1)</f>
        <v>1400</v>
      </c>
      <c r="G13" s="35">
        <f>ROUNDUP(E13*BulkFoil!$O$3,-1)</f>
        <v>1300</v>
      </c>
      <c r="H13" s="2">
        <v>1</v>
      </c>
      <c r="I13" s="35">
        <f t="shared" si="0"/>
        <v>1400</v>
      </c>
      <c r="J13" s="35">
        <f t="shared" si="1"/>
        <v>1300</v>
      </c>
      <c r="K13" s="185">
        <v>3</v>
      </c>
      <c r="L13" s="257" t="s">
        <v>5386</v>
      </c>
      <c r="M13" s="178">
        <f t="shared" si="2"/>
        <v>1.99</v>
      </c>
      <c r="N13" s="178"/>
      <c r="Q13" s="40">
        <f>Q4/(Q10*600)</f>
        <v>2.2608298171589309</v>
      </c>
    </row>
    <row r="14" spans="1:18" x14ac:dyDescent="0.3">
      <c r="A14" s="15" t="s">
        <v>5574</v>
      </c>
      <c r="B14" s="205" t="s">
        <v>2628</v>
      </c>
      <c r="C14" s="10" t="s">
        <v>181</v>
      </c>
      <c r="D14" s="12" t="s">
        <v>208</v>
      </c>
      <c r="E14" s="266">
        <v>1.99</v>
      </c>
      <c r="F14" s="35">
        <f>ROUNDUP(E14*BulkFoil!$O$1,-1)</f>
        <v>1400</v>
      </c>
      <c r="G14" s="35">
        <f>ROUNDUP(E14*BulkFoil!$O$3,-1)</f>
        <v>1300</v>
      </c>
      <c r="H14" s="2">
        <v>1</v>
      </c>
      <c r="I14" s="35">
        <f t="shared" si="0"/>
        <v>1400</v>
      </c>
      <c r="J14" s="35">
        <f t="shared" si="1"/>
        <v>1300</v>
      </c>
      <c r="K14" s="185">
        <v>3</v>
      </c>
      <c r="L14" s="257" t="s">
        <v>5387</v>
      </c>
      <c r="M14" s="178">
        <f t="shared" si="2"/>
        <v>1.99</v>
      </c>
      <c r="N14" s="178"/>
    </row>
    <row r="15" spans="1:18" x14ac:dyDescent="0.3">
      <c r="A15" s="15" t="s">
        <v>3377</v>
      </c>
      <c r="B15" s="211" t="s">
        <v>3228</v>
      </c>
      <c r="C15" s="10" t="s">
        <v>181</v>
      </c>
      <c r="D15" s="12" t="s">
        <v>208</v>
      </c>
      <c r="E15" s="266">
        <v>1.99</v>
      </c>
      <c r="F15" s="35">
        <f>ROUNDUP(E15*BulkFoil!$O$1,-1)</f>
        <v>1400</v>
      </c>
      <c r="G15" s="35">
        <f>ROUNDUP(E15*BulkFoil!$O$3,-1)</f>
        <v>1300</v>
      </c>
      <c r="H15" s="2">
        <v>1</v>
      </c>
      <c r="I15" s="35">
        <f t="shared" si="0"/>
        <v>1400</v>
      </c>
      <c r="J15" s="35">
        <f t="shared" si="1"/>
        <v>1300</v>
      </c>
      <c r="K15" s="185">
        <v>3</v>
      </c>
      <c r="L15" s="257" t="s">
        <v>5388</v>
      </c>
      <c r="M15" s="178">
        <f t="shared" si="2"/>
        <v>1.99</v>
      </c>
      <c r="N15" s="178"/>
      <c r="Q15" s="54" t="s">
        <v>656</v>
      </c>
    </row>
    <row r="16" spans="1:18" x14ac:dyDescent="0.3">
      <c r="A16" s="15" t="s">
        <v>6279</v>
      </c>
      <c r="B16" s="249" t="s">
        <v>4120</v>
      </c>
      <c r="C16" s="10" t="s">
        <v>181</v>
      </c>
      <c r="D16" s="12" t="s">
        <v>208</v>
      </c>
      <c r="E16" s="266">
        <v>1.99</v>
      </c>
      <c r="F16" s="35">
        <f>ROUNDUP(E16*BulkFoil!$O$1,-1)</f>
        <v>1400</v>
      </c>
      <c r="G16" s="35">
        <f>ROUNDUP(E16*BulkFoil!$O$3,-1)</f>
        <v>1300</v>
      </c>
      <c r="H16" s="2">
        <v>1</v>
      </c>
      <c r="I16" s="35">
        <f t="shared" si="0"/>
        <v>1400</v>
      </c>
      <c r="J16" s="35">
        <f t="shared" si="1"/>
        <v>1300</v>
      </c>
      <c r="K16" s="185">
        <v>3</v>
      </c>
      <c r="L16" s="257" t="s">
        <v>6278</v>
      </c>
      <c r="M16" s="178">
        <f t="shared" si="2"/>
        <v>1.99</v>
      </c>
      <c r="N16" s="178"/>
      <c r="Q16" s="3">
        <f>Q10*179.371749</f>
        <v>42511.104512999998</v>
      </c>
    </row>
    <row r="17" spans="1:15" x14ac:dyDescent="0.3">
      <c r="A17" s="15" t="s">
        <v>4176</v>
      </c>
      <c r="B17" s="161" t="s">
        <v>1511</v>
      </c>
      <c r="C17" s="10" t="s">
        <v>181</v>
      </c>
      <c r="D17" s="12" t="s">
        <v>208</v>
      </c>
      <c r="E17" s="266">
        <v>1.99</v>
      </c>
      <c r="F17" s="35">
        <f>ROUNDUP(E17*BulkFoil!$O$1,-1)</f>
        <v>1400</v>
      </c>
      <c r="G17" s="35">
        <f>ROUNDUP(E17*BulkFoil!$O$3,-1)</f>
        <v>1300</v>
      </c>
      <c r="H17" s="2">
        <v>1</v>
      </c>
      <c r="I17" s="16">
        <f t="shared" si="0"/>
        <v>1400</v>
      </c>
      <c r="J17" s="16">
        <f t="shared" si="1"/>
        <v>1300</v>
      </c>
      <c r="K17" s="185">
        <v>4</v>
      </c>
      <c r="L17" s="257" t="s">
        <v>5389</v>
      </c>
      <c r="M17" s="178">
        <f t="shared" si="2"/>
        <v>1.99</v>
      </c>
      <c r="N17" s="178"/>
    </row>
    <row r="18" spans="1:15" x14ac:dyDescent="0.3">
      <c r="A18" s="15" t="s">
        <v>625</v>
      </c>
      <c r="B18" s="166" t="s">
        <v>1516</v>
      </c>
      <c r="C18" s="10" t="s">
        <v>181</v>
      </c>
      <c r="D18" s="12" t="s">
        <v>208</v>
      </c>
      <c r="E18" s="266">
        <v>1.99</v>
      </c>
      <c r="F18" s="35">
        <f>ROUNDUP(E18*BulkFoil!$O$1,-1)</f>
        <v>1400</v>
      </c>
      <c r="G18" s="35">
        <f>ROUNDUP(E18*BulkFoil!$O$3,-1)</f>
        <v>1300</v>
      </c>
      <c r="H18" s="2">
        <v>1</v>
      </c>
      <c r="I18" s="16">
        <f t="shared" si="0"/>
        <v>1400</v>
      </c>
      <c r="J18" s="16">
        <f t="shared" si="1"/>
        <v>1300</v>
      </c>
      <c r="K18" s="185">
        <v>4</v>
      </c>
      <c r="L18" s="257" t="s">
        <v>5390</v>
      </c>
      <c r="M18" s="178">
        <f t="shared" si="2"/>
        <v>1.99</v>
      </c>
      <c r="N18" s="178"/>
    </row>
    <row r="19" spans="1:15" x14ac:dyDescent="0.3">
      <c r="A19" s="15" t="s">
        <v>3559</v>
      </c>
      <c r="B19" s="170" t="s">
        <v>1523</v>
      </c>
      <c r="C19" s="10" t="s">
        <v>181</v>
      </c>
      <c r="D19" s="12" t="s">
        <v>208</v>
      </c>
      <c r="E19" s="266">
        <v>1.99</v>
      </c>
      <c r="F19" s="35">
        <f>ROUNDUP(E19*BulkFoil!$O$1,-1)</f>
        <v>1400</v>
      </c>
      <c r="G19" s="35">
        <f>ROUNDUP(E19*BulkFoil!$O$3,-1)</f>
        <v>1300</v>
      </c>
      <c r="H19" s="2">
        <v>1</v>
      </c>
      <c r="I19" s="35">
        <f t="shared" si="0"/>
        <v>1400</v>
      </c>
      <c r="J19" s="35">
        <f t="shared" si="1"/>
        <v>1300</v>
      </c>
      <c r="K19" s="185">
        <v>4</v>
      </c>
      <c r="L19" s="257" t="s">
        <v>5394</v>
      </c>
      <c r="M19" s="178">
        <f t="shared" si="2"/>
        <v>1.99</v>
      </c>
      <c r="N19" s="178"/>
      <c r="O19" s="47"/>
    </row>
    <row r="20" spans="1:15" x14ac:dyDescent="0.3">
      <c r="A20" s="15" t="s">
        <v>2163</v>
      </c>
      <c r="B20" s="157" t="s">
        <v>2132</v>
      </c>
      <c r="C20" s="10" t="s">
        <v>181</v>
      </c>
      <c r="D20" s="12" t="s">
        <v>208</v>
      </c>
      <c r="E20" s="266">
        <v>2.4900000000000002</v>
      </c>
      <c r="F20" s="35">
        <f>ROUNDUP(E20*BulkFoil!$O$1,-1)</f>
        <v>1750</v>
      </c>
      <c r="G20" s="35">
        <f>ROUNDUP(E20*BulkFoil!$O$3,-1)</f>
        <v>1620</v>
      </c>
      <c r="H20" s="2">
        <v>1</v>
      </c>
      <c r="I20" s="35">
        <f t="shared" si="0"/>
        <v>1750</v>
      </c>
      <c r="J20" s="35">
        <f t="shared" si="1"/>
        <v>1620</v>
      </c>
      <c r="K20" s="185">
        <v>4</v>
      </c>
      <c r="L20" s="257" t="s">
        <v>5391</v>
      </c>
      <c r="M20" s="178">
        <f t="shared" si="2"/>
        <v>2.4900000000000002</v>
      </c>
      <c r="N20" s="178"/>
    </row>
    <row r="21" spans="1:15" x14ac:dyDescent="0.3">
      <c r="A21" s="15" t="s">
        <v>5392</v>
      </c>
      <c r="B21" s="144" t="s">
        <v>1487</v>
      </c>
      <c r="C21" s="10" t="s">
        <v>181</v>
      </c>
      <c r="D21" s="12" t="s">
        <v>208</v>
      </c>
      <c r="E21" s="266">
        <v>1.99</v>
      </c>
      <c r="F21" s="35">
        <f>ROUNDUP(E21*BulkFoil!$O$1,-1)</f>
        <v>1400</v>
      </c>
      <c r="G21" s="35">
        <f>ROUNDUP(E21*BulkFoil!$O$3,-1)</f>
        <v>1300</v>
      </c>
      <c r="H21" s="2">
        <v>1</v>
      </c>
      <c r="I21" s="35">
        <f t="shared" si="0"/>
        <v>1400</v>
      </c>
      <c r="J21" s="35">
        <f t="shared" si="1"/>
        <v>1300</v>
      </c>
      <c r="K21" s="185">
        <v>5</v>
      </c>
      <c r="L21" s="257" t="s">
        <v>5393</v>
      </c>
      <c r="M21" s="178">
        <f t="shared" si="2"/>
        <v>1.99</v>
      </c>
      <c r="N21" s="178"/>
    </row>
    <row r="22" spans="1:15" x14ac:dyDescent="0.3">
      <c r="A22" s="15" t="s">
        <v>6404</v>
      </c>
      <c r="B22" s="255" t="s">
        <v>4514</v>
      </c>
      <c r="C22" s="10" t="s">
        <v>181</v>
      </c>
      <c r="D22" s="11" t="s">
        <v>210</v>
      </c>
      <c r="E22" s="266">
        <v>2.99</v>
      </c>
      <c r="F22" s="35">
        <f>ROUNDUP(E22*BulkFoil!$O$1,-1)</f>
        <v>2100</v>
      </c>
      <c r="G22" s="35">
        <f>ROUNDUP(E22*BulkFoil!$O$3,-1)</f>
        <v>1950</v>
      </c>
      <c r="H22" s="2">
        <v>1</v>
      </c>
      <c r="I22" s="16">
        <f t="shared" si="0"/>
        <v>2100</v>
      </c>
      <c r="J22" s="16">
        <f t="shared" si="1"/>
        <v>1950</v>
      </c>
      <c r="K22" s="185">
        <v>5</v>
      </c>
      <c r="L22" s="257" t="s">
        <v>6405</v>
      </c>
      <c r="M22" s="178">
        <f t="shared" si="2"/>
        <v>2.99</v>
      </c>
      <c r="N22" s="178"/>
    </row>
    <row r="23" spans="1:15" x14ac:dyDescent="0.3">
      <c r="A23" s="15" t="s">
        <v>5397</v>
      </c>
      <c r="B23" s="155" t="s">
        <v>1500</v>
      </c>
      <c r="C23" s="10" t="s">
        <v>181</v>
      </c>
      <c r="D23" s="12" t="s">
        <v>208</v>
      </c>
      <c r="E23" s="266">
        <v>1.99</v>
      </c>
      <c r="F23" s="35">
        <f>ROUNDUP(E23*BulkFoil!$O$1,-1)</f>
        <v>1400</v>
      </c>
      <c r="G23" s="35">
        <f>ROUNDUP(E23*BulkFoil!$O$3,-1)</f>
        <v>1300</v>
      </c>
      <c r="H23" s="2">
        <v>1</v>
      </c>
      <c r="I23" s="35">
        <f t="shared" si="0"/>
        <v>1400</v>
      </c>
      <c r="J23" s="35">
        <f t="shared" si="1"/>
        <v>1300</v>
      </c>
      <c r="K23" s="185">
        <v>6</v>
      </c>
      <c r="L23" s="257" t="s">
        <v>5396</v>
      </c>
      <c r="M23" s="178">
        <f t="shared" si="2"/>
        <v>1.99</v>
      </c>
      <c r="N23" s="178"/>
    </row>
    <row r="24" spans="1:15" x14ac:dyDescent="0.3">
      <c r="A24" s="15" t="s">
        <v>5399</v>
      </c>
      <c r="B24" s="193" t="s">
        <v>2423</v>
      </c>
      <c r="C24" s="10" t="s">
        <v>181</v>
      </c>
      <c r="D24" s="12" t="s">
        <v>208</v>
      </c>
      <c r="E24" s="266">
        <v>1.99</v>
      </c>
      <c r="F24" s="35">
        <f>ROUNDUP(E24*BulkFoil!$O$1,-1)</f>
        <v>1400</v>
      </c>
      <c r="G24" s="35">
        <f>ROUNDUP(E24*BulkFoil!$O$3,-1)</f>
        <v>1300</v>
      </c>
      <c r="H24" s="2">
        <v>2</v>
      </c>
      <c r="I24" s="35">
        <f t="shared" si="0"/>
        <v>2800</v>
      </c>
      <c r="J24" s="35">
        <f t="shared" si="1"/>
        <v>2600</v>
      </c>
      <c r="K24" s="185">
        <v>6</v>
      </c>
      <c r="L24" s="257" t="s">
        <v>5398</v>
      </c>
      <c r="M24" s="178">
        <f t="shared" si="2"/>
        <v>3.98</v>
      </c>
      <c r="N24" s="178"/>
    </row>
    <row r="25" spans="1:15" x14ac:dyDescent="0.3">
      <c r="A25" s="15" t="s">
        <v>5400</v>
      </c>
      <c r="B25" s="150" t="s">
        <v>1494</v>
      </c>
      <c r="C25" s="10" t="s">
        <v>181</v>
      </c>
      <c r="D25" s="12" t="s">
        <v>208</v>
      </c>
      <c r="E25" s="266">
        <v>1.99</v>
      </c>
      <c r="F25" s="35">
        <f>ROUNDUP(E25*BulkFoil!$O$1,-1)</f>
        <v>1400</v>
      </c>
      <c r="G25" s="35">
        <f>ROUNDUP(E25*BulkFoil!$O$3,-1)</f>
        <v>1300</v>
      </c>
      <c r="H25" s="2">
        <v>1</v>
      </c>
      <c r="I25" s="16">
        <f t="shared" si="0"/>
        <v>1400</v>
      </c>
      <c r="J25" s="16">
        <f t="shared" si="1"/>
        <v>1300</v>
      </c>
      <c r="K25" s="185">
        <v>7</v>
      </c>
      <c r="L25" s="257" t="s">
        <v>5401</v>
      </c>
      <c r="M25" s="178">
        <f t="shared" si="2"/>
        <v>1.99</v>
      </c>
      <c r="N25" s="178"/>
    </row>
    <row r="26" spans="1:15" x14ac:dyDescent="0.3">
      <c r="A26" s="15" t="s">
        <v>5403</v>
      </c>
      <c r="B26" s="150" t="s">
        <v>1494</v>
      </c>
      <c r="C26" s="10" t="s">
        <v>181</v>
      </c>
      <c r="D26" s="12" t="s">
        <v>208</v>
      </c>
      <c r="E26" s="266">
        <v>1.99</v>
      </c>
      <c r="F26" s="35">
        <f>ROUNDUP(E26*BulkFoil!$O$1,-1)</f>
        <v>1400</v>
      </c>
      <c r="G26" s="35">
        <f>ROUNDUP(E26*BulkFoil!$O$3,-1)</f>
        <v>1300</v>
      </c>
      <c r="H26" s="2">
        <v>1</v>
      </c>
      <c r="I26" s="35">
        <f t="shared" si="0"/>
        <v>1400</v>
      </c>
      <c r="J26" s="35">
        <f t="shared" si="1"/>
        <v>1300</v>
      </c>
      <c r="K26" s="185">
        <v>7</v>
      </c>
      <c r="L26" s="257" t="s">
        <v>5402</v>
      </c>
      <c r="M26" s="178">
        <f t="shared" si="2"/>
        <v>1.99</v>
      </c>
      <c r="N26" s="178"/>
    </row>
    <row r="27" spans="1:15" x14ac:dyDescent="0.3">
      <c r="A27" s="34" t="s">
        <v>2435</v>
      </c>
      <c r="B27" s="23" t="s">
        <v>1347</v>
      </c>
      <c r="C27" s="10" t="s">
        <v>181</v>
      </c>
      <c r="D27" s="11" t="s">
        <v>210</v>
      </c>
      <c r="E27" s="266">
        <v>2.99</v>
      </c>
      <c r="F27" s="35">
        <f>ROUNDUP(E27*BulkFoil!$O$1,-1)</f>
        <v>2100</v>
      </c>
      <c r="G27" s="35">
        <f>ROUNDUP(E27*BulkFoil!$O$3,-1)</f>
        <v>1950</v>
      </c>
      <c r="H27" s="2">
        <v>1</v>
      </c>
      <c r="I27" s="16">
        <f t="shared" si="0"/>
        <v>2100</v>
      </c>
      <c r="J27" s="16">
        <f t="shared" si="1"/>
        <v>1950</v>
      </c>
      <c r="K27" s="185">
        <v>7</v>
      </c>
      <c r="L27" s="256" t="s">
        <v>2434</v>
      </c>
      <c r="M27" s="41">
        <f t="shared" si="2"/>
        <v>2.99</v>
      </c>
      <c r="N27" s="178"/>
    </row>
    <row r="28" spans="1:15" x14ac:dyDescent="0.3">
      <c r="A28" s="15" t="s">
        <v>5405</v>
      </c>
      <c r="B28" s="150" t="s">
        <v>1494</v>
      </c>
      <c r="C28" s="10" t="s">
        <v>181</v>
      </c>
      <c r="D28" s="12" t="s">
        <v>208</v>
      </c>
      <c r="E28" s="266">
        <v>1.99</v>
      </c>
      <c r="F28" s="35">
        <f>ROUNDUP(E28*BulkFoil!$O$1,-1)</f>
        <v>1400</v>
      </c>
      <c r="G28" s="35">
        <f>ROUNDUP(E28*BulkFoil!$O$3,-1)</f>
        <v>1300</v>
      </c>
      <c r="H28" s="2">
        <v>1</v>
      </c>
      <c r="I28" s="16">
        <f t="shared" si="0"/>
        <v>1400</v>
      </c>
      <c r="J28" s="16">
        <f t="shared" si="1"/>
        <v>1300</v>
      </c>
      <c r="K28" s="188" t="s">
        <v>2394</v>
      </c>
      <c r="L28" s="257" t="s">
        <v>5404</v>
      </c>
      <c r="M28" s="178">
        <f t="shared" si="2"/>
        <v>1.99</v>
      </c>
      <c r="N28" s="178"/>
    </row>
    <row r="29" spans="1:15" x14ac:dyDescent="0.3">
      <c r="A29" s="20" t="s">
        <v>2848</v>
      </c>
      <c r="B29" s="205" t="s">
        <v>2628</v>
      </c>
      <c r="C29" s="9" t="s">
        <v>182</v>
      </c>
      <c r="D29" s="12" t="s">
        <v>208</v>
      </c>
      <c r="E29" s="266">
        <v>2.99</v>
      </c>
      <c r="F29" s="35">
        <f>ROUNDUP(E29*BulkFoil!$O$1,-1)</f>
        <v>2100</v>
      </c>
      <c r="G29" s="35">
        <f>ROUNDUP(E29*BulkFoil!$O$3,-1)</f>
        <v>1950</v>
      </c>
      <c r="H29" s="2">
        <v>1</v>
      </c>
      <c r="I29" s="16">
        <f t="shared" si="0"/>
        <v>2100</v>
      </c>
      <c r="J29" s="16">
        <f t="shared" si="1"/>
        <v>1950</v>
      </c>
      <c r="K29" s="185">
        <v>0</v>
      </c>
      <c r="L29" s="257" t="s">
        <v>5407</v>
      </c>
      <c r="M29" s="178">
        <f t="shared" si="2"/>
        <v>2.99</v>
      </c>
      <c r="N29" s="178"/>
    </row>
    <row r="30" spans="1:15" x14ac:dyDescent="0.3">
      <c r="A30" s="15" t="s">
        <v>3392</v>
      </c>
      <c r="B30" s="211" t="s">
        <v>3228</v>
      </c>
      <c r="C30" s="9" t="s">
        <v>182</v>
      </c>
      <c r="D30" s="12" t="s">
        <v>208</v>
      </c>
      <c r="E30" s="266">
        <v>1.99</v>
      </c>
      <c r="F30" s="35">
        <f>ROUNDUP(E30*BulkFoil!$O$1,-1)</f>
        <v>1400</v>
      </c>
      <c r="G30" s="35">
        <f>ROUNDUP(E30*BulkFoil!$O$3,-1)</f>
        <v>1300</v>
      </c>
      <c r="H30" s="2">
        <v>1</v>
      </c>
      <c r="I30" s="16">
        <f t="shared" si="0"/>
        <v>1400</v>
      </c>
      <c r="J30" s="16">
        <f t="shared" si="1"/>
        <v>1300</v>
      </c>
      <c r="K30" s="185">
        <v>1</v>
      </c>
      <c r="L30" s="257" t="s">
        <v>5408</v>
      </c>
      <c r="M30" s="178">
        <f t="shared" si="2"/>
        <v>1.99</v>
      </c>
      <c r="N30" s="178"/>
    </row>
    <row r="31" spans="1:15" x14ac:dyDescent="0.3">
      <c r="A31" s="15" t="s">
        <v>661</v>
      </c>
      <c r="B31" s="169" t="s">
        <v>1519</v>
      </c>
      <c r="C31" s="9" t="s">
        <v>182</v>
      </c>
      <c r="D31" s="12" t="s">
        <v>208</v>
      </c>
      <c r="E31" s="266">
        <v>1.99</v>
      </c>
      <c r="F31" s="35">
        <f>ROUNDUP(E31*BulkFoil!$O$1,-1)</f>
        <v>1400</v>
      </c>
      <c r="G31" s="35">
        <f>ROUNDUP(E31*BulkFoil!$O$3,-1)</f>
        <v>1300</v>
      </c>
      <c r="H31" s="2">
        <v>1</v>
      </c>
      <c r="I31" s="16">
        <f t="shared" si="0"/>
        <v>1400</v>
      </c>
      <c r="J31" s="16">
        <f t="shared" si="1"/>
        <v>1300</v>
      </c>
      <c r="K31" s="185">
        <v>2</v>
      </c>
      <c r="L31" s="257" t="s">
        <v>5409</v>
      </c>
      <c r="M31" s="178">
        <f t="shared" si="2"/>
        <v>1.99</v>
      </c>
      <c r="N31" s="178"/>
    </row>
    <row r="32" spans="1:15" x14ac:dyDescent="0.3">
      <c r="A32" s="15" t="s">
        <v>5411</v>
      </c>
      <c r="B32" s="166" t="s">
        <v>1516</v>
      </c>
      <c r="C32" s="9" t="s">
        <v>182</v>
      </c>
      <c r="D32" s="12" t="s">
        <v>208</v>
      </c>
      <c r="E32" s="266">
        <v>1.99</v>
      </c>
      <c r="F32" s="35">
        <f>ROUNDUP(E32*BulkFoil!$O$1,-1)</f>
        <v>1400</v>
      </c>
      <c r="G32" s="35">
        <f>ROUNDUP(E32*BulkFoil!$O$3,-1)</f>
        <v>1300</v>
      </c>
      <c r="H32" s="2">
        <v>1</v>
      </c>
      <c r="I32" s="16">
        <f t="shared" si="0"/>
        <v>1400</v>
      </c>
      <c r="J32" s="16">
        <f t="shared" si="1"/>
        <v>1300</v>
      </c>
      <c r="K32" s="185">
        <v>3</v>
      </c>
      <c r="L32" s="257" t="s">
        <v>5410</v>
      </c>
      <c r="M32" s="178">
        <f t="shared" si="2"/>
        <v>1.99</v>
      </c>
      <c r="N32" s="178"/>
    </row>
    <row r="33" spans="1:14" x14ac:dyDescent="0.3">
      <c r="A33" s="15" t="s">
        <v>3400</v>
      </c>
      <c r="B33" s="193" t="s">
        <v>2423</v>
      </c>
      <c r="C33" s="9" t="s">
        <v>182</v>
      </c>
      <c r="D33" s="12" t="s">
        <v>208</v>
      </c>
      <c r="E33" s="266">
        <v>1.99</v>
      </c>
      <c r="F33" s="35">
        <f>ROUNDUP(E33*BulkFoil!$O$1,-1)</f>
        <v>1400</v>
      </c>
      <c r="G33" s="35">
        <f>ROUNDUP(E33*BulkFoil!$O$3,-1)</f>
        <v>1300</v>
      </c>
      <c r="H33" s="2">
        <v>1</v>
      </c>
      <c r="I33" s="16">
        <f t="shared" si="0"/>
        <v>1400</v>
      </c>
      <c r="J33" s="16">
        <f t="shared" si="1"/>
        <v>1300</v>
      </c>
      <c r="K33" s="185">
        <v>3</v>
      </c>
      <c r="L33" s="257" t="s">
        <v>5412</v>
      </c>
      <c r="M33" s="178">
        <f t="shared" si="2"/>
        <v>1.99</v>
      </c>
      <c r="N33" s="178"/>
    </row>
    <row r="34" spans="1:14" x14ac:dyDescent="0.3">
      <c r="A34" s="15" t="s">
        <v>6406</v>
      </c>
      <c r="B34" s="284" t="s">
        <v>6291</v>
      </c>
      <c r="C34" s="9" t="s">
        <v>182</v>
      </c>
      <c r="D34" s="12" t="s">
        <v>208</v>
      </c>
      <c r="E34" s="266">
        <v>1.99</v>
      </c>
      <c r="F34" s="35">
        <f>ROUNDUP(E34*BulkFoil!$O$1,-1)</f>
        <v>1400</v>
      </c>
      <c r="G34" s="35">
        <f>ROUNDUP(E34*BulkFoil!$O$3,-1)</f>
        <v>1300</v>
      </c>
      <c r="H34" s="2">
        <v>1</v>
      </c>
      <c r="I34" s="16">
        <f t="shared" si="0"/>
        <v>1400</v>
      </c>
      <c r="J34" s="16">
        <f t="shared" si="1"/>
        <v>1300</v>
      </c>
      <c r="K34" s="185">
        <v>3</v>
      </c>
      <c r="L34" s="257" t="s">
        <v>6407</v>
      </c>
      <c r="M34" s="178">
        <f t="shared" si="2"/>
        <v>1.99</v>
      </c>
      <c r="N34" s="178"/>
    </row>
    <row r="35" spans="1:14" x14ac:dyDescent="0.3">
      <c r="A35" s="15" t="s">
        <v>5413</v>
      </c>
      <c r="B35" s="244" t="s">
        <v>3837</v>
      </c>
      <c r="C35" s="9" t="s">
        <v>182</v>
      </c>
      <c r="D35" s="12" t="s">
        <v>208</v>
      </c>
      <c r="E35" s="266">
        <v>1.99</v>
      </c>
      <c r="F35" s="35">
        <f>ROUNDUP(E35*BulkFoil!$O$1,-1)</f>
        <v>1400</v>
      </c>
      <c r="G35" s="35">
        <f>ROUNDUP(E35*BulkFoil!$O$3,-1)</f>
        <v>1300</v>
      </c>
      <c r="H35" s="2">
        <v>1</v>
      </c>
      <c r="I35" s="16">
        <f t="shared" si="0"/>
        <v>1400</v>
      </c>
      <c r="J35" s="16">
        <f t="shared" si="1"/>
        <v>1300</v>
      </c>
      <c r="K35" s="185">
        <v>3</v>
      </c>
      <c r="L35" s="257" t="s">
        <v>5414</v>
      </c>
      <c r="M35" s="178">
        <f t="shared" si="2"/>
        <v>1.99</v>
      </c>
      <c r="N35" s="178"/>
    </row>
    <row r="36" spans="1:14" x14ac:dyDescent="0.3">
      <c r="A36" s="15" t="s">
        <v>5416</v>
      </c>
      <c r="B36" s="255" t="s">
        <v>4514</v>
      </c>
      <c r="C36" s="9" t="s">
        <v>182</v>
      </c>
      <c r="D36" s="12" t="s">
        <v>208</v>
      </c>
      <c r="E36" s="266">
        <v>1.99</v>
      </c>
      <c r="F36" s="35">
        <f>ROUNDUP(E36*BulkFoil!$O$1,-1)</f>
        <v>1400</v>
      </c>
      <c r="G36" s="35">
        <f>ROUNDUP(E36*BulkFoil!$O$3,-1)</f>
        <v>1300</v>
      </c>
      <c r="H36" s="2">
        <v>1</v>
      </c>
      <c r="I36" s="16">
        <f t="shared" si="0"/>
        <v>1400</v>
      </c>
      <c r="J36" s="16">
        <f t="shared" si="1"/>
        <v>1300</v>
      </c>
      <c r="K36" s="185">
        <v>3</v>
      </c>
      <c r="L36" s="257" t="s">
        <v>5415</v>
      </c>
      <c r="M36" s="178">
        <f t="shared" si="2"/>
        <v>1.99</v>
      </c>
      <c r="N36" s="178"/>
    </row>
    <row r="37" spans="1:14" x14ac:dyDescent="0.3">
      <c r="A37" s="15" t="s">
        <v>5417</v>
      </c>
      <c r="B37" s="71" t="s">
        <v>1467</v>
      </c>
      <c r="C37" s="9" t="s">
        <v>182</v>
      </c>
      <c r="D37" s="12" t="s">
        <v>208</v>
      </c>
      <c r="E37" s="266">
        <v>1.99</v>
      </c>
      <c r="F37" s="35">
        <f>ROUNDUP(E37*BulkFoil!$O$1,-1)</f>
        <v>1400</v>
      </c>
      <c r="G37" s="35">
        <f>ROUNDUP(E37*BulkFoil!$O$3,-1)</f>
        <v>1300</v>
      </c>
      <c r="H37" s="2">
        <v>1</v>
      </c>
      <c r="I37" s="16">
        <f t="shared" si="0"/>
        <v>1400</v>
      </c>
      <c r="J37" s="16">
        <f t="shared" si="1"/>
        <v>1300</v>
      </c>
      <c r="K37" s="185">
        <v>4</v>
      </c>
      <c r="L37" s="257" t="s">
        <v>5418</v>
      </c>
      <c r="M37" s="178">
        <f t="shared" si="2"/>
        <v>1.99</v>
      </c>
      <c r="N37" s="178"/>
    </row>
    <row r="38" spans="1:14" x14ac:dyDescent="0.3">
      <c r="A38" s="15" t="s">
        <v>699</v>
      </c>
      <c r="B38" s="170" t="s">
        <v>1523</v>
      </c>
      <c r="C38" s="9" t="s">
        <v>182</v>
      </c>
      <c r="D38" s="12" t="s">
        <v>208</v>
      </c>
      <c r="E38" s="266">
        <v>1.99</v>
      </c>
      <c r="F38" s="35">
        <f>ROUNDUP(E38*BulkFoil!$O$1,-1)</f>
        <v>1400</v>
      </c>
      <c r="G38" s="35">
        <f>ROUNDUP(E38*BulkFoil!$O$3,-1)</f>
        <v>1300</v>
      </c>
      <c r="H38" s="2">
        <v>1</v>
      </c>
      <c r="I38" s="16">
        <f t="shared" si="0"/>
        <v>1400</v>
      </c>
      <c r="J38" s="16">
        <f t="shared" si="1"/>
        <v>1300</v>
      </c>
      <c r="K38" s="185">
        <v>4</v>
      </c>
      <c r="L38" s="257" t="s">
        <v>5419</v>
      </c>
      <c r="M38" s="178">
        <f t="shared" si="2"/>
        <v>1.99</v>
      </c>
      <c r="N38" s="178"/>
    </row>
    <row r="39" spans="1:14" x14ac:dyDescent="0.3">
      <c r="A39" s="15" t="s">
        <v>700</v>
      </c>
      <c r="B39" s="172" t="s">
        <v>1525</v>
      </c>
      <c r="C39" s="9" t="s">
        <v>182</v>
      </c>
      <c r="D39" s="12" t="s">
        <v>208</v>
      </c>
      <c r="E39" s="266">
        <v>1.99</v>
      </c>
      <c r="F39" s="35">
        <f>ROUNDUP(E39*BulkFoil!$O$1,-1)</f>
        <v>1400</v>
      </c>
      <c r="G39" s="35">
        <f>ROUNDUP(E39*BulkFoil!$O$3,-1)</f>
        <v>1300</v>
      </c>
      <c r="H39" s="2">
        <v>1</v>
      </c>
      <c r="I39" s="16">
        <f t="shared" si="0"/>
        <v>1400</v>
      </c>
      <c r="J39" s="16">
        <f t="shared" si="1"/>
        <v>1300</v>
      </c>
      <c r="K39" s="185">
        <v>4</v>
      </c>
      <c r="L39" s="257" t="s">
        <v>5420</v>
      </c>
      <c r="M39" s="178">
        <f t="shared" si="2"/>
        <v>1.99</v>
      </c>
      <c r="N39" s="178"/>
    </row>
    <row r="40" spans="1:14" x14ac:dyDescent="0.3">
      <c r="A40" s="15" t="s">
        <v>2259</v>
      </c>
      <c r="B40" s="157" t="s">
        <v>2132</v>
      </c>
      <c r="C40" s="9" t="s">
        <v>182</v>
      </c>
      <c r="D40" s="12" t="s">
        <v>208</v>
      </c>
      <c r="E40" s="266">
        <v>1.99</v>
      </c>
      <c r="F40" s="35">
        <f>ROUNDUP(E40*BulkFoil!$O$1,-1)</f>
        <v>1400</v>
      </c>
      <c r="G40" s="35">
        <f>ROUNDUP(E40*BulkFoil!$O$3,-1)</f>
        <v>1300</v>
      </c>
      <c r="H40" s="2">
        <v>2</v>
      </c>
      <c r="I40" s="16">
        <f t="shared" si="0"/>
        <v>2800</v>
      </c>
      <c r="J40" s="16">
        <f t="shared" si="1"/>
        <v>2600</v>
      </c>
      <c r="K40" s="185">
        <v>4</v>
      </c>
      <c r="L40" s="257" t="s">
        <v>5421</v>
      </c>
      <c r="M40" s="178">
        <f t="shared" si="2"/>
        <v>3.98</v>
      </c>
      <c r="N40" s="178"/>
    </row>
    <row r="41" spans="1:14" x14ac:dyDescent="0.3">
      <c r="A41" s="20" t="s">
        <v>2259</v>
      </c>
      <c r="B41" s="157" t="s">
        <v>2132</v>
      </c>
      <c r="C41" s="9" t="s">
        <v>182</v>
      </c>
      <c r="D41" s="12" t="s">
        <v>208</v>
      </c>
      <c r="E41" s="266">
        <v>2.4900000000000002</v>
      </c>
      <c r="F41" s="35">
        <f>ROUNDUP(E41*BulkFoil!$O$1,-1)</f>
        <v>1750</v>
      </c>
      <c r="G41" s="35">
        <f>ROUNDUP(E41*BulkFoil!$O$3,-1)</f>
        <v>1620</v>
      </c>
      <c r="H41" s="2">
        <v>1</v>
      </c>
      <c r="I41" s="16">
        <f t="shared" si="0"/>
        <v>1750</v>
      </c>
      <c r="J41" s="16">
        <f t="shared" si="1"/>
        <v>1620</v>
      </c>
      <c r="K41" s="253">
        <v>4</v>
      </c>
      <c r="L41" s="257" t="s">
        <v>5422</v>
      </c>
      <c r="M41" s="178">
        <f t="shared" si="2"/>
        <v>2.4900000000000002</v>
      </c>
      <c r="N41" s="178"/>
    </row>
    <row r="42" spans="1:14" x14ac:dyDescent="0.3">
      <c r="A42" s="15" t="s">
        <v>5424</v>
      </c>
      <c r="B42" s="165" t="s">
        <v>1515</v>
      </c>
      <c r="C42" s="9" t="s">
        <v>182</v>
      </c>
      <c r="D42" s="12" t="s">
        <v>208</v>
      </c>
      <c r="E42" s="266">
        <v>0.99</v>
      </c>
      <c r="F42" s="35">
        <f>ROUNDUP(E42*BulkFoil!$O$1,-1)</f>
        <v>700</v>
      </c>
      <c r="G42" s="35">
        <f>ROUNDUP(E42*BulkFoil!$O$3,-1)</f>
        <v>650</v>
      </c>
      <c r="H42" s="2">
        <v>1</v>
      </c>
      <c r="I42" s="16">
        <f t="shared" si="0"/>
        <v>700</v>
      </c>
      <c r="J42" s="16">
        <f t="shared" si="1"/>
        <v>650</v>
      </c>
      <c r="K42" s="185">
        <v>5</v>
      </c>
      <c r="L42" s="257" t="s">
        <v>5423</v>
      </c>
      <c r="M42" s="178">
        <f t="shared" si="2"/>
        <v>0.99</v>
      </c>
      <c r="N42" s="178"/>
    </row>
    <row r="43" spans="1:14" x14ac:dyDescent="0.3">
      <c r="A43" s="15" t="s">
        <v>3561</v>
      </c>
      <c r="B43" s="157" t="s">
        <v>2132</v>
      </c>
      <c r="C43" s="9" t="s">
        <v>182</v>
      </c>
      <c r="D43" s="12" t="s">
        <v>208</v>
      </c>
      <c r="E43" s="266">
        <v>1.99</v>
      </c>
      <c r="F43" s="35">
        <f>ROUNDUP(E43*BulkFoil!$O$1,-1)</f>
        <v>1400</v>
      </c>
      <c r="G43" s="35">
        <f>ROUNDUP(E43*BulkFoil!$O$3,-1)</f>
        <v>1300</v>
      </c>
      <c r="H43" s="2">
        <v>1</v>
      </c>
      <c r="I43" s="16">
        <f t="shared" si="0"/>
        <v>1400</v>
      </c>
      <c r="J43" s="16">
        <f t="shared" si="1"/>
        <v>1300</v>
      </c>
      <c r="K43" s="185">
        <v>5</v>
      </c>
      <c r="L43" s="257" t="s">
        <v>5425</v>
      </c>
      <c r="M43" s="178">
        <f t="shared" si="2"/>
        <v>1.99</v>
      </c>
      <c r="N43" s="178"/>
    </row>
    <row r="44" spans="1:14" x14ac:dyDescent="0.3">
      <c r="A44" s="15" t="s">
        <v>5427</v>
      </c>
      <c r="B44" s="23" t="s">
        <v>1347</v>
      </c>
      <c r="C44" s="9" t="s">
        <v>182</v>
      </c>
      <c r="D44" s="11" t="s">
        <v>210</v>
      </c>
      <c r="E44" s="266">
        <v>2.99</v>
      </c>
      <c r="F44" s="35">
        <f>ROUNDUP(E44*BulkFoil!$O$1,-1)</f>
        <v>2100</v>
      </c>
      <c r="G44" s="35">
        <f>ROUNDUP(E44*BulkFoil!$O$3,-1)</f>
        <v>1950</v>
      </c>
      <c r="H44" s="2">
        <v>1</v>
      </c>
      <c r="I44" s="16">
        <f t="shared" si="0"/>
        <v>2100</v>
      </c>
      <c r="J44" s="16">
        <f t="shared" si="1"/>
        <v>1950</v>
      </c>
      <c r="K44" s="185">
        <v>6</v>
      </c>
      <c r="L44" s="257" t="s">
        <v>5426</v>
      </c>
      <c r="M44" s="178">
        <f t="shared" si="2"/>
        <v>2.99</v>
      </c>
      <c r="N44" s="178"/>
    </row>
    <row r="45" spans="1:14" x14ac:dyDescent="0.3">
      <c r="A45" s="20" t="s">
        <v>3413</v>
      </c>
      <c r="B45" s="211" t="s">
        <v>3228</v>
      </c>
      <c r="C45" s="9" t="s">
        <v>182</v>
      </c>
      <c r="D45" s="12" t="s">
        <v>208</v>
      </c>
      <c r="E45" s="266">
        <v>2.4900000000000002</v>
      </c>
      <c r="F45" s="35">
        <f>ROUNDUP(E45*BulkFoil!$O$1,-1)</f>
        <v>1750</v>
      </c>
      <c r="G45" s="35">
        <f>ROUNDUP(E45*BulkFoil!$O$3,-1)</f>
        <v>1620</v>
      </c>
      <c r="H45" s="2">
        <v>1</v>
      </c>
      <c r="I45" s="16">
        <f t="shared" si="0"/>
        <v>1750</v>
      </c>
      <c r="J45" s="16">
        <f t="shared" si="1"/>
        <v>1620</v>
      </c>
      <c r="K45" s="185">
        <v>6</v>
      </c>
      <c r="L45" s="257" t="s">
        <v>5428</v>
      </c>
      <c r="M45" s="178">
        <f t="shared" si="2"/>
        <v>2.4900000000000002</v>
      </c>
      <c r="N45" s="178"/>
    </row>
    <row r="46" spans="1:14" x14ac:dyDescent="0.3">
      <c r="A46" s="15" t="s">
        <v>5430</v>
      </c>
      <c r="B46" s="255" t="s">
        <v>4514</v>
      </c>
      <c r="C46" s="9" t="s">
        <v>182</v>
      </c>
      <c r="D46" s="11" t="s">
        <v>210</v>
      </c>
      <c r="E46" s="266">
        <v>2.99</v>
      </c>
      <c r="F46" s="35">
        <f>ROUNDUP(E46*BulkFoil!$O$1,-1)</f>
        <v>2100</v>
      </c>
      <c r="G46" s="35">
        <f>ROUNDUP(E46*BulkFoil!$O$3,-1)</f>
        <v>1950</v>
      </c>
      <c r="H46" s="2">
        <v>1</v>
      </c>
      <c r="I46" s="16">
        <f t="shared" si="0"/>
        <v>2100</v>
      </c>
      <c r="J46" s="16">
        <f t="shared" si="1"/>
        <v>1950</v>
      </c>
      <c r="K46" s="185">
        <v>6</v>
      </c>
      <c r="L46" s="257" t="s">
        <v>5429</v>
      </c>
      <c r="M46" s="178">
        <f t="shared" si="2"/>
        <v>2.99</v>
      </c>
      <c r="N46" s="178"/>
    </row>
    <row r="47" spans="1:14" x14ac:dyDescent="0.3">
      <c r="A47" s="15" t="s">
        <v>5431</v>
      </c>
      <c r="B47" s="272" t="s">
        <v>5293</v>
      </c>
      <c r="C47" s="9" t="s">
        <v>182</v>
      </c>
      <c r="D47" s="12" t="s">
        <v>208</v>
      </c>
      <c r="E47" s="266">
        <v>2.4900000000000002</v>
      </c>
      <c r="F47" s="35">
        <f>ROUNDUP(E47*BulkFoil!$O$1,-1)</f>
        <v>1750</v>
      </c>
      <c r="G47" s="35">
        <f>ROUNDUP(E47*BulkFoil!$O$3,-1)</f>
        <v>1620</v>
      </c>
      <c r="H47" s="2">
        <v>1</v>
      </c>
      <c r="I47" s="16">
        <f t="shared" si="0"/>
        <v>1750</v>
      </c>
      <c r="J47" s="16">
        <f t="shared" si="1"/>
        <v>1620</v>
      </c>
      <c r="K47" s="185">
        <v>6</v>
      </c>
      <c r="L47" s="257" t="s">
        <v>5432</v>
      </c>
      <c r="M47" s="178">
        <f t="shared" si="2"/>
        <v>2.4900000000000002</v>
      </c>
      <c r="N47" s="178"/>
    </row>
    <row r="48" spans="1:14" x14ac:dyDescent="0.3">
      <c r="A48" s="15" t="s">
        <v>5433</v>
      </c>
      <c r="B48" s="155" t="s">
        <v>1500</v>
      </c>
      <c r="C48" s="9" t="s">
        <v>182</v>
      </c>
      <c r="D48" s="12" t="s">
        <v>208</v>
      </c>
      <c r="E48" s="266">
        <v>1.99</v>
      </c>
      <c r="F48" s="35">
        <f>ROUNDUP(E48*BulkFoil!$O$1,-1)</f>
        <v>1400</v>
      </c>
      <c r="G48" s="35">
        <f>ROUNDUP(E48*BulkFoil!$O$3,-1)</f>
        <v>1300</v>
      </c>
      <c r="H48" s="2">
        <v>1</v>
      </c>
      <c r="I48" s="16">
        <f t="shared" si="0"/>
        <v>1400</v>
      </c>
      <c r="J48" s="16">
        <f t="shared" si="1"/>
        <v>1300</v>
      </c>
      <c r="K48" s="185">
        <v>7</v>
      </c>
      <c r="L48" s="257" t="s">
        <v>5434</v>
      </c>
      <c r="M48" s="178">
        <f t="shared" si="2"/>
        <v>1.99</v>
      </c>
      <c r="N48" s="178"/>
    </row>
    <row r="49" spans="1:14" x14ac:dyDescent="0.3">
      <c r="A49" s="20" t="s">
        <v>2264</v>
      </c>
      <c r="B49" s="157" t="s">
        <v>2132</v>
      </c>
      <c r="C49" s="9" t="s">
        <v>182</v>
      </c>
      <c r="D49" s="12" t="s">
        <v>208</v>
      </c>
      <c r="E49" s="266">
        <v>2.4900000000000002</v>
      </c>
      <c r="F49" s="35">
        <f>ROUNDUP(E49*BulkFoil!$O$1,-1)</f>
        <v>1750</v>
      </c>
      <c r="G49" s="35">
        <f>ROUNDUP(E49*BulkFoil!$O$3,-1)</f>
        <v>1620</v>
      </c>
      <c r="H49" s="2">
        <v>1</v>
      </c>
      <c r="I49" s="16">
        <f t="shared" si="0"/>
        <v>1750</v>
      </c>
      <c r="J49" s="16">
        <f t="shared" si="1"/>
        <v>1620</v>
      </c>
      <c r="K49" s="185">
        <v>7</v>
      </c>
      <c r="L49" s="257" t="s">
        <v>5435</v>
      </c>
      <c r="M49" s="178">
        <f t="shared" si="2"/>
        <v>2.4900000000000002</v>
      </c>
      <c r="N49" s="178"/>
    </row>
    <row r="50" spans="1:14" x14ac:dyDescent="0.3">
      <c r="A50" s="20" t="s">
        <v>2266</v>
      </c>
      <c r="B50" s="157" t="s">
        <v>2132</v>
      </c>
      <c r="C50" s="9" t="s">
        <v>182</v>
      </c>
      <c r="D50" s="12" t="s">
        <v>208</v>
      </c>
      <c r="E50" s="266">
        <v>2.4900000000000002</v>
      </c>
      <c r="F50" s="35">
        <f>ROUNDUP(E50*BulkFoil!$O$1,-1)</f>
        <v>1750</v>
      </c>
      <c r="G50" s="35">
        <f>ROUNDUP(E50*BulkFoil!$O$3,-1)</f>
        <v>1620</v>
      </c>
      <c r="H50" s="2">
        <v>1</v>
      </c>
      <c r="I50" s="16">
        <f t="shared" si="0"/>
        <v>1750</v>
      </c>
      <c r="J50" s="16">
        <f t="shared" si="1"/>
        <v>1620</v>
      </c>
      <c r="K50" s="185">
        <v>12</v>
      </c>
      <c r="L50" s="257" t="s">
        <v>5436</v>
      </c>
      <c r="M50" s="178">
        <f t="shared" si="2"/>
        <v>2.4900000000000002</v>
      </c>
      <c r="N50" s="178"/>
    </row>
    <row r="51" spans="1:14" x14ac:dyDescent="0.3">
      <c r="A51" s="15" t="s">
        <v>3417</v>
      </c>
      <c r="B51" s="193" t="s">
        <v>2423</v>
      </c>
      <c r="C51" s="9" t="s">
        <v>182</v>
      </c>
      <c r="D51" s="12" t="s">
        <v>208</v>
      </c>
      <c r="E51" s="266">
        <v>1.99</v>
      </c>
      <c r="F51" s="35">
        <f>ROUNDUP(E51*BulkFoil!$O$1,-1)</f>
        <v>1400</v>
      </c>
      <c r="G51" s="35">
        <f>ROUNDUP(E51*BulkFoil!$O$3,-1)</f>
        <v>1300</v>
      </c>
      <c r="H51" s="2">
        <v>1</v>
      </c>
      <c r="I51" s="16">
        <f t="shared" si="0"/>
        <v>1400</v>
      </c>
      <c r="J51" s="16">
        <f t="shared" si="1"/>
        <v>1300</v>
      </c>
      <c r="K51" s="188" t="s">
        <v>2394</v>
      </c>
      <c r="L51" s="257" t="s">
        <v>5437</v>
      </c>
      <c r="M51" s="178">
        <f t="shared" si="2"/>
        <v>1.99</v>
      </c>
      <c r="N51" s="178"/>
    </row>
    <row r="52" spans="1:14" x14ac:dyDescent="0.3">
      <c r="A52" s="15" t="s">
        <v>4735</v>
      </c>
      <c r="B52" s="255" t="s">
        <v>4514</v>
      </c>
      <c r="C52" s="9" t="s">
        <v>182</v>
      </c>
      <c r="D52" s="12" t="s">
        <v>208</v>
      </c>
      <c r="E52" s="266">
        <v>1.99</v>
      </c>
      <c r="F52" s="35">
        <f>ROUNDUP(E52*BulkFoil!$O$1,-1)</f>
        <v>1400</v>
      </c>
      <c r="G52" s="35">
        <f>ROUNDUP(E52*BulkFoil!$O$3,-1)</f>
        <v>1300</v>
      </c>
      <c r="H52" s="2">
        <v>1</v>
      </c>
      <c r="I52" s="16">
        <f t="shared" si="0"/>
        <v>1400</v>
      </c>
      <c r="J52" s="16">
        <f t="shared" si="1"/>
        <v>1300</v>
      </c>
      <c r="K52" s="188" t="s">
        <v>2394</v>
      </c>
      <c r="L52" s="257" t="s">
        <v>5438</v>
      </c>
      <c r="M52" s="178">
        <f t="shared" si="2"/>
        <v>1.99</v>
      </c>
      <c r="N52" s="178"/>
    </row>
    <row r="53" spans="1:14" x14ac:dyDescent="0.3">
      <c r="A53" s="15" t="s">
        <v>5299</v>
      </c>
      <c r="B53" s="272" t="s">
        <v>5293</v>
      </c>
      <c r="C53" s="9" t="s">
        <v>182</v>
      </c>
      <c r="D53" s="11" t="s">
        <v>210</v>
      </c>
      <c r="E53" s="266">
        <v>2.99</v>
      </c>
      <c r="F53" s="35">
        <f>ROUNDUP(E53*BulkFoil!$O$1,-1)</f>
        <v>2100</v>
      </c>
      <c r="G53" s="35">
        <f>ROUNDUP(E53*BulkFoil!$O$3,-1)</f>
        <v>1950</v>
      </c>
      <c r="H53" s="2">
        <v>1</v>
      </c>
      <c r="I53" s="16">
        <f t="shared" si="0"/>
        <v>2100</v>
      </c>
      <c r="J53" s="16">
        <f t="shared" si="1"/>
        <v>1950</v>
      </c>
      <c r="K53" s="188" t="s">
        <v>2394</v>
      </c>
      <c r="L53" s="42" t="s">
        <v>5300</v>
      </c>
      <c r="M53" s="41">
        <f t="shared" si="2"/>
        <v>2.99</v>
      </c>
      <c r="N53" s="178"/>
    </row>
    <row r="54" spans="1:14" x14ac:dyDescent="0.3">
      <c r="A54" s="15" t="s">
        <v>5444</v>
      </c>
      <c r="B54" s="155" t="s">
        <v>1500</v>
      </c>
      <c r="C54" s="23" t="s">
        <v>183</v>
      </c>
      <c r="D54" s="12" t="s">
        <v>208</v>
      </c>
      <c r="E54" s="266">
        <v>1.99</v>
      </c>
      <c r="F54" s="35">
        <f>ROUNDUP(E54*BulkFoil!$O$1,-1)</f>
        <v>1400</v>
      </c>
      <c r="G54" s="35">
        <f>ROUNDUP(E54*BulkFoil!$O$3,-1)</f>
        <v>1300</v>
      </c>
      <c r="H54" s="2">
        <v>1</v>
      </c>
      <c r="I54" s="16">
        <f t="shared" si="0"/>
        <v>1400</v>
      </c>
      <c r="J54" s="16">
        <f t="shared" si="1"/>
        <v>1300</v>
      </c>
      <c r="K54" s="185">
        <v>1</v>
      </c>
      <c r="L54" s="257" t="s">
        <v>5443</v>
      </c>
      <c r="M54" s="178">
        <f t="shared" si="2"/>
        <v>1.99</v>
      </c>
      <c r="N54" s="178"/>
    </row>
    <row r="55" spans="1:14" x14ac:dyDescent="0.3">
      <c r="A55" s="15" t="s">
        <v>5446</v>
      </c>
      <c r="B55" s="165" t="s">
        <v>1515</v>
      </c>
      <c r="C55" s="23" t="s">
        <v>183</v>
      </c>
      <c r="D55" s="12" t="s">
        <v>208</v>
      </c>
      <c r="E55" s="266">
        <v>1.99</v>
      </c>
      <c r="F55" s="35">
        <f>ROUNDUP(E55*BulkFoil!$O$1,-1)</f>
        <v>1400</v>
      </c>
      <c r="G55" s="35">
        <f>ROUNDUP(E55*BulkFoil!$O$3,-1)</f>
        <v>1300</v>
      </c>
      <c r="H55" s="2">
        <v>1</v>
      </c>
      <c r="I55" s="16">
        <f t="shared" si="0"/>
        <v>1400</v>
      </c>
      <c r="J55" s="16">
        <f t="shared" si="1"/>
        <v>1300</v>
      </c>
      <c r="K55" s="185">
        <v>2</v>
      </c>
      <c r="L55" s="257" t="s">
        <v>5445</v>
      </c>
      <c r="M55" s="178">
        <f t="shared" si="2"/>
        <v>1.99</v>
      </c>
      <c r="N55" s="178"/>
    </row>
    <row r="56" spans="1:14" x14ac:dyDescent="0.3">
      <c r="A56" s="20" t="s">
        <v>752</v>
      </c>
      <c r="B56" s="170" t="s">
        <v>1523</v>
      </c>
      <c r="C56" s="23" t="s">
        <v>183</v>
      </c>
      <c r="D56" s="12" t="s">
        <v>208</v>
      </c>
      <c r="E56" s="266">
        <v>1.99</v>
      </c>
      <c r="F56" s="35">
        <f>ROUNDUP(E56*BulkFoil!$O$1,-1)</f>
        <v>1400</v>
      </c>
      <c r="G56" s="35">
        <f>ROUNDUP(E56*BulkFoil!$O$3,-1)</f>
        <v>1300</v>
      </c>
      <c r="H56" s="2">
        <v>1</v>
      </c>
      <c r="I56" s="16">
        <f t="shared" si="0"/>
        <v>1400</v>
      </c>
      <c r="J56" s="16">
        <f t="shared" si="1"/>
        <v>1300</v>
      </c>
      <c r="K56" s="185">
        <v>2</v>
      </c>
      <c r="L56" s="257" t="s">
        <v>5447</v>
      </c>
      <c r="M56" s="178">
        <f t="shared" si="2"/>
        <v>1.99</v>
      </c>
      <c r="N56" s="178"/>
    </row>
    <row r="57" spans="1:14" x14ac:dyDescent="0.3">
      <c r="A57" s="15" t="s">
        <v>5449</v>
      </c>
      <c r="B57" s="255" t="s">
        <v>4514</v>
      </c>
      <c r="C57" s="23" t="s">
        <v>183</v>
      </c>
      <c r="D57" s="12" t="s">
        <v>208</v>
      </c>
      <c r="E57" s="266">
        <v>1.99</v>
      </c>
      <c r="F57" s="35">
        <f>ROUNDUP(E57*BulkFoil!$O$1,-1)</f>
        <v>1400</v>
      </c>
      <c r="G57" s="35">
        <f>ROUNDUP(E57*BulkFoil!$O$3,-1)</f>
        <v>1300</v>
      </c>
      <c r="H57" s="2">
        <v>1</v>
      </c>
      <c r="I57" s="16">
        <f t="shared" si="0"/>
        <v>1400</v>
      </c>
      <c r="J57" s="16">
        <f t="shared" si="1"/>
        <v>1300</v>
      </c>
      <c r="K57" s="185">
        <v>2</v>
      </c>
      <c r="L57" s="257" t="s">
        <v>5448</v>
      </c>
      <c r="M57" s="178">
        <f t="shared" si="2"/>
        <v>1.99</v>
      </c>
      <c r="N57" s="178"/>
    </row>
    <row r="58" spans="1:14" x14ac:dyDescent="0.3">
      <c r="A58" s="20" t="s">
        <v>5451</v>
      </c>
      <c r="B58" s="169" t="s">
        <v>1519</v>
      </c>
      <c r="C58" s="23" t="s">
        <v>183</v>
      </c>
      <c r="D58" s="12" t="s">
        <v>208</v>
      </c>
      <c r="E58" s="266">
        <v>3.99</v>
      </c>
      <c r="F58" s="35">
        <f>ROUNDUP(E58*BulkFoil!$O$1,-1)</f>
        <v>2800</v>
      </c>
      <c r="G58" s="35">
        <f>ROUNDUP(E58*BulkFoil!$O$3,-1)</f>
        <v>2600</v>
      </c>
      <c r="H58" s="2">
        <v>1</v>
      </c>
      <c r="I58" s="16">
        <f t="shared" si="0"/>
        <v>2800</v>
      </c>
      <c r="J58" s="16">
        <f t="shared" si="1"/>
        <v>2600</v>
      </c>
      <c r="K58" s="185">
        <v>3</v>
      </c>
      <c r="L58" s="257" t="s">
        <v>5450</v>
      </c>
      <c r="M58" s="178">
        <f t="shared" si="2"/>
        <v>3.99</v>
      </c>
      <c r="N58" s="178"/>
    </row>
    <row r="59" spans="1:14" x14ac:dyDescent="0.3">
      <c r="A59" s="15" t="s">
        <v>5452</v>
      </c>
      <c r="B59" s="168" t="s">
        <v>1520</v>
      </c>
      <c r="C59" s="23" t="s">
        <v>183</v>
      </c>
      <c r="D59" s="12" t="s">
        <v>208</v>
      </c>
      <c r="E59" s="266">
        <v>1.99</v>
      </c>
      <c r="F59" s="35">
        <f>ROUNDUP(E59*BulkFoil!$O$1,-1)</f>
        <v>1400</v>
      </c>
      <c r="G59" s="35">
        <f>ROUNDUP(E59*BulkFoil!$O$3,-1)</f>
        <v>1300</v>
      </c>
      <c r="H59" s="2">
        <v>1</v>
      </c>
      <c r="I59" s="16">
        <f t="shared" si="0"/>
        <v>1400</v>
      </c>
      <c r="J59" s="16">
        <f t="shared" si="1"/>
        <v>1300</v>
      </c>
      <c r="K59" s="185">
        <v>3</v>
      </c>
      <c r="L59" s="257" t="s">
        <v>5453</v>
      </c>
      <c r="M59" s="178">
        <f t="shared" si="2"/>
        <v>1.99</v>
      </c>
      <c r="N59" s="178"/>
    </row>
    <row r="60" spans="1:14" x14ac:dyDescent="0.3">
      <c r="A60" s="15" t="s">
        <v>2245</v>
      </c>
      <c r="B60" s="170" t="s">
        <v>1523</v>
      </c>
      <c r="C60" s="23" t="s">
        <v>183</v>
      </c>
      <c r="D60" s="12" t="s">
        <v>208</v>
      </c>
      <c r="E60" s="266">
        <v>1.99</v>
      </c>
      <c r="F60" s="35">
        <f>ROUNDUP(E60*BulkFoil!$O$1,-1)</f>
        <v>1400</v>
      </c>
      <c r="G60" s="35">
        <f>ROUNDUP(E60*BulkFoil!$O$3,-1)</f>
        <v>1300</v>
      </c>
      <c r="H60" s="2">
        <v>2</v>
      </c>
      <c r="I60" s="16">
        <f t="shared" si="0"/>
        <v>2800</v>
      </c>
      <c r="J60" s="16">
        <f t="shared" si="1"/>
        <v>2600</v>
      </c>
      <c r="K60" s="185">
        <v>3</v>
      </c>
      <c r="L60" s="257" t="s">
        <v>5454</v>
      </c>
      <c r="M60" s="178">
        <f t="shared" si="2"/>
        <v>3.98</v>
      </c>
      <c r="N60" s="178"/>
    </row>
    <row r="61" spans="1:14" x14ac:dyDescent="0.3">
      <c r="A61" s="15" t="s">
        <v>5456</v>
      </c>
      <c r="B61" s="157" t="s">
        <v>2132</v>
      </c>
      <c r="C61" s="23" t="s">
        <v>183</v>
      </c>
      <c r="D61" s="12" t="s">
        <v>208</v>
      </c>
      <c r="E61" s="266">
        <v>1.99</v>
      </c>
      <c r="F61" s="35">
        <f>ROUNDUP(E61*BulkFoil!$O$1,-1)</f>
        <v>1400</v>
      </c>
      <c r="G61" s="35">
        <f>ROUNDUP(E61*BulkFoil!$O$3,-1)</f>
        <v>1300</v>
      </c>
      <c r="H61" s="2">
        <v>1</v>
      </c>
      <c r="I61" s="16">
        <f t="shared" si="0"/>
        <v>1400</v>
      </c>
      <c r="J61" s="16">
        <f t="shared" si="1"/>
        <v>1300</v>
      </c>
      <c r="K61" s="185">
        <v>3</v>
      </c>
      <c r="L61" s="257" t="s">
        <v>5455</v>
      </c>
      <c r="M61" s="178">
        <f t="shared" si="2"/>
        <v>1.99</v>
      </c>
      <c r="N61" s="178"/>
    </row>
    <row r="62" spans="1:14" x14ac:dyDescent="0.3">
      <c r="A62" s="15" t="s">
        <v>5458</v>
      </c>
      <c r="B62" s="249" t="s">
        <v>4120</v>
      </c>
      <c r="C62" s="23" t="s">
        <v>183</v>
      </c>
      <c r="D62" s="12" t="s">
        <v>208</v>
      </c>
      <c r="E62" s="266">
        <v>1.99</v>
      </c>
      <c r="F62" s="35">
        <f>ROUNDUP(E62*BulkFoil!$O$1,-1)</f>
        <v>1400</v>
      </c>
      <c r="G62" s="35">
        <f>ROUNDUP(E62*BulkFoil!$O$3,-1)</f>
        <v>1300</v>
      </c>
      <c r="H62" s="2">
        <v>1</v>
      </c>
      <c r="I62" s="16">
        <f t="shared" si="0"/>
        <v>1400</v>
      </c>
      <c r="J62" s="16">
        <f t="shared" si="1"/>
        <v>1300</v>
      </c>
      <c r="K62" s="185">
        <v>3</v>
      </c>
      <c r="L62" s="257" t="s">
        <v>5457</v>
      </c>
      <c r="M62" s="178">
        <f t="shared" si="2"/>
        <v>1.99</v>
      </c>
      <c r="N62" s="178"/>
    </row>
    <row r="63" spans="1:14" x14ac:dyDescent="0.3">
      <c r="A63" s="15" t="s">
        <v>4750</v>
      </c>
      <c r="B63" s="255" t="s">
        <v>4514</v>
      </c>
      <c r="C63" s="23" t="s">
        <v>183</v>
      </c>
      <c r="D63" s="12" t="s">
        <v>208</v>
      </c>
      <c r="E63" s="266">
        <v>1.99</v>
      </c>
      <c r="F63" s="35">
        <f>ROUNDUP(E63*BulkFoil!$O$1,-1)</f>
        <v>1400</v>
      </c>
      <c r="G63" s="35">
        <f>ROUNDUP(E63*BulkFoil!$O$3,-1)</f>
        <v>1300</v>
      </c>
      <c r="H63" s="2">
        <v>1</v>
      </c>
      <c r="I63" s="16">
        <f t="shared" si="0"/>
        <v>1400</v>
      </c>
      <c r="J63" s="16">
        <f t="shared" si="1"/>
        <v>1300</v>
      </c>
      <c r="K63" s="185">
        <v>3</v>
      </c>
      <c r="L63" s="257" t="s">
        <v>5459</v>
      </c>
      <c r="M63" s="178">
        <f t="shared" si="2"/>
        <v>1.99</v>
      </c>
      <c r="N63" s="178"/>
    </row>
    <row r="64" spans="1:14" x14ac:dyDescent="0.3">
      <c r="A64" s="15" t="s">
        <v>5461</v>
      </c>
      <c r="B64" s="255" t="s">
        <v>4514</v>
      </c>
      <c r="C64" s="23" t="s">
        <v>183</v>
      </c>
      <c r="D64" s="12" t="s">
        <v>208</v>
      </c>
      <c r="E64" s="266">
        <v>1.99</v>
      </c>
      <c r="F64" s="35">
        <f>ROUNDUP(E64*BulkFoil!$O$1,-1)</f>
        <v>1400</v>
      </c>
      <c r="G64" s="35">
        <f>ROUNDUP(E64*BulkFoil!$O$3,-1)</f>
        <v>1300</v>
      </c>
      <c r="H64" s="2">
        <v>1</v>
      </c>
      <c r="I64" s="16">
        <f t="shared" si="0"/>
        <v>1400</v>
      </c>
      <c r="J64" s="16">
        <f t="shared" si="1"/>
        <v>1300</v>
      </c>
      <c r="K64" s="185">
        <v>3</v>
      </c>
      <c r="L64" s="257" t="s">
        <v>5460</v>
      </c>
      <c r="M64" s="178">
        <f t="shared" si="2"/>
        <v>1.99</v>
      </c>
      <c r="N64" s="178"/>
    </row>
    <row r="65" spans="1:14" x14ac:dyDescent="0.3">
      <c r="A65" s="15" t="s">
        <v>5462</v>
      </c>
      <c r="B65" s="255" t="s">
        <v>4514</v>
      </c>
      <c r="C65" s="23" t="s">
        <v>183</v>
      </c>
      <c r="D65" s="12" t="s">
        <v>208</v>
      </c>
      <c r="E65" s="266">
        <v>1.99</v>
      </c>
      <c r="F65" s="35">
        <f>ROUNDUP(E65*BulkFoil!$O$1,-1)</f>
        <v>1400</v>
      </c>
      <c r="G65" s="35">
        <f>ROUNDUP(E65*BulkFoil!$O$3,-1)</f>
        <v>1300</v>
      </c>
      <c r="H65" s="2">
        <v>1</v>
      </c>
      <c r="I65" s="16">
        <f t="shared" si="0"/>
        <v>1400</v>
      </c>
      <c r="J65" s="16">
        <f t="shared" si="1"/>
        <v>1300</v>
      </c>
      <c r="K65" s="185">
        <v>3</v>
      </c>
      <c r="L65" s="257" t="s">
        <v>5463</v>
      </c>
      <c r="M65" s="178">
        <f t="shared" si="2"/>
        <v>1.99</v>
      </c>
      <c r="N65" s="178"/>
    </row>
    <row r="66" spans="1:14" x14ac:dyDescent="0.3">
      <c r="A66" s="15" t="s">
        <v>5465</v>
      </c>
      <c r="B66" s="272" t="s">
        <v>5293</v>
      </c>
      <c r="C66" s="23" t="s">
        <v>183</v>
      </c>
      <c r="D66" s="12" t="s">
        <v>208</v>
      </c>
      <c r="E66" s="266">
        <v>1.99</v>
      </c>
      <c r="F66" s="35">
        <f>ROUNDUP(E66*BulkFoil!$O$1,-1)</f>
        <v>1400</v>
      </c>
      <c r="G66" s="35">
        <f>ROUNDUP(E66*BulkFoil!$O$3,-1)</f>
        <v>1300</v>
      </c>
      <c r="H66" s="2">
        <v>1</v>
      </c>
      <c r="I66" s="16">
        <f t="shared" ref="I66:I129" si="3">F66*H66</f>
        <v>1400</v>
      </c>
      <c r="J66" s="16">
        <f t="shared" ref="J66:J129" si="4">G66*H66</f>
        <v>1300</v>
      </c>
      <c r="K66" s="185">
        <v>3</v>
      </c>
      <c r="L66" s="257" t="s">
        <v>5464</v>
      </c>
      <c r="M66" s="178">
        <f t="shared" ref="M66:M129" si="5">E66*H66</f>
        <v>1.99</v>
      </c>
      <c r="N66" s="178"/>
    </row>
    <row r="67" spans="1:14" x14ac:dyDescent="0.3">
      <c r="A67" s="15" t="s">
        <v>5467</v>
      </c>
      <c r="B67" s="164" t="s">
        <v>1514</v>
      </c>
      <c r="C67" s="23" t="s">
        <v>183</v>
      </c>
      <c r="D67" s="12" t="s">
        <v>208</v>
      </c>
      <c r="E67" s="266">
        <v>1.99</v>
      </c>
      <c r="F67" s="35">
        <f>ROUNDUP(E67*BulkFoil!$O$1,-1)</f>
        <v>1400</v>
      </c>
      <c r="G67" s="35">
        <f>ROUNDUP(E67*BulkFoil!$O$3,-1)</f>
        <v>1300</v>
      </c>
      <c r="H67" s="2">
        <v>1</v>
      </c>
      <c r="I67" s="16">
        <f t="shared" si="3"/>
        <v>1400</v>
      </c>
      <c r="J67" s="16">
        <f t="shared" si="4"/>
        <v>1300</v>
      </c>
      <c r="K67" s="185">
        <v>4</v>
      </c>
      <c r="L67" s="257" t="s">
        <v>5466</v>
      </c>
      <c r="M67" s="178">
        <f t="shared" si="5"/>
        <v>1.99</v>
      </c>
      <c r="N67" s="178"/>
    </row>
    <row r="68" spans="1:14" x14ac:dyDescent="0.3">
      <c r="A68" s="15" t="s">
        <v>799</v>
      </c>
      <c r="B68" s="169" t="s">
        <v>1519</v>
      </c>
      <c r="C68" s="23" t="s">
        <v>183</v>
      </c>
      <c r="D68" s="12" t="s">
        <v>208</v>
      </c>
      <c r="E68" s="266">
        <v>1.99</v>
      </c>
      <c r="F68" s="35">
        <f>ROUNDUP(E68*BulkFoil!$O$1,-1)</f>
        <v>1400</v>
      </c>
      <c r="G68" s="35">
        <f>ROUNDUP(E68*BulkFoil!$O$3,-1)</f>
        <v>1300</v>
      </c>
      <c r="H68" s="2">
        <v>2</v>
      </c>
      <c r="I68" s="16">
        <f t="shared" si="3"/>
        <v>2800</v>
      </c>
      <c r="J68" s="16">
        <f t="shared" si="4"/>
        <v>2600</v>
      </c>
      <c r="K68" s="185">
        <v>4</v>
      </c>
      <c r="L68" s="257" t="s">
        <v>5468</v>
      </c>
      <c r="M68" s="178">
        <f t="shared" si="5"/>
        <v>3.98</v>
      </c>
      <c r="N68" s="178"/>
    </row>
    <row r="69" spans="1:14" x14ac:dyDescent="0.3">
      <c r="A69" s="15" t="s">
        <v>3426</v>
      </c>
      <c r="B69" s="205" t="s">
        <v>2628</v>
      </c>
      <c r="C69" s="23" t="s">
        <v>183</v>
      </c>
      <c r="D69" s="12" t="s">
        <v>208</v>
      </c>
      <c r="E69" s="266">
        <v>1.99</v>
      </c>
      <c r="F69" s="35">
        <f>ROUNDUP(E69*BulkFoil!$O$1,-1)</f>
        <v>1400</v>
      </c>
      <c r="G69" s="35">
        <f>ROUNDUP(E69*BulkFoil!$O$3,-1)</f>
        <v>1300</v>
      </c>
      <c r="H69" s="2">
        <v>1</v>
      </c>
      <c r="I69" s="16">
        <f t="shared" si="3"/>
        <v>1400</v>
      </c>
      <c r="J69" s="16">
        <f t="shared" si="4"/>
        <v>1300</v>
      </c>
      <c r="K69" s="185">
        <v>4</v>
      </c>
      <c r="L69" s="257" t="s">
        <v>5469</v>
      </c>
      <c r="M69" s="178">
        <f t="shared" si="5"/>
        <v>1.99</v>
      </c>
      <c r="N69" s="178"/>
    </row>
    <row r="70" spans="1:14" x14ac:dyDescent="0.3">
      <c r="A70" s="15" t="s">
        <v>5471</v>
      </c>
      <c r="B70" s="205" t="s">
        <v>2628</v>
      </c>
      <c r="C70" s="23" t="s">
        <v>183</v>
      </c>
      <c r="D70" s="12" t="s">
        <v>208</v>
      </c>
      <c r="E70" s="266">
        <v>1.99</v>
      </c>
      <c r="F70" s="35">
        <f>ROUNDUP(E70*BulkFoil!$O$1,-1)</f>
        <v>1400</v>
      </c>
      <c r="G70" s="35">
        <f>ROUNDUP(E70*BulkFoil!$O$3,-1)</f>
        <v>1300</v>
      </c>
      <c r="H70" s="2">
        <v>2</v>
      </c>
      <c r="I70" s="16">
        <f t="shared" si="3"/>
        <v>2800</v>
      </c>
      <c r="J70" s="16">
        <f t="shared" si="4"/>
        <v>2600</v>
      </c>
      <c r="K70" s="185">
        <v>4</v>
      </c>
      <c r="L70" s="257" t="s">
        <v>5470</v>
      </c>
      <c r="M70" s="178">
        <f t="shared" si="5"/>
        <v>3.98</v>
      </c>
      <c r="N70" s="178"/>
    </row>
    <row r="71" spans="1:14" x14ac:dyDescent="0.3">
      <c r="A71" s="15" t="s">
        <v>5472</v>
      </c>
      <c r="B71" s="133" t="s">
        <v>1470</v>
      </c>
      <c r="C71" s="23" t="s">
        <v>183</v>
      </c>
      <c r="D71" s="12" t="s">
        <v>208</v>
      </c>
      <c r="E71" s="266">
        <v>1.99</v>
      </c>
      <c r="F71" s="35">
        <f>ROUNDUP(E71*BulkFoil!$O$1,-1)</f>
        <v>1400</v>
      </c>
      <c r="G71" s="35">
        <f>ROUNDUP(E71*BulkFoil!$O$3,-1)</f>
        <v>1300</v>
      </c>
      <c r="H71" s="2">
        <v>1</v>
      </c>
      <c r="I71" s="16">
        <f t="shared" si="3"/>
        <v>1400</v>
      </c>
      <c r="J71" s="16">
        <f t="shared" si="4"/>
        <v>1300</v>
      </c>
      <c r="K71" s="185">
        <v>5</v>
      </c>
      <c r="L71" s="257" t="s">
        <v>5473</v>
      </c>
      <c r="M71" s="178">
        <f t="shared" si="5"/>
        <v>1.99</v>
      </c>
      <c r="N71" s="178"/>
    </row>
    <row r="72" spans="1:14" x14ac:dyDescent="0.3">
      <c r="A72" s="15" t="s">
        <v>813</v>
      </c>
      <c r="B72" s="170" t="s">
        <v>1523</v>
      </c>
      <c r="C72" s="23" t="s">
        <v>183</v>
      </c>
      <c r="D72" s="12" t="s">
        <v>208</v>
      </c>
      <c r="E72" s="266">
        <v>1.99</v>
      </c>
      <c r="F72" s="35">
        <f>ROUNDUP(E72*BulkFoil!$O$1,-1)</f>
        <v>1400</v>
      </c>
      <c r="G72" s="35">
        <f>ROUNDUP(E72*BulkFoil!$O$3,-1)</f>
        <v>1300</v>
      </c>
      <c r="H72" s="2">
        <v>1</v>
      </c>
      <c r="I72" s="16">
        <f t="shared" si="3"/>
        <v>1400</v>
      </c>
      <c r="J72" s="16">
        <f t="shared" si="4"/>
        <v>1300</v>
      </c>
      <c r="K72" s="185">
        <v>5</v>
      </c>
      <c r="L72" s="257" t="s">
        <v>5474</v>
      </c>
      <c r="M72" s="178">
        <f t="shared" si="5"/>
        <v>1.99</v>
      </c>
      <c r="N72" s="178"/>
    </row>
    <row r="73" spans="1:14" x14ac:dyDescent="0.3">
      <c r="A73" s="20" t="s">
        <v>813</v>
      </c>
      <c r="B73" s="170" t="s">
        <v>1523</v>
      </c>
      <c r="C73" s="23" t="s">
        <v>183</v>
      </c>
      <c r="D73" s="12" t="s">
        <v>208</v>
      </c>
      <c r="E73" s="266">
        <v>2.99</v>
      </c>
      <c r="F73" s="35">
        <f>ROUNDUP(E73*BulkFoil!$O$1,-1)</f>
        <v>2100</v>
      </c>
      <c r="G73" s="35">
        <f>ROUNDUP(E73*BulkFoil!$O$3,-1)</f>
        <v>1950</v>
      </c>
      <c r="H73" s="2">
        <v>1</v>
      </c>
      <c r="I73" s="16">
        <f t="shared" si="3"/>
        <v>2100</v>
      </c>
      <c r="J73" s="16">
        <f t="shared" si="4"/>
        <v>1950</v>
      </c>
      <c r="K73" s="185">
        <v>5</v>
      </c>
      <c r="L73" s="257" t="s">
        <v>5475</v>
      </c>
      <c r="M73" s="178">
        <f t="shared" si="5"/>
        <v>2.99</v>
      </c>
      <c r="N73" s="178"/>
    </row>
    <row r="74" spans="1:14" x14ac:dyDescent="0.3">
      <c r="A74" s="15" t="s">
        <v>4766</v>
      </c>
      <c r="B74" s="255" t="s">
        <v>4514</v>
      </c>
      <c r="C74" s="23" t="s">
        <v>183</v>
      </c>
      <c r="D74" s="12" t="s">
        <v>208</v>
      </c>
      <c r="E74" s="266">
        <v>1.99</v>
      </c>
      <c r="F74" s="35">
        <f>ROUNDUP(E74*BulkFoil!$O$1,-1)</f>
        <v>1400</v>
      </c>
      <c r="G74" s="35">
        <f>ROUNDUP(E74*BulkFoil!$O$3,-1)</f>
        <v>1300</v>
      </c>
      <c r="H74" s="2">
        <v>1</v>
      </c>
      <c r="I74" s="16">
        <f t="shared" si="3"/>
        <v>1400</v>
      </c>
      <c r="J74" s="16">
        <f t="shared" si="4"/>
        <v>1300</v>
      </c>
      <c r="K74" s="185">
        <v>5</v>
      </c>
      <c r="L74" s="257" t="s">
        <v>5476</v>
      </c>
      <c r="M74" s="178">
        <f t="shared" si="5"/>
        <v>1.99</v>
      </c>
      <c r="N74" s="178"/>
    </row>
    <row r="75" spans="1:14" x14ac:dyDescent="0.3">
      <c r="A75" s="15" t="s">
        <v>5477</v>
      </c>
      <c r="B75" s="255" t="s">
        <v>4514</v>
      </c>
      <c r="C75" s="23" t="s">
        <v>183</v>
      </c>
      <c r="D75" s="12" t="s">
        <v>208</v>
      </c>
      <c r="E75" s="266">
        <v>1.99</v>
      </c>
      <c r="F75" s="35">
        <f>ROUNDUP(E75*BulkFoil!$O$1,-1)</f>
        <v>1400</v>
      </c>
      <c r="G75" s="35">
        <f>ROUNDUP(E75*BulkFoil!$O$3,-1)</f>
        <v>1300</v>
      </c>
      <c r="H75" s="2">
        <v>1</v>
      </c>
      <c r="I75" s="16">
        <f t="shared" si="3"/>
        <v>1400</v>
      </c>
      <c r="J75" s="16">
        <f t="shared" si="4"/>
        <v>1300</v>
      </c>
      <c r="K75" s="185">
        <v>5</v>
      </c>
      <c r="L75" s="257" t="s">
        <v>5478</v>
      </c>
      <c r="M75" s="178">
        <f t="shared" si="5"/>
        <v>1.99</v>
      </c>
      <c r="N75" s="178"/>
    </row>
    <row r="76" spans="1:14" x14ac:dyDescent="0.3">
      <c r="A76" s="20" t="s">
        <v>4766</v>
      </c>
      <c r="B76" s="255" t="s">
        <v>4514</v>
      </c>
      <c r="C76" s="23" t="s">
        <v>183</v>
      </c>
      <c r="D76" s="12" t="s">
        <v>208</v>
      </c>
      <c r="E76" s="266">
        <v>1.99</v>
      </c>
      <c r="F76" s="35">
        <f>ROUNDUP(E76*BulkFoil!$O$1,-1)</f>
        <v>1400</v>
      </c>
      <c r="G76" s="35">
        <f>ROUNDUP(E76*BulkFoil!$O$3,-1)</f>
        <v>1300</v>
      </c>
      <c r="H76" s="2">
        <v>1</v>
      </c>
      <c r="I76" s="16">
        <f t="shared" si="3"/>
        <v>1400</v>
      </c>
      <c r="J76" s="16">
        <f t="shared" si="4"/>
        <v>1300</v>
      </c>
      <c r="K76" s="185">
        <v>5</v>
      </c>
      <c r="L76" s="257" t="s">
        <v>5479</v>
      </c>
      <c r="M76" s="178">
        <f t="shared" si="5"/>
        <v>1.99</v>
      </c>
      <c r="N76" s="178"/>
    </row>
    <row r="77" spans="1:14" x14ac:dyDescent="0.3">
      <c r="A77" s="15" t="s">
        <v>5481</v>
      </c>
      <c r="B77" s="155" t="s">
        <v>1500</v>
      </c>
      <c r="C77" s="23" t="s">
        <v>183</v>
      </c>
      <c r="D77" s="12" t="s">
        <v>208</v>
      </c>
      <c r="E77" s="266">
        <v>1.99</v>
      </c>
      <c r="F77" s="35">
        <f>ROUNDUP(E77*BulkFoil!$O$1,-1)</f>
        <v>1400</v>
      </c>
      <c r="G77" s="35">
        <f>ROUNDUP(E77*BulkFoil!$O$3,-1)</f>
        <v>1300</v>
      </c>
      <c r="H77" s="2">
        <v>1</v>
      </c>
      <c r="I77" s="16">
        <f t="shared" si="3"/>
        <v>1400</v>
      </c>
      <c r="J77" s="16">
        <f t="shared" si="4"/>
        <v>1300</v>
      </c>
      <c r="K77" s="185">
        <v>6</v>
      </c>
      <c r="L77" s="257" t="s">
        <v>5480</v>
      </c>
      <c r="M77" s="178">
        <f t="shared" si="5"/>
        <v>1.99</v>
      </c>
      <c r="N77" s="178"/>
    </row>
    <row r="78" spans="1:14" x14ac:dyDescent="0.3">
      <c r="A78" s="15" t="s">
        <v>5485</v>
      </c>
      <c r="B78" s="157" t="s">
        <v>2132</v>
      </c>
      <c r="C78" s="23" t="s">
        <v>183</v>
      </c>
      <c r="D78" s="12" t="s">
        <v>208</v>
      </c>
      <c r="E78" s="266">
        <v>1.99</v>
      </c>
      <c r="F78" s="35">
        <f>ROUNDUP(E78*BulkFoil!$O$1,-1)</f>
        <v>1400</v>
      </c>
      <c r="G78" s="35">
        <f>ROUNDUP(E78*BulkFoil!$O$3,-1)</f>
        <v>1300</v>
      </c>
      <c r="H78" s="2">
        <v>1</v>
      </c>
      <c r="I78" s="16">
        <f t="shared" si="3"/>
        <v>1400</v>
      </c>
      <c r="J78" s="16">
        <f t="shared" si="4"/>
        <v>1300</v>
      </c>
      <c r="K78" s="185">
        <v>6</v>
      </c>
      <c r="L78" s="257" t="s">
        <v>5484</v>
      </c>
      <c r="M78" s="178">
        <f t="shared" si="5"/>
        <v>1.99</v>
      </c>
      <c r="N78" s="178"/>
    </row>
    <row r="79" spans="1:14" x14ac:dyDescent="0.3">
      <c r="A79" s="15" t="s">
        <v>5486</v>
      </c>
      <c r="B79" s="165" t="s">
        <v>1515</v>
      </c>
      <c r="C79" s="23" t="s">
        <v>183</v>
      </c>
      <c r="D79" s="12" t="s">
        <v>208</v>
      </c>
      <c r="E79" s="266">
        <v>0.99</v>
      </c>
      <c r="F79" s="35">
        <f>ROUNDUP(E79*BulkFoil!$O$1,-1)</f>
        <v>700</v>
      </c>
      <c r="G79" s="35">
        <f>ROUNDUP(E79*BulkFoil!$O$3,-1)</f>
        <v>650</v>
      </c>
      <c r="H79" s="2">
        <v>1</v>
      </c>
      <c r="I79" s="16">
        <f t="shared" si="3"/>
        <v>700</v>
      </c>
      <c r="J79" s="16">
        <f t="shared" si="4"/>
        <v>650</v>
      </c>
      <c r="K79" s="185">
        <v>9</v>
      </c>
      <c r="L79" s="257" t="s">
        <v>5487</v>
      </c>
      <c r="M79" s="178">
        <f t="shared" si="5"/>
        <v>0.99</v>
      </c>
      <c r="N79" s="178"/>
    </row>
    <row r="80" spans="1:14" x14ac:dyDescent="0.3">
      <c r="A80" s="15" t="s">
        <v>3562</v>
      </c>
      <c r="B80" s="193" t="s">
        <v>2423</v>
      </c>
      <c r="C80" s="23" t="s">
        <v>183</v>
      </c>
      <c r="D80" s="12" t="s">
        <v>208</v>
      </c>
      <c r="E80" s="266">
        <v>1.99</v>
      </c>
      <c r="F80" s="35">
        <f>ROUNDUP(E80*BulkFoil!$O$1,-1)</f>
        <v>1400</v>
      </c>
      <c r="G80" s="35">
        <f>ROUNDUP(E80*BulkFoil!$O$3,-1)</f>
        <v>1300</v>
      </c>
      <c r="H80" s="2">
        <v>1</v>
      </c>
      <c r="I80" s="16">
        <f t="shared" si="3"/>
        <v>1400</v>
      </c>
      <c r="J80" s="16">
        <f t="shared" si="4"/>
        <v>1300</v>
      </c>
      <c r="K80" s="188" t="s">
        <v>2394</v>
      </c>
      <c r="L80" s="257" t="s">
        <v>5488</v>
      </c>
      <c r="M80" s="178">
        <f t="shared" si="5"/>
        <v>1.99</v>
      </c>
      <c r="N80" s="178"/>
    </row>
    <row r="81" spans="1:14" x14ac:dyDescent="0.3">
      <c r="A81" s="15" t="s">
        <v>4770</v>
      </c>
      <c r="B81" s="255" t="s">
        <v>4514</v>
      </c>
      <c r="C81" s="23" t="s">
        <v>183</v>
      </c>
      <c r="D81" s="12" t="s">
        <v>208</v>
      </c>
      <c r="E81" s="266">
        <v>1.99</v>
      </c>
      <c r="F81" s="35">
        <f>ROUNDUP(E81*BulkFoil!$O$1,-1)</f>
        <v>1400</v>
      </c>
      <c r="G81" s="35">
        <f>ROUNDUP(E81*BulkFoil!$O$3,-1)</f>
        <v>1300</v>
      </c>
      <c r="H81" s="2">
        <v>1</v>
      </c>
      <c r="I81" s="16">
        <f t="shared" si="3"/>
        <v>1400</v>
      </c>
      <c r="J81" s="16">
        <f t="shared" si="4"/>
        <v>1300</v>
      </c>
      <c r="K81" s="188" t="s">
        <v>2394</v>
      </c>
      <c r="L81" s="257" t="s">
        <v>5489</v>
      </c>
      <c r="M81" s="178">
        <f t="shared" si="5"/>
        <v>1.99</v>
      </c>
      <c r="N81" s="178"/>
    </row>
    <row r="82" spans="1:14" x14ac:dyDescent="0.3">
      <c r="A82" s="15" t="s">
        <v>3443</v>
      </c>
      <c r="B82" s="284" t="s">
        <v>6291</v>
      </c>
      <c r="C82" s="8" t="s">
        <v>184</v>
      </c>
      <c r="D82" s="12" t="s">
        <v>208</v>
      </c>
      <c r="E82" s="266">
        <v>2.4900000000000002</v>
      </c>
      <c r="F82" s="35">
        <f>ROUNDUP(E82*BulkFoil!$O$1,-1)</f>
        <v>1750</v>
      </c>
      <c r="G82" s="35">
        <f>ROUNDUP(E82*BulkFoil!$O$3,-1)</f>
        <v>1620</v>
      </c>
      <c r="H82" s="2">
        <v>1</v>
      </c>
      <c r="I82" s="16">
        <f t="shared" si="3"/>
        <v>1750</v>
      </c>
      <c r="J82" s="16">
        <f t="shared" si="4"/>
        <v>1620</v>
      </c>
      <c r="K82" s="185">
        <v>1</v>
      </c>
      <c r="L82" s="257" t="s">
        <v>6408</v>
      </c>
      <c r="M82" s="178">
        <f t="shared" si="5"/>
        <v>2.4900000000000002</v>
      </c>
      <c r="N82" s="178"/>
    </row>
    <row r="83" spans="1:14" x14ac:dyDescent="0.3">
      <c r="A83" s="15" t="s">
        <v>551</v>
      </c>
      <c r="B83" s="23" t="s">
        <v>1295</v>
      </c>
      <c r="C83" s="8" t="s">
        <v>184</v>
      </c>
      <c r="D83" s="11" t="s">
        <v>210</v>
      </c>
      <c r="E83" s="266">
        <v>2.4900000000000002</v>
      </c>
      <c r="F83" s="35">
        <f>ROUNDUP(E83*BulkFoil!$O$1,-1)</f>
        <v>1750</v>
      </c>
      <c r="G83" s="35">
        <f>ROUNDUP(E83*BulkFoil!$O$3,-1)</f>
        <v>1620</v>
      </c>
      <c r="H83" s="2">
        <v>1</v>
      </c>
      <c r="I83" s="16">
        <f t="shared" si="3"/>
        <v>1750</v>
      </c>
      <c r="J83" s="16">
        <f t="shared" si="4"/>
        <v>1620</v>
      </c>
      <c r="K83" s="185">
        <v>2</v>
      </c>
      <c r="L83" s="257" t="s">
        <v>5490</v>
      </c>
      <c r="M83" s="178">
        <f t="shared" si="5"/>
        <v>2.4900000000000002</v>
      </c>
      <c r="N83" s="178"/>
    </row>
    <row r="84" spans="1:14" x14ac:dyDescent="0.3">
      <c r="A84" s="15" t="s">
        <v>836</v>
      </c>
      <c r="B84" s="151" t="s">
        <v>1495</v>
      </c>
      <c r="C84" s="8" t="s">
        <v>184</v>
      </c>
      <c r="D84" s="12" t="s">
        <v>208</v>
      </c>
      <c r="E84" s="266">
        <v>1.99</v>
      </c>
      <c r="F84" s="35">
        <f>ROUNDUP(E84*BulkFoil!$O$1,-1)</f>
        <v>1400</v>
      </c>
      <c r="G84" s="35">
        <f>ROUNDUP(E84*BulkFoil!$O$3,-1)</f>
        <v>1300</v>
      </c>
      <c r="H84" s="2">
        <v>1</v>
      </c>
      <c r="I84" s="16">
        <f t="shared" si="3"/>
        <v>1400</v>
      </c>
      <c r="J84" s="16">
        <f t="shared" si="4"/>
        <v>1300</v>
      </c>
      <c r="K84" s="185">
        <v>2</v>
      </c>
      <c r="L84" s="257" t="s">
        <v>5491</v>
      </c>
      <c r="M84" s="178">
        <f t="shared" si="5"/>
        <v>1.99</v>
      </c>
      <c r="N84" s="178"/>
    </row>
    <row r="85" spans="1:14" x14ac:dyDescent="0.3">
      <c r="A85" s="15" t="s">
        <v>5492</v>
      </c>
      <c r="B85" s="162" t="s">
        <v>1512</v>
      </c>
      <c r="C85" s="8" t="s">
        <v>184</v>
      </c>
      <c r="D85" s="12" t="s">
        <v>208</v>
      </c>
      <c r="E85" s="266">
        <v>1.99</v>
      </c>
      <c r="F85" s="35">
        <f>ROUNDUP(E85*BulkFoil!$O$1,-1)</f>
        <v>1400</v>
      </c>
      <c r="G85" s="35">
        <f>ROUNDUP(E85*BulkFoil!$O$3,-1)</f>
        <v>1300</v>
      </c>
      <c r="H85" s="2">
        <v>1</v>
      </c>
      <c r="I85" s="16">
        <f t="shared" si="3"/>
        <v>1400</v>
      </c>
      <c r="J85" s="16">
        <f t="shared" si="4"/>
        <v>1300</v>
      </c>
      <c r="K85" s="185">
        <v>2</v>
      </c>
      <c r="L85" s="257" t="s">
        <v>5493</v>
      </c>
      <c r="M85" s="178">
        <f t="shared" si="5"/>
        <v>1.99</v>
      </c>
      <c r="N85" s="178"/>
    </row>
    <row r="86" spans="1:14" x14ac:dyDescent="0.3">
      <c r="A86" s="15" t="s">
        <v>5495</v>
      </c>
      <c r="B86" s="165" t="s">
        <v>1515</v>
      </c>
      <c r="C86" s="8" t="s">
        <v>184</v>
      </c>
      <c r="D86" s="12" t="s">
        <v>208</v>
      </c>
      <c r="E86" s="266">
        <v>1.99</v>
      </c>
      <c r="F86" s="35">
        <f>ROUNDUP(E86*BulkFoil!$O$1,-1)</f>
        <v>1400</v>
      </c>
      <c r="G86" s="35">
        <f>ROUNDUP(E86*BulkFoil!$O$3,-1)</f>
        <v>1300</v>
      </c>
      <c r="H86" s="2">
        <v>1</v>
      </c>
      <c r="I86" s="16">
        <f t="shared" si="3"/>
        <v>1400</v>
      </c>
      <c r="J86" s="16">
        <f t="shared" si="4"/>
        <v>1300</v>
      </c>
      <c r="K86" s="185">
        <v>2</v>
      </c>
      <c r="L86" s="257" t="s">
        <v>5494</v>
      </c>
      <c r="M86" s="178">
        <f t="shared" si="5"/>
        <v>1.99</v>
      </c>
      <c r="N86" s="178"/>
    </row>
    <row r="87" spans="1:14" x14ac:dyDescent="0.3">
      <c r="A87" s="20" t="s">
        <v>4781</v>
      </c>
      <c r="B87" s="255" t="s">
        <v>4514</v>
      </c>
      <c r="C87" s="8" t="s">
        <v>184</v>
      </c>
      <c r="D87" s="12" t="s">
        <v>208</v>
      </c>
      <c r="E87" s="266">
        <v>1.99</v>
      </c>
      <c r="F87" s="35">
        <f>ROUNDUP(E87*BulkFoil!$O$1,-1)</f>
        <v>1400</v>
      </c>
      <c r="G87" s="35">
        <f>ROUNDUP(E87*BulkFoil!$O$3,-1)</f>
        <v>1300</v>
      </c>
      <c r="H87" s="2">
        <v>1</v>
      </c>
      <c r="I87" s="16">
        <f t="shared" si="3"/>
        <v>1400</v>
      </c>
      <c r="J87" s="16">
        <f t="shared" si="4"/>
        <v>1300</v>
      </c>
      <c r="K87" s="185">
        <v>2</v>
      </c>
      <c r="L87" s="257" t="s">
        <v>5496</v>
      </c>
      <c r="M87" s="178">
        <f t="shared" si="5"/>
        <v>1.99</v>
      </c>
      <c r="N87" s="178"/>
    </row>
    <row r="88" spans="1:14" x14ac:dyDescent="0.3">
      <c r="A88" s="15" t="s">
        <v>5498</v>
      </c>
      <c r="B88" s="150" t="s">
        <v>1494</v>
      </c>
      <c r="C88" s="8" t="s">
        <v>184</v>
      </c>
      <c r="D88" s="12" t="s">
        <v>208</v>
      </c>
      <c r="E88" s="266">
        <v>1.99</v>
      </c>
      <c r="F88" s="35">
        <f>ROUNDUP(E88*BulkFoil!$O$1,-1)</f>
        <v>1400</v>
      </c>
      <c r="G88" s="35">
        <f>ROUNDUP(E88*BulkFoil!$O$3,-1)</f>
        <v>1300</v>
      </c>
      <c r="H88" s="2">
        <v>1</v>
      </c>
      <c r="I88" s="16">
        <f t="shared" si="3"/>
        <v>1400</v>
      </c>
      <c r="J88" s="16">
        <f t="shared" si="4"/>
        <v>1300</v>
      </c>
      <c r="K88" s="185">
        <v>3</v>
      </c>
      <c r="L88" s="257" t="s">
        <v>5497</v>
      </c>
      <c r="M88" s="178">
        <f t="shared" si="5"/>
        <v>1.99</v>
      </c>
      <c r="N88" s="178"/>
    </row>
    <row r="89" spans="1:14" x14ac:dyDescent="0.3">
      <c r="A89" s="15" t="s">
        <v>2955</v>
      </c>
      <c r="B89" s="164" t="s">
        <v>1514</v>
      </c>
      <c r="C89" s="8" t="s">
        <v>184</v>
      </c>
      <c r="D89" s="12" t="s">
        <v>208</v>
      </c>
      <c r="E89" s="266">
        <v>1.99</v>
      </c>
      <c r="F89" s="35">
        <f>ROUNDUP(E89*BulkFoil!$O$1,-1)</f>
        <v>1400</v>
      </c>
      <c r="G89" s="35">
        <f>ROUNDUP(E89*BulkFoil!$O$3,-1)</f>
        <v>1300</v>
      </c>
      <c r="H89" s="2">
        <v>1</v>
      </c>
      <c r="I89" s="16">
        <f t="shared" si="3"/>
        <v>1400</v>
      </c>
      <c r="J89" s="16">
        <f t="shared" si="4"/>
        <v>1300</v>
      </c>
      <c r="K89" s="185">
        <v>3</v>
      </c>
      <c r="L89" s="257" t="s">
        <v>5499</v>
      </c>
      <c r="M89" s="178">
        <f t="shared" si="5"/>
        <v>1.99</v>
      </c>
      <c r="N89" s="178"/>
    </row>
    <row r="90" spans="1:14" x14ac:dyDescent="0.3">
      <c r="A90" s="15" t="s">
        <v>872</v>
      </c>
      <c r="B90" s="170" t="s">
        <v>1523</v>
      </c>
      <c r="C90" s="8" t="s">
        <v>184</v>
      </c>
      <c r="D90" s="12" t="s">
        <v>208</v>
      </c>
      <c r="E90" s="266">
        <v>1.99</v>
      </c>
      <c r="F90" s="35">
        <f>ROUNDUP(E90*BulkFoil!$O$1,-1)</f>
        <v>1400</v>
      </c>
      <c r="G90" s="35">
        <f>ROUNDUP(E90*BulkFoil!$O$3,-1)</f>
        <v>1300</v>
      </c>
      <c r="H90" s="2">
        <v>1</v>
      </c>
      <c r="I90" s="16">
        <f t="shared" si="3"/>
        <v>1400</v>
      </c>
      <c r="J90" s="16">
        <f t="shared" si="4"/>
        <v>1300</v>
      </c>
      <c r="K90" s="185">
        <v>3</v>
      </c>
      <c r="L90" s="257" t="s">
        <v>5500</v>
      </c>
      <c r="M90" s="178">
        <f t="shared" si="5"/>
        <v>1.99</v>
      </c>
      <c r="N90" s="178"/>
    </row>
    <row r="91" spans="1:14" x14ac:dyDescent="0.3">
      <c r="A91" s="20" t="s">
        <v>872</v>
      </c>
      <c r="B91" s="170" t="s">
        <v>1523</v>
      </c>
      <c r="C91" s="8" t="s">
        <v>184</v>
      </c>
      <c r="D91" s="12" t="s">
        <v>208</v>
      </c>
      <c r="E91" s="266">
        <v>2.99</v>
      </c>
      <c r="F91" s="35">
        <f>ROUNDUP(E91*BulkFoil!$O$1,-1)</f>
        <v>2100</v>
      </c>
      <c r="G91" s="35">
        <f>ROUNDUP(E91*BulkFoil!$O$3,-1)</f>
        <v>1950</v>
      </c>
      <c r="H91" s="2">
        <v>2</v>
      </c>
      <c r="I91" s="16">
        <f t="shared" si="3"/>
        <v>4200</v>
      </c>
      <c r="J91" s="16">
        <f t="shared" si="4"/>
        <v>3900</v>
      </c>
      <c r="K91" s="185">
        <v>3</v>
      </c>
      <c r="L91" s="257" t="s">
        <v>5501</v>
      </c>
      <c r="M91" s="178">
        <f t="shared" si="5"/>
        <v>5.98</v>
      </c>
      <c r="N91" s="178"/>
    </row>
    <row r="92" spans="1:14" x14ac:dyDescent="0.3">
      <c r="A92" s="15" t="s">
        <v>876</v>
      </c>
      <c r="B92" s="172" t="s">
        <v>1525</v>
      </c>
      <c r="C92" s="8" t="s">
        <v>184</v>
      </c>
      <c r="D92" s="12" t="s">
        <v>208</v>
      </c>
      <c r="E92" s="266">
        <v>1.99</v>
      </c>
      <c r="F92" s="35">
        <f>ROUNDUP(E92*BulkFoil!$O$1,-1)</f>
        <v>1400</v>
      </c>
      <c r="G92" s="35">
        <f>ROUNDUP(E92*BulkFoil!$O$3,-1)</f>
        <v>1300</v>
      </c>
      <c r="H92" s="2">
        <v>1</v>
      </c>
      <c r="I92" s="16">
        <f t="shared" si="3"/>
        <v>1400</v>
      </c>
      <c r="J92" s="16">
        <f t="shared" si="4"/>
        <v>1300</v>
      </c>
      <c r="K92" s="185">
        <v>3</v>
      </c>
      <c r="L92" s="257" t="s">
        <v>5502</v>
      </c>
      <c r="M92" s="178">
        <f t="shared" si="5"/>
        <v>1.99</v>
      </c>
      <c r="N92" s="178"/>
    </row>
    <row r="93" spans="1:14" x14ac:dyDescent="0.3">
      <c r="A93" s="15" t="s">
        <v>5503</v>
      </c>
      <c r="B93" s="255" t="s">
        <v>4514</v>
      </c>
      <c r="C93" s="8" t="s">
        <v>184</v>
      </c>
      <c r="D93" s="12" t="s">
        <v>208</v>
      </c>
      <c r="E93" s="266">
        <v>1.99</v>
      </c>
      <c r="F93" s="35">
        <f>ROUNDUP(E93*BulkFoil!$O$1,-1)</f>
        <v>1400</v>
      </c>
      <c r="G93" s="35">
        <f>ROUNDUP(E93*BulkFoil!$O$3,-1)</f>
        <v>1300</v>
      </c>
      <c r="H93" s="2">
        <v>1</v>
      </c>
      <c r="I93" s="16">
        <f t="shared" si="3"/>
        <v>1400</v>
      </c>
      <c r="J93" s="16">
        <f t="shared" si="4"/>
        <v>1300</v>
      </c>
      <c r="K93" s="185">
        <v>3</v>
      </c>
      <c r="L93" s="257" t="s">
        <v>5504</v>
      </c>
      <c r="M93" s="178">
        <f t="shared" si="5"/>
        <v>1.99</v>
      </c>
      <c r="N93" s="178"/>
    </row>
    <row r="94" spans="1:14" x14ac:dyDescent="0.3">
      <c r="A94" s="15" t="s">
        <v>5506</v>
      </c>
      <c r="B94" s="73" t="s">
        <v>1427</v>
      </c>
      <c r="C94" s="8" t="s">
        <v>184</v>
      </c>
      <c r="D94" s="12" t="s">
        <v>208</v>
      </c>
      <c r="E94" s="266">
        <v>1.99</v>
      </c>
      <c r="F94" s="35">
        <f>ROUNDUP(E94*BulkFoil!$O$1,-1)</f>
        <v>1400</v>
      </c>
      <c r="G94" s="35">
        <f>ROUNDUP(E94*BulkFoil!$O$3,-1)</f>
        <v>1300</v>
      </c>
      <c r="H94" s="2">
        <v>1</v>
      </c>
      <c r="I94" s="16">
        <f t="shared" si="3"/>
        <v>1400</v>
      </c>
      <c r="J94" s="16">
        <f t="shared" si="4"/>
        <v>1300</v>
      </c>
      <c r="K94" s="185">
        <v>4</v>
      </c>
      <c r="L94" s="257" t="s">
        <v>5505</v>
      </c>
      <c r="M94" s="178">
        <f t="shared" si="5"/>
        <v>1.99</v>
      </c>
      <c r="N94" s="178"/>
    </row>
    <row r="95" spans="1:14" x14ac:dyDescent="0.3">
      <c r="A95" s="15" t="s">
        <v>5508</v>
      </c>
      <c r="B95" s="144" t="s">
        <v>1487</v>
      </c>
      <c r="C95" s="8" t="s">
        <v>184</v>
      </c>
      <c r="D95" s="12" t="s">
        <v>208</v>
      </c>
      <c r="E95" s="266">
        <v>0.99</v>
      </c>
      <c r="F95" s="35">
        <f>ROUNDUP(E95*BulkFoil!$O$1,-1)</f>
        <v>700</v>
      </c>
      <c r="G95" s="35">
        <f>ROUNDUP(E95*BulkFoil!$O$3,-1)</f>
        <v>650</v>
      </c>
      <c r="H95" s="2">
        <v>1</v>
      </c>
      <c r="I95" s="16">
        <f t="shared" si="3"/>
        <v>700</v>
      </c>
      <c r="J95" s="16">
        <f t="shared" si="4"/>
        <v>650</v>
      </c>
      <c r="K95" s="185">
        <v>4</v>
      </c>
      <c r="L95" s="257" t="s">
        <v>5507</v>
      </c>
      <c r="M95" s="178">
        <f t="shared" si="5"/>
        <v>0.99</v>
      </c>
      <c r="N95" s="178"/>
    </row>
    <row r="96" spans="1:14" x14ac:dyDescent="0.3">
      <c r="A96" s="15" t="s">
        <v>5510</v>
      </c>
      <c r="B96" s="163" t="s">
        <v>1513</v>
      </c>
      <c r="C96" s="8" t="s">
        <v>184</v>
      </c>
      <c r="D96" s="12" t="s">
        <v>208</v>
      </c>
      <c r="E96" s="266">
        <v>1.99</v>
      </c>
      <c r="F96" s="35">
        <f>ROUNDUP(E96*BulkFoil!$O$1,-1)</f>
        <v>1400</v>
      </c>
      <c r="G96" s="35">
        <f>ROUNDUP(E96*BulkFoil!$O$3,-1)</f>
        <v>1300</v>
      </c>
      <c r="H96" s="2">
        <v>1</v>
      </c>
      <c r="I96" s="16">
        <f t="shared" si="3"/>
        <v>1400</v>
      </c>
      <c r="J96" s="16">
        <f t="shared" si="4"/>
        <v>1300</v>
      </c>
      <c r="K96" s="185">
        <v>4</v>
      </c>
      <c r="L96" s="257" t="s">
        <v>5509</v>
      </c>
      <c r="M96" s="178">
        <f t="shared" si="5"/>
        <v>1.99</v>
      </c>
      <c r="N96" s="178"/>
    </row>
    <row r="97" spans="1:14" x14ac:dyDescent="0.3">
      <c r="A97" s="15" t="s">
        <v>2979</v>
      </c>
      <c r="B97" s="164" t="s">
        <v>1514</v>
      </c>
      <c r="C97" s="8" t="s">
        <v>184</v>
      </c>
      <c r="D97" s="12" t="s">
        <v>208</v>
      </c>
      <c r="E97" s="266">
        <v>1.99</v>
      </c>
      <c r="F97" s="35">
        <f>ROUNDUP(E97*BulkFoil!$O$1,-1)</f>
        <v>1400</v>
      </c>
      <c r="G97" s="35">
        <f>ROUNDUP(E97*BulkFoil!$O$3,-1)</f>
        <v>1300</v>
      </c>
      <c r="H97" s="2">
        <v>1</v>
      </c>
      <c r="I97" s="35">
        <f t="shared" si="3"/>
        <v>1400</v>
      </c>
      <c r="J97" s="35">
        <f t="shared" si="4"/>
        <v>1300</v>
      </c>
      <c r="K97" s="185">
        <v>4</v>
      </c>
      <c r="L97" s="257" t="s">
        <v>6277</v>
      </c>
      <c r="M97" s="178">
        <f t="shared" si="5"/>
        <v>1.99</v>
      </c>
      <c r="N97" s="178"/>
    </row>
    <row r="98" spans="1:14" x14ac:dyDescent="0.3">
      <c r="A98" s="15" t="s">
        <v>5512</v>
      </c>
      <c r="B98" s="166" t="s">
        <v>1516</v>
      </c>
      <c r="C98" s="8" t="s">
        <v>184</v>
      </c>
      <c r="D98" s="12" t="s">
        <v>208</v>
      </c>
      <c r="E98" s="266">
        <v>1.99</v>
      </c>
      <c r="F98" s="35">
        <f>ROUNDUP(E98*BulkFoil!$O$1,-1)</f>
        <v>1400</v>
      </c>
      <c r="G98" s="35">
        <f>ROUNDUP(E98*BulkFoil!$O$3,-1)</f>
        <v>1300</v>
      </c>
      <c r="H98" s="2">
        <v>1</v>
      </c>
      <c r="I98" s="16">
        <f t="shared" si="3"/>
        <v>1400</v>
      </c>
      <c r="J98" s="16">
        <f t="shared" si="4"/>
        <v>1300</v>
      </c>
      <c r="K98" s="185">
        <v>4</v>
      </c>
      <c r="L98" s="257" t="s">
        <v>5511</v>
      </c>
      <c r="M98" s="178">
        <f t="shared" si="5"/>
        <v>1.99</v>
      </c>
      <c r="N98" s="178"/>
    </row>
    <row r="99" spans="1:14" x14ac:dyDescent="0.3">
      <c r="A99" s="15" t="s">
        <v>2275</v>
      </c>
      <c r="B99" s="157" t="s">
        <v>2132</v>
      </c>
      <c r="C99" s="8" t="s">
        <v>184</v>
      </c>
      <c r="D99" s="12" t="s">
        <v>208</v>
      </c>
      <c r="E99" s="266">
        <v>1.99</v>
      </c>
      <c r="F99" s="35">
        <f>ROUNDUP(E99*BulkFoil!$O$1,-1)</f>
        <v>1400</v>
      </c>
      <c r="G99" s="35">
        <f>ROUNDUP(E99*BulkFoil!$O$3,-1)</f>
        <v>1300</v>
      </c>
      <c r="H99" s="2">
        <v>1</v>
      </c>
      <c r="I99" s="16">
        <f t="shared" si="3"/>
        <v>1400</v>
      </c>
      <c r="J99" s="16">
        <f t="shared" si="4"/>
        <v>1300</v>
      </c>
      <c r="K99" s="185">
        <v>4</v>
      </c>
      <c r="L99" s="257" t="s">
        <v>5513</v>
      </c>
      <c r="M99" s="178">
        <f t="shared" si="5"/>
        <v>1.99</v>
      </c>
      <c r="N99" s="178"/>
    </row>
    <row r="100" spans="1:14" x14ac:dyDescent="0.3">
      <c r="A100" s="20" t="s">
        <v>2275</v>
      </c>
      <c r="B100" s="157" t="s">
        <v>2132</v>
      </c>
      <c r="C100" s="8" t="s">
        <v>184</v>
      </c>
      <c r="D100" s="12" t="s">
        <v>208</v>
      </c>
      <c r="E100" s="266">
        <v>2.4900000000000002</v>
      </c>
      <c r="F100" s="35">
        <f>ROUNDUP(E100*BulkFoil!$O$1,-1)</f>
        <v>1750</v>
      </c>
      <c r="G100" s="35">
        <f>ROUNDUP(E100*BulkFoil!$O$3,-1)</f>
        <v>1620</v>
      </c>
      <c r="H100" s="2">
        <v>1</v>
      </c>
      <c r="I100" s="16">
        <f t="shared" si="3"/>
        <v>1750</v>
      </c>
      <c r="J100" s="16">
        <f t="shared" si="4"/>
        <v>1620</v>
      </c>
      <c r="K100" s="185">
        <v>4</v>
      </c>
      <c r="L100" s="257" t="s">
        <v>5514</v>
      </c>
      <c r="M100" s="178">
        <f t="shared" si="5"/>
        <v>2.4900000000000002</v>
      </c>
      <c r="N100" s="178"/>
    </row>
    <row r="101" spans="1:14" x14ac:dyDescent="0.3">
      <c r="A101" s="15" t="s">
        <v>5516</v>
      </c>
      <c r="B101" s="205" t="s">
        <v>2628</v>
      </c>
      <c r="C101" s="8" t="s">
        <v>184</v>
      </c>
      <c r="D101" s="12" t="s">
        <v>208</v>
      </c>
      <c r="E101" s="266">
        <v>1.99</v>
      </c>
      <c r="F101" s="35">
        <f>ROUNDUP(E101*BulkFoil!$O$1,-1)</f>
        <v>1400</v>
      </c>
      <c r="G101" s="35">
        <f>ROUNDUP(E101*BulkFoil!$O$3,-1)</f>
        <v>1300</v>
      </c>
      <c r="H101" s="2">
        <v>1</v>
      </c>
      <c r="I101" s="16">
        <f t="shared" si="3"/>
        <v>1400</v>
      </c>
      <c r="J101" s="16">
        <f t="shared" si="4"/>
        <v>1300</v>
      </c>
      <c r="K101" s="185">
        <v>4</v>
      </c>
      <c r="L101" s="257" t="s">
        <v>5515</v>
      </c>
      <c r="M101" s="178">
        <f t="shared" si="5"/>
        <v>1.99</v>
      </c>
      <c r="N101" s="178"/>
    </row>
    <row r="102" spans="1:14" x14ac:dyDescent="0.3">
      <c r="A102" s="20" t="s">
        <v>5518</v>
      </c>
      <c r="B102" s="249" t="s">
        <v>4120</v>
      </c>
      <c r="C102" s="8" t="s">
        <v>184</v>
      </c>
      <c r="D102" s="12" t="s">
        <v>208</v>
      </c>
      <c r="E102" s="266">
        <v>3.99</v>
      </c>
      <c r="F102" s="35">
        <f>ROUNDUP(E102*BulkFoil!$O$1,-1)</f>
        <v>2800</v>
      </c>
      <c r="G102" s="35">
        <f>ROUNDUP(E102*BulkFoil!$O$3,-1)</f>
        <v>2600</v>
      </c>
      <c r="H102" s="2">
        <v>1</v>
      </c>
      <c r="I102" s="16">
        <f t="shared" si="3"/>
        <v>2800</v>
      </c>
      <c r="J102" s="16">
        <f t="shared" si="4"/>
        <v>2600</v>
      </c>
      <c r="K102" s="185">
        <v>4</v>
      </c>
      <c r="L102" s="257" t="s">
        <v>5517</v>
      </c>
      <c r="M102" s="178">
        <f t="shared" si="5"/>
        <v>3.99</v>
      </c>
      <c r="N102" s="178"/>
    </row>
    <row r="103" spans="1:14" x14ac:dyDescent="0.3">
      <c r="A103" s="15" t="s">
        <v>4213</v>
      </c>
      <c r="B103" s="249" t="s">
        <v>4120</v>
      </c>
      <c r="C103" s="8" t="s">
        <v>184</v>
      </c>
      <c r="D103" s="12" t="s">
        <v>208</v>
      </c>
      <c r="E103" s="266">
        <v>1.99</v>
      </c>
      <c r="F103" s="35">
        <f>ROUNDUP(E103*BulkFoil!$O$1,-1)</f>
        <v>1400</v>
      </c>
      <c r="G103" s="35">
        <f>ROUNDUP(E103*BulkFoil!$O$3,-1)</f>
        <v>1300</v>
      </c>
      <c r="H103" s="2">
        <v>1</v>
      </c>
      <c r="I103" s="35">
        <f t="shared" si="3"/>
        <v>1400</v>
      </c>
      <c r="J103" s="35">
        <f t="shared" si="4"/>
        <v>1300</v>
      </c>
      <c r="K103" s="185">
        <v>4</v>
      </c>
      <c r="L103" s="257" t="s">
        <v>6276</v>
      </c>
      <c r="M103" s="178">
        <f t="shared" si="5"/>
        <v>1.99</v>
      </c>
      <c r="N103" s="178"/>
    </row>
    <row r="104" spans="1:14" x14ac:dyDescent="0.3">
      <c r="A104" s="15" t="s">
        <v>899</v>
      </c>
      <c r="B104" s="166" t="s">
        <v>1516</v>
      </c>
      <c r="C104" s="8" t="s">
        <v>184</v>
      </c>
      <c r="D104" s="12" t="s">
        <v>208</v>
      </c>
      <c r="E104" s="266">
        <v>1.99</v>
      </c>
      <c r="F104" s="35">
        <f>ROUNDUP(E104*BulkFoil!$O$1,-1)</f>
        <v>1400</v>
      </c>
      <c r="G104" s="35">
        <f>ROUNDUP(E104*BulkFoil!$O$3,-1)</f>
        <v>1300</v>
      </c>
      <c r="H104" s="2">
        <v>1</v>
      </c>
      <c r="I104" s="16">
        <f t="shared" si="3"/>
        <v>1400</v>
      </c>
      <c r="J104" s="16">
        <f t="shared" si="4"/>
        <v>1300</v>
      </c>
      <c r="K104" s="185">
        <v>5</v>
      </c>
      <c r="L104" s="257" t="s">
        <v>5519</v>
      </c>
      <c r="M104" s="178">
        <f t="shared" si="5"/>
        <v>1.99</v>
      </c>
      <c r="N104" s="178"/>
    </row>
    <row r="105" spans="1:14" x14ac:dyDescent="0.3">
      <c r="A105" s="15" t="s">
        <v>5520</v>
      </c>
      <c r="B105" s="211" t="s">
        <v>3228</v>
      </c>
      <c r="C105" s="8" t="s">
        <v>184</v>
      </c>
      <c r="D105" s="12" t="s">
        <v>208</v>
      </c>
      <c r="E105" s="266">
        <v>1.99</v>
      </c>
      <c r="F105" s="35">
        <f>ROUNDUP(E105*BulkFoil!$O$1,-1)</f>
        <v>1400</v>
      </c>
      <c r="G105" s="35">
        <f>ROUNDUP(E105*BulkFoil!$O$3,-1)</f>
        <v>1300</v>
      </c>
      <c r="H105" s="2">
        <v>1</v>
      </c>
      <c r="I105" s="16">
        <f t="shared" si="3"/>
        <v>1400</v>
      </c>
      <c r="J105" s="16">
        <f t="shared" si="4"/>
        <v>1300</v>
      </c>
      <c r="K105" s="185">
        <v>5</v>
      </c>
      <c r="L105" s="257" t="s">
        <v>5521</v>
      </c>
      <c r="M105" s="178">
        <f t="shared" si="5"/>
        <v>1.99</v>
      </c>
      <c r="N105" s="178"/>
    </row>
    <row r="106" spans="1:14" x14ac:dyDescent="0.3">
      <c r="A106" s="15" t="s">
        <v>5523</v>
      </c>
      <c r="B106" s="155" t="s">
        <v>1500</v>
      </c>
      <c r="C106" s="8" t="s">
        <v>184</v>
      </c>
      <c r="D106" s="12" t="s">
        <v>208</v>
      </c>
      <c r="E106" s="266">
        <v>1.99</v>
      </c>
      <c r="F106" s="35">
        <f>ROUNDUP(E106*BulkFoil!$O$1,-1)</f>
        <v>1400</v>
      </c>
      <c r="G106" s="35">
        <f>ROUNDUP(E106*BulkFoil!$O$3,-1)</f>
        <v>1300</v>
      </c>
      <c r="H106" s="2">
        <v>1</v>
      </c>
      <c r="I106" s="16">
        <f t="shared" si="3"/>
        <v>1400</v>
      </c>
      <c r="J106" s="16">
        <f t="shared" si="4"/>
        <v>1300</v>
      </c>
      <c r="K106" s="185">
        <v>6</v>
      </c>
      <c r="L106" s="257" t="s">
        <v>5522</v>
      </c>
      <c r="M106" s="178">
        <f t="shared" si="5"/>
        <v>1.99</v>
      </c>
      <c r="N106" s="178"/>
    </row>
    <row r="107" spans="1:14" x14ac:dyDescent="0.3">
      <c r="A107" s="20" t="s">
        <v>902</v>
      </c>
      <c r="B107" s="169" t="s">
        <v>1519</v>
      </c>
      <c r="C107" s="8" t="s">
        <v>184</v>
      </c>
      <c r="D107" s="12" t="s">
        <v>208</v>
      </c>
      <c r="E107" s="266">
        <v>1.99</v>
      </c>
      <c r="F107" s="35">
        <f>ROUNDUP(E107*BulkFoil!$O$1,-1)</f>
        <v>1400</v>
      </c>
      <c r="G107" s="35">
        <f>ROUNDUP(E107*BulkFoil!$O$3,-1)</f>
        <v>1300</v>
      </c>
      <c r="H107" s="2">
        <v>1</v>
      </c>
      <c r="I107" s="35">
        <f t="shared" si="3"/>
        <v>1400</v>
      </c>
      <c r="J107" s="35">
        <f t="shared" si="4"/>
        <v>1300</v>
      </c>
      <c r="K107" s="185">
        <v>6</v>
      </c>
      <c r="L107" s="257" t="s">
        <v>6275</v>
      </c>
      <c r="M107" s="178">
        <f t="shared" si="5"/>
        <v>1.99</v>
      </c>
      <c r="N107" s="178"/>
    </row>
    <row r="108" spans="1:14" x14ac:dyDescent="0.3">
      <c r="A108" s="15" t="s">
        <v>907</v>
      </c>
      <c r="B108" s="147" t="s">
        <v>1491</v>
      </c>
      <c r="C108" s="8" t="s">
        <v>184</v>
      </c>
      <c r="D108" s="12" t="s">
        <v>208</v>
      </c>
      <c r="E108" s="266">
        <v>1.99</v>
      </c>
      <c r="F108" s="35">
        <f>ROUNDUP(E108*BulkFoil!$O$1,-1)</f>
        <v>1400</v>
      </c>
      <c r="G108" s="35">
        <f>ROUNDUP(E108*BulkFoil!$O$3,-1)</f>
        <v>1300</v>
      </c>
      <c r="H108" s="2">
        <v>1</v>
      </c>
      <c r="I108" s="16">
        <f t="shared" si="3"/>
        <v>1400</v>
      </c>
      <c r="J108" s="16">
        <f t="shared" si="4"/>
        <v>1300</v>
      </c>
      <c r="K108" s="185">
        <v>7</v>
      </c>
      <c r="L108" s="257" t="s">
        <v>5524</v>
      </c>
      <c r="M108" s="178">
        <f t="shared" si="5"/>
        <v>1.99</v>
      </c>
      <c r="N108" s="178"/>
    </row>
    <row r="109" spans="1:14" x14ac:dyDescent="0.3">
      <c r="A109" s="15" t="s">
        <v>911</v>
      </c>
      <c r="B109" s="169" t="s">
        <v>1519</v>
      </c>
      <c r="C109" s="8" t="s">
        <v>184</v>
      </c>
      <c r="D109" s="12" t="s">
        <v>208</v>
      </c>
      <c r="E109" s="266">
        <v>1.99</v>
      </c>
      <c r="F109" s="35">
        <f>ROUNDUP(E109*BulkFoil!$O$1,-1)</f>
        <v>1400</v>
      </c>
      <c r="G109" s="35">
        <f>ROUNDUP(E109*BulkFoil!$O$3,-1)</f>
        <v>1300</v>
      </c>
      <c r="H109" s="2">
        <v>1</v>
      </c>
      <c r="I109" s="16">
        <f t="shared" si="3"/>
        <v>1400</v>
      </c>
      <c r="J109" s="16">
        <f t="shared" si="4"/>
        <v>1300</v>
      </c>
      <c r="K109" s="185">
        <v>12</v>
      </c>
      <c r="L109" s="257" t="s">
        <v>5525</v>
      </c>
      <c r="M109" s="178">
        <f t="shared" si="5"/>
        <v>1.99</v>
      </c>
      <c r="N109" s="178"/>
    </row>
    <row r="110" spans="1:14" x14ac:dyDescent="0.3">
      <c r="A110" s="15" t="s">
        <v>915</v>
      </c>
      <c r="B110" s="153" t="s">
        <v>1497</v>
      </c>
      <c r="C110" s="8" t="s">
        <v>184</v>
      </c>
      <c r="D110" s="12" t="s">
        <v>208</v>
      </c>
      <c r="E110" s="266">
        <v>1.99</v>
      </c>
      <c r="F110" s="35">
        <f>ROUNDUP(E110*BulkFoil!$O$1,-1)</f>
        <v>1400</v>
      </c>
      <c r="G110" s="35">
        <f>ROUNDUP(E110*BulkFoil!$O$3,-1)</f>
        <v>1300</v>
      </c>
      <c r="H110" s="2">
        <v>1</v>
      </c>
      <c r="I110" s="16">
        <f t="shared" si="3"/>
        <v>1400</v>
      </c>
      <c r="J110" s="16">
        <f t="shared" si="4"/>
        <v>1300</v>
      </c>
      <c r="K110" s="188" t="s">
        <v>2394</v>
      </c>
      <c r="L110" s="257" t="s">
        <v>5526</v>
      </c>
      <c r="M110" s="178">
        <f t="shared" si="5"/>
        <v>1.99</v>
      </c>
      <c r="N110" s="178"/>
    </row>
    <row r="111" spans="1:14" x14ac:dyDescent="0.3">
      <c r="A111" s="15" t="s">
        <v>4803</v>
      </c>
      <c r="B111" s="255" t="s">
        <v>4514</v>
      </c>
      <c r="C111" s="8" t="s">
        <v>184</v>
      </c>
      <c r="D111" s="12" t="s">
        <v>208</v>
      </c>
      <c r="E111" s="266">
        <v>1.99</v>
      </c>
      <c r="F111" s="35">
        <f>ROUNDUP(E111*BulkFoil!$O$1,-1)</f>
        <v>1400</v>
      </c>
      <c r="G111" s="35">
        <f>ROUNDUP(E111*BulkFoil!$O$3,-1)</f>
        <v>1300</v>
      </c>
      <c r="H111" s="2">
        <v>1</v>
      </c>
      <c r="I111" s="16">
        <f t="shared" si="3"/>
        <v>1400</v>
      </c>
      <c r="J111" s="16">
        <f t="shared" si="4"/>
        <v>1300</v>
      </c>
      <c r="K111" s="188" t="s">
        <v>2394</v>
      </c>
      <c r="L111" s="257" t="s">
        <v>5527</v>
      </c>
      <c r="M111" s="178">
        <f t="shared" si="5"/>
        <v>1.99</v>
      </c>
      <c r="N111" s="178"/>
    </row>
    <row r="112" spans="1:14" x14ac:dyDescent="0.3">
      <c r="A112" s="15" t="s">
        <v>934</v>
      </c>
      <c r="B112" s="170" t="s">
        <v>1523</v>
      </c>
      <c r="C112" s="19" t="s">
        <v>185</v>
      </c>
      <c r="D112" s="12" t="s">
        <v>208</v>
      </c>
      <c r="E112" s="266">
        <v>1.99</v>
      </c>
      <c r="F112" s="35">
        <f>ROUNDUP(E112*BulkFoil!$O$1,-1)</f>
        <v>1400</v>
      </c>
      <c r="G112" s="35">
        <f>ROUNDUP(E112*BulkFoil!$O$3,-1)</f>
        <v>1300</v>
      </c>
      <c r="H112" s="2">
        <v>2</v>
      </c>
      <c r="I112" s="16">
        <f t="shared" si="3"/>
        <v>2800</v>
      </c>
      <c r="J112" s="16">
        <f t="shared" si="4"/>
        <v>2600</v>
      </c>
      <c r="K112" s="253">
        <v>1</v>
      </c>
      <c r="L112" s="257" t="s">
        <v>5528</v>
      </c>
      <c r="M112" s="178">
        <f t="shared" si="5"/>
        <v>3.98</v>
      </c>
      <c r="N112" s="178"/>
    </row>
    <row r="113" spans="1:14" x14ac:dyDescent="0.3">
      <c r="A113" s="15" t="s">
        <v>2003</v>
      </c>
      <c r="B113" s="152" t="s">
        <v>1496</v>
      </c>
      <c r="C113" s="19" t="s">
        <v>185</v>
      </c>
      <c r="D113" s="12" t="s">
        <v>208</v>
      </c>
      <c r="E113" s="266">
        <v>1.99</v>
      </c>
      <c r="F113" s="35">
        <f>ROUNDUP(E113*BulkFoil!$O$1,-1)</f>
        <v>1400</v>
      </c>
      <c r="G113" s="35">
        <f>ROUNDUP(E113*BulkFoil!$O$3,-1)</f>
        <v>1300</v>
      </c>
      <c r="H113" s="2">
        <v>1</v>
      </c>
      <c r="I113" s="16">
        <f t="shared" si="3"/>
        <v>1400</v>
      </c>
      <c r="J113" s="16">
        <f t="shared" si="4"/>
        <v>1300</v>
      </c>
      <c r="K113" s="185">
        <v>2</v>
      </c>
      <c r="L113" s="257" t="s">
        <v>5529</v>
      </c>
      <c r="M113" s="178">
        <f t="shared" si="5"/>
        <v>1.99</v>
      </c>
      <c r="N113" s="178"/>
    </row>
    <row r="114" spans="1:14" x14ac:dyDescent="0.3">
      <c r="A114" s="15" t="s">
        <v>5531</v>
      </c>
      <c r="B114" s="162" t="s">
        <v>1512</v>
      </c>
      <c r="C114" s="19" t="s">
        <v>185</v>
      </c>
      <c r="D114" s="12" t="s">
        <v>208</v>
      </c>
      <c r="E114" s="266">
        <v>1.99</v>
      </c>
      <c r="F114" s="35">
        <f>ROUNDUP(E114*BulkFoil!$O$1,-1)</f>
        <v>1400</v>
      </c>
      <c r="G114" s="35">
        <f>ROUNDUP(E114*BulkFoil!$O$3,-1)</f>
        <v>1300</v>
      </c>
      <c r="H114" s="2">
        <v>1</v>
      </c>
      <c r="I114" s="16">
        <f t="shared" si="3"/>
        <v>1400</v>
      </c>
      <c r="J114" s="16">
        <f t="shared" si="4"/>
        <v>1300</v>
      </c>
      <c r="K114" s="253">
        <v>2</v>
      </c>
      <c r="L114" s="257" t="s">
        <v>5530</v>
      </c>
      <c r="M114" s="178">
        <f t="shared" si="5"/>
        <v>1.99</v>
      </c>
      <c r="N114" s="178"/>
    </row>
    <row r="115" spans="1:14" x14ac:dyDescent="0.3">
      <c r="A115" s="20" t="s">
        <v>939</v>
      </c>
      <c r="B115" s="170" t="s">
        <v>1523</v>
      </c>
      <c r="C115" s="19" t="s">
        <v>185</v>
      </c>
      <c r="D115" s="12" t="s">
        <v>208</v>
      </c>
      <c r="E115" s="266">
        <v>2.99</v>
      </c>
      <c r="F115" s="35">
        <f>ROUNDUP(E115*BulkFoil!$O$1,-1)</f>
        <v>2100</v>
      </c>
      <c r="G115" s="35">
        <f>ROUNDUP(E115*BulkFoil!$O$3,-1)</f>
        <v>1950</v>
      </c>
      <c r="H115" s="2">
        <v>1</v>
      </c>
      <c r="I115" s="16">
        <f t="shared" si="3"/>
        <v>2100</v>
      </c>
      <c r="J115" s="16">
        <f t="shared" si="4"/>
        <v>1950</v>
      </c>
      <c r="K115" s="185">
        <v>2</v>
      </c>
      <c r="L115" s="257" t="s">
        <v>5532</v>
      </c>
      <c r="M115" s="178">
        <f t="shared" si="5"/>
        <v>2.99</v>
      </c>
      <c r="N115" s="178"/>
    </row>
    <row r="116" spans="1:14" x14ac:dyDescent="0.3">
      <c r="A116" s="15" t="s">
        <v>4810</v>
      </c>
      <c r="B116" s="193" t="s">
        <v>2424</v>
      </c>
      <c r="C116" s="19" t="s">
        <v>185</v>
      </c>
      <c r="D116" s="12" t="s">
        <v>208</v>
      </c>
      <c r="E116" s="266">
        <v>1.99</v>
      </c>
      <c r="F116" s="35">
        <f>ROUNDUP(E116*BulkFoil!$O$1,-1)</f>
        <v>1400</v>
      </c>
      <c r="G116" s="35">
        <f>ROUNDUP(E116*BulkFoil!$O$3,-1)</f>
        <v>1300</v>
      </c>
      <c r="H116" s="2">
        <v>1</v>
      </c>
      <c r="I116" s="16">
        <f t="shared" si="3"/>
        <v>1400</v>
      </c>
      <c r="J116" s="16">
        <f t="shared" si="4"/>
        <v>1300</v>
      </c>
      <c r="K116" s="185">
        <v>2</v>
      </c>
      <c r="L116" s="257" t="s">
        <v>5533</v>
      </c>
      <c r="M116" s="178">
        <f t="shared" si="5"/>
        <v>1.99</v>
      </c>
      <c r="N116" s="178"/>
    </row>
    <row r="117" spans="1:14" x14ac:dyDescent="0.3">
      <c r="A117" s="15" t="s">
        <v>6410</v>
      </c>
      <c r="B117" s="284" t="s">
        <v>6291</v>
      </c>
      <c r="C117" s="19" t="s">
        <v>185</v>
      </c>
      <c r="D117" s="12" t="s">
        <v>208</v>
      </c>
      <c r="E117" s="266">
        <v>1.99</v>
      </c>
      <c r="F117" s="35">
        <f>ROUNDUP(E117*BulkFoil!$O$1,-1)</f>
        <v>1400</v>
      </c>
      <c r="G117" s="35">
        <f>ROUNDUP(E117*BulkFoil!$O$3,-1)</f>
        <v>1300</v>
      </c>
      <c r="H117" s="2">
        <v>1</v>
      </c>
      <c r="I117" s="16">
        <f t="shared" si="3"/>
        <v>1400</v>
      </c>
      <c r="J117" s="16">
        <f t="shared" si="4"/>
        <v>1300</v>
      </c>
      <c r="K117" s="185">
        <v>2</v>
      </c>
      <c r="L117" s="257" t="s">
        <v>6409</v>
      </c>
      <c r="M117" s="178">
        <f t="shared" si="5"/>
        <v>1.99</v>
      </c>
      <c r="N117" s="178"/>
    </row>
    <row r="118" spans="1:14" x14ac:dyDescent="0.3">
      <c r="A118" s="15" t="s">
        <v>4814</v>
      </c>
      <c r="B118" s="255" t="s">
        <v>4514</v>
      </c>
      <c r="C118" s="19" t="s">
        <v>185</v>
      </c>
      <c r="D118" s="12" t="s">
        <v>208</v>
      </c>
      <c r="E118" s="266">
        <v>1.99</v>
      </c>
      <c r="F118" s="35">
        <f>ROUNDUP(E118*BulkFoil!$O$1,-1)</f>
        <v>1400</v>
      </c>
      <c r="G118" s="35">
        <f>ROUNDUP(E118*BulkFoil!$O$3,-1)</f>
        <v>1300</v>
      </c>
      <c r="H118" s="2">
        <v>1</v>
      </c>
      <c r="I118" s="16">
        <f t="shared" si="3"/>
        <v>1400</v>
      </c>
      <c r="J118" s="16">
        <f t="shared" si="4"/>
        <v>1300</v>
      </c>
      <c r="K118" s="185">
        <v>2</v>
      </c>
      <c r="L118" s="257" t="s">
        <v>5534</v>
      </c>
      <c r="M118" s="178">
        <f t="shared" si="5"/>
        <v>1.99</v>
      </c>
      <c r="N118" s="178"/>
    </row>
    <row r="119" spans="1:14" x14ac:dyDescent="0.3">
      <c r="A119" s="20" t="s">
        <v>5535</v>
      </c>
      <c r="B119" s="272" t="s">
        <v>5293</v>
      </c>
      <c r="C119" s="19" t="s">
        <v>185</v>
      </c>
      <c r="D119" s="12" t="s">
        <v>208</v>
      </c>
      <c r="E119" s="266">
        <v>0.75</v>
      </c>
      <c r="F119" s="35">
        <f>ROUNDUP(E119*BulkFoil!$O$1,-1)</f>
        <v>530</v>
      </c>
      <c r="G119" s="35">
        <f>ROUNDUP(E119*BulkFoil!$O$3,-1)</f>
        <v>490</v>
      </c>
      <c r="H119" s="2">
        <v>1</v>
      </c>
      <c r="I119" s="16">
        <f t="shared" si="3"/>
        <v>530</v>
      </c>
      <c r="J119" s="16">
        <f t="shared" si="4"/>
        <v>490</v>
      </c>
      <c r="K119" s="185">
        <v>2</v>
      </c>
      <c r="L119" s="257" t="s">
        <v>5536</v>
      </c>
      <c r="M119" s="178">
        <f t="shared" si="5"/>
        <v>0.75</v>
      </c>
      <c r="N119" s="178"/>
    </row>
    <row r="120" spans="1:14" x14ac:dyDescent="0.3">
      <c r="A120" s="15" t="s">
        <v>5538</v>
      </c>
      <c r="B120" s="93" t="s">
        <v>1482</v>
      </c>
      <c r="C120" s="19" t="s">
        <v>185</v>
      </c>
      <c r="D120" s="12" t="s">
        <v>208</v>
      </c>
      <c r="E120" s="266">
        <v>1.99</v>
      </c>
      <c r="F120" s="35">
        <f>ROUNDUP(E120*BulkFoil!$O$1,-1)</f>
        <v>1400</v>
      </c>
      <c r="G120" s="35">
        <f>ROUNDUP(E120*BulkFoil!$O$3,-1)</f>
        <v>1300</v>
      </c>
      <c r="H120" s="2">
        <v>1</v>
      </c>
      <c r="I120" s="16">
        <f t="shared" si="3"/>
        <v>1400</v>
      </c>
      <c r="J120" s="16">
        <f t="shared" si="4"/>
        <v>1300</v>
      </c>
      <c r="K120" s="185">
        <v>3</v>
      </c>
      <c r="L120" s="257" t="s">
        <v>5537</v>
      </c>
      <c r="M120" s="178">
        <f t="shared" si="5"/>
        <v>1.99</v>
      </c>
      <c r="N120" s="178"/>
    </row>
    <row r="121" spans="1:14" x14ac:dyDescent="0.3">
      <c r="A121" s="15" t="s">
        <v>3563</v>
      </c>
      <c r="B121" s="170" t="s">
        <v>1523</v>
      </c>
      <c r="C121" s="19" t="s">
        <v>185</v>
      </c>
      <c r="D121" s="12" t="s">
        <v>208</v>
      </c>
      <c r="E121" s="266">
        <v>1.99</v>
      </c>
      <c r="F121" s="35">
        <f>ROUNDUP(E121*BulkFoil!$O$1,-1)</f>
        <v>1400</v>
      </c>
      <c r="G121" s="35">
        <f>ROUNDUP(E121*BulkFoil!$O$3,-1)</f>
        <v>1300</v>
      </c>
      <c r="H121" s="2">
        <v>1</v>
      </c>
      <c r="I121" s="16">
        <f t="shared" si="3"/>
        <v>1400</v>
      </c>
      <c r="J121" s="16">
        <f t="shared" si="4"/>
        <v>1300</v>
      </c>
      <c r="K121" s="185">
        <v>3</v>
      </c>
      <c r="L121" s="257" t="s">
        <v>5539</v>
      </c>
      <c r="M121" s="178">
        <f t="shared" si="5"/>
        <v>1.99</v>
      </c>
      <c r="N121" s="178"/>
    </row>
    <row r="122" spans="1:14" x14ac:dyDescent="0.3">
      <c r="A122" s="15" t="s">
        <v>5540</v>
      </c>
      <c r="B122" s="170" t="s">
        <v>1523</v>
      </c>
      <c r="C122" s="19" t="s">
        <v>185</v>
      </c>
      <c r="D122" s="12" t="s">
        <v>208</v>
      </c>
      <c r="E122" s="266">
        <v>1.99</v>
      </c>
      <c r="F122" s="35">
        <f>ROUNDUP(E122*BulkFoil!$O$1,-1)</f>
        <v>1400</v>
      </c>
      <c r="G122" s="35">
        <f>ROUNDUP(E122*BulkFoil!$O$3,-1)</f>
        <v>1300</v>
      </c>
      <c r="H122" s="2">
        <v>1</v>
      </c>
      <c r="I122" s="16">
        <f t="shared" si="3"/>
        <v>1400</v>
      </c>
      <c r="J122" s="16">
        <f t="shared" si="4"/>
        <v>1300</v>
      </c>
      <c r="K122" s="185">
        <v>3</v>
      </c>
      <c r="L122" s="257" t="s">
        <v>5541</v>
      </c>
      <c r="M122" s="178">
        <f t="shared" si="5"/>
        <v>1.99</v>
      </c>
      <c r="N122" s="178"/>
    </row>
    <row r="123" spans="1:14" x14ac:dyDescent="0.3">
      <c r="A123" s="15" t="s">
        <v>1821</v>
      </c>
      <c r="B123" s="170" t="s">
        <v>1523</v>
      </c>
      <c r="C123" s="19" t="s">
        <v>185</v>
      </c>
      <c r="D123" s="12" t="s">
        <v>208</v>
      </c>
      <c r="E123" s="266">
        <v>1.99</v>
      </c>
      <c r="F123" s="35">
        <f>ROUNDUP(E123*BulkFoil!$O$1,-1)</f>
        <v>1400</v>
      </c>
      <c r="G123" s="35">
        <f>ROUNDUP(E123*BulkFoil!$O$3,-1)</f>
        <v>1300</v>
      </c>
      <c r="H123" s="2">
        <v>1</v>
      </c>
      <c r="I123" s="16">
        <f t="shared" si="3"/>
        <v>1400</v>
      </c>
      <c r="J123" s="16">
        <f t="shared" si="4"/>
        <v>1300</v>
      </c>
      <c r="K123" s="185">
        <v>3</v>
      </c>
      <c r="L123" s="257" t="s">
        <v>5542</v>
      </c>
      <c r="M123" s="178">
        <f t="shared" si="5"/>
        <v>1.99</v>
      </c>
      <c r="N123" s="178"/>
    </row>
    <row r="124" spans="1:14" x14ac:dyDescent="0.3">
      <c r="A124" s="15" t="s">
        <v>2278</v>
      </c>
      <c r="B124" s="157" t="s">
        <v>2132</v>
      </c>
      <c r="C124" s="19" t="s">
        <v>185</v>
      </c>
      <c r="D124" s="12" t="s">
        <v>208</v>
      </c>
      <c r="E124" s="266">
        <v>1.99</v>
      </c>
      <c r="F124" s="35">
        <f>ROUNDUP(E124*BulkFoil!$O$1,-1)</f>
        <v>1400</v>
      </c>
      <c r="G124" s="35">
        <f>ROUNDUP(E124*BulkFoil!$O$3,-1)</f>
        <v>1300</v>
      </c>
      <c r="H124" s="2">
        <v>1</v>
      </c>
      <c r="I124" s="16">
        <f t="shared" si="3"/>
        <v>1400</v>
      </c>
      <c r="J124" s="16">
        <f t="shared" si="4"/>
        <v>1300</v>
      </c>
      <c r="K124" s="185">
        <v>3</v>
      </c>
      <c r="L124" s="257" t="s">
        <v>5543</v>
      </c>
      <c r="M124" s="178">
        <f t="shared" si="5"/>
        <v>1.99</v>
      </c>
      <c r="N124" s="178"/>
    </row>
    <row r="125" spans="1:14" x14ac:dyDescent="0.3">
      <c r="A125" s="20" t="s">
        <v>2278</v>
      </c>
      <c r="B125" s="157" t="s">
        <v>2132</v>
      </c>
      <c r="C125" s="19" t="s">
        <v>185</v>
      </c>
      <c r="D125" s="12" t="s">
        <v>208</v>
      </c>
      <c r="E125" s="266">
        <v>2.99</v>
      </c>
      <c r="F125" s="35">
        <f>ROUNDUP(E125*BulkFoil!$O$1,-1)</f>
        <v>2100</v>
      </c>
      <c r="G125" s="35">
        <f>ROUNDUP(E125*BulkFoil!$O$3,-1)</f>
        <v>1950</v>
      </c>
      <c r="H125" s="2">
        <v>1</v>
      </c>
      <c r="I125" s="16">
        <f t="shared" si="3"/>
        <v>2100</v>
      </c>
      <c r="J125" s="16">
        <f t="shared" si="4"/>
        <v>1950</v>
      </c>
      <c r="K125" s="185">
        <v>3</v>
      </c>
      <c r="L125" s="257" t="s">
        <v>5544</v>
      </c>
      <c r="M125" s="178">
        <f t="shared" si="5"/>
        <v>2.99</v>
      </c>
      <c r="N125" s="178"/>
    </row>
    <row r="126" spans="1:14" x14ac:dyDescent="0.3">
      <c r="A126" s="15" t="s">
        <v>3456</v>
      </c>
      <c r="B126" s="193" t="s">
        <v>2423</v>
      </c>
      <c r="C126" s="19" t="s">
        <v>185</v>
      </c>
      <c r="D126" s="12" t="s">
        <v>208</v>
      </c>
      <c r="E126" s="266">
        <v>1.99</v>
      </c>
      <c r="F126" s="35">
        <f>ROUNDUP(E126*BulkFoil!$O$1,-1)</f>
        <v>1400</v>
      </c>
      <c r="G126" s="35">
        <f>ROUNDUP(E126*BulkFoil!$O$3,-1)</f>
        <v>1300</v>
      </c>
      <c r="H126" s="2">
        <v>1</v>
      </c>
      <c r="I126" s="16">
        <f t="shared" si="3"/>
        <v>1400</v>
      </c>
      <c r="J126" s="16">
        <f t="shared" si="4"/>
        <v>1300</v>
      </c>
      <c r="K126" s="185">
        <v>3</v>
      </c>
      <c r="L126" s="257" t="s">
        <v>5545</v>
      </c>
      <c r="M126" s="178">
        <f t="shared" si="5"/>
        <v>1.99</v>
      </c>
      <c r="N126" s="178"/>
    </row>
    <row r="127" spans="1:14" x14ac:dyDescent="0.3">
      <c r="A127" s="15" t="s">
        <v>6411</v>
      </c>
      <c r="B127" s="284" t="s">
        <v>6291</v>
      </c>
      <c r="C127" s="19" t="s">
        <v>185</v>
      </c>
      <c r="D127" s="12" t="s">
        <v>208</v>
      </c>
      <c r="E127" s="266">
        <v>1.99</v>
      </c>
      <c r="F127" s="35">
        <f>ROUNDUP(E127*BulkFoil!$O$1,-1)</f>
        <v>1400</v>
      </c>
      <c r="G127" s="35">
        <f>ROUNDUP(E127*BulkFoil!$O$3,-1)</f>
        <v>1300</v>
      </c>
      <c r="H127" s="2">
        <v>1</v>
      </c>
      <c r="I127" s="16">
        <f t="shared" si="3"/>
        <v>1400</v>
      </c>
      <c r="J127" s="16">
        <f t="shared" si="4"/>
        <v>1300</v>
      </c>
      <c r="K127" s="185">
        <v>3</v>
      </c>
      <c r="L127" s="257" t="s">
        <v>6296</v>
      </c>
      <c r="M127" s="178">
        <f t="shared" si="5"/>
        <v>1.99</v>
      </c>
      <c r="N127" s="178"/>
    </row>
    <row r="128" spans="1:14" x14ac:dyDescent="0.3">
      <c r="A128" s="20" t="s">
        <v>3458</v>
      </c>
      <c r="B128" s="211" t="s">
        <v>3228</v>
      </c>
      <c r="C128" s="19" t="s">
        <v>185</v>
      </c>
      <c r="D128" s="12" t="s">
        <v>208</v>
      </c>
      <c r="E128" s="266">
        <v>2.4900000000000002</v>
      </c>
      <c r="F128" s="35">
        <f>ROUNDUP(E128*BulkFoil!$O$1,-1)</f>
        <v>1750</v>
      </c>
      <c r="G128" s="35">
        <f>ROUNDUP(E128*BulkFoil!$O$3,-1)</f>
        <v>1620</v>
      </c>
      <c r="H128" s="2">
        <v>1</v>
      </c>
      <c r="I128" s="16">
        <f t="shared" si="3"/>
        <v>1750</v>
      </c>
      <c r="J128" s="16">
        <f t="shared" si="4"/>
        <v>1620</v>
      </c>
      <c r="K128" s="185">
        <v>3</v>
      </c>
      <c r="L128" s="257" t="s">
        <v>5546</v>
      </c>
      <c r="M128" s="178">
        <f t="shared" si="5"/>
        <v>2.4900000000000002</v>
      </c>
      <c r="N128" s="178"/>
    </row>
    <row r="129" spans="1:14" x14ac:dyDescent="0.3">
      <c r="A129" s="15" t="s">
        <v>5548</v>
      </c>
      <c r="B129" s="244" t="s">
        <v>3837</v>
      </c>
      <c r="C129" s="19" t="s">
        <v>185</v>
      </c>
      <c r="D129" s="12" t="s">
        <v>208</v>
      </c>
      <c r="E129" s="266">
        <v>1.99</v>
      </c>
      <c r="F129" s="35">
        <f>ROUNDUP(E129*BulkFoil!$O$1,-1)</f>
        <v>1400</v>
      </c>
      <c r="G129" s="35">
        <f>ROUNDUP(E129*BulkFoil!$O$3,-1)</f>
        <v>1300</v>
      </c>
      <c r="H129" s="2">
        <v>1</v>
      </c>
      <c r="I129" s="16">
        <f t="shared" si="3"/>
        <v>1400</v>
      </c>
      <c r="J129" s="16">
        <f t="shared" si="4"/>
        <v>1300</v>
      </c>
      <c r="K129" s="185">
        <v>3</v>
      </c>
      <c r="L129" s="257" t="s">
        <v>5547</v>
      </c>
      <c r="M129" s="178">
        <f t="shared" si="5"/>
        <v>1.99</v>
      </c>
      <c r="N129" s="178"/>
    </row>
    <row r="130" spans="1:14" x14ac:dyDescent="0.3">
      <c r="A130" s="15" t="s">
        <v>4224</v>
      </c>
      <c r="B130" s="249" t="s">
        <v>4120</v>
      </c>
      <c r="C130" s="19" t="s">
        <v>185</v>
      </c>
      <c r="D130" s="12" t="s">
        <v>208</v>
      </c>
      <c r="E130" s="266">
        <v>1.99</v>
      </c>
      <c r="F130" s="35">
        <f>ROUNDUP(E130*BulkFoil!$O$1,-1)</f>
        <v>1400</v>
      </c>
      <c r="G130" s="35">
        <f>ROUNDUP(E130*BulkFoil!$O$3,-1)</f>
        <v>1300</v>
      </c>
      <c r="H130" s="2">
        <v>1</v>
      </c>
      <c r="I130" s="16">
        <f t="shared" ref="I130:I193" si="6">F130*H130</f>
        <v>1400</v>
      </c>
      <c r="J130" s="16">
        <f t="shared" ref="J130:J193" si="7">G130*H130</f>
        <v>1300</v>
      </c>
      <c r="K130" s="185">
        <v>3</v>
      </c>
      <c r="L130" s="257" t="s">
        <v>5549</v>
      </c>
      <c r="M130" s="178">
        <f t="shared" ref="M130:M193" si="8">E130*H130</f>
        <v>1.99</v>
      </c>
      <c r="N130" s="178"/>
    </row>
    <row r="131" spans="1:14" x14ac:dyDescent="0.3">
      <c r="A131" s="15" t="s">
        <v>5550</v>
      </c>
      <c r="B131" s="166" t="s">
        <v>1516</v>
      </c>
      <c r="C131" s="19" t="s">
        <v>185</v>
      </c>
      <c r="D131" s="12" t="s">
        <v>208</v>
      </c>
      <c r="E131" s="266">
        <v>1.99</v>
      </c>
      <c r="F131" s="35">
        <f>ROUNDUP(E131*BulkFoil!$O$1,-1)</f>
        <v>1400</v>
      </c>
      <c r="G131" s="35">
        <f>ROUNDUP(E131*BulkFoil!$O$3,-1)</f>
        <v>1300</v>
      </c>
      <c r="H131" s="2">
        <v>1</v>
      </c>
      <c r="I131" s="16">
        <f t="shared" si="6"/>
        <v>1400</v>
      </c>
      <c r="J131" s="16">
        <f t="shared" si="7"/>
        <v>1300</v>
      </c>
      <c r="K131" s="185">
        <v>4</v>
      </c>
      <c r="L131" s="257" t="s">
        <v>5551</v>
      </c>
      <c r="M131" s="178">
        <f t="shared" si="8"/>
        <v>1.99</v>
      </c>
      <c r="N131" s="178"/>
    </row>
    <row r="132" spans="1:14" x14ac:dyDescent="0.3">
      <c r="A132" s="15" t="s">
        <v>5553</v>
      </c>
      <c r="B132" s="166" t="s">
        <v>1516</v>
      </c>
      <c r="C132" s="19" t="s">
        <v>185</v>
      </c>
      <c r="D132" s="12" t="s">
        <v>208</v>
      </c>
      <c r="E132" s="266">
        <v>1.99</v>
      </c>
      <c r="F132" s="35">
        <f>ROUNDUP(E132*BulkFoil!$O$1,-1)</f>
        <v>1400</v>
      </c>
      <c r="G132" s="35">
        <f>ROUNDUP(E132*BulkFoil!$O$3,-1)</f>
        <v>1300</v>
      </c>
      <c r="H132" s="2">
        <v>1</v>
      </c>
      <c r="I132" s="16">
        <f t="shared" si="6"/>
        <v>1400</v>
      </c>
      <c r="J132" s="16">
        <f t="shared" si="7"/>
        <v>1300</v>
      </c>
      <c r="K132" s="185">
        <v>4</v>
      </c>
      <c r="L132" s="257" t="s">
        <v>5552</v>
      </c>
      <c r="M132" s="178">
        <f t="shared" si="8"/>
        <v>1.99</v>
      </c>
      <c r="N132" s="178"/>
    </row>
    <row r="133" spans="1:14" x14ac:dyDescent="0.3">
      <c r="A133" s="15" t="s">
        <v>6412</v>
      </c>
      <c r="B133" s="166" t="s">
        <v>1516</v>
      </c>
      <c r="C133" s="19" t="s">
        <v>185</v>
      </c>
      <c r="D133" s="12" t="s">
        <v>208</v>
      </c>
      <c r="E133" s="266">
        <v>1.99</v>
      </c>
      <c r="F133" s="35">
        <f>ROUNDUP(E133*BulkFoil!$O$1,-1)</f>
        <v>1400</v>
      </c>
      <c r="G133" s="35">
        <f>ROUNDUP(E133*BulkFoil!$O$3,-1)</f>
        <v>1300</v>
      </c>
      <c r="H133" s="2">
        <v>1</v>
      </c>
      <c r="I133" s="16">
        <f t="shared" si="6"/>
        <v>1400</v>
      </c>
      <c r="J133" s="16">
        <f t="shared" si="7"/>
        <v>1300</v>
      </c>
      <c r="K133" s="185">
        <v>4</v>
      </c>
      <c r="L133" s="257" t="s">
        <v>6413</v>
      </c>
      <c r="M133" s="178">
        <f t="shared" si="8"/>
        <v>1.99</v>
      </c>
      <c r="N133" s="178"/>
    </row>
    <row r="134" spans="1:14" x14ac:dyDescent="0.3">
      <c r="A134" s="15" t="s">
        <v>5555</v>
      </c>
      <c r="B134" s="215" t="s">
        <v>2423</v>
      </c>
      <c r="C134" s="19" t="s">
        <v>185</v>
      </c>
      <c r="D134" s="12" t="s">
        <v>208</v>
      </c>
      <c r="E134" s="266">
        <v>1.99</v>
      </c>
      <c r="F134" s="35">
        <f>ROUNDUP(E134*BulkFoil!$O$1,-1)</f>
        <v>1400</v>
      </c>
      <c r="G134" s="35">
        <f>ROUNDUP(E134*BulkFoil!$O$3,-1)</f>
        <v>1300</v>
      </c>
      <c r="H134" s="2">
        <v>1</v>
      </c>
      <c r="I134" s="16">
        <f t="shared" si="6"/>
        <v>1400</v>
      </c>
      <c r="J134" s="16">
        <f t="shared" si="7"/>
        <v>1300</v>
      </c>
      <c r="K134" s="185">
        <v>4</v>
      </c>
      <c r="L134" s="257" t="s">
        <v>5554</v>
      </c>
      <c r="M134" s="178">
        <f t="shared" si="8"/>
        <v>1.99</v>
      </c>
      <c r="N134" s="178"/>
    </row>
    <row r="135" spans="1:14" x14ac:dyDescent="0.3">
      <c r="A135" s="15" t="s">
        <v>4230</v>
      </c>
      <c r="B135" s="287" t="s">
        <v>4120</v>
      </c>
      <c r="C135" s="19" t="s">
        <v>185</v>
      </c>
      <c r="D135" s="12" t="s">
        <v>208</v>
      </c>
      <c r="E135" s="266">
        <v>1.99</v>
      </c>
      <c r="F135" s="35">
        <f>ROUNDUP(E135*BulkFoil!$O$1,-1)</f>
        <v>1400</v>
      </c>
      <c r="G135" s="35">
        <f>ROUNDUP(E135*BulkFoil!$O$3,-1)</f>
        <v>1300</v>
      </c>
      <c r="H135" s="2">
        <v>1</v>
      </c>
      <c r="I135" s="35">
        <f t="shared" si="6"/>
        <v>1400</v>
      </c>
      <c r="J135" s="35">
        <f t="shared" si="7"/>
        <v>1300</v>
      </c>
      <c r="K135" s="185">
        <v>4</v>
      </c>
      <c r="L135" s="257" t="s">
        <v>6274</v>
      </c>
      <c r="M135" s="178">
        <f t="shared" si="8"/>
        <v>1.99</v>
      </c>
      <c r="N135" s="178"/>
    </row>
    <row r="136" spans="1:14" x14ac:dyDescent="0.3">
      <c r="A136" s="20" t="s">
        <v>5557</v>
      </c>
      <c r="B136" s="159" t="s">
        <v>1509</v>
      </c>
      <c r="C136" s="19" t="s">
        <v>185</v>
      </c>
      <c r="D136" s="12" t="s">
        <v>208</v>
      </c>
      <c r="E136" s="266">
        <v>1.99</v>
      </c>
      <c r="F136" s="35">
        <f>ROUNDUP(E136*BulkFoil!$O$1,-1)</f>
        <v>1400</v>
      </c>
      <c r="G136" s="35">
        <f>ROUNDUP(E136*BulkFoil!$O$3,-1)</f>
        <v>1300</v>
      </c>
      <c r="H136" s="2">
        <v>1</v>
      </c>
      <c r="I136" s="16">
        <f t="shared" si="6"/>
        <v>1400</v>
      </c>
      <c r="J136" s="16">
        <f t="shared" si="7"/>
        <v>1300</v>
      </c>
      <c r="K136" s="185">
        <v>5</v>
      </c>
      <c r="L136" s="257" t="s">
        <v>5556</v>
      </c>
      <c r="M136" s="178">
        <f t="shared" si="8"/>
        <v>1.99</v>
      </c>
      <c r="N136" s="178"/>
    </row>
    <row r="137" spans="1:14" x14ac:dyDescent="0.3">
      <c r="A137" s="20" t="s">
        <v>5559</v>
      </c>
      <c r="B137" s="205" t="s">
        <v>2628</v>
      </c>
      <c r="C137" s="19" t="s">
        <v>185</v>
      </c>
      <c r="D137" s="12" t="s">
        <v>208</v>
      </c>
      <c r="E137" s="266">
        <v>1.99</v>
      </c>
      <c r="F137" s="35">
        <f>ROUNDUP(E137*BulkFoil!$O$1,-1)</f>
        <v>1400</v>
      </c>
      <c r="G137" s="35">
        <f>ROUNDUP(E137*BulkFoil!$O$3,-1)</f>
        <v>1300</v>
      </c>
      <c r="H137" s="2">
        <v>1</v>
      </c>
      <c r="I137" s="16">
        <f t="shared" si="6"/>
        <v>1400</v>
      </c>
      <c r="J137" s="16">
        <f t="shared" si="7"/>
        <v>1300</v>
      </c>
      <c r="K137" s="185">
        <v>5</v>
      </c>
      <c r="L137" s="257" t="s">
        <v>5558</v>
      </c>
      <c r="M137" s="178">
        <f t="shared" si="8"/>
        <v>1.99</v>
      </c>
      <c r="N137" s="178"/>
    </row>
    <row r="138" spans="1:14" x14ac:dyDescent="0.3">
      <c r="A138" s="15" t="s">
        <v>5560</v>
      </c>
      <c r="B138" s="255" t="s">
        <v>4514</v>
      </c>
      <c r="C138" s="19" t="s">
        <v>185</v>
      </c>
      <c r="D138" s="12" t="s">
        <v>208</v>
      </c>
      <c r="E138" s="266">
        <v>1.99</v>
      </c>
      <c r="F138" s="35">
        <f>ROUNDUP(E138*BulkFoil!$O$1,-1)</f>
        <v>1400</v>
      </c>
      <c r="G138" s="35">
        <f>ROUNDUP(E138*BulkFoil!$O$3,-1)</f>
        <v>1300</v>
      </c>
      <c r="H138" s="2">
        <v>1</v>
      </c>
      <c r="I138" s="16">
        <f t="shared" si="6"/>
        <v>1400</v>
      </c>
      <c r="J138" s="16">
        <f t="shared" si="7"/>
        <v>1300</v>
      </c>
      <c r="K138" s="185">
        <v>5</v>
      </c>
      <c r="L138" s="257" t="s">
        <v>5561</v>
      </c>
      <c r="M138" s="178">
        <f t="shared" si="8"/>
        <v>1.99</v>
      </c>
      <c r="N138" s="178"/>
    </row>
    <row r="139" spans="1:14" x14ac:dyDescent="0.3">
      <c r="A139" s="15" t="s">
        <v>5563</v>
      </c>
      <c r="B139" s="158" t="s">
        <v>1508</v>
      </c>
      <c r="C139" s="19" t="s">
        <v>185</v>
      </c>
      <c r="D139" s="12" t="s">
        <v>208</v>
      </c>
      <c r="E139" s="266">
        <v>1.99</v>
      </c>
      <c r="F139" s="35">
        <f>ROUNDUP(E139*BulkFoil!$O$1,-1)</f>
        <v>1400</v>
      </c>
      <c r="G139" s="35">
        <f>ROUNDUP(E139*BulkFoil!$O$3,-1)</f>
        <v>1300</v>
      </c>
      <c r="H139" s="2">
        <v>1</v>
      </c>
      <c r="I139" s="16">
        <f t="shared" si="6"/>
        <v>1400</v>
      </c>
      <c r="J139" s="16">
        <f t="shared" si="7"/>
        <v>1300</v>
      </c>
      <c r="K139" s="185">
        <v>7</v>
      </c>
      <c r="L139" s="257" t="s">
        <v>5562</v>
      </c>
      <c r="M139" s="178">
        <f t="shared" si="8"/>
        <v>1.99</v>
      </c>
      <c r="N139" s="178"/>
    </row>
    <row r="140" spans="1:14" x14ac:dyDescent="0.3">
      <c r="A140" s="15" t="s">
        <v>5565</v>
      </c>
      <c r="B140" s="165" t="s">
        <v>1515</v>
      </c>
      <c r="C140" s="19" t="s">
        <v>185</v>
      </c>
      <c r="D140" s="12" t="s">
        <v>208</v>
      </c>
      <c r="E140" s="266">
        <v>1.49</v>
      </c>
      <c r="F140" s="35">
        <f>ROUNDUP(E140*BulkFoil!$O$1,-1)</f>
        <v>1050</v>
      </c>
      <c r="G140" s="35">
        <f>ROUNDUP(E140*BulkFoil!$O$3,-1)</f>
        <v>970</v>
      </c>
      <c r="H140" s="2">
        <v>1</v>
      </c>
      <c r="I140" s="16">
        <f t="shared" si="6"/>
        <v>1050</v>
      </c>
      <c r="J140" s="16">
        <f t="shared" si="7"/>
        <v>970</v>
      </c>
      <c r="K140" s="185">
        <v>9</v>
      </c>
      <c r="L140" s="257" t="s">
        <v>5564</v>
      </c>
      <c r="M140" s="178">
        <f t="shared" si="8"/>
        <v>1.49</v>
      </c>
      <c r="N140" s="178"/>
    </row>
    <row r="141" spans="1:14" x14ac:dyDescent="0.3">
      <c r="A141" s="20" t="s">
        <v>5566</v>
      </c>
      <c r="B141" s="211" t="s">
        <v>3228</v>
      </c>
      <c r="C141" s="19" t="s">
        <v>185</v>
      </c>
      <c r="D141" s="12" t="s">
        <v>208</v>
      </c>
      <c r="E141" s="266">
        <v>1.99</v>
      </c>
      <c r="F141" s="35">
        <f>ROUNDUP(E141*BulkFoil!$O$1,-1)</f>
        <v>1400</v>
      </c>
      <c r="G141" s="35">
        <f>ROUNDUP(E141*BulkFoil!$O$3,-1)</f>
        <v>1300</v>
      </c>
      <c r="H141" s="2">
        <v>1</v>
      </c>
      <c r="I141" s="16">
        <f t="shared" si="6"/>
        <v>1400</v>
      </c>
      <c r="J141" s="16">
        <f t="shared" si="7"/>
        <v>1300</v>
      </c>
      <c r="K141" s="188" t="s">
        <v>2394</v>
      </c>
      <c r="L141" s="257" t="s">
        <v>5567</v>
      </c>
      <c r="M141" s="178">
        <f t="shared" si="8"/>
        <v>1.99</v>
      </c>
      <c r="N141" s="178"/>
    </row>
    <row r="142" spans="1:14" x14ac:dyDescent="0.3">
      <c r="A142" s="20" t="s">
        <v>4836</v>
      </c>
      <c r="B142" s="255" t="s">
        <v>4514</v>
      </c>
      <c r="C142" s="19" t="s">
        <v>185</v>
      </c>
      <c r="D142" s="12" t="s">
        <v>208</v>
      </c>
      <c r="E142" s="266">
        <v>1.99</v>
      </c>
      <c r="F142" s="35">
        <f>ROUNDUP(E142*BulkFoil!$O$1,-1)</f>
        <v>1400</v>
      </c>
      <c r="G142" s="35">
        <f>ROUNDUP(E142*BulkFoil!$O$3,-1)</f>
        <v>1300</v>
      </c>
      <c r="H142" s="2">
        <v>1</v>
      </c>
      <c r="I142" s="16">
        <f t="shared" si="6"/>
        <v>1400</v>
      </c>
      <c r="J142" s="16">
        <f t="shared" si="7"/>
        <v>1300</v>
      </c>
      <c r="K142" s="188" t="s">
        <v>2394</v>
      </c>
      <c r="L142" s="257" t="s">
        <v>5568</v>
      </c>
      <c r="M142" s="178">
        <f t="shared" si="8"/>
        <v>1.99</v>
      </c>
      <c r="N142" s="178"/>
    </row>
    <row r="143" spans="1:14" x14ac:dyDescent="0.3">
      <c r="A143" s="15" t="s">
        <v>5570</v>
      </c>
      <c r="B143" s="193" t="s">
        <v>2423</v>
      </c>
      <c r="C143" s="19" t="s">
        <v>185</v>
      </c>
      <c r="D143" s="12" t="s">
        <v>208</v>
      </c>
      <c r="E143" s="266">
        <v>1.99</v>
      </c>
      <c r="F143" s="35">
        <f>ROUNDUP(E143*BulkFoil!$O$1,-1)</f>
        <v>1400</v>
      </c>
      <c r="G143" s="35">
        <f>ROUNDUP(E143*BulkFoil!$O$3,-1)</f>
        <v>1300</v>
      </c>
      <c r="H143" s="2">
        <v>1</v>
      </c>
      <c r="I143" s="16">
        <f t="shared" si="6"/>
        <v>1400</v>
      </c>
      <c r="J143" s="16">
        <f t="shared" si="7"/>
        <v>1300</v>
      </c>
      <c r="K143" s="188" t="s">
        <v>2395</v>
      </c>
      <c r="L143" s="257" t="s">
        <v>5569</v>
      </c>
      <c r="M143" s="178">
        <f t="shared" si="8"/>
        <v>1.99</v>
      </c>
      <c r="N143" s="178"/>
    </row>
    <row r="144" spans="1:14" x14ac:dyDescent="0.3">
      <c r="A144" s="15" t="s">
        <v>1002</v>
      </c>
      <c r="B144" s="166" t="s">
        <v>1516</v>
      </c>
      <c r="C144" s="10" t="s">
        <v>186</v>
      </c>
      <c r="D144" s="12" t="s">
        <v>208</v>
      </c>
      <c r="E144" s="266">
        <v>1.99</v>
      </c>
      <c r="F144" s="35">
        <f>ROUNDUP(E144*BulkFoil!$O$1,-1)</f>
        <v>1400</v>
      </c>
      <c r="G144" s="35">
        <f>ROUNDUP(E144*BulkFoil!$O$3,-1)</f>
        <v>1300</v>
      </c>
      <c r="H144" s="2">
        <v>1</v>
      </c>
      <c r="I144" s="16">
        <f t="shared" si="6"/>
        <v>1400</v>
      </c>
      <c r="J144" s="16">
        <f t="shared" si="7"/>
        <v>1300</v>
      </c>
      <c r="K144" s="185">
        <v>2</v>
      </c>
      <c r="L144" s="257" t="s">
        <v>5575</v>
      </c>
      <c r="M144" s="178">
        <f t="shared" si="8"/>
        <v>1.99</v>
      </c>
      <c r="N144" s="178"/>
    </row>
    <row r="145" spans="1:14" x14ac:dyDescent="0.3">
      <c r="A145" s="15" t="s">
        <v>4837</v>
      </c>
      <c r="B145" s="244" t="s">
        <v>3837</v>
      </c>
      <c r="C145" s="10" t="s">
        <v>186</v>
      </c>
      <c r="D145" s="12" t="s">
        <v>208</v>
      </c>
      <c r="E145" s="266">
        <v>1.99</v>
      </c>
      <c r="F145" s="35">
        <f>ROUNDUP(E145*BulkFoil!$O$1,-1)</f>
        <v>1400</v>
      </c>
      <c r="G145" s="35">
        <f>ROUNDUP(E145*BulkFoil!$O$3,-1)</f>
        <v>1300</v>
      </c>
      <c r="H145" s="2">
        <v>1</v>
      </c>
      <c r="I145" s="16">
        <f t="shared" si="6"/>
        <v>1400</v>
      </c>
      <c r="J145" s="16">
        <f t="shared" si="7"/>
        <v>1300</v>
      </c>
      <c r="K145" s="185">
        <v>2</v>
      </c>
      <c r="L145" s="257" t="s">
        <v>5576</v>
      </c>
      <c r="M145" s="178">
        <f t="shared" si="8"/>
        <v>1.99</v>
      </c>
      <c r="N145" s="178"/>
    </row>
    <row r="146" spans="1:14" x14ac:dyDescent="0.3">
      <c r="A146" s="15" t="s">
        <v>4018</v>
      </c>
      <c r="B146" s="244" t="s">
        <v>3837</v>
      </c>
      <c r="C146" s="10" t="s">
        <v>186</v>
      </c>
      <c r="D146" s="12" t="s">
        <v>208</v>
      </c>
      <c r="E146" s="266">
        <v>1.99</v>
      </c>
      <c r="F146" s="35">
        <f>ROUNDUP(E146*BulkFoil!$O$1,-1)</f>
        <v>1400</v>
      </c>
      <c r="G146" s="35">
        <f>ROUNDUP(E146*BulkFoil!$O$3,-1)</f>
        <v>1300</v>
      </c>
      <c r="H146" s="2">
        <v>1</v>
      </c>
      <c r="I146" s="16">
        <f t="shared" si="6"/>
        <v>1400</v>
      </c>
      <c r="J146" s="16">
        <f t="shared" si="7"/>
        <v>1300</v>
      </c>
      <c r="K146" s="185">
        <v>2</v>
      </c>
      <c r="L146" s="257" t="s">
        <v>5577</v>
      </c>
      <c r="M146" s="178">
        <f t="shared" si="8"/>
        <v>1.99</v>
      </c>
      <c r="N146" s="178"/>
    </row>
    <row r="147" spans="1:14" x14ac:dyDescent="0.3">
      <c r="A147" s="15" t="s">
        <v>5579</v>
      </c>
      <c r="B147" s="238" t="s">
        <v>1339</v>
      </c>
      <c r="C147" s="10" t="s">
        <v>186</v>
      </c>
      <c r="D147" s="11" t="s">
        <v>210</v>
      </c>
      <c r="E147" s="266">
        <v>0.99</v>
      </c>
      <c r="F147" s="35">
        <f>ROUNDUP(E147*BulkFoil!$O$1,-1)</f>
        <v>700</v>
      </c>
      <c r="G147" s="35">
        <f>ROUNDUP(E147*BulkFoil!$O$3,-1)</f>
        <v>650</v>
      </c>
      <c r="H147" s="2">
        <v>1</v>
      </c>
      <c r="I147" s="16">
        <f t="shared" si="6"/>
        <v>700</v>
      </c>
      <c r="J147" s="16">
        <f t="shared" si="7"/>
        <v>650</v>
      </c>
      <c r="K147" s="185">
        <v>6</v>
      </c>
      <c r="L147" s="257" t="s">
        <v>5578</v>
      </c>
      <c r="M147" s="178">
        <f t="shared" si="8"/>
        <v>0.99</v>
      </c>
      <c r="N147" s="178"/>
    </row>
    <row r="148" spans="1:14" x14ac:dyDescent="0.3">
      <c r="A148" s="15" t="s">
        <v>6414</v>
      </c>
      <c r="B148" s="286" t="s">
        <v>6291</v>
      </c>
      <c r="C148" s="49" t="s">
        <v>5264</v>
      </c>
      <c r="D148" s="12" t="s">
        <v>208</v>
      </c>
      <c r="E148" s="266">
        <v>1.99</v>
      </c>
      <c r="F148" s="35">
        <f>ROUNDUP(E148*BulkFoil!$O$1,-1)</f>
        <v>1400</v>
      </c>
      <c r="G148" s="35">
        <f>ROUNDUP(E148*BulkFoil!$O$3,-1)</f>
        <v>1300</v>
      </c>
      <c r="H148" s="2">
        <v>2</v>
      </c>
      <c r="I148" s="16">
        <f t="shared" si="6"/>
        <v>2800</v>
      </c>
      <c r="J148" s="16">
        <f t="shared" si="7"/>
        <v>2600</v>
      </c>
      <c r="K148" s="185">
        <v>4</v>
      </c>
      <c r="L148" s="257" t="s">
        <v>6415</v>
      </c>
      <c r="M148" s="178">
        <f t="shared" si="8"/>
        <v>3.98</v>
      </c>
      <c r="N148" s="178"/>
    </row>
    <row r="149" spans="1:14" x14ac:dyDescent="0.3">
      <c r="A149" s="15" t="s">
        <v>5581</v>
      </c>
      <c r="B149" s="272" t="s">
        <v>5293</v>
      </c>
      <c r="C149" s="49" t="s">
        <v>5264</v>
      </c>
      <c r="D149" s="12" t="s">
        <v>208</v>
      </c>
      <c r="E149" s="266">
        <v>1.99</v>
      </c>
      <c r="F149" s="35">
        <f>ROUNDUP(E149*BulkFoil!$O$1,-1)</f>
        <v>1400</v>
      </c>
      <c r="G149" s="35">
        <f>ROUNDUP(E149*BulkFoil!$O$3,-1)</f>
        <v>1300</v>
      </c>
      <c r="H149" s="2">
        <v>1</v>
      </c>
      <c r="I149" s="16">
        <f t="shared" si="6"/>
        <v>1400</v>
      </c>
      <c r="J149" s="16">
        <f t="shared" si="7"/>
        <v>1300</v>
      </c>
      <c r="K149" s="185">
        <v>4</v>
      </c>
      <c r="L149" s="257" t="s">
        <v>5580</v>
      </c>
      <c r="M149" s="178">
        <f t="shared" si="8"/>
        <v>1.99</v>
      </c>
      <c r="N149" s="178"/>
    </row>
    <row r="150" spans="1:14" x14ac:dyDescent="0.3">
      <c r="A150" s="15" t="s">
        <v>5583</v>
      </c>
      <c r="B150" s="272" t="s">
        <v>5294</v>
      </c>
      <c r="C150" s="49" t="s">
        <v>5264</v>
      </c>
      <c r="D150" s="11" t="s">
        <v>210</v>
      </c>
      <c r="E150" s="266">
        <v>1.99</v>
      </c>
      <c r="F150" s="35">
        <f>ROUNDUP(E150*BulkFoil!$O$1,-1)</f>
        <v>1400</v>
      </c>
      <c r="G150" s="35">
        <f>ROUNDUP(E150*BulkFoil!$O$3,-1)</f>
        <v>1300</v>
      </c>
      <c r="H150" s="2">
        <v>1</v>
      </c>
      <c r="I150" s="16">
        <f t="shared" si="6"/>
        <v>1400</v>
      </c>
      <c r="J150" s="16">
        <f t="shared" si="7"/>
        <v>1300</v>
      </c>
      <c r="K150" s="185">
        <v>4</v>
      </c>
      <c r="L150" s="257" t="s">
        <v>5582</v>
      </c>
      <c r="M150" s="178">
        <f t="shared" si="8"/>
        <v>1.99</v>
      </c>
      <c r="N150" s="178"/>
    </row>
    <row r="151" spans="1:14" x14ac:dyDescent="0.3">
      <c r="A151" s="15" t="s">
        <v>5585</v>
      </c>
      <c r="B151" s="272" t="s">
        <v>5294</v>
      </c>
      <c r="C151" s="49" t="s">
        <v>5264</v>
      </c>
      <c r="D151" s="11" t="s">
        <v>210</v>
      </c>
      <c r="E151" s="266">
        <v>1.99</v>
      </c>
      <c r="F151" s="35">
        <f>ROUNDUP(E151*BulkFoil!$O$1,-1)</f>
        <v>1400</v>
      </c>
      <c r="G151" s="35">
        <f>ROUNDUP(E151*BulkFoil!$O$3,-1)</f>
        <v>1300</v>
      </c>
      <c r="H151" s="2">
        <v>1</v>
      </c>
      <c r="I151" s="16">
        <f t="shared" si="6"/>
        <v>1400</v>
      </c>
      <c r="J151" s="16">
        <f t="shared" si="7"/>
        <v>1300</v>
      </c>
      <c r="K151" s="185">
        <v>6</v>
      </c>
      <c r="L151" s="257" t="s">
        <v>5584</v>
      </c>
      <c r="M151" s="178">
        <f t="shared" si="8"/>
        <v>1.99</v>
      </c>
      <c r="N151" s="178"/>
    </row>
    <row r="152" spans="1:14" x14ac:dyDescent="0.3">
      <c r="A152" s="15" t="s">
        <v>1057</v>
      </c>
      <c r="B152" s="163" t="s">
        <v>1513</v>
      </c>
      <c r="C152" s="10" t="s">
        <v>1006</v>
      </c>
      <c r="D152" s="12" t="s">
        <v>208</v>
      </c>
      <c r="E152" s="266">
        <v>1.99</v>
      </c>
      <c r="F152" s="35">
        <f>ROUNDUP(E152*BulkFoil!$O$1,-1)</f>
        <v>1400</v>
      </c>
      <c r="G152" s="35">
        <f>ROUNDUP(E152*BulkFoil!$O$3,-1)</f>
        <v>1300</v>
      </c>
      <c r="H152" s="2">
        <v>1</v>
      </c>
      <c r="I152" s="16">
        <f t="shared" si="6"/>
        <v>1400</v>
      </c>
      <c r="J152" s="16">
        <f t="shared" si="7"/>
        <v>1300</v>
      </c>
      <c r="K152" s="185">
        <v>4</v>
      </c>
      <c r="L152" s="257" t="s">
        <v>5586</v>
      </c>
      <c r="M152" s="178">
        <f t="shared" si="8"/>
        <v>1.99</v>
      </c>
      <c r="N152" s="178"/>
    </row>
    <row r="153" spans="1:14" x14ac:dyDescent="0.3">
      <c r="A153" s="15" t="s">
        <v>1060</v>
      </c>
      <c r="B153" s="170" t="s">
        <v>1523</v>
      </c>
      <c r="C153" s="10" t="s">
        <v>1006</v>
      </c>
      <c r="D153" s="12" t="s">
        <v>208</v>
      </c>
      <c r="E153" s="266">
        <v>1.99</v>
      </c>
      <c r="F153" s="35">
        <f>ROUNDUP(E153*BulkFoil!$O$1,-1)</f>
        <v>1400</v>
      </c>
      <c r="G153" s="35">
        <f>ROUNDUP(E153*BulkFoil!$O$3,-1)</f>
        <v>1300</v>
      </c>
      <c r="H153" s="2">
        <v>1</v>
      </c>
      <c r="I153" s="16">
        <f t="shared" si="6"/>
        <v>1400</v>
      </c>
      <c r="J153" s="16">
        <f t="shared" si="7"/>
        <v>1300</v>
      </c>
      <c r="K153" s="185">
        <v>4</v>
      </c>
      <c r="L153" s="257" t="s">
        <v>5587</v>
      </c>
      <c r="M153" s="178">
        <f t="shared" si="8"/>
        <v>1.99</v>
      </c>
      <c r="N153" s="178"/>
    </row>
    <row r="154" spans="1:14" x14ac:dyDescent="0.3">
      <c r="A154" s="20" t="s">
        <v>1060</v>
      </c>
      <c r="B154" s="170" t="s">
        <v>1523</v>
      </c>
      <c r="C154" s="10" t="s">
        <v>1006</v>
      </c>
      <c r="D154" s="12" t="s">
        <v>208</v>
      </c>
      <c r="E154" s="266">
        <v>2.99</v>
      </c>
      <c r="F154" s="35">
        <f>ROUNDUP(E154*BulkFoil!$O$1,-1)</f>
        <v>2100</v>
      </c>
      <c r="G154" s="35">
        <f>ROUNDUP(E154*BulkFoil!$O$3,-1)</f>
        <v>1950</v>
      </c>
      <c r="H154" s="2">
        <v>1</v>
      </c>
      <c r="I154" s="16">
        <f t="shared" si="6"/>
        <v>2100</v>
      </c>
      <c r="J154" s="16">
        <f t="shared" si="7"/>
        <v>1950</v>
      </c>
      <c r="K154" s="185">
        <v>4</v>
      </c>
      <c r="L154" s="257" t="s">
        <v>5588</v>
      </c>
      <c r="M154" s="178">
        <f t="shared" si="8"/>
        <v>2.99</v>
      </c>
      <c r="N154" s="178"/>
    </row>
    <row r="155" spans="1:14" x14ac:dyDescent="0.3">
      <c r="A155" s="15" t="s">
        <v>5590</v>
      </c>
      <c r="B155" s="193" t="s">
        <v>2423</v>
      </c>
      <c r="C155" s="10" t="s">
        <v>1006</v>
      </c>
      <c r="D155" s="12" t="s">
        <v>208</v>
      </c>
      <c r="E155" s="266">
        <v>1.99</v>
      </c>
      <c r="F155" s="35">
        <f>ROUNDUP(E155*BulkFoil!$O$1,-1)</f>
        <v>1400</v>
      </c>
      <c r="G155" s="35">
        <f>ROUNDUP(E155*BulkFoil!$O$3,-1)</f>
        <v>1300</v>
      </c>
      <c r="H155" s="2">
        <v>1</v>
      </c>
      <c r="I155" s="16">
        <f t="shared" si="6"/>
        <v>1400</v>
      </c>
      <c r="J155" s="16">
        <f t="shared" si="7"/>
        <v>1300</v>
      </c>
      <c r="K155" s="185">
        <v>4</v>
      </c>
      <c r="L155" s="257" t="s">
        <v>5589</v>
      </c>
      <c r="M155" s="178">
        <f t="shared" si="8"/>
        <v>1.99</v>
      </c>
      <c r="N155" s="178"/>
    </row>
    <row r="156" spans="1:14" x14ac:dyDescent="0.3">
      <c r="A156" s="15" t="s">
        <v>6416</v>
      </c>
      <c r="B156" s="284" t="s">
        <v>6291</v>
      </c>
      <c r="C156" s="10" t="s">
        <v>1006</v>
      </c>
      <c r="D156" s="12" t="s">
        <v>208</v>
      </c>
      <c r="E156" s="266">
        <v>1.99</v>
      </c>
      <c r="F156" s="35">
        <f>ROUNDUP(E156*BulkFoil!$O$1,-1)</f>
        <v>1400</v>
      </c>
      <c r="G156" s="35">
        <f>ROUNDUP(E156*BulkFoil!$O$3,-1)</f>
        <v>1300</v>
      </c>
      <c r="H156" s="2">
        <v>1</v>
      </c>
      <c r="I156" s="16">
        <f t="shared" si="6"/>
        <v>1400</v>
      </c>
      <c r="J156" s="16">
        <f t="shared" si="7"/>
        <v>1300</v>
      </c>
      <c r="K156" s="185">
        <v>4</v>
      </c>
      <c r="L156" s="257" t="s">
        <v>6417</v>
      </c>
      <c r="M156" s="178">
        <f t="shared" si="8"/>
        <v>1.99</v>
      </c>
      <c r="N156" s="178"/>
    </row>
    <row r="157" spans="1:14" x14ac:dyDescent="0.3">
      <c r="A157" s="20" t="s">
        <v>6273</v>
      </c>
      <c r="B157" s="249" t="s">
        <v>4120</v>
      </c>
      <c r="C157" s="10" t="s">
        <v>1006</v>
      </c>
      <c r="D157" s="12" t="s">
        <v>208</v>
      </c>
      <c r="E157" s="266">
        <v>2.99</v>
      </c>
      <c r="F157" s="35">
        <f>ROUNDUP(E157*BulkFoil!$O$1,-1)</f>
        <v>2100</v>
      </c>
      <c r="G157" s="35">
        <f>ROUNDUP(E157*BulkFoil!$O$3,-1)</f>
        <v>1950</v>
      </c>
      <c r="H157" s="2">
        <v>1</v>
      </c>
      <c r="I157" s="35">
        <f t="shared" si="6"/>
        <v>2100</v>
      </c>
      <c r="J157" s="35">
        <f t="shared" si="7"/>
        <v>1950</v>
      </c>
      <c r="K157" s="185">
        <v>4</v>
      </c>
      <c r="L157" s="257" t="s">
        <v>6272</v>
      </c>
      <c r="M157" s="178">
        <f t="shared" si="8"/>
        <v>2.99</v>
      </c>
      <c r="N157" s="178"/>
    </row>
    <row r="158" spans="1:14" x14ac:dyDescent="0.3">
      <c r="A158" s="20" t="s">
        <v>5592</v>
      </c>
      <c r="B158" s="172" t="s">
        <v>1525</v>
      </c>
      <c r="C158" s="19" t="s">
        <v>1026</v>
      </c>
      <c r="D158" s="12" t="s">
        <v>208</v>
      </c>
      <c r="E158" s="266">
        <v>1.99</v>
      </c>
      <c r="F158" s="35">
        <f>ROUNDUP(E158*BulkFoil!$O$1,-1)</f>
        <v>1400</v>
      </c>
      <c r="G158" s="35">
        <f>ROUNDUP(E158*BulkFoil!$O$3,-1)</f>
        <v>1300</v>
      </c>
      <c r="H158" s="2">
        <v>2</v>
      </c>
      <c r="I158" s="16">
        <f t="shared" si="6"/>
        <v>2800</v>
      </c>
      <c r="J158" s="16">
        <f t="shared" si="7"/>
        <v>2600</v>
      </c>
      <c r="K158" s="185">
        <v>6</v>
      </c>
      <c r="L158" s="257" t="s">
        <v>5591</v>
      </c>
      <c r="M158" s="178">
        <f t="shared" si="8"/>
        <v>3.98</v>
      </c>
      <c r="N158" s="178"/>
    </row>
    <row r="159" spans="1:14" x14ac:dyDescent="0.3">
      <c r="A159" s="15" t="s">
        <v>5593</v>
      </c>
      <c r="B159" s="272" t="s">
        <v>5293</v>
      </c>
      <c r="C159" s="4" t="s">
        <v>1007</v>
      </c>
      <c r="D159" s="12" t="s">
        <v>208</v>
      </c>
      <c r="E159" s="266">
        <v>1.99</v>
      </c>
      <c r="F159" s="35">
        <f>ROUNDUP(E159*BulkFoil!$O$1,-1)</f>
        <v>1400</v>
      </c>
      <c r="G159" s="35">
        <f>ROUNDUP(E159*BulkFoil!$O$3,-1)</f>
        <v>1300</v>
      </c>
      <c r="H159" s="2">
        <v>1</v>
      </c>
      <c r="I159" s="16">
        <f t="shared" si="6"/>
        <v>1400</v>
      </c>
      <c r="J159" s="16">
        <f t="shared" si="7"/>
        <v>1300</v>
      </c>
      <c r="K159" s="185">
        <v>2</v>
      </c>
      <c r="L159" s="257" t="s">
        <v>5594</v>
      </c>
      <c r="M159" s="178">
        <f t="shared" si="8"/>
        <v>1.99</v>
      </c>
      <c r="N159" s="178"/>
    </row>
    <row r="160" spans="1:14" x14ac:dyDescent="0.3">
      <c r="A160" s="15" t="s">
        <v>5596</v>
      </c>
      <c r="B160" s="23" t="s">
        <v>1337</v>
      </c>
      <c r="C160" s="4" t="s">
        <v>1007</v>
      </c>
      <c r="D160" s="12" t="s">
        <v>208</v>
      </c>
      <c r="E160" s="266">
        <v>1.99</v>
      </c>
      <c r="F160" s="35">
        <f>ROUNDUP(E160*BulkFoil!$O$1,-1)</f>
        <v>1400</v>
      </c>
      <c r="G160" s="35">
        <f>ROUNDUP(E160*BulkFoil!$O$3,-1)</f>
        <v>1300</v>
      </c>
      <c r="H160" s="2">
        <v>2</v>
      </c>
      <c r="I160" s="16">
        <f t="shared" si="6"/>
        <v>2800</v>
      </c>
      <c r="J160" s="16">
        <f t="shared" si="7"/>
        <v>2600</v>
      </c>
      <c r="K160" s="185">
        <v>4</v>
      </c>
      <c r="L160" s="257" t="s">
        <v>5595</v>
      </c>
      <c r="M160" s="178">
        <f t="shared" si="8"/>
        <v>3.98</v>
      </c>
      <c r="N160" s="178"/>
    </row>
    <row r="161" spans="1:14" x14ac:dyDescent="0.3">
      <c r="A161" s="15" t="s">
        <v>5598</v>
      </c>
      <c r="B161" s="244" t="s">
        <v>3838</v>
      </c>
      <c r="C161" s="4" t="s">
        <v>1007</v>
      </c>
      <c r="D161" s="11" t="s">
        <v>210</v>
      </c>
      <c r="E161" s="266">
        <v>2.99</v>
      </c>
      <c r="F161" s="35">
        <f>ROUNDUP(E161*BulkFoil!$O$1,-1)</f>
        <v>2100</v>
      </c>
      <c r="G161" s="35">
        <f>ROUNDUP(E161*BulkFoil!$O$3,-1)</f>
        <v>1950</v>
      </c>
      <c r="H161" s="2">
        <v>1</v>
      </c>
      <c r="I161" s="16">
        <f t="shared" si="6"/>
        <v>2100</v>
      </c>
      <c r="J161" s="16">
        <f t="shared" si="7"/>
        <v>1950</v>
      </c>
      <c r="K161" s="185">
        <v>4</v>
      </c>
      <c r="L161" s="257" t="s">
        <v>5597</v>
      </c>
      <c r="M161" s="178">
        <f t="shared" si="8"/>
        <v>2.99</v>
      </c>
      <c r="N161" s="178"/>
    </row>
    <row r="162" spans="1:14" x14ac:dyDescent="0.3">
      <c r="A162" s="15" t="s">
        <v>5600</v>
      </c>
      <c r="B162" s="244" t="s">
        <v>3838</v>
      </c>
      <c r="C162" s="4" t="s">
        <v>1007</v>
      </c>
      <c r="D162" s="11" t="s">
        <v>210</v>
      </c>
      <c r="E162" s="266">
        <v>1.99</v>
      </c>
      <c r="F162" s="35">
        <f>ROUNDUP(E162*BulkFoil!$O$1,-1)</f>
        <v>1400</v>
      </c>
      <c r="G162" s="35">
        <f>ROUNDUP(E162*BulkFoil!$O$3,-1)</f>
        <v>1300</v>
      </c>
      <c r="H162" s="2">
        <v>1</v>
      </c>
      <c r="I162" s="16">
        <f t="shared" si="6"/>
        <v>1400</v>
      </c>
      <c r="J162" s="16">
        <f t="shared" si="7"/>
        <v>1300</v>
      </c>
      <c r="K162" s="185">
        <v>5</v>
      </c>
      <c r="L162" s="257" t="s">
        <v>5599</v>
      </c>
      <c r="M162" s="178">
        <f t="shared" si="8"/>
        <v>1.99</v>
      </c>
      <c r="N162" s="178"/>
    </row>
    <row r="163" spans="1:14" x14ac:dyDescent="0.3">
      <c r="A163" s="20" t="s">
        <v>4856</v>
      </c>
      <c r="B163" s="255" t="s">
        <v>4514</v>
      </c>
      <c r="C163" s="4" t="s">
        <v>1007</v>
      </c>
      <c r="D163" s="12" t="s">
        <v>208</v>
      </c>
      <c r="E163" s="266">
        <v>1.99</v>
      </c>
      <c r="F163" s="35">
        <f>ROUNDUP(E163*BulkFoil!$O$1,-1)</f>
        <v>1400</v>
      </c>
      <c r="G163" s="35">
        <f>ROUNDUP(E163*BulkFoil!$O$3,-1)</f>
        <v>1300</v>
      </c>
      <c r="H163" s="2">
        <v>1</v>
      </c>
      <c r="I163" s="16">
        <f t="shared" si="6"/>
        <v>1400</v>
      </c>
      <c r="J163" s="16">
        <f t="shared" si="7"/>
        <v>1300</v>
      </c>
      <c r="K163" s="185">
        <v>5</v>
      </c>
      <c r="L163" s="257" t="s">
        <v>5601</v>
      </c>
      <c r="M163" s="178">
        <f t="shared" si="8"/>
        <v>1.99</v>
      </c>
      <c r="N163" s="178"/>
    </row>
    <row r="164" spans="1:14" x14ac:dyDescent="0.3">
      <c r="A164" s="15" t="s">
        <v>5603</v>
      </c>
      <c r="B164" s="272" t="s">
        <v>5293</v>
      </c>
      <c r="C164" s="4" t="s">
        <v>2661</v>
      </c>
      <c r="D164" s="12" t="s">
        <v>208</v>
      </c>
      <c r="E164" s="266">
        <v>1.99</v>
      </c>
      <c r="F164" s="35">
        <f>ROUNDUP(E164*BulkFoil!$O$1,-1)</f>
        <v>1400</v>
      </c>
      <c r="G164" s="35">
        <f>ROUNDUP(E164*BulkFoil!$O$3,-1)</f>
        <v>1300</v>
      </c>
      <c r="H164" s="2">
        <v>1</v>
      </c>
      <c r="I164" s="16">
        <f t="shared" si="6"/>
        <v>1400</v>
      </c>
      <c r="J164" s="16">
        <f t="shared" si="7"/>
        <v>1300</v>
      </c>
      <c r="K164" s="185">
        <v>5</v>
      </c>
      <c r="L164" s="257" t="s">
        <v>5602</v>
      </c>
      <c r="M164" s="178">
        <f t="shared" si="8"/>
        <v>1.99</v>
      </c>
      <c r="N164" s="178"/>
    </row>
    <row r="165" spans="1:14" x14ac:dyDescent="0.3">
      <c r="A165" s="15" t="s">
        <v>5669</v>
      </c>
      <c r="B165" s="156" t="s">
        <v>1502</v>
      </c>
      <c r="C165" s="4" t="s">
        <v>1010</v>
      </c>
      <c r="D165" s="12" t="s">
        <v>208</v>
      </c>
      <c r="E165" s="266">
        <v>0.49</v>
      </c>
      <c r="F165" s="35">
        <f>ROUNDUP(E165*BulkFoil!$O$1,-1)</f>
        <v>350</v>
      </c>
      <c r="G165" s="35">
        <f>ROUNDUP(E165*BulkFoil!$O$3,-1)</f>
        <v>320</v>
      </c>
      <c r="H165" s="2">
        <v>1</v>
      </c>
      <c r="I165" s="16">
        <f t="shared" si="6"/>
        <v>350</v>
      </c>
      <c r="J165" s="16">
        <f t="shared" si="7"/>
        <v>320</v>
      </c>
      <c r="K165" s="185">
        <v>2</v>
      </c>
      <c r="L165" s="257" t="s">
        <v>5604</v>
      </c>
      <c r="M165" s="178">
        <f t="shared" si="8"/>
        <v>0.49</v>
      </c>
      <c r="N165" s="178"/>
    </row>
    <row r="166" spans="1:14" x14ac:dyDescent="0.3">
      <c r="A166" s="15" t="s">
        <v>2284</v>
      </c>
      <c r="B166" s="170" t="s">
        <v>1523</v>
      </c>
      <c r="C166" s="4" t="s">
        <v>1010</v>
      </c>
      <c r="D166" s="12" t="s">
        <v>208</v>
      </c>
      <c r="E166" s="266">
        <v>1.99</v>
      </c>
      <c r="F166" s="35">
        <f>ROUNDUP(E166*BulkFoil!$O$1,-1)</f>
        <v>1400</v>
      </c>
      <c r="G166" s="35">
        <f>ROUNDUP(E166*BulkFoil!$O$3,-1)</f>
        <v>1300</v>
      </c>
      <c r="H166" s="2">
        <v>1</v>
      </c>
      <c r="I166" s="16">
        <f t="shared" si="6"/>
        <v>1400</v>
      </c>
      <c r="J166" s="16">
        <f t="shared" si="7"/>
        <v>1300</v>
      </c>
      <c r="K166" s="185">
        <v>2</v>
      </c>
      <c r="L166" s="257" t="s">
        <v>5605</v>
      </c>
      <c r="M166" s="178">
        <f t="shared" si="8"/>
        <v>1.99</v>
      </c>
      <c r="N166" s="178"/>
    </row>
    <row r="167" spans="1:14" x14ac:dyDescent="0.3">
      <c r="A167" s="15" t="s">
        <v>5607</v>
      </c>
      <c r="B167" s="23" t="s">
        <v>1322</v>
      </c>
      <c r="C167" s="4" t="s">
        <v>1010</v>
      </c>
      <c r="D167" s="11" t="s">
        <v>210</v>
      </c>
      <c r="E167" s="266">
        <v>0.99</v>
      </c>
      <c r="F167" s="35">
        <f>ROUNDUP(E167*BulkFoil!$O$1,-1)</f>
        <v>700</v>
      </c>
      <c r="G167" s="35">
        <f>ROUNDUP(E167*BulkFoil!$O$3,-1)</f>
        <v>650</v>
      </c>
      <c r="H167" s="2">
        <v>1</v>
      </c>
      <c r="I167" s="16">
        <f t="shared" si="6"/>
        <v>700</v>
      </c>
      <c r="J167" s="16">
        <f t="shared" si="7"/>
        <v>650</v>
      </c>
      <c r="K167" s="185">
        <v>3</v>
      </c>
      <c r="L167" s="257" t="s">
        <v>5606</v>
      </c>
      <c r="M167" s="178">
        <f t="shared" si="8"/>
        <v>0.99</v>
      </c>
      <c r="N167" s="178"/>
    </row>
    <row r="168" spans="1:14" x14ac:dyDescent="0.3">
      <c r="A168" s="15" t="s">
        <v>1029</v>
      </c>
      <c r="B168" s="166" t="s">
        <v>1516</v>
      </c>
      <c r="C168" s="4" t="s">
        <v>1010</v>
      </c>
      <c r="D168" s="12" t="s">
        <v>208</v>
      </c>
      <c r="E168" s="266">
        <v>1.99</v>
      </c>
      <c r="F168" s="35">
        <f>ROUNDUP(E168*BulkFoil!$O$1,-1)</f>
        <v>1400</v>
      </c>
      <c r="G168" s="35">
        <f>ROUNDUP(E168*BulkFoil!$O$3,-1)</f>
        <v>1300</v>
      </c>
      <c r="H168" s="2">
        <v>1</v>
      </c>
      <c r="I168" s="16">
        <f t="shared" si="6"/>
        <v>1400</v>
      </c>
      <c r="J168" s="16">
        <f t="shared" si="7"/>
        <v>1300</v>
      </c>
      <c r="K168" s="185">
        <v>3</v>
      </c>
      <c r="L168" s="257" t="s">
        <v>6418</v>
      </c>
      <c r="M168" s="178">
        <f t="shared" si="8"/>
        <v>1.99</v>
      </c>
      <c r="N168" s="178"/>
    </row>
    <row r="169" spans="1:14" x14ac:dyDescent="0.3">
      <c r="A169" s="15" t="s">
        <v>3566</v>
      </c>
      <c r="B169" s="193" t="s">
        <v>2423</v>
      </c>
      <c r="C169" s="4" t="s">
        <v>1010</v>
      </c>
      <c r="D169" s="12" t="s">
        <v>208</v>
      </c>
      <c r="E169" s="266">
        <v>1.99</v>
      </c>
      <c r="F169" s="35">
        <f>ROUNDUP(E169*BulkFoil!$O$1,-1)</f>
        <v>1400</v>
      </c>
      <c r="G169" s="35">
        <f>ROUNDUP(E169*BulkFoil!$O$3,-1)</f>
        <v>1300</v>
      </c>
      <c r="H169" s="2">
        <v>1</v>
      </c>
      <c r="I169" s="16">
        <f t="shared" si="6"/>
        <v>1400</v>
      </c>
      <c r="J169" s="16">
        <f t="shared" si="7"/>
        <v>1300</v>
      </c>
      <c r="K169" s="185">
        <v>4</v>
      </c>
      <c r="L169" s="257" t="s">
        <v>5608</v>
      </c>
      <c r="M169" s="178">
        <f t="shared" si="8"/>
        <v>1.99</v>
      </c>
      <c r="N169" s="178"/>
    </row>
    <row r="170" spans="1:14" x14ac:dyDescent="0.3">
      <c r="A170" s="15" t="s">
        <v>2599</v>
      </c>
      <c r="B170" s="23" t="s">
        <v>1337</v>
      </c>
      <c r="C170" s="4" t="s">
        <v>1010</v>
      </c>
      <c r="D170" s="12" t="s">
        <v>208</v>
      </c>
      <c r="E170" s="266">
        <v>1.99</v>
      </c>
      <c r="F170" s="35">
        <f>ROUNDUP(E170*BulkFoil!$O$1,-1)</f>
        <v>1400</v>
      </c>
      <c r="G170" s="35">
        <f>ROUNDUP(E170*BulkFoil!$O$3,-1)</f>
        <v>1300</v>
      </c>
      <c r="H170" s="2">
        <v>2</v>
      </c>
      <c r="I170" s="16">
        <f t="shared" si="6"/>
        <v>2800</v>
      </c>
      <c r="J170" s="16">
        <f t="shared" si="7"/>
        <v>2600</v>
      </c>
      <c r="K170" s="185">
        <v>6</v>
      </c>
      <c r="L170" s="257" t="s">
        <v>5609</v>
      </c>
      <c r="M170" s="178">
        <f t="shared" si="8"/>
        <v>3.98</v>
      </c>
      <c r="N170" s="178"/>
    </row>
    <row r="171" spans="1:14" x14ac:dyDescent="0.3">
      <c r="A171" s="15" t="s">
        <v>1061</v>
      </c>
      <c r="B171" s="166" t="s">
        <v>1516</v>
      </c>
      <c r="C171" s="4" t="s">
        <v>1067</v>
      </c>
      <c r="D171" s="12" t="s">
        <v>208</v>
      </c>
      <c r="E171" s="266">
        <v>1.99</v>
      </c>
      <c r="F171" s="35">
        <f>ROUNDUP(E171*BulkFoil!$O$1,-1)</f>
        <v>1400</v>
      </c>
      <c r="G171" s="35">
        <f>ROUNDUP(E171*BulkFoil!$O$3,-1)</f>
        <v>1300</v>
      </c>
      <c r="H171" s="2">
        <v>1</v>
      </c>
      <c r="I171" s="16">
        <f t="shared" si="6"/>
        <v>1400</v>
      </c>
      <c r="J171" s="16">
        <f t="shared" si="7"/>
        <v>1300</v>
      </c>
      <c r="K171" s="185">
        <v>4</v>
      </c>
      <c r="L171" s="257" t="s">
        <v>5610</v>
      </c>
      <c r="M171" s="178">
        <f t="shared" si="8"/>
        <v>1.99</v>
      </c>
      <c r="N171" s="178"/>
    </row>
    <row r="172" spans="1:14" x14ac:dyDescent="0.3">
      <c r="A172" s="20" t="s">
        <v>5612</v>
      </c>
      <c r="B172" s="172" t="s">
        <v>1525</v>
      </c>
      <c r="C172" s="4" t="s">
        <v>1067</v>
      </c>
      <c r="D172" s="12" t="s">
        <v>208</v>
      </c>
      <c r="E172" s="266">
        <v>1.99</v>
      </c>
      <c r="F172" s="35">
        <f>ROUNDUP(E172*BulkFoil!$O$1,-1)</f>
        <v>1400</v>
      </c>
      <c r="G172" s="35">
        <f>ROUNDUP(E172*BulkFoil!$O$3,-1)</f>
        <v>1300</v>
      </c>
      <c r="H172" s="2">
        <v>1</v>
      </c>
      <c r="I172" s="16">
        <f t="shared" si="6"/>
        <v>1400</v>
      </c>
      <c r="J172" s="16">
        <f t="shared" si="7"/>
        <v>1300</v>
      </c>
      <c r="K172" s="185">
        <v>4</v>
      </c>
      <c r="L172" s="257" t="s">
        <v>5611</v>
      </c>
      <c r="M172" s="178">
        <f t="shared" si="8"/>
        <v>1.99</v>
      </c>
      <c r="N172" s="178"/>
    </row>
    <row r="173" spans="1:14" x14ac:dyDescent="0.3">
      <c r="A173" s="15" t="s">
        <v>5614</v>
      </c>
      <c r="B173" s="157" t="s">
        <v>2132</v>
      </c>
      <c r="C173" s="23" t="s">
        <v>1034</v>
      </c>
      <c r="D173" s="12" t="s">
        <v>208</v>
      </c>
      <c r="E173" s="266">
        <v>1.99</v>
      </c>
      <c r="F173" s="35">
        <f>ROUNDUP(E173*BulkFoil!$O$1,-1)</f>
        <v>1400</v>
      </c>
      <c r="G173" s="35">
        <f>ROUNDUP(E173*BulkFoil!$O$3,-1)</f>
        <v>1300</v>
      </c>
      <c r="H173" s="2">
        <v>1</v>
      </c>
      <c r="I173" s="16">
        <f t="shared" si="6"/>
        <v>1400</v>
      </c>
      <c r="J173" s="16">
        <f t="shared" si="7"/>
        <v>1300</v>
      </c>
      <c r="K173" s="185">
        <v>4</v>
      </c>
      <c r="L173" s="257" t="s">
        <v>5613</v>
      </c>
      <c r="M173" s="178">
        <f t="shared" si="8"/>
        <v>1.99</v>
      </c>
      <c r="N173" s="178"/>
    </row>
    <row r="174" spans="1:14" x14ac:dyDescent="0.3">
      <c r="A174" s="20" t="s">
        <v>4239</v>
      </c>
      <c r="B174" s="249" t="s">
        <v>4120</v>
      </c>
      <c r="C174" s="23" t="s">
        <v>1034</v>
      </c>
      <c r="D174" s="12" t="s">
        <v>208</v>
      </c>
      <c r="E174" s="266">
        <v>2.99</v>
      </c>
      <c r="F174" s="35">
        <f>ROUNDUP(E174*BulkFoil!$O$1,-1)</f>
        <v>2100</v>
      </c>
      <c r="G174" s="35">
        <f>ROUNDUP(E174*BulkFoil!$O$3,-1)</f>
        <v>1950</v>
      </c>
      <c r="H174" s="2">
        <v>1</v>
      </c>
      <c r="I174" s="35">
        <f t="shared" si="6"/>
        <v>2100</v>
      </c>
      <c r="J174" s="35">
        <f t="shared" si="7"/>
        <v>1950</v>
      </c>
      <c r="K174" s="185">
        <v>4</v>
      </c>
      <c r="L174" s="257" t="s">
        <v>6271</v>
      </c>
      <c r="M174" s="178">
        <f t="shared" si="8"/>
        <v>2.99</v>
      </c>
      <c r="N174" s="178"/>
    </row>
    <row r="175" spans="1:14" x14ac:dyDescent="0.3">
      <c r="A175" s="15" t="s">
        <v>5616</v>
      </c>
      <c r="B175" s="272" t="s">
        <v>5293</v>
      </c>
      <c r="C175" s="5" t="s">
        <v>1139</v>
      </c>
      <c r="D175" s="12" t="s">
        <v>208</v>
      </c>
      <c r="E175" s="266">
        <v>1.99</v>
      </c>
      <c r="F175" s="35">
        <f>ROUNDUP(E175*BulkFoil!$O$1,-1)</f>
        <v>1400</v>
      </c>
      <c r="G175" s="35">
        <f>ROUNDUP(E175*BulkFoil!$O$3,-1)</f>
        <v>1300</v>
      </c>
      <c r="H175" s="2">
        <v>1</v>
      </c>
      <c r="I175" s="16">
        <f t="shared" si="6"/>
        <v>1400</v>
      </c>
      <c r="J175" s="16">
        <f t="shared" si="7"/>
        <v>1300</v>
      </c>
      <c r="K175" s="185">
        <v>4</v>
      </c>
      <c r="L175" s="257" t="s">
        <v>5615</v>
      </c>
      <c r="M175" s="178">
        <f t="shared" si="8"/>
        <v>1.99</v>
      </c>
      <c r="N175" s="178"/>
    </row>
    <row r="176" spans="1:14" x14ac:dyDescent="0.3">
      <c r="A176" s="15" t="s">
        <v>6419</v>
      </c>
      <c r="B176" s="284" t="s">
        <v>6291</v>
      </c>
      <c r="C176" s="5" t="s">
        <v>1139</v>
      </c>
      <c r="D176" s="206" t="s">
        <v>208</v>
      </c>
      <c r="E176" s="266">
        <v>1.99</v>
      </c>
      <c r="F176" s="35">
        <f>ROUNDUP(E176*BulkFoil!$O$1,-1)</f>
        <v>1400</v>
      </c>
      <c r="G176" s="35">
        <f>ROUNDUP(E176*BulkFoil!$O$3,-1)</f>
        <v>1300</v>
      </c>
      <c r="H176" s="2">
        <v>1</v>
      </c>
      <c r="I176" s="16">
        <f t="shared" si="6"/>
        <v>1400</v>
      </c>
      <c r="J176" s="16">
        <f t="shared" si="7"/>
        <v>1300</v>
      </c>
      <c r="K176" s="185">
        <v>5</v>
      </c>
      <c r="L176" s="257" t="s">
        <v>6420</v>
      </c>
      <c r="M176" s="178">
        <f t="shared" si="8"/>
        <v>1.99</v>
      </c>
      <c r="N176" s="178"/>
    </row>
    <row r="177" spans="1:14" x14ac:dyDescent="0.3">
      <c r="A177" s="15" t="s">
        <v>6421</v>
      </c>
      <c r="B177" s="286" t="s">
        <v>6291</v>
      </c>
      <c r="C177" s="19" t="s">
        <v>1033</v>
      </c>
      <c r="D177" s="206" t="s">
        <v>208</v>
      </c>
      <c r="E177" s="266">
        <v>1.99</v>
      </c>
      <c r="F177" s="35">
        <f>ROUNDUP(E177*BulkFoil!$O$1,-1)</f>
        <v>1400</v>
      </c>
      <c r="G177" s="35">
        <f>ROUNDUP(E177*BulkFoil!$O$3,-1)</f>
        <v>1300</v>
      </c>
      <c r="H177" s="2">
        <v>1</v>
      </c>
      <c r="I177" s="16">
        <f t="shared" si="6"/>
        <v>1400</v>
      </c>
      <c r="J177" s="16">
        <f t="shared" si="7"/>
        <v>1300</v>
      </c>
      <c r="K177" s="185">
        <v>3</v>
      </c>
      <c r="L177" s="257" t="s">
        <v>6422</v>
      </c>
      <c r="M177" s="178">
        <f t="shared" si="8"/>
        <v>1.99</v>
      </c>
      <c r="N177" s="178"/>
    </row>
    <row r="178" spans="1:14" x14ac:dyDescent="0.3">
      <c r="A178" s="15" t="s">
        <v>5618</v>
      </c>
      <c r="B178" s="217" t="s">
        <v>1514</v>
      </c>
      <c r="C178" s="19" t="s">
        <v>1033</v>
      </c>
      <c r="D178" s="11" t="s">
        <v>210</v>
      </c>
      <c r="E178" s="266">
        <v>2.99</v>
      </c>
      <c r="F178" s="35">
        <f>ROUNDUP(E178*BulkFoil!$O$1,-1)</f>
        <v>2100</v>
      </c>
      <c r="G178" s="35">
        <f>ROUNDUP(E178*BulkFoil!$O$3,-1)</f>
        <v>1950</v>
      </c>
      <c r="H178" s="2">
        <v>1</v>
      </c>
      <c r="I178" s="16">
        <f t="shared" si="6"/>
        <v>2100</v>
      </c>
      <c r="J178" s="16">
        <f t="shared" si="7"/>
        <v>1950</v>
      </c>
      <c r="K178" s="185">
        <v>4</v>
      </c>
      <c r="L178" s="257" t="s">
        <v>5617</v>
      </c>
      <c r="M178" s="178">
        <f t="shared" si="8"/>
        <v>2.99</v>
      </c>
      <c r="N178" s="178"/>
    </row>
    <row r="179" spans="1:14" x14ac:dyDescent="0.3">
      <c r="A179" s="15" t="s">
        <v>5620</v>
      </c>
      <c r="B179" s="238" t="s">
        <v>1337</v>
      </c>
      <c r="C179" s="19" t="s">
        <v>1033</v>
      </c>
      <c r="D179" s="12" t="s">
        <v>208</v>
      </c>
      <c r="E179" s="266">
        <v>1.99</v>
      </c>
      <c r="F179" s="35">
        <f>ROUNDUP(E179*BulkFoil!$O$1,-1)</f>
        <v>1400</v>
      </c>
      <c r="G179" s="35">
        <f>ROUNDUP(E179*BulkFoil!$O$3,-1)</f>
        <v>1300</v>
      </c>
      <c r="H179" s="2">
        <v>3</v>
      </c>
      <c r="I179" s="16">
        <f t="shared" si="6"/>
        <v>4200</v>
      </c>
      <c r="J179" s="16">
        <f t="shared" si="7"/>
        <v>3900</v>
      </c>
      <c r="K179" s="185">
        <v>6</v>
      </c>
      <c r="L179" s="257" t="s">
        <v>5619</v>
      </c>
      <c r="M179" s="178">
        <f t="shared" si="8"/>
        <v>5.97</v>
      </c>
      <c r="N179" s="178"/>
    </row>
    <row r="180" spans="1:14" x14ac:dyDescent="0.3">
      <c r="A180" s="15" t="s">
        <v>6423</v>
      </c>
      <c r="B180" s="284" t="s">
        <v>6291</v>
      </c>
      <c r="C180" s="19" t="s">
        <v>1072</v>
      </c>
      <c r="D180" s="12" t="s">
        <v>208</v>
      </c>
      <c r="E180" s="266">
        <v>1.99</v>
      </c>
      <c r="F180" s="35">
        <f>ROUNDUP(E180*BulkFoil!$O$1,-1)</f>
        <v>1400</v>
      </c>
      <c r="G180" s="35">
        <f>ROUNDUP(E180*BulkFoil!$O$3,-1)</f>
        <v>1300</v>
      </c>
      <c r="H180" s="2">
        <v>1</v>
      </c>
      <c r="I180" s="16">
        <f t="shared" si="6"/>
        <v>1400</v>
      </c>
      <c r="J180" s="16">
        <f t="shared" si="7"/>
        <v>1300</v>
      </c>
      <c r="K180" s="185">
        <v>4</v>
      </c>
      <c r="L180" s="257" t="s">
        <v>6424</v>
      </c>
      <c r="M180" s="178">
        <f t="shared" si="8"/>
        <v>1.99</v>
      </c>
      <c r="N180" s="178"/>
    </row>
    <row r="181" spans="1:14" x14ac:dyDescent="0.3">
      <c r="A181" s="15" t="s">
        <v>3063</v>
      </c>
      <c r="B181" s="193" t="s">
        <v>2423</v>
      </c>
      <c r="C181" s="5" t="s">
        <v>1035</v>
      </c>
      <c r="D181" s="12" t="s">
        <v>208</v>
      </c>
      <c r="E181" s="266">
        <v>1.99</v>
      </c>
      <c r="F181" s="35">
        <f>ROUNDUP(E181*BulkFoil!$O$1,-1)</f>
        <v>1400</v>
      </c>
      <c r="G181" s="35">
        <f>ROUNDUP(E181*BulkFoil!$O$3,-1)</f>
        <v>1300</v>
      </c>
      <c r="H181" s="2">
        <v>1</v>
      </c>
      <c r="I181" s="16">
        <f t="shared" si="6"/>
        <v>1400</v>
      </c>
      <c r="J181" s="16">
        <f t="shared" si="7"/>
        <v>1300</v>
      </c>
      <c r="K181" s="185">
        <v>2</v>
      </c>
      <c r="L181" s="257" t="s">
        <v>5624</v>
      </c>
      <c r="M181" s="178">
        <f t="shared" si="8"/>
        <v>1.99</v>
      </c>
      <c r="N181" s="178"/>
    </row>
    <row r="182" spans="1:14" x14ac:dyDescent="0.3">
      <c r="A182" s="15" t="s">
        <v>5626</v>
      </c>
      <c r="B182" s="172" t="s">
        <v>1525</v>
      </c>
      <c r="C182" s="5" t="s">
        <v>1035</v>
      </c>
      <c r="D182" s="11" t="s">
        <v>210</v>
      </c>
      <c r="E182" s="266">
        <v>2.99</v>
      </c>
      <c r="F182" s="35">
        <f>ROUNDUP(E182*BulkFoil!$O$1,-1)</f>
        <v>2100</v>
      </c>
      <c r="G182" s="35">
        <f>ROUNDUP(E182*BulkFoil!$O$3,-1)</f>
        <v>1950</v>
      </c>
      <c r="H182" s="2">
        <v>2</v>
      </c>
      <c r="I182" s="16">
        <f t="shared" si="6"/>
        <v>4200</v>
      </c>
      <c r="J182" s="16">
        <f t="shared" si="7"/>
        <v>3900</v>
      </c>
      <c r="K182" s="185">
        <v>3</v>
      </c>
      <c r="L182" s="257" t="s">
        <v>5625</v>
      </c>
      <c r="M182" s="178">
        <f t="shared" si="8"/>
        <v>5.98</v>
      </c>
      <c r="N182" s="178"/>
    </row>
    <row r="183" spans="1:14" x14ac:dyDescent="0.3">
      <c r="A183" s="15" t="s">
        <v>5628</v>
      </c>
      <c r="B183" s="157" t="s">
        <v>2132</v>
      </c>
      <c r="C183" s="5" t="s">
        <v>1035</v>
      </c>
      <c r="D183" s="12" t="s">
        <v>208</v>
      </c>
      <c r="E183" s="266">
        <v>2.4900000000000002</v>
      </c>
      <c r="F183" s="35">
        <f>ROUNDUP(E183*BulkFoil!$O$1,-1)</f>
        <v>1750</v>
      </c>
      <c r="G183" s="35">
        <f>ROUNDUP(E183*BulkFoil!$O$3,-1)</f>
        <v>1620</v>
      </c>
      <c r="H183" s="2">
        <v>1</v>
      </c>
      <c r="I183" s="16">
        <f t="shared" si="6"/>
        <v>1750</v>
      </c>
      <c r="J183" s="16">
        <f t="shared" si="7"/>
        <v>1620</v>
      </c>
      <c r="K183" s="185">
        <v>4</v>
      </c>
      <c r="L183" s="257" t="s">
        <v>5627</v>
      </c>
      <c r="M183" s="178">
        <f t="shared" si="8"/>
        <v>2.4900000000000002</v>
      </c>
      <c r="N183" s="178"/>
    </row>
    <row r="184" spans="1:14" x14ac:dyDescent="0.3">
      <c r="A184" s="15" t="s">
        <v>3567</v>
      </c>
      <c r="B184" s="193" t="s">
        <v>2423</v>
      </c>
      <c r="C184" s="5" t="s">
        <v>1035</v>
      </c>
      <c r="D184" s="12" t="s">
        <v>208</v>
      </c>
      <c r="E184" s="266">
        <v>1.99</v>
      </c>
      <c r="F184" s="35">
        <f>ROUNDUP(E184*BulkFoil!$O$1,-1)</f>
        <v>1400</v>
      </c>
      <c r="G184" s="35">
        <f>ROUNDUP(E184*BulkFoil!$O$3,-1)</f>
        <v>1300</v>
      </c>
      <c r="H184" s="2">
        <v>1</v>
      </c>
      <c r="I184" s="16">
        <f t="shared" si="6"/>
        <v>1400</v>
      </c>
      <c r="J184" s="16">
        <f t="shared" si="7"/>
        <v>1300</v>
      </c>
      <c r="K184" s="185">
        <v>4</v>
      </c>
      <c r="L184" s="257" t="s">
        <v>5629</v>
      </c>
      <c r="M184" s="178">
        <f t="shared" si="8"/>
        <v>1.99</v>
      </c>
      <c r="N184" s="178"/>
    </row>
    <row r="185" spans="1:14" x14ac:dyDescent="0.3">
      <c r="A185" s="15" t="s">
        <v>5631</v>
      </c>
      <c r="B185" s="193" t="s">
        <v>2423</v>
      </c>
      <c r="C185" s="5" t="s">
        <v>1035</v>
      </c>
      <c r="D185" s="12" t="s">
        <v>208</v>
      </c>
      <c r="E185" s="266">
        <v>1.99</v>
      </c>
      <c r="F185" s="35">
        <f>ROUNDUP(E185*BulkFoil!$O$1,-1)</f>
        <v>1400</v>
      </c>
      <c r="G185" s="35">
        <f>ROUNDUP(E185*BulkFoil!$O$3,-1)</f>
        <v>1300</v>
      </c>
      <c r="H185" s="2">
        <v>1</v>
      </c>
      <c r="I185" s="16">
        <f t="shared" si="6"/>
        <v>1400</v>
      </c>
      <c r="J185" s="16">
        <f t="shared" si="7"/>
        <v>1300</v>
      </c>
      <c r="K185" s="185">
        <v>4</v>
      </c>
      <c r="L185" s="257" t="s">
        <v>5630</v>
      </c>
      <c r="M185" s="178">
        <f t="shared" si="8"/>
        <v>1.99</v>
      </c>
      <c r="N185" s="178"/>
    </row>
    <row r="186" spans="1:14" x14ac:dyDescent="0.3">
      <c r="A186" s="15" t="s">
        <v>5633</v>
      </c>
      <c r="B186" s="23" t="s">
        <v>2421</v>
      </c>
      <c r="C186" s="5" t="s">
        <v>1035</v>
      </c>
      <c r="D186" s="11" t="s">
        <v>210</v>
      </c>
      <c r="E186" s="266">
        <v>2.99</v>
      </c>
      <c r="F186" s="35">
        <f>ROUNDUP(E186*BulkFoil!$O$1,-1)</f>
        <v>2100</v>
      </c>
      <c r="G186" s="35">
        <f>ROUNDUP(E186*BulkFoil!$O$3,-1)</f>
        <v>1950</v>
      </c>
      <c r="H186" s="2">
        <v>1</v>
      </c>
      <c r="I186" s="16">
        <f t="shared" si="6"/>
        <v>2100</v>
      </c>
      <c r="J186" s="16">
        <f t="shared" si="7"/>
        <v>1950</v>
      </c>
      <c r="K186" s="185">
        <v>4</v>
      </c>
      <c r="L186" s="257" t="s">
        <v>5632</v>
      </c>
      <c r="M186" s="178">
        <f t="shared" si="8"/>
        <v>2.99</v>
      </c>
    </row>
    <row r="187" spans="1:14" x14ac:dyDescent="0.3">
      <c r="A187" s="15" t="s">
        <v>5635</v>
      </c>
      <c r="B187" s="23" t="s">
        <v>2421</v>
      </c>
      <c r="C187" s="5" t="s">
        <v>1035</v>
      </c>
      <c r="D187" s="11" t="s">
        <v>210</v>
      </c>
      <c r="E187" s="266">
        <v>2.99</v>
      </c>
      <c r="F187" s="35">
        <f>ROUNDUP(E187*BulkFoil!$O$1,-1)</f>
        <v>2100</v>
      </c>
      <c r="G187" s="35">
        <f>ROUNDUP(E187*BulkFoil!$O$3,-1)</f>
        <v>1950</v>
      </c>
      <c r="H187" s="2">
        <v>1</v>
      </c>
      <c r="I187" s="16">
        <f t="shared" si="6"/>
        <v>2100</v>
      </c>
      <c r="J187" s="16">
        <f t="shared" si="7"/>
        <v>1950</v>
      </c>
      <c r="K187" s="185">
        <v>5</v>
      </c>
      <c r="L187" s="257" t="s">
        <v>5634</v>
      </c>
      <c r="M187" s="178">
        <f t="shared" si="8"/>
        <v>2.99</v>
      </c>
    </row>
    <row r="188" spans="1:14" x14ac:dyDescent="0.3">
      <c r="A188" s="15" t="s">
        <v>5637</v>
      </c>
      <c r="B188" s="128" t="s">
        <v>1464</v>
      </c>
      <c r="C188" s="5" t="s">
        <v>1035</v>
      </c>
      <c r="D188" s="12" t="s">
        <v>208</v>
      </c>
      <c r="E188" s="266">
        <v>1.99</v>
      </c>
      <c r="F188" s="35">
        <f>ROUNDUP(E188*BulkFoil!$O$1,-1)</f>
        <v>1400</v>
      </c>
      <c r="G188" s="35">
        <f>ROUNDUP(E188*BulkFoil!$O$3,-1)</f>
        <v>1300</v>
      </c>
      <c r="H188" s="2">
        <v>1</v>
      </c>
      <c r="I188" s="16">
        <f t="shared" si="6"/>
        <v>1400</v>
      </c>
      <c r="J188" s="16">
        <f t="shared" si="7"/>
        <v>1300</v>
      </c>
      <c r="K188" s="185">
        <v>6</v>
      </c>
      <c r="L188" s="257" t="s">
        <v>5636</v>
      </c>
      <c r="M188" s="178">
        <f t="shared" si="8"/>
        <v>1.99</v>
      </c>
    </row>
    <row r="189" spans="1:14" x14ac:dyDescent="0.3">
      <c r="A189" s="15" t="s">
        <v>6426</v>
      </c>
      <c r="B189" s="284" t="s">
        <v>6291</v>
      </c>
      <c r="C189" s="5" t="s">
        <v>1078</v>
      </c>
      <c r="D189" s="12" t="s">
        <v>208</v>
      </c>
      <c r="E189" s="266">
        <v>1.99</v>
      </c>
      <c r="F189" s="35">
        <f>ROUNDUP(E189*BulkFoil!$O$1,-1)</f>
        <v>1400</v>
      </c>
      <c r="G189" s="35">
        <f>ROUNDUP(E189*BulkFoil!$O$3,-1)</f>
        <v>1300</v>
      </c>
      <c r="H189" s="2">
        <v>1</v>
      </c>
      <c r="I189" s="16">
        <f t="shared" si="6"/>
        <v>1400</v>
      </c>
      <c r="J189" s="16">
        <f t="shared" si="7"/>
        <v>1300</v>
      </c>
      <c r="K189" s="185">
        <v>3</v>
      </c>
      <c r="L189" s="257" t="s">
        <v>6425</v>
      </c>
      <c r="M189" s="178">
        <f t="shared" si="8"/>
        <v>1.99</v>
      </c>
    </row>
    <row r="190" spans="1:14" x14ac:dyDescent="0.3">
      <c r="A190" s="15" t="s">
        <v>5639</v>
      </c>
      <c r="B190" s="205" t="s">
        <v>2628</v>
      </c>
      <c r="C190" s="5" t="s">
        <v>1078</v>
      </c>
      <c r="D190" s="12" t="s">
        <v>208</v>
      </c>
      <c r="E190" s="266">
        <v>1.99</v>
      </c>
      <c r="F190" s="35">
        <f>ROUNDUP(E190*BulkFoil!$O$1,-1)</f>
        <v>1400</v>
      </c>
      <c r="G190" s="35">
        <f>ROUNDUP(E190*BulkFoil!$O$3,-1)</f>
        <v>1300</v>
      </c>
      <c r="H190" s="2">
        <v>1</v>
      </c>
      <c r="I190" s="16">
        <f t="shared" si="6"/>
        <v>1400</v>
      </c>
      <c r="J190" s="16">
        <f t="shared" si="7"/>
        <v>1300</v>
      </c>
      <c r="K190" s="185">
        <v>8</v>
      </c>
      <c r="L190" s="257" t="s">
        <v>5638</v>
      </c>
      <c r="M190" s="178">
        <f t="shared" si="8"/>
        <v>1.99</v>
      </c>
    </row>
    <row r="191" spans="1:14" x14ac:dyDescent="0.3">
      <c r="A191" s="20" t="s">
        <v>5639</v>
      </c>
      <c r="B191" s="205" t="s">
        <v>2628</v>
      </c>
      <c r="C191" s="5" t="s">
        <v>1078</v>
      </c>
      <c r="D191" s="12" t="s">
        <v>208</v>
      </c>
      <c r="E191" s="266">
        <v>1.99</v>
      </c>
      <c r="F191" s="35">
        <f>ROUNDUP(E191*BulkFoil!$O$1,-1)</f>
        <v>1400</v>
      </c>
      <c r="G191" s="35">
        <f>ROUNDUP(E191*BulkFoil!$O$3,-1)</f>
        <v>1300</v>
      </c>
      <c r="H191" s="2">
        <v>1</v>
      </c>
      <c r="I191" s="16">
        <f t="shared" si="6"/>
        <v>1400</v>
      </c>
      <c r="J191" s="16">
        <f t="shared" si="7"/>
        <v>1300</v>
      </c>
      <c r="K191" s="185">
        <v>8</v>
      </c>
      <c r="L191" s="257" t="s">
        <v>6427</v>
      </c>
      <c r="M191" s="178">
        <f t="shared" si="8"/>
        <v>1.99</v>
      </c>
    </row>
    <row r="192" spans="1:14" x14ac:dyDescent="0.3">
      <c r="A192" s="20" t="s">
        <v>5641</v>
      </c>
      <c r="B192" s="272" t="s">
        <v>5293</v>
      </c>
      <c r="C192" s="5" t="s">
        <v>1036</v>
      </c>
      <c r="D192" s="12" t="s">
        <v>208</v>
      </c>
      <c r="E192" s="266">
        <v>1.99</v>
      </c>
      <c r="F192" s="35">
        <f>ROUNDUP(E192*BulkFoil!$O$1,-1)</f>
        <v>1400</v>
      </c>
      <c r="G192" s="35">
        <f>ROUNDUP(E192*BulkFoil!$O$3,-1)</f>
        <v>1300</v>
      </c>
      <c r="H192" s="2">
        <v>1</v>
      </c>
      <c r="I192" s="16">
        <f t="shared" si="6"/>
        <v>1400</v>
      </c>
      <c r="J192" s="16">
        <f t="shared" si="7"/>
        <v>1300</v>
      </c>
      <c r="K192" s="185">
        <v>2</v>
      </c>
      <c r="L192" s="257" t="s">
        <v>5640</v>
      </c>
      <c r="M192" s="178">
        <f t="shared" si="8"/>
        <v>1.99</v>
      </c>
    </row>
    <row r="193" spans="1:13" x14ac:dyDescent="0.3">
      <c r="A193" s="15" t="s">
        <v>5643</v>
      </c>
      <c r="B193" s="143" t="s">
        <v>1505</v>
      </c>
      <c r="C193" s="5" t="s">
        <v>1036</v>
      </c>
      <c r="D193" s="12" t="s">
        <v>208</v>
      </c>
      <c r="E193" s="266">
        <v>1.99</v>
      </c>
      <c r="F193" s="35">
        <f>ROUNDUP(E193*BulkFoil!$O$1,-1)</f>
        <v>1400</v>
      </c>
      <c r="G193" s="35">
        <f>ROUNDUP(E193*BulkFoil!$O$3,-1)</f>
        <v>1300</v>
      </c>
      <c r="H193" s="2">
        <v>1</v>
      </c>
      <c r="I193" s="16">
        <f t="shared" si="6"/>
        <v>1400</v>
      </c>
      <c r="J193" s="16">
        <f t="shared" si="7"/>
        <v>1300</v>
      </c>
      <c r="K193" s="185">
        <v>3</v>
      </c>
      <c r="L193" s="257" t="s">
        <v>5642</v>
      </c>
      <c r="M193" s="178">
        <f t="shared" si="8"/>
        <v>1.99</v>
      </c>
    </row>
    <row r="194" spans="1:13" x14ac:dyDescent="0.3">
      <c r="A194" s="20" t="s">
        <v>5189</v>
      </c>
      <c r="B194" s="249" t="s">
        <v>4120</v>
      </c>
      <c r="C194" s="5" t="s">
        <v>1036</v>
      </c>
      <c r="D194" s="12" t="s">
        <v>208</v>
      </c>
      <c r="E194" s="266">
        <v>2.99</v>
      </c>
      <c r="F194" s="35">
        <f>ROUNDUP(E194*BulkFoil!$O$1,-1)</f>
        <v>2100</v>
      </c>
      <c r="G194" s="35">
        <f>ROUNDUP(E194*BulkFoil!$O$3,-1)</f>
        <v>1950</v>
      </c>
      <c r="H194" s="2">
        <v>1</v>
      </c>
      <c r="I194" s="35">
        <f t="shared" ref="I194:I221" si="9">F194*H194</f>
        <v>2100</v>
      </c>
      <c r="J194" s="35">
        <f t="shared" ref="J194:J221" si="10">G194*H194</f>
        <v>1950</v>
      </c>
      <c r="K194" s="185">
        <v>4</v>
      </c>
      <c r="L194" s="257" t="s">
        <v>6270</v>
      </c>
      <c r="M194" s="178">
        <f t="shared" ref="M194:M221" si="11">E194*H194</f>
        <v>2.99</v>
      </c>
    </row>
    <row r="195" spans="1:13" x14ac:dyDescent="0.3">
      <c r="A195" s="15" t="s">
        <v>2600</v>
      </c>
      <c r="B195" s="152" t="s">
        <v>1496</v>
      </c>
      <c r="C195" s="5" t="s">
        <v>1036</v>
      </c>
      <c r="D195" s="12" t="s">
        <v>208</v>
      </c>
      <c r="E195" s="266">
        <v>1.99</v>
      </c>
      <c r="F195" s="35">
        <f>ROUNDUP(E195*BulkFoil!$O$1,-1)</f>
        <v>1400</v>
      </c>
      <c r="G195" s="35">
        <f>ROUNDUP(E195*BulkFoil!$O$3,-1)</f>
        <v>1300</v>
      </c>
      <c r="H195" s="2">
        <v>1</v>
      </c>
      <c r="I195" s="16">
        <f t="shared" si="9"/>
        <v>1400</v>
      </c>
      <c r="J195" s="16">
        <f t="shared" si="10"/>
        <v>1300</v>
      </c>
      <c r="K195" s="185">
        <v>6</v>
      </c>
      <c r="L195" s="257" t="s">
        <v>5644</v>
      </c>
      <c r="M195" s="178">
        <f t="shared" si="11"/>
        <v>1.99</v>
      </c>
    </row>
    <row r="196" spans="1:13" x14ac:dyDescent="0.3">
      <c r="A196" s="15" t="s">
        <v>5646</v>
      </c>
      <c r="B196" s="170" t="s">
        <v>1523</v>
      </c>
      <c r="C196" s="5" t="s">
        <v>1036</v>
      </c>
      <c r="D196" s="12" t="s">
        <v>208</v>
      </c>
      <c r="E196" s="266">
        <v>1.99</v>
      </c>
      <c r="F196" s="35">
        <f>ROUNDUP(E196*BulkFoil!$O$1,-1)</f>
        <v>1400</v>
      </c>
      <c r="G196" s="35">
        <f>ROUNDUP(E196*BulkFoil!$O$3,-1)</f>
        <v>1300</v>
      </c>
      <c r="H196" s="2">
        <v>1</v>
      </c>
      <c r="I196" s="16">
        <f t="shared" si="9"/>
        <v>1400</v>
      </c>
      <c r="J196" s="16">
        <f t="shared" si="10"/>
        <v>1300</v>
      </c>
      <c r="K196" s="185">
        <v>6</v>
      </c>
      <c r="L196" s="257" t="s">
        <v>5645</v>
      </c>
      <c r="M196" s="178">
        <f t="shared" si="11"/>
        <v>1.99</v>
      </c>
    </row>
    <row r="197" spans="1:13" x14ac:dyDescent="0.3">
      <c r="A197" s="15" t="s">
        <v>5648</v>
      </c>
      <c r="B197" s="272" t="s">
        <v>5293</v>
      </c>
      <c r="C197" s="5" t="s">
        <v>1049</v>
      </c>
      <c r="D197" s="12" t="s">
        <v>208</v>
      </c>
      <c r="E197" s="266">
        <v>1.99</v>
      </c>
      <c r="F197" s="35">
        <f>ROUNDUP(E197*BulkFoil!$O$1,-1)</f>
        <v>1400</v>
      </c>
      <c r="G197" s="35">
        <f>ROUNDUP(E197*BulkFoil!$O$3,-1)</f>
        <v>1300</v>
      </c>
      <c r="H197" s="2">
        <v>1</v>
      </c>
      <c r="I197" s="16">
        <f t="shared" si="9"/>
        <v>1400</v>
      </c>
      <c r="J197" s="16">
        <f t="shared" si="10"/>
        <v>1300</v>
      </c>
      <c r="K197" s="185">
        <v>3</v>
      </c>
      <c r="L197" s="257" t="s">
        <v>5647</v>
      </c>
      <c r="M197" s="178">
        <f t="shared" si="11"/>
        <v>1.99</v>
      </c>
    </row>
    <row r="198" spans="1:13" x14ac:dyDescent="0.3">
      <c r="A198" s="15" t="s">
        <v>6428</v>
      </c>
      <c r="B198" s="284" t="s">
        <v>6291</v>
      </c>
      <c r="C198" s="19" t="s">
        <v>1037</v>
      </c>
      <c r="D198" s="12" t="s">
        <v>208</v>
      </c>
      <c r="E198" s="266">
        <v>1.99</v>
      </c>
      <c r="F198" s="35">
        <f>ROUNDUP(E198*BulkFoil!$O$1,-1)</f>
        <v>1400</v>
      </c>
      <c r="G198" s="35">
        <f>ROUNDUP(E198*BulkFoil!$O$3,-1)</f>
        <v>1300</v>
      </c>
      <c r="H198" s="2">
        <v>1</v>
      </c>
      <c r="I198" s="16">
        <f t="shared" si="9"/>
        <v>1400</v>
      </c>
      <c r="J198" s="16">
        <f t="shared" si="10"/>
        <v>1300</v>
      </c>
      <c r="K198" s="185">
        <v>3</v>
      </c>
      <c r="L198" s="257" t="s">
        <v>6429</v>
      </c>
      <c r="M198" s="178">
        <f t="shared" si="11"/>
        <v>1.99</v>
      </c>
    </row>
    <row r="199" spans="1:13" x14ac:dyDescent="0.3">
      <c r="A199" s="15" t="s">
        <v>397</v>
      </c>
      <c r="B199" s="23" t="s">
        <v>1337</v>
      </c>
      <c r="C199" s="19" t="s">
        <v>1037</v>
      </c>
      <c r="D199" s="11" t="s">
        <v>210</v>
      </c>
      <c r="E199" s="266">
        <v>2.4900000000000002</v>
      </c>
      <c r="F199" s="35">
        <f>ROUNDUP(E199*BulkFoil!$O$1,-1)</f>
        <v>1750</v>
      </c>
      <c r="G199" s="35">
        <f>ROUNDUP(E199*BulkFoil!$O$3,-1)</f>
        <v>1620</v>
      </c>
      <c r="H199" s="2">
        <v>3</v>
      </c>
      <c r="I199" s="16">
        <f t="shared" si="9"/>
        <v>5250</v>
      </c>
      <c r="J199" s="16">
        <f t="shared" si="10"/>
        <v>4860</v>
      </c>
      <c r="K199" s="185">
        <v>4</v>
      </c>
      <c r="L199" s="257" t="s">
        <v>396</v>
      </c>
      <c r="M199" s="178">
        <f t="shared" si="11"/>
        <v>7.4700000000000006</v>
      </c>
    </row>
    <row r="200" spans="1:13" x14ac:dyDescent="0.3">
      <c r="A200" s="190" t="s">
        <v>5442</v>
      </c>
      <c r="B200" s="244" t="s">
        <v>3837</v>
      </c>
      <c r="C200" s="19" t="s">
        <v>1037</v>
      </c>
      <c r="D200" s="11" t="s">
        <v>210</v>
      </c>
      <c r="E200" s="266">
        <v>2.99</v>
      </c>
      <c r="F200" s="35">
        <f>ROUNDUP(E200*BulkFoil!$O$1,-1)</f>
        <v>2100</v>
      </c>
      <c r="G200" s="35">
        <f>ROUNDUP(E200*BulkFoil!$O$3,-1)</f>
        <v>1950</v>
      </c>
      <c r="H200" s="2">
        <v>1</v>
      </c>
      <c r="I200" s="16">
        <f t="shared" si="9"/>
        <v>2100</v>
      </c>
      <c r="J200" s="16">
        <f t="shared" si="10"/>
        <v>1950</v>
      </c>
      <c r="K200" s="185">
        <v>4</v>
      </c>
      <c r="L200" s="257" t="s">
        <v>4599</v>
      </c>
      <c r="M200" s="41">
        <f t="shared" si="11"/>
        <v>2.99</v>
      </c>
    </row>
    <row r="201" spans="1:13" x14ac:dyDescent="0.3">
      <c r="A201" s="15" t="s">
        <v>5650</v>
      </c>
      <c r="B201" s="211" t="s">
        <v>3229</v>
      </c>
      <c r="C201" s="19" t="s">
        <v>1802</v>
      </c>
      <c r="D201" s="11" t="s">
        <v>210</v>
      </c>
      <c r="E201" s="266">
        <v>1.99</v>
      </c>
      <c r="F201" s="35">
        <f>ROUNDUP(E201*BulkFoil!$O$1,-1)</f>
        <v>1400</v>
      </c>
      <c r="G201" s="35">
        <f>ROUNDUP(E201*BulkFoil!$O$3,-1)</f>
        <v>1300</v>
      </c>
      <c r="H201" s="2">
        <v>1</v>
      </c>
      <c r="I201" s="16">
        <f t="shared" si="9"/>
        <v>1400</v>
      </c>
      <c r="J201" s="16">
        <f t="shared" si="10"/>
        <v>1300</v>
      </c>
      <c r="K201" s="185">
        <v>4</v>
      </c>
      <c r="L201" s="257" t="s">
        <v>5649</v>
      </c>
      <c r="M201" s="178">
        <f t="shared" si="11"/>
        <v>1.99</v>
      </c>
    </row>
    <row r="202" spans="1:13" x14ac:dyDescent="0.3">
      <c r="A202" s="15" t="s">
        <v>5652</v>
      </c>
      <c r="B202" s="211" t="s">
        <v>3229</v>
      </c>
      <c r="C202" s="19" t="s">
        <v>1802</v>
      </c>
      <c r="D202" s="11" t="s">
        <v>210</v>
      </c>
      <c r="E202" s="266">
        <v>1.99</v>
      </c>
      <c r="F202" s="35">
        <f>ROUNDUP(E202*BulkFoil!$O$1,-1)</f>
        <v>1400</v>
      </c>
      <c r="G202" s="35">
        <f>ROUNDUP(E202*BulkFoil!$O$3,-1)</f>
        <v>1300</v>
      </c>
      <c r="H202" s="2">
        <v>1</v>
      </c>
      <c r="I202" s="16">
        <f t="shared" si="9"/>
        <v>1400</v>
      </c>
      <c r="J202" s="16">
        <f t="shared" si="10"/>
        <v>1300</v>
      </c>
      <c r="K202" s="185">
        <v>7</v>
      </c>
      <c r="L202" s="257" t="s">
        <v>5651</v>
      </c>
      <c r="M202" s="178">
        <f t="shared" si="11"/>
        <v>1.99</v>
      </c>
    </row>
    <row r="203" spans="1:13" x14ac:dyDescent="0.3">
      <c r="A203" s="15" t="s">
        <v>5192</v>
      </c>
      <c r="B203" s="193" t="s">
        <v>2423</v>
      </c>
      <c r="C203" s="19" t="s">
        <v>1038</v>
      </c>
      <c r="D203" s="12" t="s">
        <v>208</v>
      </c>
      <c r="E203" s="266">
        <v>1.99</v>
      </c>
      <c r="F203" s="35">
        <f>ROUNDUP(E203*BulkFoil!$O$1,-1)</f>
        <v>1400</v>
      </c>
      <c r="G203" s="35">
        <f>ROUNDUP(E203*BulkFoil!$O$3,-1)</f>
        <v>1300</v>
      </c>
      <c r="H203" s="2">
        <v>1</v>
      </c>
      <c r="I203" s="16">
        <f t="shared" si="9"/>
        <v>1400</v>
      </c>
      <c r="J203" s="16">
        <f t="shared" si="10"/>
        <v>1300</v>
      </c>
      <c r="K203" s="185">
        <v>3</v>
      </c>
      <c r="L203" s="257" t="s">
        <v>5653</v>
      </c>
      <c r="M203" s="178">
        <f t="shared" si="11"/>
        <v>1.99</v>
      </c>
    </row>
    <row r="204" spans="1:13" x14ac:dyDescent="0.3">
      <c r="A204" s="15" t="s">
        <v>4447</v>
      </c>
      <c r="B204" s="244" t="s">
        <v>3837</v>
      </c>
      <c r="C204" s="19" t="s">
        <v>1038</v>
      </c>
      <c r="D204" s="12" t="s">
        <v>208</v>
      </c>
      <c r="E204" s="266">
        <v>1.99</v>
      </c>
      <c r="F204" s="35">
        <f>ROUNDUP(E204*BulkFoil!$O$1,-1)</f>
        <v>1400</v>
      </c>
      <c r="G204" s="35">
        <f>ROUNDUP(E204*BulkFoil!$O$3,-1)</f>
        <v>1300</v>
      </c>
      <c r="H204" s="2">
        <v>1</v>
      </c>
      <c r="I204" s="16">
        <f t="shared" si="9"/>
        <v>1400</v>
      </c>
      <c r="J204" s="16">
        <f t="shared" si="10"/>
        <v>1300</v>
      </c>
      <c r="K204" s="185">
        <v>3</v>
      </c>
      <c r="L204" s="257" t="s">
        <v>5654</v>
      </c>
      <c r="M204" s="178">
        <f t="shared" si="11"/>
        <v>1.99</v>
      </c>
    </row>
    <row r="205" spans="1:13" x14ac:dyDescent="0.3">
      <c r="A205" s="15" t="s">
        <v>5655</v>
      </c>
      <c r="B205" s="244" t="s">
        <v>3837</v>
      </c>
      <c r="C205" s="19" t="s">
        <v>1038</v>
      </c>
      <c r="D205" s="12" t="s">
        <v>208</v>
      </c>
      <c r="E205" s="266">
        <v>1.99</v>
      </c>
      <c r="F205" s="35">
        <f>ROUNDUP(E205*BulkFoil!$O$1,-1)</f>
        <v>1400</v>
      </c>
      <c r="G205" s="35">
        <f>ROUNDUP(E205*BulkFoil!$O$3,-1)</f>
        <v>1300</v>
      </c>
      <c r="H205" s="2">
        <v>1</v>
      </c>
      <c r="I205" s="16">
        <f t="shared" si="9"/>
        <v>1400</v>
      </c>
      <c r="J205" s="16">
        <f t="shared" si="10"/>
        <v>1300</v>
      </c>
      <c r="K205" s="185">
        <v>3</v>
      </c>
      <c r="L205" s="257" t="s">
        <v>5656</v>
      </c>
      <c r="M205" s="178">
        <f t="shared" si="11"/>
        <v>1.99</v>
      </c>
    </row>
    <row r="206" spans="1:13" x14ac:dyDescent="0.3">
      <c r="A206" s="15" t="s">
        <v>5658</v>
      </c>
      <c r="B206" s="143" t="s">
        <v>1505</v>
      </c>
      <c r="C206" s="19" t="s">
        <v>1038</v>
      </c>
      <c r="D206" s="12" t="s">
        <v>208</v>
      </c>
      <c r="E206" s="266">
        <v>1.99</v>
      </c>
      <c r="F206" s="35">
        <f>ROUNDUP(E206*BulkFoil!$O$1,-1)</f>
        <v>1400</v>
      </c>
      <c r="G206" s="35">
        <f>ROUNDUP(E206*BulkFoil!$O$3,-1)</f>
        <v>1300</v>
      </c>
      <c r="H206" s="2">
        <v>1</v>
      </c>
      <c r="I206" s="16">
        <f t="shared" si="9"/>
        <v>1400</v>
      </c>
      <c r="J206" s="16">
        <f t="shared" si="10"/>
        <v>1300</v>
      </c>
      <c r="K206" s="185">
        <v>4</v>
      </c>
      <c r="L206" s="257" t="s">
        <v>5657</v>
      </c>
      <c r="M206" s="178">
        <f t="shared" si="11"/>
        <v>1.99</v>
      </c>
    </row>
    <row r="207" spans="1:13" x14ac:dyDescent="0.3">
      <c r="A207" s="15" t="s">
        <v>5660</v>
      </c>
      <c r="B207" s="23" t="s">
        <v>1339</v>
      </c>
      <c r="C207" s="19" t="s">
        <v>1038</v>
      </c>
      <c r="D207" s="12" t="s">
        <v>208</v>
      </c>
      <c r="E207" s="266">
        <v>1.49</v>
      </c>
      <c r="F207" s="35">
        <f>ROUNDUP(E207*BulkFoil!$O$1,-1)</f>
        <v>1050</v>
      </c>
      <c r="G207" s="35">
        <f>ROUNDUP(E207*BulkFoil!$O$3,-1)</f>
        <v>970</v>
      </c>
      <c r="H207" s="2">
        <v>1</v>
      </c>
      <c r="I207" s="16">
        <f t="shared" si="9"/>
        <v>1050</v>
      </c>
      <c r="J207" s="16">
        <f t="shared" si="10"/>
        <v>970</v>
      </c>
      <c r="K207" s="185">
        <v>4</v>
      </c>
      <c r="L207" s="257" t="s">
        <v>5659</v>
      </c>
      <c r="M207" s="178">
        <f t="shared" si="11"/>
        <v>1.49</v>
      </c>
    </row>
    <row r="208" spans="1:13" x14ac:dyDescent="0.3">
      <c r="A208" s="15" t="s">
        <v>1150</v>
      </c>
      <c r="B208" s="170" t="s">
        <v>1523</v>
      </c>
      <c r="C208" s="19" t="s">
        <v>1038</v>
      </c>
      <c r="D208" s="12" t="s">
        <v>208</v>
      </c>
      <c r="E208" s="266">
        <v>1.99</v>
      </c>
      <c r="F208" s="35">
        <f>ROUNDUP(E208*BulkFoil!$O$1,-1)</f>
        <v>1400</v>
      </c>
      <c r="G208" s="35">
        <f>ROUNDUP(E208*BulkFoil!$O$3,-1)</f>
        <v>1300</v>
      </c>
      <c r="H208" s="2">
        <v>1</v>
      </c>
      <c r="I208" s="16">
        <f t="shared" si="9"/>
        <v>1400</v>
      </c>
      <c r="J208" s="16">
        <f t="shared" si="10"/>
        <v>1300</v>
      </c>
      <c r="K208" s="188" t="s">
        <v>2394</v>
      </c>
      <c r="L208" s="257" t="s">
        <v>5661</v>
      </c>
      <c r="M208" s="178">
        <f t="shared" si="11"/>
        <v>1.99</v>
      </c>
    </row>
    <row r="209" spans="1:13" x14ac:dyDescent="0.3">
      <c r="A209" s="15" t="s">
        <v>5441</v>
      </c>
      <c r="B209" s="166" t="s">
        <v>1516</v>
      </c>
      <c r="C209" s="19" t="s">
        <v>1066</v>
      </c>
      <c r="D209" s="11" t="s">
        <v>210</v>
      </c>
      <c r="E209" s="266">
        <v>2.99</v>
      </c>
      <c r="F209" s="35">
        <f>ROUNDUP(E209*BulkFoil!$O$1,-1)</f>
        <v>2100</v>
      </c>
      <c r="G209" s="35">
        <f>ROUNDUP(E209*BulkFoil!$O$3,-1)</f>
        <v>1950</v>
      </c>
      <c r="H209" s="2">
        <v>1</v>
      </c>
      <c r="I209" s="16">
        <f t="shared" si="9"/>
        <v>2100</v>
      </c>
      <c r="J209" s="16">
        <f t="shared" si="10"/>
        <v>1950</v>
      </c>
      <c r="K209" s="185">
        <v>5</v>
      </c>
      <c r="L209" s="257" t="s">
        <v>4903</v>
      </c>
      <c r="M209" s="178">
        <f t="shared" si="11"/>
        <v>2.99</v>
      </c>
    </row>
    <row r="210" spans="1:13" x14ac:dyDescent="0.3">
      <c r="A210" s="15" t="s">
        <v>5663</v>
      </c>
      <c r="B210" s="146" t="s">
        <v>1490</v>
      </c>
      <c r="C210" s="14" t="s">
        <v>1152</v>
      </c>
      <c r="D210" s="12" t="s">
        <v>208</v>
      </c>
      <c r="E210" s="266">
        <v>1.99</v>
      </c>
      <c r="F210" s="35">
        <f>ROUNDUP(E210*BulkFoil!$O$1,-1)</f>
        <v>1400</v>
      </c>
      <c r="G210" s="35">
        <f>ROUNDUP(E210*BulkFoil!$O$3,-1)</f>
        <v>1300</v>
      </c>
      <c r="H210" s="2">
        <v>1</v>
      </c>
      <c r="I210" s="16">
        <f t="shared" si="9"/>
        <v>1400</v>
      </c>
      <c r="J210" s="16">
        <f t="shared" si="10"/>
        <v>1300</v>
      </c>
      <c r="K210" s="185">
        <v>1</v>
      </c>
      <c r="L210" s="257" t="s">
        <v>5662</v>
      </c>
      <c r="M210" s="178">
        <f t="shared" si="11"/>
        <v>1.99</v>
      </c>
    </row>
    <row r="211" spans="1:13" x14ac:dyDescent="0.3">
      <c r="A211" s="15" t="s">
        <v>2157</v>
      </c>
      <c r="B211" s="157" t="s">
        <v>2132</v>
      </c>
      <c r="C211" s="14" t="s">
        <v>1152</v>
      </c>
      <c r="D211" s="12" t="s">
        <v>208</v>
      </c>
      <c r="E211" s="266">
        <v>1.99</v>
      </c>
      <c r="F211" s="35">
        <f>ROUNDUP(E211*BulkFoil!$O$1,-1)</f>
        <v>1400</v>
      </c>
      <c r="G211" s="35">
        <f>ROUNDUP(E211*BulkFoil!$O$3,-1)</f>
        <v>1300</v>
      </c>
      <c r="H211" s="2">
        <v>1</v>
      </c>
      <c r="I211" s="16">
        <f t="shared" si="9"/>
        <v>1400</v>
      </c>
      <c r="J211" s="16">
        <f t="shared" si="10"/>
        <v>1300</v>
      </c>
      <c r="K211" s="185">
        <v>2</v>
      </c>
      <c r="L211" s="257" t="s">
        <v>5664</v>
      </c>
      <c r="M211" s="178">
        <f t="shared" si="11"/>
        <v>1.99</v>
      </c>
    </row>
    <row r="212" spans="1:13" x14ac:dyDescent="0.3">
      <c r="A212" s="15" t="s">
        <v>5666</v>
      </c>
      <c r="B212" s="142" t="s">
        <v>1485</v>
      </c>
      <c r="C212" s="14" t="s">
        <v>1152</v>
      </c>
      <c r="D212" s="12" t="s">
        <v>208</v>
      </c>
      <c r="E212" s="266">
        <v>1.99</v>
      </c>
      <c r="F212" s="35">
        <f>ROUNDUP(E212*BulkFoil!$O$1,-1)</f>
        <v>1400</v>
      </c>
      <c r="G212" s="35">
        <f>ROUNDUP(E212*BulkFoil!$O$3,-1)</f>
        <v>1300</v>
      </c>
      <c r="H212" s="2">
        <v>1</v>
      </c>
      <c r="I212" s="16">
        <f t="shared" si="9"/>
        <v>1400</v>
      </c>
      <c r="J212" s="16">
        <f t="shared" si="10"/>
        <v>1300</v>
      </c>
      <c r="K212" s="185">
        <v>3</v>
      </c>
      <c r="L212" s="257" t="s">
        <v>5665</v>
      </c>
      <c r="M212" s="178">
        <f t="shared" si="11"/>
        <v>1.99</v>
      </c>
    </row>
    <row r="213" spans="1:13" x14ac:dyDescent="0.3">
      <c r="A213" s="15" t="s">
        <v>5670</v>
      </c>
      <c r="B213" s="155" t="s">
        <v>1500</v>
      </c>
      <c r="C213" s="14" t="s">
        <v>1152</v>
      </c>
      <c r="D213" s="12" t="s">
        <v>208</v>
      </c>
      <c r="E213" s="266">
        <v>0.49</v>
      </c>
      <c r="F213" s="35">
        <f>ROUNDUP(E213*BulkFoil!$O$1,-1)</f>
        <v>350</v>
      </c>
      <c r="G213" s="35">
        <f>ROUNDUP(E213*BulkFoil!$O$3,-1)</f>
        <v>320</v>
      </c>
      <c r="H213" s="2">
        <v>2</v>
      </c>
      <c r="I213" s="16">
        <f t="shared" si="9"/>
        <v>700</v>
      </c>
      <c r="J213" s="16">
        <f t="shared" si="10"/>
        <v>640</v>
      </c>
      <c r="K213" s="185">
        <v>3</v>
      </c>
      <c r="L213" s="257" t="s">
        <v>5667</v>
      </c>
      <c r="M213" s="178">
        <f t="shared" si="11"/>
        <v>0.98</v>
      </c>
    </row>
    <row r="214" spans="1:13" x14ac:dyDescent="0.3">
      <c r="A214" s="15" t="s">
        <v>1178</v>
      </c>
      <c r="B214" s="155" t="s">
        <v>1500</v>
      </c>
      <c r="C214" s="14" t="s">
        <v>1152</v>
      </c>
      <c r="D214" s="12" t="s">
        <v>208</v>
      </c>
      <c r="E214" s="266">
        <v>1.99</v>
      </c>
      <c r="F214" s="35">
        <f>ROUNDUP(E214*BulkFoil!$O$1,-1)</f>
        <v>1400</v>
      </c>
      <c r="G214" s="35">
        <f>ROUNDUP(E214*BulkFoil!$O$3,-1)</f>
        <v>1300</v>
      </c>
      <c r="H214" s="2">
        <v>1</v>
      </c>
      <c r="I214" s="16">
        <f t="shared" si="9"/>
        <v>1400</v>
      </c>
      <c r="J214" s="16">
        <f t="shared" si="10"/>
        <v>1300</v>
      </c>
      <c r="K214" s="185">
        <v>3</v>
      </c>
      <c r="L214" s="257" t="s">
        <v>5668</v>
      </c>
      <c r="M214" s="178">
        <f t="shared" si="11"/>
        <v>1.99</v>
      </c>
    </row>
    <row r="215" spans="1:13" x14ac:dyDescent="0.3">
      <c r="A215" s="15" t="s">
        <v>5672</v>
      </c>
      <c r="B215" s="146" t="s">
        <v>1490</v>
      </c>
      <c r="C215" s="14" t="s">
        <v>1152</v>
      </c>
      <c r="D215" s="12" t="s">
        <v>208</v>
      </c>
      <c r="E215" s="266">
        <v>0.99</v>
      </c>
      <c r="F215" s="35">
        <f>ROUNDUP(E215*BulkFoil!$O$1,-1)</f>
        <v>700</v>
      </c>
      <c r="G215" s="35">
        <f>ROUNDUP(E215*BulkFoil!$O$3,-1)</f>
        <v>650</v>
      </c>
      <c r="H215" s="2">
        <v>1</v>
      </c>
      <c r="I215" s="16">
        <f t="shared" si="9"/>
        <v>700</v>
      </c>
      <c r="J215" s="16">
        <f t="shared" si="10"/>
        <v>650</v>
      </c>
      <c r="K215" s="185">
        <v>4</v>
      </c>
      <c r="L215" s="257" t="s">
        <v>5671</v>
      </c>
      <c r="M215" s="178">
        <f t="shared" si="11"/>
        <v>0.99</v>
      </c>
    </row>
    <row r="216" spans="1:13" x14ac:dyDescent="0.3">
      <c r="A216" s="15" t="s">
        <v>6430</v>
      </c>
      <c r="B216" s="284" t="s">
        <v>6291</v>
      </c>
      <c r="C216" s="14" t="s">
        <v>1152</v>
      </c>
      <c r="D216" s="12" t="s">
        <v>208</v>
      </c>
      <c r="E216" s="266">
        <v>1.99</v>
      </c>
      <c r="F216" s="35">
        <f>ROUNDUP(E216*BulkFoil!$O$1,-1)</f>
        <v>1400</v>
      </c>
      <c r="G216" s="35">
        <f>ROUNDUP(E216*BulkFoil!$O$3,-1)</f>
        <v>1300</v>
      </c>
      <c r="H216" s="2">
        <v>1</v>
      </c>
      <c r="I216" s="16">
        <f t="shared" si="9"/>
        <v>1400</v>
      </c>
      <c r="J216" s="16">
        <f t="shared" si="10"/>
        <v>1300</v>
      </c>
      <c r="K216" s="185">
        <v>4</v>
      </c>
      <c r="L216" s="257" t="s">
        <v>6431</v>
      </c>
      <c r="M216" s="178">
        <f t="shared" si="11"/>
        <v>1.99</v>
      </c>
    </row>
    <row r="217" spans="1:13" x14ac:dyDescent="0.3">
      <c r="A217" s="15" t="s">
        <v>5673</v>
      </c>
      <c r="B217" s="165" t="s">
        <v>1515</v>
      </c>
      <c r="C217" s="14" t="s">
        <v>1152</v>
      </c>
      <c r="D217" s="12" t="s">
        <v>208</v>
      </c>
      <c r="E217" s="266">
        <v>0.99</v>
      </c>
      <c r="F217" s="35">
        <f>ROUNDUP(E217*BulkFoil!$O$1,-1)</f>
        <v>700</v>
      </c>
      <c r="G217" s="35">
        <f>ROUNDUP(E217*BulkFoil!$O$3,-1)</f>
        <v>650</v>
      </c>
      <c r="H217" s="2">
        <v>1</v>
      </c>
      <c r="I217" s="16">
        <f t="shared" si="9"/>
        <v>700</v>
      </c>
      <c r="J217" s="16">
        <f t="shared" si="10"/>
        <v>650</v>
      </c>
      <c r="K217" s="185">
        <v>6</v>
      </c>
      <c r="L217" s="257" t="s">
        <v>5674</v>
      </c>
      <c r="M217" s="178">
        <f t="shared" si="11"/>
        <v>0.99</v>
      </c>
    </row>
    <row r="218" spans="1:13" x14ac:dyDescent="0.3">
      <c r="A218" s="15" t="s">
        <v>5675</v>
      </c>
      <c r="B218" s="165" t="s">
        <v>1515</v>
      </c>
      <c r="C218" s="14" t="s">
        <v>1152</v>
      </c>
      <c r="D218" s="206" t="s">
        <v>208</v>
      </c>
      <c r="E218" s="266">
        <v>1.49</v>
      </c>
      <c r="F218" s="35">
        <f>ROUNDUP(E218*BulkFoil!$O$1,-1)</f>
        <v>1050</v>
      </c>
      <c r="G218" s="35">
        <f>ROUNDUP(E218*BulkFoil!$O$3,-1)</f>
        <v>970</v>
      </c>
      <c r="H218" s="2">
        <v>1</v>
      </c>
      <c r="I218" s="16">
        <f t="shared" si="9"/>
        <v>1050</v>
      </c>
      <c r="J218" s="16">
        <f t="shared" si="10"/>
        <v>970</v>
      </c>
      <c r="K218" s="185">
        <v>6</v>
      </c>
      <c r="L218" s="257" t="s">
        <v>5676</v>
      </c>
      <c r="M218" s="178">
        <f t="shared" si="11"/>
        <v>1.49</v>
      </c>
    </row>
    <row r="219" spans="1:13" x14ac:dyDescent="0.3">
      <c r="A219" s="15" t="s">
        <v>5682</v>
      </c>
      <c r="B219" s="214" t="s">
        <v>2628</v>
      </c>
      <c r="C219" s="6" t="s">
        <v>1154</v>
      </c>
      <c r="D219" s="206" t="s">
        <v>208</v>
      </c>
      <c r="E219" s="266">
        <v>1.99</v>
      </c>
      <c r="F219" s="35">
        <f>ROUNDUP(E219*BulkFoil!$O$1,-1)</f>
        <v>1400</v>
      </c>
      <c r="G219" s="35">
        <f>ROUNDUP(E219*BulkFoil!$O$3,-1)</f>
        <v>1300</v>
      </c>
      <c r="H219" s="2">
        <v>1</v>
      </c>
      <c r="I219" s="16">
        <f t="shared" si="9"/>
        <v>1400</v>
      </c>
      <c r="J219" s="16">
        <f t="shared" si="10"/>
        <v>1300</v>
      </c>
      <c r="K219" s="185">
        <v>0.02</v>
      </c>
      <c r="L219" s="257" t="s">
        <v>5681</v>
      </c>
      <c r="M219" s="178">
        <f t="shared" si="11"/>
        <v>1.99</v>
      </c>
    </row>
    <row r="220" spans="1:13" x14ac:dyDescent="0.3">
      <c r="A220" s="15" t="s">
        <v>5678</v>
      </c>
      <c r="B220" s="170" t="s">
        <v>1523</v>
      </c>
      <c r="C220" s="6" t="s">
        <v>1154</v>
      </c>
      <c r="D220" s="206" t="s">
        <v>208</v>
      </c>
      <c r="E220" s="266">
        <v>1.99</v>
      </c>
      <c r="F220" s="35">
        <f>ROUNDUP(E220*BulkFoil!$O$1,-1)</f>
        <v>1400</v>
      </c>
      <c r="G220" s="35">
        <f>ROUNDUP(E220*BulkFoil!$O$3,-1)</f>
        <v>1300</v>
      </c>
      <c r="H220" s="2">
        <v>1</v>
      </c>
      <c r="I220" s="16">
        <f t="shared" si="9"/>
        <v>1400</v>
      </c>
      <c r="J220" s="16">
        <f t="shared" si="10"/>
        <v>1300</v>
      </c>
      <c r="K220" s="185">
        <v>0.16</v>
      </c>
      <c r="L220" s="257" t="s">
        <v>5677</v>
      </c>
      <c r="M220" s="178">
        <f t="shared" si="11"/>
        <v>1.99</v>
      </c>
    </row>
    <row r="221" spans="1:13" x14ac:dyDescent="0.3">
      <c r="A221" s="15" t="s">
        <v>5679</v>
      </c>
      <c r="B221" s="193" t="s">
        <v>2423</v>
      </c>
      <c r="C221" s="6" t="s">
        <v>1154</v>
      </c>
      <c r="D221" s="12" t="s">
        <v>208</v>
      </c>
      <c r="E221" s="266">
        <v>1.99</v>
      </c>
      <c r="F221" s="35">
        <f>ROUNDUP(E221*BulkFoil!$O$1,-1)</f>
        <v>1400</v>
      </c>
      <c r="G221" s="35">
        <f>ROUNDUP(E221*BulkFoil!$O$3,-1)</f>
        <v>1300</v>
      </c>
      <c r="H221" s="2">
        <v>1</v>
      </c>
      <c r="I221" s="16">
        <f t="shared" si="9"/>
        <v>1400</v>
      </c>
      <c r="J221" s="16">
        <f t="shared" si="10"/>
        <v>1300</v>
      </c>
      <c r="K221" s="185">
        <v>0.16</v>
      </c>
      <c r="L221" s="257" t="s">
        <v>5680</v>
      </c>
      <c r="M221" s="178">
        <f t="shared" si="11"/>
        <v>1.99</v>
      </c>
    </row>
  </sheetData>
  <sortState xmlns:xlrd2="http://schemas.microsoft.com/office/spreadsheetml/2017/richdata2" ref="A2:M223">
    <sortCondition ref="C200:C223"/>
  </sortState>
  <hyperlinks>
    <hyperlink ref="L2" r:id="rId1" xr:uid="{9338A7FC-1599-459D-BE24-536980AE744E}"/>
    <hyperlink ref="L3" r:id="rId2" xr:uid="{821CFB69-B93C-4849-9E24-A018CCD76257}"/>
    <hyperlink ref="L4" r:id="rId3" xr:uid="{E266544A-9977-4586-8127-472F3B2F2D27}"/>
    <hyperlink ref="L5" r:id="rId4" xr:uid="{49B78FFD-8C54-4DF2-B525-BF16FDC33116}"/>
    <hyperlink ref="L6" r:id="rId5" xr:uid="{E0D2C88A-EE74-47B6-8149-75757368A79A}"/>
    <hyperlink ref="L7" r:id="rId6" xr:uid="{18EA1300-7C18-447F-8315-4E81536FFB59}"/>
    <hyperlink ref="L8" r:id="rId7" xr:uid="{0BB31AFF-F881-4229-B5AB-E35488FB774D}"/>
    <hyperlink ref="L9" r:id="rId8" xr:uid="{96E1FBCD-D5CF-4ABB-8D37-843247A28BC8}"/>
    <hyperlink ref="L10" r:id="rId9" xr:uid="{C594A4E1-29F3-403E-B791-2586D8D0D3E3}"/>
    <hyperlink ref="L11" r:id="rId10" xr:uid="{F7281FFB-8AC0-45C3-AEE3-55DEE3ECB028}"/>
    <hyperlink ref="L13" r:id="rId11" xr:uid="{5B377C64-2AA8-4018-B67E-601EE446FF14}"/>
    <hyperlink ref="L19" r:id="rId12" xr:uid="{9DB47D50-C7DC-4F24-B46C-2C648CEA7336}"/>
    <hyperlink ref="L12" r:id="rId13" xr:uid="{92C4DF3E-5993-4EC1-82C3-600C524F5A0B}"/>
    <hyperlink ref="L23" r:id="rId14" xr:uid="{8F547389-1B65-4C68-809A-99EB734FF8F3}"/>
    <hyperlink ref="L24" r:id="rId15" xr:uid="{E9F26BCF-AE7C-422D-92AD-25C553E36427}"/>
    <hyperlink ref="L25" r:id="rId16" xr:uid="{74B429B0-B90E-4D97-A7E0-F34FA3F774F0}"/>
    <hyperlink ref="L26" r:id="rId17" xr:uid="{7DE8F104-FE63-4671-8D5B-C94E971EC240}"/>
    <hyperlink ref="L28" r:id="rId18" xr:uid="{07973157-5F9F-466E-9674-21F51AC046CA}"/>
    <hyperlink ref="L29" r:id="rId19" xr:uid="{5114C143-C8DE-4A63-99B8-4BBB733A1B2A}"/>
    <hyperlink ref="L30" r:id="rId20" xr:uid="{DBC491A5-7C2D-45A1-ACF2-8B18EA302FA9}"/>
    <hyperlink ref="L31" r:id="rId21" xr:uid="{D9F8FB98-7057-4C5F-B107-B9F479239AA3}"/>
    <hyperlink ref="L32" r:id="rId22" xr:uid="{D9920F53-8312-4322-BCD1-E87F38C93F65}"/>
    <hyperlink ref="L33" r:id="rId23" xr:uid="{5B5DA4A1-D315-41BC-8C1E-37A0F9FC56A2}"/>
    <hyperlink ref="L35" r:id="rId24" xr:uid="{0C875BC9-9C73-445F-9271-7EE4CDDFBBEF}"/>
    <hyperlink ref="L36" r:id="rId25" xr:uid="{3964EBD6-082E-4161-83C7-FF091EEC4A5B}"/>
    <hyperlink ref="L37" r:id="rId26" xr:uid="{2C469BBB-274C-4202-97BA-2052E97F79D1}"/>
    <hyperlink ref="L38" r:id="rId27" xr:uid="{2157BC48-568D-4663-AC62-FE8511882E0B}"/>
    <hyperlink ref="L39" r:id="rId28" xr:uid="{83258921-DEDF-4EB5-B6D5-EE62E38380FF}"/>
    <hyperlink ref="L40" r:id="rId29" xr:uid="{707CB2F4-728A-4959-B091-E1B338043F50}"/>
    <hyperlink ref="L41" r:id="rId30" xr:uid="{907A798B-78F5-4A5C-9FBF-BED91E5058A2}"/>
    <hyperlink ref="L42" r:id="rId31" xr:uid="{735E87C3-8728-4428-B0E6-E0C240708F81}"/>
    <hyperlink ref="L43" r:id="rId32" xr:uid="{1DE3A5EE-C0FC-49EC-9621-C0EE176599BF}"/>
    <hyperlink ref="L44" r:id="rId33" xr:uid="{5545A222-74C2-4212-BCFE-2670115CCCD2}"/>
    <hyperlink ref="L45" r:id="rId34" xr:uid="{45427FEC-94CD-4AD7-8C15-EF6228E20D38}"/>
    <hyperlink ref="L46" r:id="rId35" xr:uid="{ED26FCD3-75EF-49AD-85BD-25167AD4492E}"/>
    <hyperlink ref="L47" r:id="rId36" xr:uid="{D72A4F44-B699-42E8-9ADE-D2F2444B7F80}"/>
    <hyperlink ref="L48" r:id="rId37" xr:uid="{75B0EAC5-991E-4F3B-94A2-289EEE117B4B}"/>
    <hyperlink ref="L49" r:id="rId38" xr:uid="{40CD7FDE-F6F8-440F-BC38-75C690CE831F}"/>
    <hyperlink ref="L50" r:id="rId39" xr:uid="{BA145E98-ED93-4C9D-84C9-F5EC6C6630BE}"/>
    <hyperlink ref="L51" r:id="rId40" xr:uid="{608D9535-2F1C-4890-8B5D-1AEE4B71EE9B}"/>
    <hyperlink ref="L52" r:id="rId41" xr:uid="{57C3F630-79E7-4A4E-A7F7-9EB368BFDC07}"/>
    <hyperlink ref="L54" r:id="rId42" xr:uid="{25D838BA-D9F6-48FE-AA34-007D41C3CDA1}"/>
    <hyperlink ref="L55" r:id="rId43" xr:uid="{C8CFB08C-B2BB-45A8-B0FC-D2B243567127}"/>
    <hyperlink ref="L56" r:id="rId44" xr:uid="{7B1F6E8A-3CFF-4E93-9C6A-52377AE41538}"/>
    <hyperlink ref="L57" r:id="rId45" xr:uid="{5C9739DF-A64E-4823-918A-76E3C932A705}"/>
    <hyperlink ref="L58" r:id="rId46" xr:uid="{22E775C9-7B07-4619-B4FE-C159F71BECF2}"/>
    <hyperlink ref="L59" r:id="rId47" xr:uid="{86CB10A1-3F76-4366-8D6E-394A0C1F4A10}"/>
    <hyperlink ref="L60" r:id="rId48" xr:uid="{525047B8-377D-4259-82C3-6A46102B8022}"/>
    <hyperlink ref="L61" r:id="rId49" xr:uid="{EC18E991-276B-48D4-BF40-A4F625EA4E9F}"/>
    <hyperlink ref="L62" r:id="rId50" xr:uid="{24DEFA4D-AFA1-4DF9-8302-584465E5319C}"/>
    <hyperlink ref="L63" r:id="rId51" xr:uid="{6D8172F0-CBEF-4B48-8691-C87EF74CC903}"/>
    <hyperlink ref="L64" r:id="rId52" xr:uid="{A156CD16-D218-4E33-A936-6450D7583E83}"/>
    <hyperlink ref="L65" r:id="rId53" xr:uid="{9D16944D-E83C-4201-BCDE-0C000D304E90}"/>
    <hyperlink ref="L66" r:id="rId54" xr:uid="{EC7341C5-C373-4DBC-AA6B-FC32015749D4}"/>
    <hyperlink ref="L67" r:id="rId55" xr:uid="{E2A86998-1677-4639-90D5-24D2CE5E3E8B}"/>
    <hyperlink ref="L68" r:id="rId56" xr:uid="{0B3E81AD-4E85-4F7F-AD37-DE293D838D13}"/>
    <hyperlink ref="L69" r:id="rId57" xr:uid="{5634825D-8FCF-4975-BFBE-BCDB05820D8C}"/>
    <hyperlink ref="L70" r:id="rId58" xr:uid="{EA99DFCF-D77C-4A97-A018-F269A583092A}"/>
    <hyperlink ref="L71" r:id="rId59" xr:uid="{466521D2-8D06-4569-AD20-109B9BF7A096}"/>
    <hyperlink ref="L72" r:id="rId60" xr:uid="{94C62286-4108-4C4E-BA74-B1533F1525CE}"/>
    <hyperlink ref="L73" r:id="rId61" xr:uid="{EFA61888-489C-4940-900A-43CA1B1C567A}"/>
    <hyperlink ref="L74" r:id="rId62" xr:uid="{1FDD2344-F294-4048-965C-4610F468027E}"/>
    <hyperlink ref="L75" r:id="rId63" xr:uid="{4C60AFBF-B465-485D-9073-B1532D8A9971}"/>
    <hyperlink ref="L76" r:id="rId64" xr:uid="{50A6E236-86D9-47A4-9EA2-1C6F5AD96DB7}"/>
    <hyperlink ref="L77" r:id="rId65" xr:uid="{920917EA-679E-4725-BF10-81C65CAA0E68}"/>
    <hyperlink ref="L78" r:id="rId66" xr:uid="{76836488-A766-4FB0-BBA9-EB5A880E41F2}"/>
    <hyperlink ref="L79" r:id="rId67" xr:uid="{FE95569B-3BEE-458B-8B43-3889FF3F3721}"/>
    <hyperlink ref="L80" r:id="rId68" xr:uid="{F2A907DE-1315-4C49-8962-8241A4807CCD}"/>
    <hyperlink ref="L81" r:id="rId69" xr:uid="{F54D29AC-E66A-4B36-85C3-2E99BF1CE7C7}"/>
    <hyperlink ref="L83" r:id="rId70" xr:uid="{92F0AB48-47D3-4273-96BF-D9D4F8FF76DD}"/>
    <hyperlink ref="L84" r:id="rId71" xr:uid="{A09A54E8-C19F-40DD-81D2-9AD7A18F4CE7}"/>
    <hyperlink ref="L85" r:id="rId72" xr:uid="{765AE9CA-E64A-4622-BF2D-996E86681F75}"/>
    <hyperlink ref="L86" r:id="rId73" xr:uid="{FD1BBEBA-F3A5-47C4-A0E0-FDC852240E48}"/>
    <hyperlink ref="L87" r:id="rId74" xr:uid="{9B992B2D-47C1-4AEB-A374-BA56EFB0CF8E}"/>
    <hyperlink ref="L88" r:id="rId75" xr:uid="{F6FDD586-93C2-434B-8D3C-002C9DF609C2}"/>
    <hyperlink ref="L89" r:id="rId76" xr:uid="{95DF5680-E4E1-450E-ADD0-CDAAFCF2E8ED}"/>
    <hyperlink ref="L90" r:id="rId77" xr:uid="{0438247C-1D9A-488C-8B49-D837135A50EF}"/>
    <hyperlink ref="L91" r:id="rId78" xr:uid="{0D406BD8-3771-4069-8E1A-BCB1EBD14D6F}"/>
    <hyperlink ref="L92" r:id="rId79" xr:uid="{83D506C1-5CE4-4649-8E8B-0871E162D275}"/>
    <hyperlink ref="L93" r:id="rId80" xr:uid="{D8E0B511-21A2-4A94-B6C6-B5EFEB2C6519}"/>
    <hyperlink ref="L94" r:id="rId81" xr:uid="{59BBFC71-5EE2-43B1-AAEC-5C86155230BB}"/>
    <hyperlink ref="L95" r:id="rId82" xr:uid="{4507D2BC-688C-49F0-8075-A25ABAEEB72C}"/>
    <hyperlink ref="L96" r:id="rId83" xr:uid="{411AFE04-3A06-4FF2-ABA0-476A49F5725C}"/>
    <hyperlink ref="L98" r:id="rId84" xr:uid="{D54CAD13-6A86-4BEA-BE29-8527409F1FD4}"/>
    <hyperlink ref="L99" r:id="rId85" xr:uid="{03B72955-F2E6-446F-AB53-9AD98031C669}"/>
    <hyperlink ref="L100" r:id="rId86" xr:uid="{7EA3B7FE-35B5-4178-B110-07F3F039D366}"/>
    <hyperlink ref="L101" r:id="rId87" xr:uid="{0E034417-5541-422E-AAE1-C7DFFA7B8263}"/>
    <hyperlink ref="L102" r:id="rId88" xr:uid="{D3A9A58B-D6B5-428F-8D6E-A4DD1751E718}"/>
    <hyperlink ref="L104" r:id="rId89" xr:uid="{C8ED98EB-C216-482B-B589-A433A7D30AF0}"/>
    <hyperlink ref="L105" r:id="rId90" xr:uid="{100ADEAF-7D0F-4753-B59F-9B3863E9E832}"/>
    <hyperlink ref="L106" r:id="rId91" xr:uid="{105BE017-D2FD-4C5E-AB59-BA8523A4E3A4}"/>
    <hyperlink ref="L108" r:id="rId92" xr:uid="{47E4CF0A-169A-434D-9DAC-C88202B427EB}"/>
    <hyperlink ref="L109" r:id="rId93" xr:uid="{D6D04078-CDB8-45EE-B7CE-1F7BABBCEBC0}"/>
    <hyperlink ref="L110" r:id="rId94" xr:uid="{B74A7FE9-19BE-4B7F-9BA6-6C87CDED0F50}"/>
    <hyperlink ref="L111" r:id="rId95" xr:uid="{59DD9DF6-72F1-4C88-9911-AB75261F622E}"/>
    <hyperlink ref="L112" r:id="rId96" xr:uid="{88BD703D-8288-4466-82A5-1FC2B600AACD}"/>
    <hyperlink ref="L113" r:id="rId97" xr:uid="{D10A6E10-E5BA-4072-ACE6-C6EC6A4A5FFC}"/>
    <hyperlink ref="L114" r:id="rId98" xr:uid="{F1BF6A9E-EDA8-4E11-AB4D-6B58DDBE8A36}"/>
    <hyperlink ref="L115" r:id="rId99" xr:uid="{9DBDA0DE-39A4-4136-AC47-07F619AE401C}"/>
    <hyperlink ref="L116" r:id="rId100" xr:uid="{D2B0EC4C-8E99-4241-AC06-55CACD33BB31}"/>
    <hyperlink ref="L118" r:id="rId101" xr:uid="{4867130E-35E5-47E6-913E-478F14F2D982}"/>
    <hyperlink ref="L119" r:id="rId102" xr:uid="{ECE562F9-4C96-4CC6-A1B3-47031F40C6DD}"/>
    <hyperlink ref="L120" r:id="rId103" xr:uid="{8BD4F201-6E67-46F3-ABF5-7BEECC2685A4}"/>
    <hyperlink ref="L121" r:id="rId104" xr:uid="{60817BF7-7BD5-4040-9FEA-34940776B25B}"/>
    <hyperlink ref="L122" r:id="rId105" xr:uid="{EBAD9FDC-AE0C-4EB8-98C8-91B7E82FAF4A}"/>
    <hyperlink ref="L123" r:id="rId106" xr:uid="{EC7AE745-AC05-44D6-B16D-B43D1E769589}"/>
    <hyperlink ref="L124" r:id="rId107" xr:uid="{A016C380-107D-422F-A008-8FC52E77D9D5}"/>
    <hyperlink ref="L125" r:id="rId108" xr:uid="{EF43E1D8-94D8-469A-B600-34C7567A07D4}"/>
    <hyperlink ref="L126" r:id="rId109" xr:uid="{C419F97A-42AC-49B4-89E3-77F861E85314}"/>
    <hyperlink ref="L128" r:id="rId110" xr:uid="{887FD8DE-28F9-4D47-8C64-C333BC62808E}"/>
    <hyperlink ref="L129" r:id="rId111" xr:uid="{1E8A13DE-A843-4F07-855C-FF87B23FE725}"/>
    <hyperlink ref="L130" r:id="rId112" xr:uid="{D3E9CF8F-2851-4551-BCA3-4D49F314751E}"/>
    <hyperlink ref="L131" r:id="rId113" xr:uid="{D1692E41-1529-4CBF-A74F-8C89D4A9F818}"/>
    <hyperlink ref="L132" r:id="rId114" xr:uid="{BBE6FA1B-7DD6-44EB-9313-8E71AE1013A4}"/>
    <hyperlink ref="L134" r:id="rId115" xr:uid="{518C97E0-5CB1-46A9-95D7-CA9465FA4C28}"/>
    <hyperlink ref="L136" r:id="rId116" xr:uid="{DBDE2298-F719-4E87-BE1E-CC1D9A4AC099}"/>
    <hyperlink ref="L137" r:id="rId117" xr:uid="{A29C3620-EAB3-4C8B-A701-2688171AC92B}"/>
    <hyperlink ref="L138" r:id="rId118" xr:uid="{2BEECC8F-904D-4D4B-8FAE-B5A9C1930986}"/>
    <hyperlink ref="L139" r:id="rId119" xr:uid="{D8444496-B02B-442E-8AD8-DD6BD498D1A3}"/>
    <hyperlink ref="L140" r:id="rId120" xr:uid="{0583BB63-853F-4CBB-9FC1-1AF159E9609A}"/>
    <hyperlink ref="L141" r:id="rId121" xr:uid="{ED11367C-7E96-4D3D-A69D-0BA1389563A3}"/>
    <hyperlink ref="L142" r:id="rId122" xr:uid="{011FE7A5-1857-4411-B33C-39DA7F2E5062}"/>
    <hyperlink ref="L143" r:id="rId123" xr:uid="{447CF68D-8929-429F-BDD6-1E3B4194A35C}"/>
    <hyperlink ref="L144" r:id="rId124" xr:uid="{2155F6C7-4155-4B01-BD90-97F24442C96B}"/>
    <hyperlink ref="L145" r:id="rId125" xr:uid="{B3921774-8F3D-4D9B-A60B-616990CAAB04}"/>
    <hyperlink ref="L146" r:id="rId126" xr:uid="{326F2F1D-7496-4DA4-9007-B4C6543E5E98}"/>
    <hyperlink ref="L147" r:id="rId127" xr:uid="{112E0EE0-D8AE-4432-AA0E-61B88A29C1B4}"/>
    <hyperlink ref="L149" r:id="rId128" xr:uid="{E0C8DF8E-B24E-44E7-A011-AC370F6FB557}"/>
    <hyperlink ref="L150" r:id="rId129" xr:uid="{2BE57156-2DAA-488F-B6AC-2DE31BDF0A9E}"/>
    <hyperlink ref="L151" r:id="rId130" xr:uid="{8C4A2D11-F445-4A5F-A1FB-0174DBDE5F77}"/>
    <hyperlink ref="L152" r:id="rId131" xr:uid="{4F5F8280-C160-4414-A31B-E215DD2371BC}"/>
    <hyperlink ref="L153" r:id="rId132" xr:uid="{78848762-AC56-4C1E-9CF9-0CA2A60E018B}"/>
    <hyperlink ref="L154" r:id="rId133" xr:uid="{7A3C4116-EECC-46E4-A737-621FA2F55CB1}"/>
    <hyperlink ref="L155" r:id="rId134" xr:uid="{275785F8-F4F5-45B3-97CC-F1EB4B19D96C}"/>
    <hyperlink ref="L158" r:id="rId135" xr:uid="{DE425E3C-C320-49E6-805D-AE586A9C1766}"/>
    <hyperlink ref="L159" r:id="rId136" xr:uid="{1668BD32-5AF5-4C8F-89D2-AA290148FA2A}"/>
    <hyperlink ref="L160" r:id="rId137" xr:uid="{C0F12A9A-FDDC-4ECF-8E83-4DF74AD23B82}"/>
    <hyperlink ref="L161" r:id="rId138" xr:uid="{E3880C67-003E-4E89-9EDC-F0F4C8F7C4F1}"/>
    <hyperlink ref="L162" r:id="rId139" xr:uid="{89517D2F-7E6D-4BEB-9058-C8A066B225D5}"/>
    <hyperlink ref="L163" r:id="rId140" xr:uid="{86C40A8D-7698-4D02-A62A-D59F46CF9AF9}"/>
    <hyperlink ref="L164" r:id="rId141" xr:uid="{EC92BF0A-05AC-47DD-989B-FFB54B1819A2}"/>
    <hyperlink ref="L165" r:id="rId142" xr:uid="{980AA1A8-7D59-431A-96DB-23355706E6F8}"/>
    <hyperlink ref="L166" r:id="rId143" xr:uid="{7EB1B01D-52E6-49A2-861C-0A9001DCB29F}"/>
    <hyperlink ref="L167" r:id="rId144" xr:uid="{57C5CA13-4D5E-444D-B997-C8D5B01500C0}"/>
    <hyperlink ref="L169" r:id="rId145" xr:uid="{9B0BC9B8-7A2E-46A6-A04D-38ADD12C85E7}"/>
    <hyperlink ref="L170" r:id="rId146" xr:uid="{199AEA1D-3CC8-44F6-A209-57557E676C89}"/>
    <hyperlink ref="L171" r:id="rId147" xr:uid="{0E730DAF-1625-4E65-B990-E8080BDB8115}"/>
    <hyperlink ref="L172" r:id="rId148" xr:uid="{E3C09BC3-B4B9-4F5D-89FD-72F9965B785A}"/>
    <hyperlink ref="L173" r:id="rId149" xr:uid="{BD711351-3B6D-4CDB-81EB-1BA127B524B0}"/>
    <hyperlink ref="L175" r:id="rId150" xr:uid="{EA51C380-E26E-4F49-A756-FFC75BEE73DB}"/>
    <hyperlink ref="L178" r:id="rId151" xr:uid="{D74F2978-811E-4891-BADB-9B612982AA94}"/>
    <hyperlink ref="L179" r:id="rId152" xr:uid="{466217FD-EA28-4146-B438-DA459FB7F627}"/>
    <hyperlink ref="L181" r:id="rId153" xr:uid="{F95AE614-DFFE-4FA9-B6FC-59760DD5C0AA}"/>
    <hyperlink ref="L182" r:id="rId154" xr:uid="{356F2F7C-AB6B-41A5-9A51-0499EB04BE20}"/>
    <hyperlink ref="L183" r:id="rId155" xr:uid="{FEE05B33-52F2-4AC3-B330-45DCA985B8DE}"/>
    <hyperlink ref="L184" r:id="rId156" xr:uid="{2936A39C-11A8-4B73-9D41-85E974428F13}"/>
    <hyperlink ref="L185" r:id="rId157" xr:uid="{B17E10BA-EA5C-45AF-B71F-15A44E68D5E0}"/>
    <hyperlink ref="L186" r:id="rId158" xr:uid="{CAE231D0-0C64-459F-9086-56CE0B27619B}"/>
    <hyperlink ref="L187" r:id="rId159" xr:uid="{8FCE98C3-03E5-49E0-8719-6E69C2258B81}"/>
    <hyperlink ref="L188" r:id="rId160" xr:uid="{D4DA9FE7-BB13-43C7-BBC6-8958726EC989}"/>
    <hyperlink ref="L190" r:id="rId161" xr:uid="{1ED1F8CA-5B3D-4A8D-AAC5-BA4FA53ABBAB}"/>
    <hyperlink ref="L192" r:id="rId162" xr:uid="{EBA83FDC-AD02-4117-9C25-ACBC7A410133}"/>
    <hyperlink ref="L193" r:id="rId163" xr:uid="{72DAB21A-35A7-45DD-822B-2D6E2C4B7BF1}"/>
    <hyperlink ref="L195" r:id="rId164" xr:uid="{6028A36B-8B44-424D-B213-D09648DF67BE}"/>
    <hyperlink ref="L196" r:id="rId165" xr:uid="{6EF7F186-48C4-49FB-B49C-23ED99B32FD2}"/>
    <hyperlink ref="L197" r:id="rId166" xr:uid="{702129B5-3C5A-4463-B373-1A7727245CDF}"/>
    <hyperlink ref="L199" r:id="rId167" xr:uid="{0A011C6E-2BE4-428E-B564-381AE74A9B13}"/>
    <hyperlink ref="L201" r:id="rId168" xr:uid="{375F9708-A018-49F5-B9BE-7215185F75B0}"/>
    <hyperlink ref="L202" r:id="rId169" xr:uid="{BE654353-9655-4D9C-8F26-45E44798FBBE}"/>
    <hyperlink ref="L203" r:id="rId170" xr:uid="{058B17CE-8544-48A6-A7F9-A09C09C7D5A9}"/>
    <hyperlink ref="L204" r:id="rId171" xr:uid="{80F451A4-E60C-4E78-923B-F47166D31A41}"/>
    <hyperlink ref="L205" r:id="rId172" xr:uid="{20A800A6-751D-4382-B94A-E60CD3BAA14D}"/>
    <hyperlink ref="L206" r:id="rId173" xr:uid="{B08FC30B-87CB-4F8E-B218-7F4D29750FE2}"/>
    <hyperlink ref="L207" r:id="rId174" xr:uid="{5E26B622-6F90-4403-8360-1DFDB0CC6C57}"/>
    <hyperlink ref="L208" r:id="rId175" xr:uid="{838C52D4-D1B9-44EA-9122-B7715C4BF4F7}"/>
    <hyperlink ref="L209" r:id="rId176" xr:uid="{93CD1A92-D286-4929-997F-076FD2231564}"/>
    <hyperlink ref="L210" r:id="rId177" xr:uid="{ACC69F31-95B3-4B0B-8726-1F4FAA002132}"/>
    <hyperlink ref="L211" r:id="rId178" xr:uid="{ABA8115D-A7FF-43D6-AEDD-FA515C9FDF9C}"/>
    <hyperlink ref="L212" r:id="rId179" xr:uid="{9CB44763-C8D7-4F6E-8666-5DB36155F6F1}"/>
    <hyperlink ref="L213" r:id="rId180" xr:uid="{D97C83DE-CA29-49BB-8414-7956EC39E716}"/>
    <hyperlink ref="L214" r:id="rId181" xr:uid="{7F2E8BF6-FB0B-47B7-A9D4-941F2EC4177C}"/>
    <hyperlink ref="L215" r:id="rId182" xr:uid="{D186BE42-D3D3-4D3E-984D-00446259548A}"/>
    <hyperlink ref="L217" r:id="rId183" xr:uid="{8F50C80E-F3C8-4DC0-BC9E-5D90A7FE02F1}"/>
    <hyperlink ref="L218" r:id="rId184" xr:uid="{2D589BEE-B335-468B-9AE1-3913573EF5EA}"/>
    <hyperlink ref="L220" r:id="rId185" xr:uid="{75BA8F7D-7584-4BFA-A0B7-E7A9D74B270A}"/>
    <hyperlink ref="L221" r:id="rId186" xr:uid="{CB2C890A-38F3-4B93-8D06-5AC98FAB6D90}"/>
    <hyperlink ref="L219" r:id="rId187" xr:uid="{F1C67624-72AA-4143-B6C6-EEACFE14B918}"/>
    <hyperlink ref="L194" r:id="rId188" xr:uid="{B6B4BDF4-14F1-452A-AA8E-8B326637E2D9}"/>
    <hyperlink ref="L174" r:id="rId189" xr:uid="{17EA7DE5-6892-4D5B-B8BA-ABCA44652FCC}"/>
    <hyperlink ref="L157" r:id="rId190" xr:uid="{59F7006E-90DB-4C72-BC3E-BC649AC5A31E}"/>
    <hyperlink ref="L135" r:id="rId191" xr:uid="{EC6BA394-00AB-4CFF-940F-D62B28F4D9E2}"/>
    <hyperlink ref="L107" r:id="rId192" xr:uid="{68C24B5A-EC18-4779-A2F0-70B06DF373D3}"/>
    <hyperlink ref="L103" r:id="rId193" xr:uid="{9352B2B8-87D7-407E-9E32-8928964E206F}"/>
    <hyperlink ref="L97" r:id="rId194" xr:uid="{4944BDEC-E4D2-4B74-9FF9-98C2F1269E53}"/>
    <hyperlink ref="L16" r:id="rId195" xr:uid="{B375C9A4-DA46-4432-976C-645A1223678C}"/>
    <hyperlink ref="L22" r:id="rId196" xr:uid="{C6EF44F5-5C8E-49E3-AC94-FACF21034B26}"/>
    <hyperlink ref="L34" r:id="rId197" xr:uid="{CCCE5B14-94CE-4435-8E7E-1AC9451E6380}"/>
    <hyperlink ref="L82" r:id="rId198" xr:uid="{BB71C17F-CEF6-4499-8578-BA621D08AA92}"/>
    <hyperlink ref="L117" r:id="rId199" xr:uid="{EEC53D09-3A71-470B-AD96-CDB67A7CB799}"/>
    <hyperlink ref="L127" r:id="rId200" xr:uid="{B88F2EAB-49B4-4B6F-8A1C-B91B91BAAC03}"/>
    <hyperlink ref="L133" r:id="rId201" xr:uid="{E7735B25-81A2-423D-A219-FC9E9263B5AD}"/>
    <hyperlink ref="L148" r:id="rId202" xr:uid="{4DD9EE68-7D0A-4750-9B54-A252FEADF072}"/>
    <hyperlink ref="L156" r:id="rId203" xr:uid="{B1C873CC-B825-44E6-815F-4D35A57C7977}"/>
    <hyperlink ref="L168" r:id="rId204" xr:uid="{50212EC0-224D-4BC8-AA1B-D6733767FB7E}"/>
    <hyperlink ref="L176" r:id="rId205" xr:uid="{2C6C822F-EF7C-47F9-8507-D115790F93E4}"/>
    <hyperlink ref="L177" r:id="rId206" xr:uid="{938608CD-EAC0-4333-9E13-62621C5DBCF9}"/>
    <hyperlink ref="L180" r:id="rId207" xr:uid="{B3BC3F5E-1D3A-4141-9CBF-1840A1953133}"/>
    <hyperlink ref="L189" r:id="rId208" xr:uid="{B7BC69B3-73C4-4AF3-A1A6-D439DD286A33}"/>
    <hyperlink ref="L191" r:id="rId209" xr:uid="{0A06CC35-A9E5-4DB7-807E-4B12AEC84DA2}"/>
    <hyperlink ref="L198" r:id="rId210" xr:uid="{DAEDC5F2-7DEB-43FA-80E7-446F290CE622}"/>
    <hyperlink ref="L216" r:id="rId211" xr:uid="{4B752EBB-C2E9-40B0-8096-214D5794C443}"/>
  </hyperlinks>
  <pageMargins left="0.75" right="0.75" top="1" bottom="1" header="0.5" footer="0.5"/>
  <pageSetup orientation="portrait" horizontalDpi="4294967292" verticalDpi="4294967292" r:id="rId2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2117-B646-4E53-9116-DE6416A9FE13}">
  <sheetPr codeName="Hoja5"/>
  <dimension ref="A1:N87"/>
  <sheetViews>
    <sheetView zoomScaleNormal="100" workbookViewId="0">
      <pane xSplit="1" topLeftCell="B1" activePane="topRight" state="frozen"/>
      <selection activeCell="A258" sqref="A258"/>
      <selection pane="topRight" activeCell="C2" sqref="C2"/>
    </sheetView>
  </sheetViews>
  <sheetFormatPr baseColWidth="10" defaultRowHeight="15.6" x14ac:dyDescent="0.3"/>
  <cols>
    <col min="1" max="1" width="30.09765625" bestFit="1" customWidth="1"/>
    <col min="2" max="2" width="41.796875" style="31" bestFit="1" customWidth="1"/>
    <col min="3" max="3" width="10.5" customWidth="1"/>
    <col min="4" max="4" width="6.59765625" bestFit="1" customWidth="1"/>
    <col min="5" max="5" width="9.8984375" bestFit="1" customWidth="1"/>
    <col min="6" max="7" width="9.59765625" bestFit="1" customWidth="1"/>
    <col min="8" max="8" width="4.19921875" bestFit="1" customWidth="1"/>
    <col min="9" max="10" width="8.69921875" bestFit="1" customWidth="1"/>
    <col min="11" max="11" width="9" customWidth="1"/>
    <col min="12" max="12" width="9.69921875" bestFit="1" customWidth="1"/>
    <col min="14" max="14" width="9.69921875" bestFit="1" customWidth="1"/>
  </cols>
  <sheetData>
    <row r="1" spans="1:14" x14ac:dyDescent="0.3">
      <c r="A1" s="54" t="s">
        <v>0</v>
      </c>
      <c r="B1" s="54" t="s">
        <v>32</v>
      </c>
      <c r="C1" s="54" t="s">
        <v>1</v>
      </c>
      <c r="D1" s="54" t="s">
        <v>2</v>
      </c>
      <c r="E1" s="54" t="s">
        <v>6</v>
      </c>
      <c r="F1" s="54" t="s">
        <v>22</v>
      </c>
      <c r="G1" s="54" t="s">
        <v>1865</v>
      </c>
      <c r="H1" s="54" t="s">
        <v>217</v>
      </c>
      <c r="I1" s="54" t="s">
        <v>23</v>
      </c>
      <c r="J1" s="54" t="s">
        <v>1866</v>
      </c>
      <c r="K1" s="265" t="s">
        <v>1527</v>
      </c>
      <c r="L1" s="178">
        <f t="shared" ref="L1:L32" si="0">H2*E2</f>
        <v>14.99</v>
      </c>
      <c r="N1" s="1">
        <v>700</v>
      </c>
    </row>
    <row r="2" spans="1:14" x14ac:dyDescent="0.3">
      <c r="A2" s="15" t="s">
        <v>2599</v>
      </c>
      <c r="B2" s="73" t="s">
        <v>1427</v>
      </c>
      <c r="C2" s="4" t="s">
        <v>1010</v>
      </c>
      <c r="D2" s="12" t="s">
        <v>208</v>
      </c>
      <c r="E2" s="18">
        <v>14.99</v>
      </c>
      <c r="F2" s="16">
        <f>ROUNDUP(E2*NivPauper!$N$1,-1)</f>
        <v>10500</v>
      </c>
      <c r="G2" s="16">
        <f>ROUNDUP(E2*NivPauper!$N$4,-1)</f>
        <v>9750</v>
      </c>
      <c r="H2" s="2">
        <v>1</v>
      </c>
      <c r="I2" s="16">
        <f t="shared" ref="I2:I33" si="1">F2*H2</f>
        <v>10500</v>
      </c>
      <c r="J2" s="16">
        <f t="shared" ref="J2:J33" si="2">G2*H2</f>
        <v>9750</v>
      </c>
      <c r="K2" s="42" t="s">
        <v>6543</v>
      </c>
      <c r="L2" s="178">
        <f t="shared" si="0"/>
        <v>4.99</v>
      </c>
      <c r="N2" s="3">
        <f>SUM(I:I)</f>
        <v>118910</v>
      </c>
    </row>
    <row r="3" spans="1:14" x14ac:dyDescent="0.3">
      <c r="A3" s="4" t="s">
        <v>36</v>
      </c>
      <c r="B3" s="68" t="s">
        <v>1378</v>
      </c>
      <c r="C3" s="9" t="s">
        <v>182</v>
      </c>
      <c r="D3" s="1" t="s">
        <v>211</v>
      </c>
      <c r="E3" s="18">
        <v>4.99</v>
      </c>
      <c r="F3" s="16">
        <f>ROUNDUP(E3*NivPauper!$N$1,-1)</f>
        <v>3500</v>
      </c>
      <c r="G3" s="16">
        <f>ROUNDUP(E3*NivPauper!$N$4,-1)</f>
        <v>3250</v>
      </c>
      <c r="H3" s="2">
        <v>1</v>
      </c>
      <c r="I3" s="16">
        <f t="shared" si="1"/>
        <v>3500</v>
      </c>
      <c r="J3" s="16">
        <f t="shared" si="2"/>
        <v>3250</v>
      </c>
      <c r="K3" s="42" t="s">
        <v>6514</v>
      </c>
      <c r="L3" s="178">
        <f t="shared" si="0"/>
        <v>4.99</v>
      </c>
    </row>
    <row r="4" spans="1:14" x14ac:dyDescent="0.3">
      <c r="A4" s="15" t="s">
        <v>390</v>
      </c>
      <c r="B4" s="73" t="s">
        <v>1427</v>
      </c>
      <c r="C4" s="6" t="s">
        <v>194</v>
      </c>
      <c r="D4" s="13" t="s">
        <v>209</v>
      </c>
      <c r="E4" s="18">
        <v>4.99</v>
      </c>
      <c r="F4" s="16">
        <f>ROUNDUP(E4*NivPauper!$N$1,-1)</f>
        <v>3500</v>
      </c>
      <c r="G4" s="16">
        <f>ROUNDUP(E4*NivPauper!$N$4,-1)</f>
        <v>3250</v>
      </c>
      <c r="H4" s="2">
        <v>1</v>
      </c>
      <c r="I4" s="16">
        <f t="shared" si="1"/>
        <v>3500</v>
      </c>
      <c r="J4" s="16">
        <f t="shared" si="2"/>
        <v>3250</v>
      </c>
      <c r="K4" s="42" t="s">
        <v>6556</v>
      </c>
      <c r="L4" s="178">
        <f t="shared" si="0"/>
        <v>3.99</v>
      </c>
      <c r="N4" s="1">
        <v>650</v>
      </c>
    </row>
    <row r="5" spans="1:14" x14ac:dyDescent="0.3">
      <c r="A5" s="34" t="s">
        <v>359</v>
      </c>
      <c r="B5" s="104" t="s">
        <v>1416</v>
      </c>
      <c r="C5" s="9" t="s">
        <v>182</v>
      </c>
      <c r="D5" s="13" t="s">
        <v>209</v>
      </c>
      <c r="E5" s="18">
        <v>3.99</v>
      </c>
      <c r="F5" s="16">
        <f>ROUNDUP(E5*NivPauper!$N$1,-1)</f>
        <v>2800</v>
      </c>
      <c r="G5" s="16">
        <f>ROUNDUP(E5*NivPauper!$N$4,-1)</f>
        <v>2600</v>
      </c>
      <c r="H5" s="2">
        <v>1</v>
      </c>
      <c r="I5" s="16">
        <f t="shared" si="1"/>
        <v>2800</v>
      </c>
      <c r="J5" s="16">
        <f t="shared" si="2"/>
        <v>2600</v>
      </c>
      <c r="K5" s="42" t="s">
        <v>6497</v>
      </c>
      <c r="L5" s="178">
        <f t="shared" si="0"/>
        <v>3.99</v>
      </c>
      <c r="N5" s="3">
        <f>SUM(J:J)</f>
        <v>110300</v>
      </c>
    </row>
    <row r="6" spans="1:14" x14ac:dyDescent="0.3">
      <c r="A6" s="21" t="s">
        <v>470</v>
      </c>
      <c r="B6" s="173" t="s">
        <v>1526</v>
      </c>
      <c r="C6" s="8" t="s">
        <v>184</v>
      </c>
      <c r="D6" s="12" t="s">
        <v>208</v>
      </c>
      <c r="E6" s="18">
        <v>3.99</v>
      </c>
      <c r="F6" s="16">
        <f>ROUNDUP(E6*NivPauper!$N$1,-1)</f>
        <v>2800</v>
      </c>
      <c r="G6" s="16">
        <f>ROUNDUP(E6*NivPauper!$N$4,-1)</f>
        <v>2600</v>
      </c>
      <c r="H6" s="2">
        <v>1</v>
      </c>
      <c r="I6" s="35">
        <f t="shared" si="1"/>
        <v>2800</v>
      </c>
      <c r="J6" s="35">
        <f t="shared" si="2"/>
        <v>2600</v>
      </c>
      <c r="K6" s="42" t="s">
        <v>1248</v>
      </c>
      <c r="L6" s="178">
        <f t="shared" si="0"/>
        <v>39.900000000000006</v>
      </c>
    </row>
    <row r="7" spans="1:14" x14ac:dyDescent="0.3">
      <c r="A7" s="4" t="s">
        <v>352</v>
      </c>
      <c r="B7" s="75" t="s">
        <v>1384</v>
      </c>
      <c r="C7" s="6" t="s">
        <v>194</v>
      </c>
      <c r="D7" s="1" t="s">
        <v>211</v>
      </c>
      <c r="E7" s="18">
        <v>3.99</v>
      </c>
      <c r="F7" s="16">
        <f>ROUNDUP(E7*NivPauper!$N$1,-1)</f>
        <v>2800</v>
      </c>
      <c r="G7" s="16">
        <f>ROUNDUP(E7*NivPauper!$N$4,-1)</f>
        <v>2600</v>
      </c>
      <c r="H7" s="2">
        <v>10</v>
      </c>
      <c r="I7" s="16">
        <f t="shared" si="1"/>
        <v>28000</v>
      </c>
      <c r="J7" s="16">
        <f t="shared" si="2"/>
        <v>26000</v>
      </c>
      <c r="K7" s="42" t="s">
        <v>6549</v>
      </c>
      <c r="L7" s="178">
        <f t="shared" si="0"/>
        <v>20.94</v>
      </c>
      <c r="N7" s="1" t="s">
        <v>100</v>
      </c>
    </row>
    <row r="8" spans="1:14" x14ac:dyDescent="0.3">
      <c r="A8" s="4" t="s">
        <v>2192</v>
      </c>
      <c r="B8" s="75" t="s">
        <v>1384</v>
      </c>
      <c r="C8" s="6" t="s">
        <v>194</v>
      </c>
      <c r="D8" s="1" t="s">
        <v>211</v>
      </c>
      <c r="E8" s="18">
        <v>3.49</v>
      </c>
      <c r="F8" s="16">
        <f>ROUNDUP(E8*NivPauper!$N$1,-1)</f>
        <v>2450</v>
      </c>
      <c r="G8" s="16">
        <f>ROUNDUP(E8*NivPauper!$N$4,-1)</f>
        <v>2270</v>
      </c>
      <c r="H8" s="2">
        <v>6</v>
      </c>
      <c r="I8" s="16">
        <f t="shared" si="1"/>
        <v>14700</v>
      </c>
      <c r="J8" s="16">
        <f t="shared" si="2"/>
        <v>13620</v>
      </c>
      <c r="K8" s="42" t="s">
        <v>3233</v>
      </c>
      <c r="L8" s="178">
        <f t="shared" si="0"/>
        <v>2.99</v>
      </c>
      <c r="N8" s="3">
        <f>SUM(L:L)</f>
        <v>168.96000000000009</v>
      </c>
    </row>
    <row r="9" spans="1:14" ht="15" customHeight="1" x14ac:dyDescent="0.3">
      <c r="A9" s="4" t="s">
        <v>371</v>
      </c>
      <c r="B9" s="117" t="s">
        <v>1443</v>
      </c>
      <c r="C9" s="9" t="s">
        <v>182</v>
      </c>
      <c r="D9" s="1" t="s">
        <v>211</v>
      </c>
      <c r="E9" s="18">
        <v>2.99</v>
      </c>
      <c r="F9" s="16">
        <f>ROUNDUP(E9*NivPauper!$N$1,-1)</f>
        <v>2100</v>
      </c>
      <c r="G9" s="16">
        <f>ROUNDUP(E9*NivPauper!$N$4,-1)</f>
        <v>1950</v>
      </c>
      <c r="H9" s="2">
        <v>1</v>
      </c>
      <c r="I9" s="16">
        <f t="shared" si="1"/>
        <v>2100</v>
      </c>
      <c r="J9" s="16">
        <f t="shared" si="2"/>
        <v>1950</v>
      </c>
      <c r="K9" s="42" t="s">
        <v>6505</v>
      </c>
      <c r="L9" s="178">
        <f t="shared" si="0"/>
        <v>2.99</v>
      </c>
    </row>
    <row r="10" spans="1:14" x14ac:dyDescent="0.3">
      <c r="A10" s="15" t="s">
        <v>6499</v>
      </c>
      <c r="B10" s="294" t="s">
        <v>1444</v>
      </c>
      <c r="C10" s="9" t="s">
        <v>182</v>
      </c>
      <c r="D10" s="1" t="s">
        <v>211</v>
      </c>
      <c r="E10" s="17">
        <f>2.99</f>
        <v>2.99</v>
      </c>
      <c r="F10" s="16">
        <f>ROUNDUP(E10*NivPauper!$N$1,-1)</f>
        <v>2100</v>
      </c>
      <c r="G10" s="16">
        <f>ROUNDUP(E10*NivPauper!$N$4,-1)</f>
        <v>1950</v>
      </c>
      <c r="H10" s="2">
        <v>1</v>
      </c>
      <c r="I10" s="16">
        <f t="shared" si="1"/>
        <v>2100</v>
      </c>
      <c r="J10" s="16">
        <f t="shared" si="2"/>
        <v>1950</v>
      </c>
      <c r="K10" s="42" t="s">
        <v>6500</v>
      </c>
      <c r="L10" s="178">
        <f t="shared" si="0"/>
        <v>2.99</v>
      </c>
    </row>
    <row r="11" spans="1:14" x14ac:dyDescent="0.3">
      <c r="A11" s="4" t="s">
        <v>3805</v>
      </c>
      <c r="B11" s="295" t="s">
        <v>1419</v>
      </c>
      <c r="C11" s="14" t="s">
        <v>193</v>
      </c>
      <c r="D11" s="1" t="s">
        <v>211</v>
      </c>
      <c r="E11" s="18">
        <v>2.99</v>
      </c>
      <c r="F11" s="16">
        <f>ROUNDUP(E11*NivPauper!$N$1,-1)</f>
        <v>2100</v>
      </c>
      <c r="G11" s="16">
        <f>ROUNDUP(E11*NivPauper!$N$4,-1)</f>
        <v>1950</v>
      </c>
      <c r="H11" s="2">
        <v>1</v>
      </c>
      <c r="I11" s="16">
        <f t="shared" si="1"/>
        <v>2100</v>
      </c>
      <c r="J11" s="16">
        <f t="shared" si="2"/>
        <v>1950</v>
      </c>
      <c r="K11" s="42" t="s">
        <v>3806</v>
      </c>
      <c r="L11" s="178">
        <f t="shared" si="0"/>
        <v>2.99</v>
      </c>
    </row>
    <row r="12" spans="1:14" x14ac:dyDescent="0.3">
      <c r="A12" s="4" t="s">
        <v>441</v>
      </c>
      <c r="B12" s="163" t="s">
        <v>1513</v>
      </c>
      <c r="C12" s="14" t="s">
        <v>193</v>
      </c>
      <c r="D12" s="1" t="s">
        <v>211</v>
      </c>
      <c r="E12" s="18">
        <v>2.99</v>
      </c>
      <c r="F12" s="16">
        <f>ROUNDUP(E12*NivPauper!$N$1,-1)</f>
        <v>2100</v>
      </c>
      <c r="G12" s="16">
        <f>ROUNDUP(E12*NivPauper!$N$4,-1)</f>
        <v>1950</v>
      </c>
      <c r="H12" s="2">
        <v>1</v>
      </c>
      <c r="I12" s="16">
        <f t="shared" si="1"/>
        <v>2100</v>
      </c>
      <c r="J12" s="16">
        <f t="shared" si="2"/>
        <v>1950</v>
      </c>
      <c r="K12" s="42" t="s">
        <v>6568</v>
      </c>
      <c r="L12" s="178">
        <f t="shared" si="0"/>
        <v>2.4900000000000002</v>
      </c>
    </row>
    <row r="13" spans="1:14" x14ac:dyDescent="0.3">
      <c r="A13" s="15" t="s">
        <v>356</v>
      </c>
      <c r="B13" s="153" t="s">
        <v>1497</v>
      </c>
      <c r="C13" s="9" t="s">
        <v>182</v>
      </c>
      <c r="D13" s="1" t="s">
        <v>211</v>
      </c>
      <c r="E13" s="18">
        <v>2.4900000000000002</v>
      </c>
      <c r="F13" s="16">
        <f>ROUNDUP(E13*NivPauper!$N$1,-1)</f>
        <v>1750</v>
      </c>
      <c r="G13" s="16">
        <f>ROUNDUP(E13*NivPauper!$N$4,-1)</f>
        <v>1620</v>
      </c>
      <c r="H13" s="2">
        <v>1</v>
      </c>
      <c r="I13" s="16">
        <f t="shared" si="1"/>
        <v>1750</v>
      </c>
      <c r="J13" s="16">
        <f t="shared" si="2"/>
        <v>1620</v>
      </c>
      <c r="K13" s="42" t="s">
        <v>6513</v>
      </c>
      <c r="L13" s="178">
        <f t="shared" si="0"/>
        <v>2.4900000000000002</v>
      </c>
    </row>
    <row r="14" spans="1:14" x14ac:dyDescent="0.3">
      <c r="A14" s="15" t="s">
        <v>3623</v>
      </c>
      <c r="B14" s="99" t="s">
        <v>1410</v>
      </c>
      <c r="C14" s="4" t="s">
        <v>1010</v>
      </c>
      <c r="D14" s="1" t="s">
        <v>211</v>
      </c>
      <c r="E14" s="18">
        <v>2.4900000000000002</v>
      </c>
      <c r="F14" s="16">
        <f>ROUNDUP(E14*NivPauper!$N$1,-1)</f>
        <v>1750</v>
      </c>
      <c r="G14" s="16">
        <f>ROUNDUP(E14*NivPauper!$N$4,-1)</f>
        <v>1620</v>
      </c>
      <c r="H14" s="2">
        <v>1</v>
      </c>
      <c r="I14" s="16">
        <f t="shared" si="1"/>
        <v>1750</v>
      </c>
      <c r="J14" s="16">
        <f t="shared" si="2"/>
        <v>1620</v>
      </c>
      <c r="K14" s="42" t="s">
        <v>6544</v>
      </c>
      <c r="L14" s="178">
        <f t="shared" si="0"/>
        <v>2.4900000000000002</v>
      </c>
      <c r="N14" s="62"/>
    </row>
    <row r="15" spans="1:14" x14ac:dyDescent="0.3">
      <c r="A15" s="15" t="s">
        <v>387</v>
      </c>
      <c r="B15" s="163" t="s">
        <v>1513</v>
      </c>
      <c r="C15" s="6" t="s">
        <v>194</v>
      </c>
      <c r="D15" s="1" t="s">
        <v>211</v>
      </c>
      <c r="E15" s="18">
        <v>2.4900000000000002</v>
      </c>
      <c r="F15" s="16">
        <f>ROUNDUP(E15*NivPauper!$N$1,-1)</f>
        <v>1750</v>
      </c>
      <c r="G15" s="16">
        <f>ROUNDUP(E15*NivPauper!$N$4,-1)</f>
        <v>1620</v>
      </c>
      <c r="H15" s="2">
        <v>1</v>
      </c>
      <c r="I15" s="16">
        <f t="shared" si="1"/>
        <v>1750</v>
      </c>
      <c r="J15" s="16">
        <f t="shared" si="2"/>
        <v>1620</v>
      </c>
      <c r="K15" s="42" t="s">
        <v>6550</v>
      </c>
      <c r="L15" s="178">
        <f t="shared" si="0"/>
        <v>1.99</v>
      </c>
    </row>
    <row r="16" spans="1:14" x14ac:dyDescent="0.3">
      <c r="A16" s="4" t="s">
        <v>378</v>
      </c>
      <c r="B16" s="77" t="s">
        <v>1386</v>
      </c>
      <c r="C16" s="9" t="s">
        <v>182</v>
      </c>
      <c r="D16" s="1" t="s">
        <v>211</v>
      </c>
      <c r="E16" s="18">
        <v>1.99</v>
      </c>
      <c r="F16" s="16">
        <f>ROUNDUP(E16*NivPauper!$N$1,-1)</f>
        <v>1400</v>
      </c>
      <c r="G16" s="16">
        <f>ROUNDUP(E16*NivPauper!$N$4,-1)</f>
        <v>1300</v>
      </c>
      <c r="H16" s="2">
        <v>1</v>
      </c>
      <c r="I16" s="16">
        <f t="shared" si="1"/>
        <v>1400</v>
      </c>
      <c r="J16" s="16">
        <f t="shared" si="2"/>
        <v>1300</v>
      </c>
      <c r="K16" s="42" t="s">
        <v>6516</v>
      </c>
      <c r="L16" s="178">
        <f t="shared" si="0"/>
        <v>1.99</v>
      </c>
    </row>
    <row r="17" spans="1:12" x14ac:dyDescent="0.3">
      <c r="A17" s="4" t="s">
        <v>345</v>
      </c>
      <c r="B17" s="100" t="s">
        <v>1411</v>
      </c>
      <c r="C17" s="9" t="s">
        <v>182</v>
      </c>
      <c r="D17" s="1" t="s">
        <v>211</v>
      </c>
      <c r="E17" s="18">
        <v>1.99</v>
      </c>
      <c r="F17" s="16">
        <f>ROUNDUP(E17*NivPauper!$N$1,-1)</f>
        <v>1400</v>
      </c>
      <c r="G17" s="16">
        <f>ROUNDUP(E17*NivPauper!$N$4,-1)</f>
        <v>1300</v>
      </c>
      <c r="H17" s="2">
        <v>1</v>
      </c>
      <c r="I17" s="16">
        <f t="shared" si="1"/>
        <v>1400</v>
      </c>
      <c r="J17" s="16">
        <f t="shared" si="2"/>
        <v>1300</v>
      </c>
      <c r="K17" s="42" t="s">
        <v>344</v>
      </c>
      <c r="L17" s="178">
        <f t="shared" si="0"/>
        <v>1.99</v>
      </c>
    </row>
    <row r="18" spans="1:12" x14ac:dyDescent="0.3">
      <c r="A18" s="4" t="s">
        <v>357</v>
      </c>
      <c r="B18" s="107" t="s">
        <v>1420</v>
      </c>
      <c r="C18" s="9" t="s">
        <v>182</v>
      </c>
      <c r="D18" s="1" t="s">
        <v>211</v>
      </c>
      <c r="E18" s="18">
        <v>1.99</v>
      </c>
      <c r="F18" s="16">
        <f>ROUNDUP(E18*NivPauper!$N$1,-1)</f>
        <v>1400</v>
      </c>
      <c r="G18" s="16">
        <f>ROUNDUP(E18*NivPauper!$N$4,-1)</f>
        <v>1300</v>
      </c>
      <c r="H18" s="2">
        <v>1</v>
      </c>
      <c r="I18" s="16">
        <f t="shared" si="1"/>
        <v>1400</v>
      </c>
      <c r="J18" s="16">
        <f t="shared" si="2"/>
        <v>1300</v>
      </c>
      <c r="K18" s="42" t="s">
        <v>6503</v>
      </c>
      <c r="L18" s="178">
        <f t="shared" si="0"/>
        <v>1.99</v>
      </c>
    </row>
    <row r="19" spans="1:12" x14ac:dyDescent="0.3">
      <c r="A19" s="21" t="s">
        <v>364</v>
      </c>
      <c r="B19" s="173" t="s">
        <v>1526</v>
      </c>
      <c r="C19" s="8" t="s">
        <v>184</v>
      </c>
      <c r="D19" s="13" t="s">
        <v>209</v>
      </c>
      <c r="E19" s="18">
        <v>1.99</v>
      </c>
      <c r="F19" s="16">
        <f>ROUNDUP(E19*NivPauper!$N$1,-1)</f>
        <v>1400</v>
      </c>
      <c r="G19" s="16">
        <f>ROUNDUP(E19*NivPauper!$N$4,-1)</f>
        <v>1300</v>
      </c>
      <c r="H19" s="2">
        <v>1</v>
      </c>
      <c r="I19" s="16">
        <f t="shared" si="1"/>
        <v>1400</v>
      </c>
      <c r="J19" s="16">
        <f t="shared" si="2"/>
        <v>1300</v>
      </c>
      <c r="K19" s="42" t="s">
        <v>6535</v>
      </c>
      <c r="L19" s="178">
        <f t="shared" si="0"/>
        <v>1.99</v>
      </c>
    </row>
    <row r="20" spans="1:12" x14ac:dyDescent="0.3">
      <c r="A20" s="20" t="s">
        <v>2235</v>
      </c>
      <c r="B20" s="173" t="s">
        <v>1526</v>
      </c>
      <c r="C20" s="8" t="s">
        <v>184</v>
      </c>
      <c r="D20" s="1" t="s">
        <v>211</v>
      </c>
      <c r="E20" s="18">
        <v>1.99</v>
      </c>
      <c r="F20" s="16">
        <f>ROUNDUP(E20*NivPauper!$N$1,-1)</f>
        <v>1400</v>
      </c>
      <c r="G20" s="16">
        <f>ROUNDUP(E20*NivPauper!$N$4,-1)</f>
        <v>1300</v>
      </c>
      <c r="H20" s="2">
        <v>1</v>
      </c>
      <c r="I20" s="16">
        <f t="shared" si="1"/>
        <v>1400</v>
      </c>
      <c r="J20" s="16">
        <f t="shared" si="2"/>
        <v>1300</v>
      </c>
      <c r="K20" s="42" t="s">
        <v>6540</v>
      </c>
      <c r="L20" s="178">
        <f t="shared" si="0"/>
        <v>1.99</v>
      </c>
    </row>
    <row r="21" spans="1:12" x14ac:dyDescent="0.3">
      <c r="A21" s="4" t="s">
        <v>354</v>
      </c>
      <c r="B21" s="81" t="s">
        <v>1391</v>
      </c>
      <c r="C21" s="14" t="s">
        <v>193</v>
      </c>
      <c r="D21" s="1" t="s">
        <v>211</v>
      </c>
      <c r="E21" s="17">
        <v>1.99</v>
      </c>
      <c r="F21" s="16">
        <f>ROUNDUP(E21*NivPauper!$N$1,-1)</f>
        <v>1400</v>
      </c>
      <c r="G21" s="16">
        <f>ROUNDUP(E21*NivPauper!$N$4,-1)</f>
        <v>1300</v>
      </c>
      <c r="H21" s="2">
        <v>1</v>
      </c>
      <c r="I21" s="16">
        <f t="shared" si="1"/>
        <v>1400</v>
      </c>
      <c r="J21" s="16">
        <f t="shared" si="2"/>
        <v>1300</v>
      </c>
      <c r="K21" s="42" t="s">
        <v>6545</v>
      </c>
      <c r="L21" s="178">
        <f t="shared" si="0"/>
        <v>1.49</v>
      </c>
    </row>
    <row r="22" spans="1:12" x14ac:dyDescent="0.3">
      <c r="A22" s="4" t="s">
        <v>384</v>
      </c>
      <c r="B22" s="72" t="s">
        <v>1381</v>
      </c>
      <c r="C22" s="9" t="s">
        <v>182</v>
      </c>
      <c r="D22" s="1" t="s">
        <v>211</v>
      </c>
      <c r="E22" s="18">
        <v>1.49</v>
      </c>
      <c r="F22" s="16">
        <f>ROUNDUP(E22*NivPauper!$N$1,-1)</f>
        <v>1050</v>
      </c>
      <c r="G22" s="16">
        <f>ROUNDUP(E22*NivPauper!$N$4,-1)</f>
        <v>970</v>
      </c>
      <c r="H22" s="2">
        <v>1</v>
      </c>
      <c r="I22" s="16">
        <f t="shared" si="1"/>
        <v>1050</v>
      </c>
      <c r="J22" s="16">
        <f t="shared" si="2"/>
        <v>970</v>
      </c>
      <c r="K22" s="42" t="s">
        <v>6496</v>
      </c>
      <c r="L22" s="178">
        <f t="shared" si="0"/>
        <v>1.49</v>
      </c>
    </row>
    <row r="23" spans="1:12" x14ac:dyDescent="0.3">
      <c r="A23" s="15" t="s">
        <v>391</v>
      </c>
      <c r="B23" s="173" t="s">
        <v>1526</v>
      </c>
      <c r="C23" s="4" t="s">
        <v>189</v>
      </c>
      <c r="D23" s="12" t="s">
        <v>208</v>
      </c>
      <c r="E23" s="18">
        <v>1.49</v>
      </c>
      <c r="F23" s="16">
        <f>ROUNDUP(E23*NivPauper!$N$1,-1)</f>
        <v>1050</v>
      </c>
      <c r="G23" s="16">
        <f>ROUNDUP(E23*NivPauper!$N$4,-1)</f>
        <v>970</v>
      </c>
      <c r="H23" s="2">
        <v>1</v>
      </c>
      <c r="I23" s="16">
        <f t="shared" si="1"/>
        <v>1050</v>
      </c>
      <c r="J23" s="16">
        <f t="shared" si="2"/>
        <v>970</v>
      </c>
      <c r="K23" s="42" t="s">
        <v>6541</v>
      </c>
      <c r="L23" s="178">
        <f t="shared" si="0"/>
        <v>1.49</v>
      </c>
    </row>
    <row r="24" spans="1:12" x14ac:dyDescent="0.3">
      <c r="A24" s="15" t="s">
        <v>363</v>
      </c>
      <c r="B24" s="127" t="s">
        <v>1463</v>
      </c>
      <c r="C24" s="4" t="s">
        <v>189</v>
      </c>
      <c r="D24" s="1" t="s">
        <v>211</v>
      </c>
      <c r="E24" s="18">
        <v>1.49</v>
      </c>
      <c r="F24" s="16">
        <f>ROUNDUP(E24*NivPauper!$N$1,-1)</f>
        <v>1050</v>
      </c>
      <c r="G24" s="16">
        <f>ROUNDUP(E24*NivPauper!$N$4,-1)</f>
        <v>970</v>
      </c>
      <c r="H24" s="2">
        <v>1</v>
      </c>
      <c r="I24" s="16">
        <f t="shared" si="1"/>
        <v>1050</v>
      </c>
      <c r="J24" s="16">
        <f t="shared" si="2"/>
        <v>970</v>
      </c>
      <c r="K24" s="42" t="s">
        <v>6542</v>
      </c>
      <c r="L24" s="178">
        <f t="shared" si="0"/>
        <v>1.49</v>
      </c>
    </row>
    <row r="25" spans="1:12" x14ac:dyDescent="0.3">
      <c r="A25" s="15" t="s">
        <v>342</v>
      </c>
      <c r="B25" s="137" t="s">
        <v>1477</v>
      </c>
      <c r="C25" s="14" t="s">
        <v>341</v>
      </c>
      <c r="D25" s="1" t="s">
        <v>211</v>
      </c>
      <c r="E25" s="18">
        <v>1.49</v>
      </c>
      <c r="F25" s="16">
        <f>ROUNDUP(E25*NivPauper!$N$1,-1)</f>
        <v>1050</v>
      </c>
      <c r="G25" s="16">
        <f>ROUNDUP(E25*NivPauper!$N$4,-1)</f>
        <v>970</v>
      </c>
      <c r="H25" s="2">
        <v>1</v>
      </c>
      <c r="I25" s="16">
        <f t="shared" si="1"/>
        <v>1050</v>
      </c>
      <c r="J25" s="16">
        <f t="shared" si="2"/>
        <v>970</v>
      </c>
      <c r="K25" s="42" t="s">
        <v>340</v>
      </c>
      <c r="L25" s="178">
        <f t="shared" si="0"/>
        <v>0.99</v>
      </c>
    </row>
    <row r="26" spans="1:12" x14ac:dyDescent="0.3">
      <c r="A26" s="4" t="s">
        <v>365</v>
      </c>
      <c r="B26" s="75" t="s">
        <v>1384</v>
      </c>
      <c r="C26" s="9" t="s">
        <v>182</v>
      </c>
      <c r="D26" s="1" t="s">
        <v>211</v>
      </c>
      <c r="E26" s="18">
        <v>0.99</v>
      </c>
      <c r="F26" s="16">
        <f>ROUNDUP(E26*NivPauper!$N$1,-1)</f>
        <v>700</v>
      </c>
      <c r="G26" s="16">
        <f>ROUNDUP(E26*NivPauper!$N$4,-1)</f>
        <v>650</v>
      </c>
      <c r="H26" s="2">
        <v>1</v>
      </c>
      <c r="I26" s="16">
        <f t="shared" si="1"/>
        <v>700</v>
      </c>
      <c r="J26" s="16">
        <f t="shared" si="2"/>
        <v>650</v>
      </c>
      <c r="K26" s="42" t="s">
        <v>6507</v>
      </c>
      <c r="L26" s="178">
        <f t="shared" si="0"/>
        <v>0.99</v>
      </c>
    </row>
    <row r="27" spans="1:12" x14ac:dyDescent="0.3">
      <c r="A27" s="4" t="s">
        <v>6521</v>
      </c>
      <c r="B27" s="93" t="s">
        <v>1404</v>
      </c>
      <c r="C27" s="9" t="s">
        <v>182</v>
      </c>
      <c r="D27" s="1" t="s">
        <v>211</v>
      </c>
      <c r="E27" s="18">
        <v>0.99</v>
      </c>
      <c r="F27" s="16">
        <f>ROUNDUP(E27*NivPauper!$N$1,-1)</f>
        <v>700</v>
      </c>
      <c r="G27" s="16">
        <f>ROUNDUP(E27*NivPauper!$N$4,-1)</f>
        <v>650</v>
      </c>
      <c r="H27" s="2">
        <v>1</v>
      </c>
      <c r="I27" s="16">
        <f t="shared" si="1"/>
        <v>700</v>
      </c>
      <c r="J27" s="16">
        <f t="shared" si="2"/>
        <v>650</v>
      </c>
      <c r="K27" s="42" t="s">
        <v>6522</v>
      </c>
      <c r="L27" s="178">
        <f t="shared" si="0"/>
        <v>0.99</v>
      </c>
    </row>
    <row r="28" spans="1:12" x14ac:dyDescent="0.3">
      <c r="A28" s="15" t="s">
        <v>3854</v>
      </c>
      <c r="B28" s="114" t="s">
        <v>1430</v>
      </c>
      <c r="C28" s="9" t="s">
        <v>182</v>
      </c>
      <c r="D28" s="1" t="s">
        <v>211</v>
      </c>
      <c r="E28" s="18">
        <v>0.99</v>
      </c>
      <c r="F28" s="16">
        <f>ROUNDUP(E28*NivPauper!$N$1,-1)</f>
        <v>700</v>
      </c>
      <c r="G28" s="16">
        <f>ROUNDUP(E28*NivPauper!$N$4,-1)</f>
        <v>650</v>
      </c>
      <c r="H28" s="2">
        <v>1</v>
      </c>
      <c r="I28" s="16">
        <f t="shared" si="1"/>
        <v>700</v>
      </c>
      <c r="J28" s="16">
        <f t="shared" si="2"/>
        <v>650</v>
      </c>
      <c r="K28" s="42" t="s">
        <v>6518</v>
      </c>
      <c r="L28" s="178">
        <f t="shared" si="0"/>
        <v>0.99</v>
      </c>
    </row>
    <row r="29" spans="1:12" x14ac:dyDescent="0.3">
      <c r="A29" s="15" t="s">
        <v>3855</v>
      </c>
      <c r="B29" s="103" t="s">
        <v>1450</v>
      </c>
      <c r="C29" s="9" t="s">
        <v>182</v>
      </c>
      <c r="D29" s="1" t="s">
        <v>211</v>
      </c>
      <c r="E29" s="18">
        <v>0.99</v>
      </c>
      <c r="F29" s="16">
        <f>ROUNDUP(E29*NivPauper!$N$1,-1)</f>
        <v>700</v>
      </c>
      <c r="G29" s="16">
        <f>ROUNDUP(E29*NivPauper!$N$4,-1)</f>
        <v>650</v>
      </c>
      <c r="H29" s="2">
        <v>1</v>
      </c>
      <c r="I29" s="16">
        <f t="shared" si="1"/>
        <v>700</v>
      </c>
      <c r="J29" s="16">
        <f t="shared" si="2"/>
        <v>650</v>
      </c>
      <c r="K29" s="42" t="s">
        <v>6498</v>
      </c>
      <c r="L29" s="178">
        <f t="shared" si="0"/>
        <v>0.99</v>
      </c>
    </row>
    <row r="30" spans="1:12" x14ac:dyDescent="0.3">
      <c r="A30" s="15" t="s">
        <v>6573</v>
      </c>
      <c r="B30" s="106" t="s">
        <v>1453</v>
      </c>
      <c r="C30" s="9" t="s">
        <v>182</v>
      </c>
      <c r="D30" s="1" t="s">
        <v>211</v>
      </c>
      <c r="E30" s="18">
        <v>0.99</v>
      </c>
      <c r="F30" s="16">
        <f>ROUNDUP(E30*NivPauper!$N$1,-1)</f>
        <v>700</v>
      </c>
      <c r="G30" s="16">
        <f>ROUNDUP(E30*NivPauper!$N$4,-1)</f>
        <v>650</v>
      </c>
      <c r="H30" s="2">
        <v>1</v>
      </c>
      <c r="I30" s="16">
        <f t="shared" si="1"/>
        <v>700</v>
      </c>
      <c r="J30" s="16">
        <f t="shared" si="2"/>
        <v>650</v>
      </c>
      <c r="K30" s="42" t="s">
        <v>6574</v>
      </c>
      <c r="L30" s="178">
        <f t="shared" si="0"/>
        <v>0.99</v>
      </c>
    </row>
    <row r="31" spans="1:12" x14ac:dyDescent="0.3">
      <c r="A31" s="4" t="s">
        <v>392</v>
      </c>
      <c r="B31" s="123" t="s">
        <v>1454</v>
      </c>
      <c r="C31" s="9" t="s">
        <v>182</v>
      </c>
      <c r="D31" s="1" t="s">
        <v>211</v>
      </c>
      <c r="E31" s="18">
        <v>0.99</v>
      </c>
      <c r="F31" s="16">
        <f>ROUNDUP(E31*NivPauper!$N$1,-1)</f>
        <v>700</v>
      </c>
      <c r="G31" s="16">
        <f>ROUNDUP(E31*NivPauper!$N$4,-1)</f>
        <v>650</v>
      </c>
      <c r="H31" s="2">
        <v>1</v>
      </c>
      <c r="I31" s="16">
        <f t="shared" si="1"/>
        <v>700</v>
      </c>
      <c r="J31" s="16">
        <f t="shared" si="2"/>
        <v>650</v>
      </c>
      <c r="K31" s="42" t="s">
        <v>6502</v>
      </c>
      <c r="L31" s="178">
        <f t="shared" si="0"/>
        <v>0.99</v>
      </c>
    </row>
    <row r="32" spans="1:12" x14ac:dyDescent="0.3">
      <c r="A32" s="15" t="s">
        <v>6529</v>
      </c>
      <c r="B32" s="272" t="s">
        <v>5293</v>
      </c>
      <c r="C32" s="9" t="s">
        <v>182</v>
      </c>
      <c r="D32" s="1" t="s">
        <v>211</v>
      </c>
      <c r="E32" s="18">
        <v>0.99</v>
      </c>
      <c r="F32" s="16">
        <f>ROUNDUP(E32*NivPauper!$N$1,-1)</f>
        <v>700</v>
      </c>
      <c r="G32" s="16">
        <f>ROUNDUP(E32*NivPauper!$N$4,-1)</f>
        <v>650</v>
      </c>
      <c r="H32" s="2">
        <v>1</v>
      </c>
      <c r="I32" s="16">
        <f t="shared" si="1"/>
        <v>700</v>
      </c>
      <c r="J32" s="16">
        <f t="shared" si="2"/>
        <v>650</v>
      </c>
      <c r="K32" s="42" t="s">
        <v>6530</v>
      </c>
      <c r="L32" s="178">
        <f t="shared" si="0"/>
        <v>0.99</v>
      </c>
    </row>
    <row r="33" spans="1:12" x14ac:dyDescent="0.3">
      <c r="A33" s="4" t="s">
        <v>3620</v>
      </c>
      <c r="B33" s="113" t="s">
        <v>1429</v>
      </c>
      <c r="C33" s="8" t="s">
        <v>184</v>
      </c>
      <c r="D33" s="1" t="s">
        <v>211</v>
      </c>
      <c r="E33" s="18">
        <v>0.99</v>
      </c>
      <c r="F33" s="16">
        <f>ROUNDUP(E33*NivPauper!$N$1,-1)</f>
        <v>700</v>
      </c>
      <c r="G33" s="16">
        <f>ROUNDUP(E33*NivPauper!$N$4,-1)</f>
        <v>650</v>
      </c>
      <c r="H33" s="2">
        <v>1</v>
      </c>
      <c r="I33" s="16">
        <f t="shared" si="1"/>
        <v>700</v>
      </c>
      <c r="J33" s="16">
        <f t="shared" si="2"/>
        <v>650</v>
      </c>
      <c r="K33" s="42" t="s">
        <v>6534</v>
      </c>
      <c r="L33" s="178">
        <f t="shared" ref="L33:L64" si="3">H34*E34</f>
        <v>0.99</v>
      </c>
    </row>
    <row r="34" spans="1:12" x14ac:dyDescent="0.3">
      <c r="A34" s="15" t="s">
        <v>360</v>
      </c>
      <c r="B34" s="163" t="s">
        <v>1513</v>
      </c>
      <c r="C34" s="8" t="s">
        <v>184</v>
      </c>
      <c r="D34" s="1" t="s">
        <v>211</v>
      </c>
      <c r="E34" s="17">
        <v>0.99</v>
      </c>
      <c r="F34" s="16">
        <f>ROUNDUP(E34*NivPauper!$N$1,-1)</f>
        <v>700</v>
      </c>
      <c r="G34" s="16">
        <f>ROUNDUP(E34*NivPauper!$N$4,-1)</f>
        <v>650</v>
      </c>
      <c r="H34" s="2">
        <v>1</v>
      </c>
      <c r="I34" s="16">
        <f t="shared" ref="I34:I65" si="4">F34*H34</f>
        <v>700</v>
      </c>
      <c r="J34" s="16">
        <f t="shared" ref="J34:J65" si="5">G34*H34</f>
        <v>650</v>
      </c>
      <c r="K34" s="42" t="s">
        <v>6532</v>
      </c>
      <c r="L34" s="178">
        <f t="shared" si="3"/>
        <v>0.99</v>
      </c>
    </row>
    <row r="35" spans="1:12" x14ac:dyDescent="0.3">
      <c r="A35" s="15" t="s">
        <v>346</v>
      </c>
      <c r="B35" s="166" t="s">
        <v>1516</v>
      </c>
      <c r="C35" s="8" t="s">
        <v>184</v>
      </c>
      <c r="D35" s="1" t="s">
        <v>211</v>
      </c>
      <c r="E35" s="18">
        <v>0.99</v>
      </c>
      <c r="F35" s="16">
        <f>ROUNDUP(E35*NivPauper!$N$1,-1)</f>
        <v>700</v>
      </c>
      <c r="G35" s="16">
        <f>ROUNDUP(E35*NivPauper!$N$4,-1)</f>
        <v>650</v>
      </c>
      <c r="H35" s="2">
        <v>1</v>
      </c>
      <c r="I35" s="16">
        <f t="shared" si="4"/>
        <v>700</v>
      </c>
      <c r="J35" s="16">
        <f t="shared" si="5"/>
        <v>650</v>
      </c>
      <c r="K35" s="42" t="s">
        <v>6538</v>
      </c>
      <c r="L35" s="178">
        <f t="shared" si="3"/>
        <v>0.99</v>
      </c>
    </row>
    <row r="36" spans="1:12" x14ac:dyDescent="0.3">
      <c r="A36" s="15" t="s">
        <v>3222</v>
      </c>
      <c r="B36" s="157" t="s">
        <v>2132</v>
      </c>
      <c r="C36" s="6" t="s">
        <v>194</v>
      </c>
      <c r="D36" s="1" t="s">
        <v>211</v>
      </c>
      <c r="E36" s="18">
        <v>0.99</v>
      </c>
      <c r="F36" s="16">
        <f>ROUNDUP(E36*NivPauper!$N$1,-1)</f>
        <v>700</v>
      </c>
      <c r="G36" s="16">
        <f>ROUNDUP(E36*NivPauper!$N$4,-1)</f>
        <v>650</v>
      </c>
      <c r="H36" s="2">
        <v>1</v>
      </c>
      <c r="I36" s="16">
        <f t="shared" si="4"/>
        <v>700</v>
      </c>
      <c r="J36" s="16">
        <f t="shared" si="5"/>
        <v>650</v>
      </c>
      <c r="K36" s="42" t="s">
        <v>6551</v>
      </c>
      <c r="L36" s="178">
        <f t="shared" si="3"/>
        <v>0.75</v>
      </c>
    </row>
    <row r="37" spans="1:12" x14ac:dyDescent="0.3">
      <c r="A37" s="4" t="s">
        <v>379</v>
      </c>
      <c r="B37" s="96" t="s">
        <v>1407</v>
      </c>
      <c r="C37" s="9" t="s">
        <v>182</v>
      </c>
      <c r="D37" s="1" t="s">
        <v>211</v>
      </c>
      <c r="E37" s="17">
        <v>0.75</v>
      </c>
      <c r="F37" s="16">
        <f>ROUNDUP(E37*NivPauper!$N$1,-1)</f>
        <v>530</v>
      </c>
      <c r="G37" s="16">
        <f>ROUNDUP(E37*NivPauper!$N$4,-1)</f>
        <v>490</v>
      </c>
      <c r="H37" s="2">
        <v>1</v>
      </c>
      <c r="I37" s="16">
        <f t="shared" si="4"/>
        <v>530</v>
      </c>
      <c r="J37" s="16">
        <f t="shared" si="5"/>
        <v>490</v>
      </c>
      <c r="K37" s="42" t="s">
        <v>6509</v>
      </c>
      <c r="L37" s="178">
        <f t="shared" si="3"/>
        <v>0.75</v>
      </c>
    </row>
    <row r="38" spans="1:12" x14ac:dyDescent="0.3">
      <c r="A38" s="4" t="s">
        <v>3804</v>
      </c>
      <c r="B38" s="117" t="s">
        <v>1443</v>
      </c>
      <c r="C38" s="9" t="s">
        <v>182</v>
      </c>
      <c r="D38" s="1" t="s">
        <v>211</v>
      </c>
      <c r="E38" s="18">
        <v>0.75</v>
      </c>
      <c r="F38" s="16">
        <f>ROUNDUP(E38*NivPauper!$N$1,-1)</f>
        <v>530</v>
      </c>
      <c r="G38" s="16">
        <f>ROUNDUP(E38*NivPauper!$N$4,-1)</f>
        <v>490</v>
      </c>
      <c r="H38" s="2">
        <v>1</v>
      </c>
      <c r="I38" s="16">
        <f t="shared" si="4"/>
        <v>530</v>
      </c>
      <c r="J38" s="16">
        <f t="shared" si="5"/>
        <v>490</v>
      </c>
      <c r="K38" s="42" t="s">
        <v>6517</v>
      </c>
      <c r="L38" s="178">
        <f t="shared" si="3"/>
        <v>0.75</v>
      </c>
    </row>
    <row r="39" spans="1:12" x14ac:dyDescent="0.3">
      <c r="A39" s="15" t="s">
        <v>2553</v>
      </c>
      <c r="B39" s="157" t="s">
        <v>2132</v>
      </c>
      <c r="C39" s="9" t="s">
        <v>182</v>
      </c>
      <c r="D39" s="1" t="s">
        <v>211</v>
      </c>
      <c r="E39" s="18">
        <v>0.75</v>
      </c>
      <c r="F39" s="16">
        <f>ROUNDUP(E39*NivPauper!$N$1,-1)</f>
        <v>530</v>
      </c>
      <c r="G39" s="16">
        <f>ROUNDUP(E39*NivPauper!$N$4,-1)</f>
        <v>490</v>
      </c>
      <c r="H39" s="2">
        <v>1</v>
      </c>
      <c r="I39" s="16">
        <f t="shared" si="4"/>
        <v>530</v>
      </c>
      <c r="J39" s="16">
        <f t="shared" si="5"/>
        <v>490</v>
      </c>
      <c r="K39" s="42" t="s">
        <v>6506</v>
      </c>
      <c r="L39" s="178">
        <f t="shared" si="3"/>
        <v>0.75</v>
      </c>
    </row>
    <row r="40" spans="1:12" x14ac:dyDescent="0.3">
      <c r="A40" s="15" t="s">
        <v>3226</v>
      </c>
      <c r="B40" s="205" t="s">
        <v>2628</v>
      </c>
      <c r="C40" s="9" t="s">
        <v>182</v>
      </c>
      <c r="D40" s="1" t="s">
        <v>211</v>
      </c>
      <c r="E40" s="18">
        <v>0.75</v>
      </c>
      <c r="F40" s="16">
        <f>ROUNDUP(E40*NivPauper!$N$1,-1)</f>
        <v>530</v>
      </c>
      <c r="G40" s="16">
        <f>ROUNDUP(E40*NivPauper!$N$4,-1)</f>
        <v>490</v>
      </c>
      <c r="H40" s="2">
        <v>1</v>
      </c>
      <c r="I40" s="16">
        <f t="shared" si="4"/>
        <v>530</v>
      </c>
      <c r="J40" s="16">
        <f t="shared" si="5"/>
        <v>490</v>
      </c>
      <c r="K40" s="42" t="s">
        <v>6512</v>
      </c>
      <c r="L40" s="178">
        <f t="shared" si="3"/>
        <v>0.75</v>
      </c>
    </row>
    <row r="41" spans="1:12" x14ac:dyDescent="0.3">
      <c r="A41" s="4" t="s">
        <v>389</v>
      </c>
      <c r="B41" s="126" t="s">
        <v>1460</v>
      </c>
      <c r="C41" s="8" t="s">
        <v>184</v>
      </c>
      <c r="D41" s="1" t="s">
        <v>211</v>
      </c>
      <c r="E41" s="18">
        <v>0.75</v>
      </c>
      <c r="F41" s="16">
        <f>ROUNDUP(E41*NivPauper!$N$1,-1)</f>
        <v>530</v>
      </c>
      <c r="G41" s="16">
        <f>ROUNDUP(E41*NivPauper!$N$4,-1)</f>
        <v>490</v>
      </c>
      <c r="H41" s="2">
        <v>1</v>
      </c>
      <c r="I41" s="16">
        <f t="shared" si="4"/>
        <v>530</v>
      </c>
      <c r="J41" s="16">
        <f t="shared" si="5"/>
        <v>490</v>
      </c>
      <c r="K41" s="42" t="s">
        <v>6531</v>
      </c>
      <c r="L41" s="178">
        <f t="shared" si="3"/>
        <v>0.75</v>
      </c>
    </row>
    <row r="42" spans="1:12" x14ac:dyDescent="0.3">
      <c r="A42" s="15" t="s">
        <v>374</v>
      </c>
      <c r="B42" s="159" t="s">
        <v>1509</v>
      </c>
      <c r="C42" s="8" t="s">
        <v>184</v>
      </c>
      <c r="D42" s="1" t="s">
        <v>211</v>
      </c>
      <c r="E42" s="18">
        <v>0.75</v>
      </c>
      <c r="F42" s="16">
        <f>ROUNDUP(E42*NivPauper!$N$1,-1)</f>
        <v>530</v>
      </c>
      <c r="G42" s="16">
        <f>ROUNDUP(E42*NivPauper!$N$4,-1)</f>
        <v>490</v>
      </c>
      <c r="H42" s="2">
        <v>1</v>
      </c>
      <c r="I42" s="16">
        <f t="shared" si="4"/>
        <v>530</v>
      </c>
      <c r="J42" s="16">
        <f t="shared" si="5"/>
        <v>490</v>
      </c>
      <c r="K42" s="42" t="s">
        <v>6537</v>
      </c>
      <c r="L42" s="178">
        <f t="shared" si="3"/>
        <v>0.75</v>
      </c>
    </row>
    <row r="43" spans="1:12" x14ac:dyDescent="0.3">
      <c r="A43" s="4" t="s">
        <v>3231</v>
      </c>
      <c r="B43" s="107" t="s">
        <v>1420</v>
      </c>
      <c r="C43" s="14" t="s">
        <v>193</v>
      </c>
      <c r="D43" s="1" t="s">
        <v>211</v>
      </c>
      <c r="E43" s="18">
        <v>0.75</v>
      </c>
      <c r="F43" s="16">
        <f>ROUNDUP(E43*NivPauper!$N$1,-1)</f>
        <v>530</v>
      </c>
      <c r="G43" s="16">
        <f>ROUNDUP(E43*NivPauper!$N$4,-1)</f>
        <v>490</v>
      </c>
      <c r="H43" s="2">
        <v>1</v>
      </c>
      <c r="I43" s="16">
        <f t="shared" si="4"/>
        <v>530</v>
      </c>
      <c r="J43" s="16">
        <f t="shared" si="5"/>
        <v>490</v>
      </c>
      <c r="K43" s="42" t="s">
        <v>3230</v>
      </c>
      <c r="L43" s="178">
        <f t="shared" si="3"/>
        <v>0.75</v>
      </c>
    </row>
    <row r="44" spans="1:12" x14ac:dyDescent="0.3">
      <c r="A44" s="4" t="s">
        <v>44</v>
      </c>
      <c r="B44" s="23" t="s">
        <v>6554</v>
      </c>
      <c r="C44" s="6" t="s">
        <v>194</v>
      </c>
      <c r="D44" s="1" t="s">
        <v>211</v>
      </c>
      <c r="E44" s="18">
        <v>0.75</v>
      </c>
      <c r="F44" s="16">
        <f>ROUNDUP(E44*NivPauper!$N$1,-1)</f>
        <v>530</v>
      </c>
      <c r="G44" s="16">
        <f>ROUNDUP(E44*NivPauper!$N$4,-1)</f>
        <v>490</v>
      </c>
      <c r="H44" s="2">
        <v>1</v>
      </c>
      <c r="I44" s="16">
        <f t="shared" si="4"/>
        <v>530</v>
      </c>
      <c r="J44" s="16">
        <f t="shared" si="5"/>
        <v>490</v>
      </c>
      <c r="K44" s="42" t="s">
        <v>6553</v>
      </c>
      <c r="L44" s="178">
        <f t="shared" si="3"/>
        <v>0.75</v>
      </c>
    </row>
    <row r="45" spans="1:12" x14ac:dyDescent="0.3">
      <c r="A45" s="15" t="s">
        <v>381</v>
      </c>
      <c r="B45" s="132" t="s">
        <v>1472</v>
      </c>
      <c r="C45" s="6" t="s">
        <v>194</v>
      </c>
      <c r="D45" s="1" t="s">
        <v>211</v>
      </c>
      <c r="E45" s="18">
        <v>0.75</v>
      </c>
      <c r="F45" s="16">
        <f>ROUNDUP(E45*NivPauper!$N$1,-1)</f>
        <v>530</v>
      </c>
      <c r="G45" s="16">
        <f>ROUNDUP(E45*NivPauper!$N$4,-1)</f>
        <v>490</v>
      </c>
      <c r="H45" s="2">
        <v>1</v>
      </c>
      <c r="I45" s="16">
        <f t="shared" si="4"/>
        <v>530</v>
      </c>
      <c r="J45" s="16">
        <f t="shared" si="5"/>
        <v>490</v>
      </c>
      <c r="K45" s="42" t="s">
        <v>6552</v>
      </c>
      <c r="L45" s="178">
        <f t="shared" si="3"/>
        <v>0.75</v>
      </c>
    </row>
    <row r="46" spans="1:12" x14ac:dyDescent="0.3">
      <c r="A46" s="4" t="s">
        <v>455</v>
      </c>
      <c r="B46" s="167" t="s">
        <v>1518</v>
      </c>
      <c r="C46" s="6" t="s">
        <v>194</v>
      </c>
      <c r="D46" s="1" t="s">
        <v>211</v>
      </c>
      <c r="E46" s="18">
        <v>0.75</v>
      </c>
      <c r="F46" s="16">
        <f>ROUNDUP(E46*NivPauper!$N$1,-1)</f>
        <v>530</v>
      </c>
      <c r="G46" s="16">
        <f>ROUNDUP(E46*NivPauper!$N$4,-1)</f>
        <v>490</v>
      </c>
      <c r="H46" s="2">
        <v>1</v>
      </c>
      <c r="I46" s="16">
        <f t="shared" si="4"/>
        <v>530</v>
      </c>
      <c r="J46" s="16">
        <f t="shared" si="5"/>
        <v>490</v>
      </c>
      <c r="K46" s="42" t="s">
        <v>456</v>
      </c>
      <c r="L46" s="178">
        <f t="shared" si="3"/>
        <v>0.75</v>
      </c>
    </row>
    <row r="47" spans="1:12" x14ac:dyDescent="0.3">
      <c r="A47" s="4" t="s">
        <v>454</v>
      </c>
      <c r="B47" s="167" t="s">
        <v>1518</v>
      </c>
      <c r="C47" s="6" t="s">
        <v>194</v>
      </c>
      <c r="D47" s="1" t="s">
        <v>211</v>
      </c>
      <c r="E47" s="18">
        <v>0.75</v>
      </c>
      <c r="F47" s="16">
        <f>ROUNDUP(E47*NivPauper!$N$1,-1)</f>
        <v>530</v>
      </c>
      <c r="G47" s="16">
        <f>ROUNDUP(E47*NivPauper!$N$4,-1)</f>
        <v>490</v>
      </c>
      <c r="H47" s="2">
        <v>1</v>
      </c>
      <c r="I47" s="16">
        <f t="shared" si="4"/>
        <v>530</v>
      </c>
      <c r="J47" s="16">
        <f t="shared" si="5"/>
        <v>490</v>
      </c>
      <c r="K47" s="42" t="s">
        <v>457</v>
      </c>
      <c r="L47" s="178">
        <f t="shared" si="3"/>
        <v>0.75</v>
      </c>
    </row>
    <row r="48" spans="1:12" x14ac:dyDescent="0.3">
      <c r="A48" s="15" t="s">
        <v>3225</v>
      </c>
      <c r="B48" s="205" t="s">
        <v>2628</v>
      </c>
      <c r="C48" s="6" t="s">
        <v>194</v>
      </c>
      <c r="D48" s="1" t="s">
        <v>211</v>
      </c>
      <c r="E48" s="18">
        <v>0.75</v>
      </c>
      <c r="F48" s="16">
        <f>ROUNDUP(E48*NivPauper!$N$1,-1)</f>
        <v>530</v>
      </c>
      <c r="G48" s="16">
        <f>ROUNDUP(E48*NivPauper!$N$4,-1)</f>
        <v>490</v>
      </c>
      <c r="H48" s="2">
        <v>1</v>
      </c>
      <c r="I48" s="16">
        <f t="shared" si="4"/>
        <v>530</v>
      </c>
      <c r="J48" s="16">
        <f t="shared" si="5"/>
        <v>490</v>
      </c>
      <c r="K48" s="42" t="s">
        <v>3224</v>
      </c>
      <c r="L48" s="178">
        <f t="shared" si="3"/>
        <v>0.49</v>
      </c>
    </row>
    <row r="49" spans="1:12" x14ac:dyDescent="0.3">
      <c r="A49" s="15" t="s">
        <v>382</v>
      </c>
      <c r="B49" s="136" t="s">
        <v>1476</v>
      </c>
      <c r="C49" s="9" t="s">
        <v>182</v>
      </c>
      <c r="D49" s="13" t="s">
        <v>209</v>
      </c>
      <c r="E49" s="18">
        <v>0.49</v>
      </c>
      <c r="F49" s="16">
        <f>ROUNDUP(E49*NivPauper!$N$1,-1)</f>
        <v>350</v>
      </c>
      <c r="G49" s="16">
        <f>ROUNDUP(E49*NivPauper!$N$4,-1)</f>
        <v>320</v>
      </c>
      <c r="H49" s="2">
        <v>1</v>
      </c>
      <c r="I49" s="16">
        <f t="shared" si="4"/>
        <v>350</v>
      </c>
      <c r="J49" s="16">
        <f t="shared" si="5"/>
        <v>320</v>
      </c>
      <c r="K49" s="42" t="s">
        <v>6515</v>
      </c>
      <c r="L49" s="178">
        <f t="shared" si="3"/>
        <v>0.49</v>
      </c>
    </row>
    <row r="50" spans="1:12" x14ac:dyDescent="0.3">
      <c r="A50" s="15" t="s">
        <v>366</v>
      </c>
      <c r="B50" s="163" t="s">
        <v>1513</v>
      </c>
      <c r="C50" s="9" t="s">
        <v>182</v>
      </c>
      <c r="D50" s="13" t="s">
        <v>209</v>
      </c>
      <c r="E50" s="18">
        <v>0.49</v>
      </c>
      <c r="F50" s="16">
        <f>ROUNDUP(E50*NivPauper!$N$1,-1)</f>
        <v>350</v>
      </c>
      <c r="G50" s="16">
        <f>ROUNDUP(E50*NivPauper!$N$4,-1)</f>
        <v>320</v>
      </c>
      <c r="H50" s="2">
        <v>1</v>
      </c>
      <c r="I50" s="16">
        <f t="shared" si="4"/>
        <v>350</v>
      </c>
      <c r="J50" s="16">
        <f t="shared" si="5"/>
        <v>320</v>
      </c>
      <c r="K50" s="42" t="s">
        <v>6510</v>
      </c>
      <c r="L50" s="178">
        <f t="shared" si="3"/>
        <v>0.49</v>
      </c>
    </row>
    <row r="51" spans="1:12" x14ac:dyDescent="0.3">
      <c r="A51" s="20" t="s">
        <v>373</v>
      </c>
      <c r="B51" s="166" t="s">
        <v>1516</v>
      </c>
      <c r="C51" s="8" t="s">
        <v>184</v>
      </c>
      <c r="D51" s="1" t="s">
        <v>211</v>
      </c>
      <c r="E51" s="18">
        <v>0.49</v>
      </c>
      <c r="F51" s="16">
        <f>ROUNDUP(E51*NivPauper!$N$1,-1)</f>
        <v>350</v>
      </c>
      <c r="G51" s="16">
        <f>ROUNDUP(E51*NivPauper!$N$4,-1)</f>
        <v>320</v>
      </c>
      <c r="H51" s="2">
        <v>1</v>
      </c>
      <c r="I51" s="16">
        <f t="shared" si="4"/>
        <v>350</v>
      </c>
      <c r="J51" s="16">
        <f t="shared" si="5"/>
        <v>320</v>
      </c>
      <c r="K51" s="42" t="s">
        <v>372</v>
      </c>
      <c r="L51" s="178">
        <f t="shared" si="3"/>
        <v>0.49</v>
      </c>
    </row>
    <row r="52" spans="1:12" x14ac:dyDescent="0.3">
      <c r="A52" s="15" t="s">
        <v>6576</v>
      </c>
      <c r="B52" s="249" t="s">
        <v>4120</v>
      </c>
      <c r="C52" s="8" t="s">
        <v>184</v>
      </c>
      <c r="D52" s="1" t="s">
        <v>211</v>
      </c>
      <c r="E52" s="18">
        <v>0.49</v>
      </c>
      <c r="F52" s="16">
        <f>ROUNDUP(E52*NivPauper!$N$1,-1)</f>
        <v>350</v>
      </c>
      <c r="G52" s="16">
        <f>ROUNDUP(E52*NivPauper!$N$4,-1)</f>
        <v>320</v>
      </c>
      <c r="H52" s="2">
        <v>1</v>
      </c>
      <c r="I52" s="16">
        <f t="shared" si="4"/>
        <v>350</v>
      </c>
      <c r="J52" s="16">
        <f t="shared" si="5"/>
        <v>320</v>
      </c>
      <c r="K52" s="42" t="s">
        <v>6575</v>
      </c>
      <c r="L52" s="178">
        <f t="shared" si="3"/>
        <v>0.49</v>
      </c>
    </row>
    <row r="53" spans="1:12" x14ac:dyDescent="0.3">
      <c r="A53" s="15" t="s">
        <v>6562</v>
      </c>
      <c r="B53" s="272" t="s">
        <v>5293</v>
      </c>
      <c r="C53" s="8" t="s">
        <v>184</v>
      </c>
      <c r="D53" s="1" t="s">
        <v>211</v>
      </c>
      <c r="E53" s="18">
        <v>0.49</v>
      </c>
      <c r="F53" s="16">
        <f>ROUNDUP(E53*NivPauper!$N$1,-1)</f>
        <v>350</v>
      </c>
      <c r="G53" s="16">
        <f>ROUNDUP(E53*NivPauper!$N$4,-1)</f>
        <v>320</v>
      </c>
      <c r="H53" s="2">
        <v>1</v>
      </c>
      <c r="I53" s="16">
        <f t="shared" si="4"/>
        <v>350</v>
      </c>
      <c r="J53" s="16">
        <f t="shared" si="5"/>
        <v>320</v>
      </c>
      <c r="K53" s="42" t="s">
        <v>6563</v>
      </c>
      <c r="L53" s="178">
        <f t="shared" si="3"/>
        <v>0.49</v>
      </c>
    </row>
    <row r="54" spans="1:12" x14ac:dyDescent="0.3">
      <c r="A54" s="4" t="s">
        <v>3621</v>
      </c>
      <c r="B54" s="119" t="s">
        <v>1446</v>
      </c>
      <c r="C54" s="4" t="s">
        <v>189</v>
      </c>
      <c r="D54" s="1" t="s">
        <v>211</v>
      </c>
      <c r="E54" s="18">
        <v>0.49</v>
      </c>
      <c r="F54" s="16">
        <f>ROUNDUP(E54*NivPauper!$N$1,-1)</f>
        <v>350</v>
      </c>
      <c r="G54" s="16">
        <f>ROUNDUP(E54*NivPauper!$N$4,-1)</f>
        <v>320</v>
      </c>
      <c r="H54" s="2">
        <v>1</v>
      </c>
      <c r="I54" s="16">
        <f t="shared" si="4"/>
        <v>350</v>
      </c>
      <c r="J54" s="16">
        <f t="shared" si="5"/>
        <v>320</v>
      </c>
      <c r="K54" s="42" t="s">
        <v>3622</v>
      </c>
      <c r="L54" s="178">
        <f t="shared" si="3"/>
        <v>0.49</v>
      </c>
    </row>
    <row r="55" spans="1:12" x14ac:dyDescent="0.3">
      <c r="A55" s="15" t="s">
        <v>367</v>
      </c>
      <c r="B55" s="129" t="s">
        <v>1465</v>
      </c>
      <c r="C55" s="14" t="s">
        <v>193</v>
      </c>
      <c r="D55" s="1" t="s">
        <v>211</v>
      </c>
      <c r="E55" s="18">
        <v>0.49</v>
      </c>
      <c r="F55" s="16">
        <f>ROUNDUP(E55*NivPauper!$N$1,-1)</f>
        <v>350</v>
      </c>
      <c r="G55" s="16">
        <f>ROUNDUP(E55*NivPauper!$N$4,-1)</f>
        <v>320</v>
      </c>
      <c r="H55" s="2">
        <v>1</v>
      </c>
      <c r="I55" s="16">
        <f t="shared" si="4"/>
        <v>350</v>
      </c>
      <c r="J55" s="16">
        <f t="shared" si="5"/>
        <v>320</v>
      </c>
      <c r="K55" s="42" t="s">
        <v>6547</v>
      </c>
      <c r="L55" s="178">
        <f t="shared" si="3"/>
        <v>0.49</v>
      </c>
    </row>
    <row r="56" spans="1:12" x14ac:dyDescent="0.3">
      <c r="A56" s="4" t="s">
        <v>388</v>
      </c>
      <c r="B56" s="23" t="s">
        <v>1308</v>
      </c>
      <c r="C56" s="14" t="s">
        <v>193</v>
      </c>
      <c r="D56" s="1" t="s">
        <v>211</v>
      </c>
      <c r="E56" s="18">
        <v>0.49</v>
      </c>
      <c r="F56" s="16">
        <f>ROUNDUP(E56*NivPauper!$N$1,-1)</f>
        <v>350</v>
      </c>
      <c r="G56" s="16">
        <f>ROUNDUP(E56*NivPauper!$N$4,-1)</f>
        <v>320</v>
      </c>
      <c r="H56" s="2">
        <v>1</v>
      </c>
      <c r="I56" s="16">
        <f t="shared" si="4"/>
        <v>350</v>
      </c>
      <c r="J56" s="16">
        <f t="shared" si="5"/>
        <v>320</v>
      </c>
      <c r="K56" s="42" t="s">
        <v>6546</v>
      </c>
      <c r="L56" s="178">
        <f t="shared" si="3"/>
        <v>0.49</v>
      </c>
    </row>
    <row r="57" spans="1:12" x14ac:dyDescent="0.3">
      <c r="A57" s="15" t="s">
        <v>383</v>
      </c>
      <c r="B57" s="71" t="s">
        <v>1480</v>
      </c>
      <c r="C57" s="6" t="s">
        <v>194</v>
      </c>
      <c r="D57" s="13" t="s">
        <v>209</v>
      </c>
      <c r="E57" s="18">
        <v>0.49</v>
      </c>
      <c r="F57" s="16">
        <f>ROUNDUP(E57*NivPauper!$N$1,-1)</f>
        <v>350</v>
      </c>
      <c r="G57" s="16">
        <f>ROUNDUP(E57*NivPauper!$N$4,-1)</f>
        <v>320</v>
      </c>
      <c r="H57" s="2">
        <v>1</v>
      </c>
      <c r="I57" s="16">
        <f t="shared" si="4"/>
        <v>350</v>
      </c>
      <c r="J57" s="16">
        <f t="shared" si="5"/>
        <v>320</v>
      </c>
      <c r="K57" s="42" t="s">
        <v>6557</v>
      </c>
      <c r="L57" s="178">
        <f t="shared" si="3"/>
        <v>0.49</v>
      </c>
    </row>
    <row r="58" spans="1:12" x14ac:dyDescent="0.3">
      <c r="A58" s="15" t="s">
        <v>6572</v>
      </c>
      <c r="B58" s="106" t="s">
        <v>1453</v>
      </c>
      <c r="C58" s="6" t="s">
        <v>194</v>
      </c>
      <c r="D58" s="1" t="s">
        <v>211</v>
      </c>
      <c r="E58" s="18">
        <v>0.49</v>
      </c>
      <c r="F58" s="16">
        <f>ROUNDUP(E58*NivPauper!$N$1,-1)</f>
        <v>350</v>
      </c>
      <c r="G58" s="16">
        <f>ROUNDUP(E58*NivPauper!$N$4,-1)</f>
        <v>320</v>
      </c>
      <c r="H58" s="2">
        <v>1</v>
      </c>
      <c r="I58" s="16">
        <f t="shared" si="4"/>
        <v>350</v>
      </c>
      <c r="J58" s="16">
        <f t="shared" si="5"/>
        <v>320</v>
      </c>
      <c r="K58" s="42" t="s">
        <v>6571</v>
      </c>
      <c r="L58" s="178">
        <f t="shared" si="3"/>
        <v>0.49</v>
      </c>
    </row>
    <row r="59" spans="1:12" x14ac:dyDescent="0.3">
      <c r="A59" s="15" t="s">
        <v>2228</v>
      </c>
      <c r="B59" s="157" t="s">
        <v>2132</v>
      </c>
      <c r="C59" s="6" t="s">
        <v>194</v>
      </c>
      <c r="D59" s="1" t="s">
        <v>211</v>
      </c>
      <c r="E59" s="18">
        <v>0.49</v>
      </c>
      <c r="F59" s="16">
        <f>ROUNDUP(E59*NivPauper!$N$1,-1)</f>
        <v>350</v>
      </c>
      <c r="G59" s="16">
        <f>ROUNDUP(E59*NivPauper!$N$4,-1)</f>
        <v>320</v>
      </c>
      <c r="H59" s="2">
        <v>1</v>
      </c>
      <c r="I59" s="16">
        <f t="shared" si="4"/>
        <v>350</v>
      </c>
      <c r="J59" s="16">
        <f t="shared" si="5"/>
        <v>320</v>
      </c>
      <c r="K59" s="42" t="s">
        <v>6559</v>
      </c>
      <c r="L59" s="178">
        <f t="shared" si="3"/>
        <v>0.49</v>
      </c>
    </row>
    <row r="60" spans="1:12" x14ac:dyDescent="0.3">
      <c r="A60" s="15" t="s">
        <v>6580</v>
      </c>
      <c r="B60" s="272" t="s">
        <v>5293</v>
      </c>
      <c r="C60" s="6" t="s">
        <v>194</v>
      </c>
      <c r="D60" s="1" t="s">
        <v>211</v>
      </c>
      <c r="E60" s="18">
        <v>0.49</v>
      </c>
      <c r="F60" s="16">
        <f>ROUNDUP(E60*NivPauper!$N$1,-1)</f>
        <v>350</v>
      </c>
      <c r="G60" s="16">
        <f>ROUNDUP(E60*NivPauper!$N$4,-1)</f>
        <v>320</v>
      </c>
      <c r="H60" s="2">
        <v>1</v>
      </c>
      <c r="I60" s="16">
        <f t="shared" si="4"/>
        <v>350</v>
      </c>
      <c r="J60" s="16">
        <f t="shared" si="5"/>
        <v>320</v>
      </c>
      <c r="K60" s="42" t="s">
        <v>6579</v>
      </c>
      <c r="L60" s="178">
        <f t="shared" si="3"/>
        <v>0.39</v>
      </c>
    </row>
    <row r="61" spans="1:12" x14ac:dyDescent="0.3">
      <c r="A61" s="4" t="s">
        <v>349</v>
      </c>
      <c r="B61" s="99" t="s">
        <v>1410</v>
      </c>
      <c r="C61" s="9" t="s">
        <v>182</v>
      </c>
      <c r="D61" s="1" t="s">
        <v>211</v>
      </c>
      <c r="E61" s="18">
        <v>0.39</v>
      </c>
      <c r="F61" s="16">
        <f>ROUNDUP(E61*NivPauper!$N$1,-1)</f>
        <v>280</v>
      </c>
      <c r="G61" s="16">
        <f>ROUNDUP(E61*NivPauper!$N$4,-1)</f>
        <v>260</v>
      </c>
      <c r="H61" s="2">
        <v>1</v>
      </c>
      <c r="I61" s="16">
        <f t="shared" si="4"/>
        <v>280</v>
      </c>
      <c r="J61" s="16">
        <f t="shared" si="5"/>
        <v>260</v>
      </c>
      <c r="K61" s="42" t="s">
        <v>350</v>
      </c>
      <c r="L61" s="178">
        <f t="shared" si="3"/>
        <v>0.39</v>
      </c>
    </row>
    <row r="62" spans="1:12" x14ac:dyDescent="0.3">
      <c r="A62" s="4" t="s">
        <v>347</v>
      </c>
      <c r="B62" s="114" t="s">
        <v>1430</v>
      </c>
      <c r="C62" s="8" t="s">
        <v>184</v>
      </c>
      <c r="D62" s="1" t="s">
        <v>211</v>
      </c>
      <c r="E62" s="18">
        <v>0.39</v>
      </c>
      <c r="F62" s="16">
        <f>ROUNDUP(E62*NivPauper!$N$1,-1)</f>
        <v>280</v>
      </c>
      <c r="G62" s="16">
        <f>ROUNDUP(E62*NivPauper!$N$4,-1)</f>
        <v>260</v>
      </c>
      <c r="H62" s="2">
        <v>1</v>
      </c>
      <c r="I62" s="16">
        <f t="shared" si="4"/>
        <v>280</v>
      </c>
      <c r="J62" s="16">
        <f t="shared" si="5"/>
        <v>260</v>
      </c>
      <c r="K62" s="42" t="s">
        <v>6533</v>
      </c>
      <c r="L62" s="178">
        <f t="shared" si="3"/>
        <v>0.39</v>
      </c>
    </row>
    <row r="63" spans="1:12" x14ac:dyDescent="0.3">
      <c r="A63" s="4" t="s">
        <v>368</v>
      </c>
      <c r="B63" s="106" t="s">
        <v>1453</v>
      </c>
      <c r="C63" s="14" t="s">
        <v>341</v>
      </c>
      <c r="D63" s="1" t="s">
        <v>211</v>
      </c>
      <c r="E63" s="18">
        <v>0.39</v>
      </c>
      <c r="F63" s="16">
        <f>ROUNDUP(E63*NivPauper!$N$1,-1)</f>
        <v>280</v>
      </c>
      <c r="G63" s="16">
        <f>ROUNDUP(E63*NivPauper!$N$4,-1)</f>
        <v>260</v>
      </c>
      <c r="H63" s="2">
        <v>1</v>
      </c>
      <c r="I63" s="16">
        <f t="shared" si="4"/>
        <v>280</v>
      </c>
      <c r="J63" s="16">
        <f t="shared" si="5"/>
        <v>260</v>
      </c>
      <c r="K63" s="42" t="s">
        <v>6548</v>
      </c>
      <c r="L63" s="178">
        <f t="shared" si="3"/>
        <v>0.39</v>
      </c>
    </row>
    <row r="64" spans="1:12" x14ac:dyDescent="0.3">
      <c r="A64" s="4" t="s">
        <v>355</v>
      </c>
      <c r="B64" s="103" t="s">
        <v>1414</v>
      </c>
      <c r="C64" s="6" t="s">
        <v>194</v>
      </c>
      <c r="D64" s="1" t="s">
        <v>211</v>
      </c>
      <c r="E64" s="18">
        <v>0.39</v>
      </c>
      <c r="F64" s="16">
        <f>ROUNDUP(E64*NivPauper!$N$1,-1)</f>
        <v>280</v>
      </c>
      <c r="G64" s="16">
        <f>ROUNDUP(E64*NivPauper!$N$4,-1)</f>
        <v>260</v>
      </c>
      <c r="H64" s="2">
        <v>1</v>
      </c>
      <c r="I64" s="16">
        <f t="shared" si="4"/>
        <v>280</v>
      </c>
      <c r="J64" s="16">
        <f t="shared" si="5"/>
        <v>260</v>
      </c>
      <c r="K64" s="42" t="s">
        <v>6555</v>
      </c>
      <c r="L64" s="178">
        <f t="shared" si="3"/>
        <v>0.28999999999999998</v>
      </c>
    </row>
    <row r="65" spans="1:12" x14ac:dyDescent="0.3">
      <c r="A65" s="4" t="s">
        <v>3619</v>
      </c>
      <c r="B65" s="96" t="s">
        <v>1407</v>
      </c>
      <c r="C65" s="9" t="s">
        <v>182</v>
      </c>
      <c r="D65" s="1" t="s">
        <v>211</v>
      </c>
      <c r="E65" s="18">
        <v>0.28999999999999998</v>
      </c>
      <c r="F65" s="16">
        <f>ROUNDUP(E65*NivPauper!$N$1,-1)</f>
        <v>210</v>
      </c>
      <c r="G65" s="16">
        <f>ROUNDUP(E65*NivPauper!$N$4,-1)</f>
        <v>190</v>
      </c>
      <c r="H65" s="2">
        <v>1</v>
      </c>
      <c r="I65" s="16">
        <f t="shared" si="4"/>
        <v>210</v>
      </c>
      <c r="J65" s="16">
        <f t="shared" si="5"/>
        <v>190</v>
      </c>
      <c r="K65" s="42" t="s">
        <v>6508</v>
      </c>
      <c r="L65" s="178">
        <f t="shared" ref="L65:L87" si="6">H66*E66</f>
        <v>0.28999999999999998</v>
      </c>
    </row>
    <row r="66" spans="1:12" x14ac:dyDescent="0.3">
      <c r="A66" s="4" t="s">
        <v>369</v>
      </c>
      <c r="B66" s="122" t="s">
        <v>1452</v>
      </c>
      <c r="C66" s="6" t="s">
        <v>194</v>
      </c>
      <c r="D66" s="1" t="s">
        <v>211</v>
      </c>
      <c r="E66" s="18">
        <v>0.28999999999999998</v>
      </c>
      <c r="F66" s="16">
        <f>ROUNDUP(E66*NivPauper!$N$1,-1)</f>
        <v>210</v>
      </c>
      <c r="G66" s="16">
        <f>ROUNDUP(E66*NivPauper!$N$4,-1)</f>
        <v>190</v>
      </c>
      <c r="H66" s="2">
        <v>1</v>
      </c>
      <c r="I66" s="16">
        <f t="shared" ref="I66:I87" si="7">F66*H66</f>
        <v>210</v>
      </c>
      <c r="J66" s="16">
        <f t="shared" ref="J66:J87" si="8">G66*H66</f>
        <v>190</v>
      </c>
      <c r="K66" s="42" t="s">
        <v>6558</v>
      </c>
      <c r="L66" s="178">
        <f t="shared" si="6"/>
        <v>0.25</v>
      </c>
    </row>
    <row r="67" spans="1:12" x14ac:dyDescent="0.3">
      <c r="A67" s="4" t="s">
        <v>375</v>
      </c>
      <c r="B67" s="92" t="s">
        <v>1426</v>
      </c>
      <c r="C67" s="9" t="s">
        <v>182</v>
      </c>
      <c r="D67" s="1" t="s">
        <v>211</v>
      </c>
      <c r="E67" s="18">
        <v>0.25</v>
      </c>
      <c r="F67" s="16">
        <f>ROUNDUP(E67*NivPauper!$N$1,-1)</f>
        <v>180</v>
      </c>
      <c r="G67" s="16">
        <f>ROUNDUP(E67*NivPauper!$N$4,-1)</f>
        <v>170</v>
      </c>
      <c r="H67" s="2">
        <v>1</v>
      </c>
      <c r="I67" s="16">
        <f t="shared" si="7"/>
        <v>180</v>
      </c>
      <c r="J67" s="16">
        <f t="shared" si="8"/>
        <v>170</v>
      </c>
      <c r="K67" s="42" t="s">
        <v>376</v>
      </c>
      <c r="L67" s="178">
        <f t="shared" si="6"/>
        <v>0.25</v>
      </c>
    </row>
    <row r="68" spans="1:12" x14ac:dyDescent="0.3">
      <c r="A68" s="4" t="s">
        <v>6525</v>
      </c>
      <c r="B68" s="114" t="s">
        <v>1430</v>
      </c>
      <c r="C68" s="9" t="s">
        <v>182</v>
      </c>
      <c r="D68" s="1" t="s">
        <v>211</v>
      </c>
      <c r="E68" s="18">
        <v>0.25</v>
      </c>
      <c r="F68" s="16">
        <f>ROUNDUP(E68*NivPauper!$N$1,-1)</f>
        <v>180</v>
      </c>
      <c r="G68" s="16">
        <f>ROUNDUP(E68*NivPauper!$N$4,-1)</f>
        <v>170</v>
      </c>
      <c r="H68" s="2">
        <v>1</v>
      </c>
      <c r="I68" s="16">
        <f t="shared" si="7"/>
        <v>180</v>
      </c>
      <c r="J68" s="16">
        <f t="shared" si="8"/>
        <v>170</v>
      </c>
      <c r="K68" s="42" t="s">
        <v>6526</v>
      </c>
      <c r="L68" s="178">
        <f t="shared" si="6"/>
        <v>0.25</v>
      </c>
    </row>
    <row r="69" spans="1:12" x14ac:dyDescent="0.3">
      <c r="A69" s="15" t="s">
        <v>2014</v>
      </c>
      <c r="B69" s="158" t="s">
        <v>1508</v>
      </c>
      <c r="C69" s="9" t="s">
        <v>182</v>
      </c>
      <c r="D69" s="1" t="s">
        <v>211</v>
      </c>
      <c r="E69" s="18">
        <v>0.25</v>
      </c>
      <c r="F69" s="16">
        <f>ROUNDUP(E69*NivPauper!$N$1,-1)</f>
        <v>180</v>
      </c>
      <c r="G69" s="16">
        <f>ROUNDUP(E69*NivPauper!$N$4,-1)</f>
        <v>170</v>
      </c>
      <c r="H69" s="2">
        <v>1</v>
      </c>
      <c r="I69" s="16">
        <f t="shared" si="7"/>
        <v>180</v>
      </c>
      <c r="J69" s="16">
        <f t="shared" si="8"/>
        <v>170</v>
      </c>
      <c r="K69" s="42" t="s">
        <v>6511</v>
      </c>
      <c r="L69" s="178">
        <f t="shared" si="6"/>
        <v>0.25</v>
      </c>
    </row>
    <row r="70" spans="1:12" x14ac:dyDescent="0.3">
      <c r="A70" s="15" t="s">
        <v>351</v>
      </c>
      <c r="B70" s="169" t="s">
        <v>1519</v>
      </c>
      <c r="C70" s="9" t="s">
        <v>182</v>
      </c>
      <c r="D70" s="1" t="s">
        <v>211</v>
      </c>
      <c r="E70" s="17">
        <v>0.25</v>
      </c>
      <c r="F70" s="16">
        <f>ROUNDUP(E70*NivPauper!$N$1,-1)</f>
        <v>180</v>
      </c>
      <c r="G70" s="16">
        <f>ROUNDUP(E70*NivPauper!$N$4,-1)</f>
        <v>170</v>
      </c>
      <c r="H70" s="2">
        <v>1</v>
      </c>
      <c r="I70" s="16">
        <f t="shared" si="7"/>
        <v>180</v>
      </c>
      <c r="J70" s="16">
        <f t="shared" si="8"/>
        <v>170</v>
      </c>
      <c r="K70" s="42" t="s">
        <v>6501</v>
      </c>
      <c r="L70" s="178">
        <f t="shared" si="6"/>
        <v>0.25</v>
      </c>
    </row>
    <row r="71" spans="1:12" x14ac:dyDescent="0.3">
      <c r="A71" s="15" t="s">
        <v>458</v>
      </c>
      <c r="B71" s="172" t="s">
        <v>1525</v>
      </c>
      <c r="C71" s="9" t="s">
        <v>182</v>
      </c>
      <c r="D71" s="1" t="s">
        <v>211</v>
      </c>
      <c r="E71" s="17">
        <v>0.25</v>
      </c>
      <c r="F71" s="16">
        <f>ROUNDUP(E71*NivPauper!$N$1,-1)</f>
        <v>180</v>
      </c>
      <c r="G71" s="16">
        <f>ROUNDUP(E71*NivPauper!$N$4,-1)</f>
        <v>170</v>
      </c>
      <c r="H71" s="2">
        <v>1</v>
      </c>
      <c r="I71" s="16">
        <f t="shared" si="7"/>
        <v>180</v>
      </c>
      <c r="J71" s="16">
        <f t="shared" si="8"/>
        <v>170</v>
      </c>
      <c r="K71" s="42" t="s">
        <v>6504</v>
      </c>
      <c r="L71" s="178">
        <f t="shared" si="6"/>
        <v>0.25</v>
      </c>
    </row>
    <row r="72" spans="1:12" x14ac:dyDescent="0.3">
      <c r="A72" s="15" t="s">
        <v>3227</v>
      </c>
      <c r="B72" s="211" t="s">
        <v>3228</v>
      </c>
      <c r="C72" s="9" t="s">
        <v>182</v>
      </c>
      <c r="D72" s="1" t="s">
        <v>211</v>
      </c>
      <c r="E72" s="18">
        <v>0.25</v>
      </c>
      <c r="F72" s="16">
        <f>ROUNDUP(E72*NivPauper!$N$1,-1)</f>
        <v>180</v>
      </c>
      <c r="G72" s="16">
        <f>ROUNDUP(E72*NivPauper!$N$4,-1)</f>
        <v>170</v>
      </c>
      <c r="H72" s="2">
        <v>1</v>
      </c>
      <c r="I72" s="16">
        <f t="shared" si="7"/>
        <v>180</v>
      </c>
      <c r="J72" s="16">
        <f t="shared" si="8"/>
        <v>170</v>
      </c>
      <c r="K72" s="42" t="s">
        <v>3312</v>
      </c>
      <c r="L72" s="178">
        <f t="shared" si="6"/>
        <v>0.39</v>
      </c>
    </row>
    <row r="73" spans="1:12" x14ac:dyDescent="0.3">
      <c r="A73" s="4" t="s">
        <v>6583</v>
      </c>
      <c r="B73" s="23" t="s">
        <v>1327</v>
      </c>
      <c r="C73" s="6" t="s">
        <v>194</v>
      </c>
      <c r="D73" s="1" t="s">
        <v>211</v>
      </c>
      <c r="E73" s="18">
        <v>0.39</v>
      </c>
      <c r="F73" s="16">
        <f>ROUNDUP(E73*NivPauper!$N$1,-1)</f>
        <v>280</v>
      </c>
      <c r="G73" s="16">
        <f>ROUNDUP(E73*NivPauper!$N$4,-1)</f>
        <v>260</v>
      </c>
      <c r="H73" s="2">
        <v>1</v>
      </c>
      <c r="I73" s="16">
        <f t="shared" si="7"/>
        <v>280</v>
      </c>
      <c r="J73" s="16">
        <f t="shared" si="8"/>
        <v>260</v>
      </c>
      <c r="K73" s="42" t="s">
        <v>6584</v>
      </c>
      <c r="L73" s="178">
        <f t="shared" si="6"/>
        <v>0.25</v>
      </c>
    </row>
    <row r="74" spans="1:12" x14ac:dyDescent="0.3">
      <c r="A74" s="15" t="s">
        <v>6527</v>
      </c>
      <c r="B74" s="255" t="s">
        <v>4514</v>
      </c>
      <c r="C74" s="9" t="s">
        <v>182</v>
      </c>
      <c r="D74" s="1" t="s">
        <v>211</v>
      </c>
      <c r="E74" s="18">
        <v>0.25</v>
      </c>
      <c r="F74" s="16">
        <f>ROUNDUP(E74*NivPauper!$N$1,-1)</f>
        <v>180</v>
      </c>
      <c r="G74" s="16">
        <f>ROUNDUP(E74*NivPauper!$N$4,-1)</f>
        <v>170</v>
      </c>
      <c r="H74" s="2">
        <v>1</v>
      </c>
      <c r="I74" s="16">
        <f t="shared" si="7"/>
        <v>180</v>
      </c>
      <c r="J74" s="16">
        <f t="shared" si="8"/>
        <v>170</v>
      </c>
      <c r="K74" s="42" t="s">
        <v>6528</v>
      </c>
      <c r="L74" s="178">
        <f t="shared" si="6"/>
        <v>4.99</v>
      </c>
    </row>
    <row r="75" spans="1:12" x14ac:dyDescent="0.3">
      <c r="A75" s="4" t="s">
        <v>432</v>
      </c>
      <c r="B75" s="23" t="s">
        <v>1314</v>
      </c>
      <c r="C75" s="14" t="s">
        <v>193</v>
      </c>
      <c r="D75" s="1" t="s">
        <v>211</v>
      </c>
      <c r="E75" s="18">
        <v>4.99</v>
      </c>
      <c r="F75" s="16">
        <f>ROUNDUP(E75*NivPauper!$N$1,-1)</f>
        <v>3500</v>
      </c>
      <c r="G75" s="16">
        <f>ROUNDUP(E75*NivPauper!$N$4,-1)</f>
        <v>3250</v>
      </c>
      <c r="H75" s="2">
        <v>1</v>
      </c>
      <c r="I75" s="16">
        <f t="shared" si="7"/>
        <v>3500</v>
      </c>
      <c r="J75" s="16">
        <f t="shared" si="8"/>
        <v>3250</v>
      </c>
      <c r="K75" s="42" t="s">
        <v>6582</v>
      </c>
      <c r="L75" s="178">
        <f t="shared" si="6"/>
        <v>0.25</v>
      </c>
    </row>
    <row r="76" spans="1:12" x14ac:dyDescent="0.3">
      <c r="A76" s="15" t="s">
        <v>6523</v>
      </c>
      <c r="B76" s="283" t="s">
        <v>5293</v>
      </c>
      <c r="C76" s="9" t="s">
        <v>182</v>
      </c>
      <c r="D76" s="1" t="s">
        <v>211</v>
      </c>
      <c r="E76" s="18">
        <v>0.25</v>
      </c>
      <c r="F76" s="16">
        <f>ROUNDUP(E76*NivPauper!$N$1,-1)</f>
        <v>180</v>
      </c>
      <c r="G76" s="16">
        <f>ROUNDUP(E76*NivPauper!$N$4,-1)</f>
        <v>170</v>
      </c>
      <c r="H76" s="2">
        <v>1</v>
      </c>
      <c r="I76" s="16">
        <f t="shared" si="7"/>
        <v>180</v>
      </c>
      <c r="J76" s="16">
        <f t="shared" si="8"/>
        <v>170</v>
      </c>
      <c r="K76" s="42" t="s">
        <v>6524</v>
      </c>
      <c r="L76" s="178">
        <f t="shared" si="6"/>
        <v>0.25</v>
      </c>
    </row>
    <row r="77" spans="1:12" x14ac:dyDescent="0.3">
      <c r="A77" s="4" t="s">
        <v>3857</v>
      </c>
      <c r="B77" s="296" t="s">
        <v>1430</v>
      </c>
      <c r="C77" s="8" t="s">
        <v>184</v>
      </c>
      <c r="D77" s="1" t="s">
        <v>211</v>
      </c>
      <c r="E77" s="18">
        <v>0.25</v>
      </c>
      <c r="F77" s="16">
        <f>ROUNDUP(E77*NivPauper!$N$1,-1)</f>
        <v>180</v>
      </c>
      <c r="G77" s="16">
        <f>ROUNDUP(E77*NivPauper!$N$4,-1)</f>
        <v>170</v>
      </c>
      <c r="H77" s="2">
        <v>1</v>
      </c>
      <c r="I77" s="16">
        <f t="shared" si="7"/>
        <v>180</v>
      </c>
      <c r="J77" s="16">
        <f t="shared" si="8"/>
        <v>170</v>
      </c>
      <c r="K77" s="42" t="s">
        <v>6536</v>
      </c>
      <c r="L77" s="178">
        <f t="shared" si="6"/>
        <v>0.25</v>
      </c>
    </row>
    <row r="78" spans="1:12" x14ac:dyDescent="0.3">
      <c r="A78" s="4" t="s">
        <v>3801</v>
      </c>
      <c r="B78" s="297" t="s">
        <v>1491</v>
      </c>
      <c r="C78" s="8" t="s">
        <v>184</v>
      </c>
      <c r="D78" s="1" t="s">
        <v>211</v>
      </c>
      <c r="E78" s="18">
        <v>0.25</v>
      </c>
      <c r="F78" s="16">
        <f>ROUNDUP(E78*NivPauper!$N$1,-1)</f>
        <v>180</v>
      </c>
      <c r="G78" s="16">
        <f>ROUNDUP(E78*NivPauper!$N$4,-1)</f>
        <v>170</v>
      </c>
      <c r="H78" s="2">
        <v>1</v>
      </c>
      <c r="I78" s="16">
        <f t="shared" si="7"/>
        <v>180</v>
      </c>
      <c r="J78" s="16">
        <f t="shared" si="8"/>
        <v>170</v>
      </c>
      <c r="K78" s="42" t="s">
        <v>3800</v>
      </c>
      <c r="L78" s="178">
        <f t="shared" si="6"/>
        <v>0.25</v>
      </c>
    </row>
    <row r="79" spans="1:12" x14ac:dyDescent="0.3">
      <c r="A79" s="15" t="s">
        <v>380</v>
      </c>
      <c r="B79" s="169" t="s">
        <v>1519</v>
      </c>
      <c r="C79" s="8" t="s">
        <v>184</v>
      </c>
      <c r="D79" s="1" t="s">
        <v>211</v>
      </c>
      <c r="E79" s="18">
        <v>0.25</v>
      </c>
      <c r="F79" s="16">
        <f>ROUNDUP(E79*NivPauper!$N$1,-1)</f>
        <v>180</v>
      </c>
      <c r="G79" s="16">
        <f>ROUNDUP(E79*NivPauper!$N$4,-1)</f>
        <v>170</v>
      </c>
      <c r="H79" s="2">
        <v>1</v>
      </c>
      <c r="I79" s="16">
        <f t="shared" si="7"/>
        <v>180</v>
      </c>
      <c r="J79" s="16">
        <f t="shared" si="8"/>
        <v>170</v>
      </c>
      <c r="K79" s="42" t="s">
        <v>6539</v>
      </c>
      <c r="L79" s="178">
        <f t="shared" si="6"/>
        <v>0.25</v>
      </c>
    </row>
    <row r="80" spans="1:12" x14ac:dyDescent="0.3">
      <c r="A80" s="4" t="s">
        <v>6569</v>
      </c>
      <c r="B80" s="114" t="s">
        <v>1430</v>
      </c>
      <c r="C80" s="6" t="s">
        <v>194</v>
      </c>
      <c r="D80" s="1" t="s">
        <v>211</v>
      </c>
      <c r="E80" s="18">
        <v>0.25</v>
      </c>
      <c r="F80" s="16">
        <f>ROUNDUP(E80*NivPauper!$N$1,-1)</f>
        <v>180</v>
      </c>
      <c r="G80" s="16">
        <f>ROUNDUP(E80*NivPauper!$N$4,-1)</f>
        <v>170</v>
      </c>
      <c r="H80" s="2">
        <v>1</v>
      </c>
      <c r="I80" s="16">
        <f t="shared" si="7"/>
        <v>180</v>
      </c>
      <c r="J80" s="16">
        <f t="shared" si="8"/>
        <v>170</v>
      </c>
      <c r="K80" s="42" t="s">
        <v>6570</v>
      </c>
      <c r="L80" s="178">
        <f t="shared" si="6"/>
        <v>0.25</v>
      </c>
    </row>
    <row r="81" spans="1:12" x14ac:dyDescent="0.3">
      <c r="A81" s="4" t="s">
        <v>3223</v>
      </c>
      <c r="B81" s="193" t="s">
        <v>2423</v>
      </c>
      <c r="C81" s="6" t="s">
        <v>194</v>
      </c>
      <c r="D81" s="1" t="s">
        <v>211</v>
      </c>
      <c r="E81" s="18">
        <v>0.25</v>
      </c>
      <c r="F81" s="16">
        <f>ROUNDUP(E81*NivPauper!$N$1,-1)</f>
        <v>180</v>
      </c>
      <c r="G81" s="16">
        <f>ROUNDUP(E81*NivPauper!$N$4,-1)</f>
        <v>170</v>
      </c>
      <c r="H81" s="2">
        <v>1</v>
      </c>
      <c r="I81" s="16">
        <f t="shared" si="7"/>
        <v>180</v>
      </c>
      <c r="J81" s="16">
        <f t="shared" si="8"/>
        <v>170</v>
      </c>
      <c r="K81" s="42" t="s">
        <v>6561</v>
      </c>
      <c r="L81" s="178">
        <f t="shared" si="6"/>
        <v>0.25</v>
      </c>
    </row>
    <row r="82" spans="1:12" x14ac:dyDescent="0.3">
      <c r="A82" s="4" t="s">
        <v>6564</v>
      </c>
      <c r="B82" s="284" t="s">
        <v>6291</v>
      </c>
      <c r="C82" s="6" t="s">
        <v>194</v>
      </c>
      <c r="D82" s="1" t="s">
        <v>211</v>
      </c>
      <c r="E82" s="18">
        <v>0.25</v>
      </c>
      <c r="F82" s="16">
        <f>ROUNDUP(E82*NivPauper!$N$1,-1)</f>
        <v>180</v>
      </c>
      <c r="G82" s="16">
        <f>ROUNDUP(E82*NivPauper!$N$4,-1)</f>
        <v>170</v>
      </c>
      <c r="H82" s="2">
        <v>1</v>
      </c>
      <c r="I82" s="16">
        <f t="shared" si="7"/>
        <v>180</v>
      </c>
      <c r="J82" s="16">
        <f t="shared" si="8"/>
        <v>170</v>
      </c>
      <c r="K82" s="42" t="s">
        <v>6565</v>
      </c>
      <c r="L82" s="178">
        <f t="shared" si="6"/>
        <v>0.25</v>
      </c>
    </row>
    <row r="83" spans="1:12" x14ac:dyDescent="0.3">
      <c r="A83" s="4" t="s">
        <v>6567</v>
      </c>
      <c r="B83" s="284" t="s">
        <v>6291</v>
      </c>
      <c r="C83" s="6" t="s">
        <v>194</v>
      </c>
      <c r="D83" s="1" t="s">
        <v>211</v>
      </c>
      <c r="E83" s="18">
        <v>0.25</v>
      </c>
      <c r="F83" s="16">
        <f>ROUNDUP(E83*NivPauper!$N$1,-1)</f>
        <v>180</v>
      </c>
      <c r="G83" s="16">
        <f>ROUNDUP(E83*NivPauper!$N$4,-1)</f>
        <v>170</v>
      </c>
      <c r="H83" s="2">
        <v>1</v>
      </c>
      <c r="I83" s="16">
        <f t="shared" si="7"/>
        <v>180</v>
      </c>
      <c r="J83" s="16">
        <f t="shared" si="8"/>
        <v>170</v>
      </c>
      <c r="K83" s="42" t="s">
        <v>6566</v>
      </c>
      <c r="L83" s="178">
        <f t="shared" si="6"/>
        <v>0.25</v>
      </c>
    </row>
    <row r="84" spans="1:12" x14ac:dyDescent="0.3">
      <c r="A84" s="15" t="s">
        <v>6577</v>
      </c>
      <c r="B84" s="255" t="s">
        <v>4514</v>
      </c>
      <c r="C84" s="6" t="s">
        <v>194</v>
      </c>
      <c r="D84" s="1" t="s">
        <v>211</v>
      </c>
      <c r="E84" s="18">
        <v>0.25</v>
      </c>
      <c r="F84" s="16">
        <f>ROUNDUP(E84*NivPauper!$N$1,-1)</f>
        <v>180</v>
      </c>
      <c r="G84" s="16">
        <f>ROUNDUP(E84*NivPauper!$N$4,-1)</f>
        <v>170</v>
      </c>
      <c r="H84" s="2">
        <v>1</v>
      </c>
      <c r="I84" s="16">
        <f t="shared" si="7"/>
        <v>180</v>
      </c>
      <c r="J84" s="16">
        <f t="shared" si="8"/>
        <v>170</v>
      </c>
      <c r="K84" s="42" t="s">
        <v>6578</v>
      </c>
      <c r="L84" s="178">
        <f t="shared" si="6"/>
        <v>0.25</v>
      </c>
    </row>
    <row r="85" spans="1:12" x14ac:dyDescent="0.3">
      <c r="A85" s="4" t="s">
        <v>48</v>
      </c>
      <c r="B85" s="103" t="s">
        <v>1414</v>
      </c>
      <c r="C85" s="6" t="s">
        <v>1154</v>
      </c>
      <c r="D85" s="1" t="s">
        <v>211</v>
      </c>
      <c r="E85" s="18">
        <v>0.25</v>
      </c>
      <c r="F85" s="16">
        <f>ROUNDUP(E85*NivPauper!$N$1,-1)</f>
        <v>180</v>
      </c>
      <c r="G85" s="16">
        <f>ROUNDUP(E85*NivPauper!$N$4,-1)</f>
        <v>170</v>
      </c>
      <c r="H85" s="2">
        <v>1</v>
      </c>
      <c r="I85" s="16">
        <f t="shared" si="7"/>
        <v>180</v>
      </c>
      <c r="J85" s="16">
        <f t="shared" si="8"/>
        <v>170</v>
      </c>
      <c r="K85" s="42" t="s">
        <v>271</v>
      </c>
      <c r="L85" s="178">
        <f t="shared" si="6"/>
        <v>0.15</v>
      </c>
    </row>
    <row r="86" spans="1:12" x14ac:dyDescent="0.3">
      <c r="A86" s="30" t="s">
        <v>6519</v>
      </c>
      <c r="B86" s="116" t="s">
        <v>1471</v>
      </c>
      <c r="C86" s="9" t="s">
        <v>182</v>
      </c>
      <c r="D86" s="1" t="s">
        <v>211</v>
      </c>
      <c r="E86" s="18">
        <v>0.15</v>
      </c>
      <c r="F86" s="16">
        <f>ROUNDUP(E86*NivPauper!$N$1,-1)</f>
        <v>110</v>
      </c>
      <c r="G86" s="16">
        <f>ROUNDUP(E86*NivPauper!$N$4,-1)</f>
        <v>100</v>
      </c>
      <c r="H86" s="2">
        <v>1</v>
      </c>
      <c r="I86" s="16">
        <f t="shared" si="7"/>
        <v>110</v>
      </c>
      <c r="J86" s="16">
        <f t="shared" si="8"/>
        <v>100</v>
      </c>
      <c r="K86" s="42" t="s">
        <v>6520</v>
      </c>
      <c r="L86" s="178">
        <f t="shared" si="6"/>
        <v>0.15</v>
      </c>
    </row>
    <row r="87" spans="1:12" x14ac:dyDescent="0.3">
      <c r="A87" s="4" t="s">
        <v>348</v>
      </c>
      <c r="B87" s="127" t="s">
        <v>1463</v>
      </c>
      <c r="C87" s="6" t="s">
        <v>194</v>
      </c>
      <c r="D87" s="1" t="s">
        <v>211</v>
      </c>
      <c r="E87" s="18">
        <v>0.15</v>
      </c>
      <c r="F87" s="16">
        <f>ROUNDUP(E87*NivPauper!$N$1,-1)</f>
        <v>110</v>
      </c>
      <c r="G87" s="16">
        <f>ROUNDUP(E87*NivPauper!$N$4,-1)</f>
        <v>100</v>
      </c>
      <c r="H87" s="2">
        <v>1</v>
      </c>
      <c r="I87" s="16">
        <f t="shared" si="7"/>
        <v>110</v>
      </c>
      <c r="J87" s="16">
        <f t="shared" si="8"/>
        <v>100</v>
      </c>
      <c r="K87" s="42" t="s">
        <v>6560</v>
      </c>
      <c r="L87" s="178">
        <f t="shared" si="6"/>
        <v>0</v>
      </c>
    </row>
  </sheetData>
  <sortState xmlns:xlrd2="http://schemas.microsoft.com/office/spreadsheetml/2017/richdata2" ref="A2:L90">
    <sortCondition descending="1" ref="E1:E90"/>
  </sortState>
  <hyperlinks>
    <hyperlink ref="K17" r:id="rId1" display="https://starcitygames.com/snow-covered-island-sgl-mtg-csp-152-enn/?sku=SGL-MTG-CSP-152-ENN1" xr:uid="{D68F9617-B99A-4A67-BF34-6E9A1BA09DE1}"/>
    <hyperlink ref="K6" r:id="rId2" display="https://starcitygames.com/magma-spray-sgl-mtg-akh-141-enn/?sku=SGL-MTG-AKH-141-ENN1" xr:uid="{79F7F74A-C02A-4653-A497-4B5ABCC0F048}"/>
    <hyperlink ref="K53" r:id="rId3" xr:uid="{0F98B318-5543-4BA2-8D10-2741CBA0E805}"/>
    <hyperlink ref="K82" r:id="rId4" xr:uid="{2C7FA440-8B69-4936-A3E3-FE32F074047C}"/>
    <hyperlink ref="K83" r:id="rId5" xr:uid="{C0E0D119-2ACF-4463-9198-98199CC6D097}"/>
    <hyperlink ref="K12" r:id="rId6" xr:uid="{3655BEAF-DCDD-4A56-A307-74377AB2BAE2}"/>
    <hyperlink ref="K80" r:id="rId7" xr:uid="{3B0D2072-949E-4ACA-BCFF-D8A4653FCEE5}"/>
    <hyperlink ref="K58" r:id="rId8" xr:uid="{379E0BB1-B80F-4DBA-948A-25F08264EDEE}"/>
    <hyperlink ref="K30" r:id="rId9" xr:uid="{4CDDC464-752D-4CEE-B296-2E5197594ADB}"/>
    <hyperlink ref="K52" r:id="rId10" xr:uid="{667B970C-C770-4463-ABDD-432C6514F047}"/>
    <hyperlink ref="K84" r:id="rId11" xr:uid="{1A4964BB-0E06-45CA-AD7F-70738552BAE3}"/>
    <hyperlink ref="K60" r:id="rId12" xr:uid="{40CD59C7-2E2A-4E5A-A713-F33AD3C3B0B2}"/>
    <hyperlink ref="K75" r:id="rId13" xr:uid="{E622DB8F-0832-4A37-91DF-6AFEFC783A0C}"/>
    <hyperlink ref="K73" r:id="rId14" xr:uid="{03E48EE2-D323-45E0-9DBC-899A55B1D7F2}"/>
  </hyperlinks>
  <pageMargins left="0.75" right="0.75" top="1" bottom="1" header="0.5" footer="0.5"/>
  <pageSetup orientation="portrait" horizontalDpi="4294967292" verticalDpi="4294967292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M20</vt:lpstr>
      <vt:lpstr>RIX</vt:lpstr>
      <vt:lpstr>Carpeta</vt:lpstr>
      <vt:lpstr>Arcades</vt:lpstr>
      <vt:lpstr>MBT</vt:lpstr>
      <vt:lpstr>Coleccion</vt:lpstr>
      <vt:lpstr>Bulk</vt:lpstr>
      <vt:lpstr>BulkFoil</vt:lpstr>
      <vt:lpstr>NivPauper</vt:lpstr>
      <vt:lpstr>Set</vt:lpstr>
      <vt:lpstr>Comprar</vt:lpstr>
      <vt:lpstr>Tierritas</vt:lpstr>
      <vt:lpstr>Michis</vt:lpstr>
      <vt:lpstr>Guild Kits - Guilds of Ravnica</vt:lpstr>
      <vt:lpstr>Guild Kits - Ravnica Allegiance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Bastías Levy</dc:creator>
  <cp:lastModifiedBy>Diego Bastias Levy</cp:lastModifiedBy>
  <dcterms:created xsi:type="dcterms:W3CDTF">2018-06-17T04:46:21Z</dcterms:created>
  <dcterms:modified xsi:type="dcterms:W3CDTF">2022-06-24T14:15:23Z</dcterms:modified>
</cp:coreProperties>
</file>