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drawings/drawing4.xml" ContentType="application/vnd.openxmlformats-officedocument.drawing+xml"/>
  <Override PartName="/xl/charts/chart12.xml" ContentType="application/vnd.openxmlformats-officedocument.drawingml.chart+xml"/>
  <Override PartName="/xl/drawings/drawing5.xml" ContentType="application/vnd.openxmlformats-officedocument.drawing+xml"/>
  <Override PartName="/xl/charts/chart13.xml" ContentType="application/vnd.openxmlformats-officedocument.drawingml.chart+xml"/>
  <Override PartName="/xl/drawings/drawing6.xml" ContentType="application/vnd.openxmlformats-officedocument.drawing+xml"/>
  <Override PartName="/xl/charts/chart14.xml" ContentType="application/vnd.openxmlformats-officedocument.drawingml.chart+xml"/>
  <Override PartName="/xl/drawings/drawing7.xml" ContentType="application/vnd.openxmlformats-officedocument.drawing+xml"/>
  <Override PartName="/xl/charts/chart15.xml" ContentType="application/vnd.openxmlformats-officedocument.drawingml.chart+xml"/>
  <Override PartName="/xl/drawings/drawing8.xml" ContentType="application/vnd.openxmlformats-officedocument.drawing+xml"/>
  <Override PartName="/xl/charts/chart16.xml" ContentType="application/vnd.openxmlformats-officedocument.drawingml.chart+xml"/>
  <Override PartName="/xl/drawings/drawing9.xml" ContentType="application/vnd.openxmlformats-officedocument.drawing+xml"/>
  <Override PartName="/xl/charts/chart17.xml" ContentType="application/vnd.openxmlformats-officedocument.drawingml.chart+xml"/>
  <Override PartName="/xl/drawings/drawing10.xml" ContentType="application/vnd.openxmlformats-officedocument.drawing+xml"/>
  <Override PartName="/xl/charts/chart18.xml" ContentType="application/vnd.openxmlformats-officedocument.drawingml.chart+xml"/>
  <Override PartName="/xl/drawings/drawing11.xml" ContentType="application/vnd.openxmlformats-officedocument.drawing+xml"/>
  <Override PartName="/xl/charts/chart19.xml" ContentType="application/vnd.openxmlformats-officedocument.drawingml.chart+xml"/>
  <Override PartName="/xl/drawings/drawing12.xml" ContentType="application/vnd.openxmlformats-officedocument.drawing+xml"/>
  <Override PartName="/xl/charts/chart20.xml" ContentType="application/vnd.openxmlformats-officedocument.drawingml.chart+xml"/>
  <Override PartName="/xl/drawings/drawing13.xml" ContentType="application/vnd.openxmlformats-officedocument.drawing+xml"/>
  <Override PartName="/xl/charts/chart21.xml" ContentType="application/vnd.openxmlformats-officedocument.drawingml.chart+xml"/>
  <Override PartName="/xl/drawings/drawing14.xml" ContentType="application/vnd.openxmlformats-officedocument.drawing+xml"/>
  <Override PartName="/xl/charts/chart22.xml" ContentType="application/vnd.openxmlformats-officedocument.drawingml.chart+xml"/>
  <Override PartName="/xl/drawings/drawing15.xml" ContentType="application/vnd.openxmlformats-officedocument.drawing+xml"/>
  <Override PartName="/xl/charts/chart23.xml" ContentType="application/vnd.openxmlformats-officedocument.drawingml.chart+xml"/>
  <Override PartName="/xl/drawings/drawing16.xml" ContentType="application/vnd.openxmlformats-officedocument.drawing+xml"/>
  <Override PartName="/xl/charts/chart24.xml" ContentType="application/vnd.openxmlformats-officedocument.drawingml.chart+xml"/>
  <Override PartName="/xl/drawings/drawing17.xml" ContentType="application/vnd.openxmlformats-officedocument.drawing+xml"/>
  <Override PartName="/xl/charts/chart25.xml" ContentType="application/vnd.openxmlformats-officedocument.drawingml.chart+xml"/>
  <Override PartName="/xl/drawings/drawing18.xml" ContentType="application/vnd.openxmlformats-officedocument.drawing+xml"/>
  <Override PartName="/xl/charts/chart26.xml" ContentType="application/vnd.openxmlformats-officedocument.drawingml.chart+xml"/>
  <Override PartName="/xl/drawings/drawing19.xml" ContentType="application/vnd.openxmlformats-officedocument.drawing+xml"/>
  <Override PartName="/xl/charts/chart27.xml" ContentType="application/vnd.openxmlformats-officedocument.drawingml.chart+xml"/>
  <Override PartName="/xl/drawings/drawing20.xml" ContentType="application/vnd.openxmlformats-officedocument.drawing+xml"/>
  <Override PartName="/xl/charts/chart28.xml" ContentType="application/vnd.openxmlformats-officedocument.drawingml.chart+xml"/>
  <Override PartName="/xl/drawings/drawing21.xml" ContentType="application/vnd.openxmlformats-officedocument.drawing+xml"/>
  <Override PartName="/xl/charts/chart29.xml" ContentType="application/vnd.openxmlformats-officedocument.drawingml.chart+xml"/>
  <Override PartName="/xl/drawings/drawing22.xml" ContentType="application/vnd.openxmlformats-officedocument.drawing+xml"/>
  <Override PartName="/xl/charts/chart3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7380" yWindow="1476" windowWidth="13116" windowHeight="5292" tabRatio="949"/>
  </bookViews>
  <sheets>
    <sheet name="Inputs" sheetId="214" r:id="rId1"/>
    <sheet name="Outputs Data" sheetId="216" r:id="rId2"/>
    <sheet name="Output Graph" sheetId="233" r:id="rId3"/>
    <sheet name="Histogram" sheetId="248" r:id="rId4"/>
    <sheet name="Sum ALL-SSS-BSS-BMS" sheetId="249" r:id="rId5"/>
    <sheet name="1" sheetId="159" r:id="rId6"/>
    <sheet name="2" sheetId="221" r:id="rId7"/>
    <sheet name="3" sheetId="222" r:id="rId8"/>
    <sheet name="4" sheetId="230" r:id="rId9"/>
    <sheet name="5" sheetId="229" r:id="rId10"/>
    <sheet name="6" sheetId="228" r:id="rId11"/>
    <sheet name="7" sheetId="227" r:id="rId12"/>
    <sheet name="8" sheetId="226" r:id="rId13"/>
    <sheet name="9" sheetId="231" r:id="rId14"/>
    <sheet name="10" sheetId="232" r:id="rId15"/>
    <sheet name="11" sheetId="234" r:id="rId16"/>
    <sheet name="12" sheetId="235" r:id="rId17"/>
    <sheet name="13" sheetId="236" r:id="rId18"/>
    <sheet name="14" sheetId="237" r:id="rId19"/>
    <sheet name="15" sheetId="238" r:id="rId20"/>
    <sheet name="16" sheetId="239" r:id="rId21"/>
    <sheet name="17" sheetId="241" r:id="rId22"/>
    <sheet name="18" sheetId="242" r:id="rId23"/>
    <sheet name="19" sheetId="243" r:id="rId24"/>
    <sheet name="20" sheetId="244" r:id="rId25"/>
  </sheets>
  <definedNames>
    <definedName name="_xlnm._FilterDatabase" localSheetId="1" hidden="1">'Outputs Data'!$A$1:$AU$21</definedName>
    <definedName name="_xlnm.Print_Area" localSheetId="5">'1'!$A$1:$M$87</definedName>
    <definedName name="_xlnm.Print_Area" localSheetId="14">'10'!$A$1:$M$87</definedName>
    <definedName name="_xlnm.Print_Area" localSheetId="15">'11'!$A$1:$M$87</definedName>
    <definedName name="_xlnm.Print_Area" localSheetId="16">'12'!$A$1:$M$87</definedName>
    <definedName name="_xlnm.Print_Area" localSheetId="17">'13'!$A$1:$M$87</definedName>
    <definedName name="_xlnm.Print_Area" localSheetId="18">'14'!$A$1:$M$87</definedName>
    <definedName name="_xlnm.Print_Area" localSheetId="19">'15'!$A$1:$M$87</definedName>
    <definedName name="_xlnm.Print_Area" localSheetId="20">'16'!$A$1:$M$87</definedName>
    <definedName name="_xlnm.Print_Area" localSheetId="21">'17'!$A$1:$M$87</definedName>
    <definedName name="_xlnm.Print_Area" localSheetId="22">'18'!$A$1:$M$87</definedName>
    <definedName name="_xlnm.Print_Area" localSheetId="23">'19'!$A$1:$M$87</definedName>
    <definedName name="_xlnm.Print_Area" localSheetId="6">'2'!$A$1:$M$87</definedName>
    <definedName name="_xlnm.Print_Area" localSheetId="24">'20'!$A$1:$M$87</definedName>
    <definedName name="_xlnm.Print_Area" localSheetId="7">'3'!$A$1:$M$87</definedName>
    <definedName name="_xlnm.Print_Area" localSheetId="8">'4'!$A$1:$M$87</definedName>
    <definedName name="_xlnm.Print_Area" localSheetId="9">'5'!$A$1:$M$87</definedName>
    <definedName name="_xlnm.Print_Area" localSheetId="10">'6'!$A$1:$M$87</definedName>
    <definedName name="_xlnm.Print_Area" localSheetId="11">'7'!$A$1:$M$87</definedName>
    <definedName name="_xlnm.Print_Area" localSheetId="12">'8'!$A$1:$M$87</definedName>
    <definedName name="_xlnm.Print_Area" localSheetId="13">'9'!$A$1:$M$87</definedName>
    <definedName name="_xlnm.Print_Area" localSheetId="2">'Output Graph'!$A$1:$M$59</definedName>
    <definedName name="Slicer_Fire_Type2">#N/A</definedName>
    <definedName name="Slicer_Tank_status2">#N/A</definedName>
    <definedName name="Slicer_Target_status2">#N/A</definedName>
  </definedNames>
  <calcPr calcId="145621"/>
  <pivotCaches>
    <pivotCache cacheId="0" r:id="rId26"/>
  </pivotCaches>
  <extLst>
    <ext xmlns:x14="http://schemas.microsoft.com/office/spreadsheetml/2009/9/main" uri="{BBE1A952-AA13-448e-AADC-164F8A28A991}">
      <x14:slicerCaches>
        <x14:slicerCache r:id="rId27"/>
        <x14:slicerCache r:id="rId28"/>
        <x14:slicerCache r:id="rId29"/>
      </x14:slicerCaches>
    </ext>
    <ext xmlns:x14="http://schemas.microsoft.com/office/spreadsheetml/2009/9/main" uri="{79F54976-1DA5-4618-B147-4CDE4B953A38}">
      <x14:workbookPr/>
    </ext>
  </extLst>
</workbook>
</file>

<file path=xl/calcChain.xml><?xml version="1.0" encoding="utf-8"?>
<calcChain xmlns="http://schemas.openxmlformats.org/spreadsheetml/2006/main">
  <c r="H50" i="214" l="1"/>
  <c r="H49" i="214"/>
  <c r="B44" i="214" l="1"/>
  <c r="D44" i="214"/>
  <c r="Y42" i="248" l="1"/>
  <c r="Z42" i="248"/>
  <c r="Y43" i="248"/>
  <c r="Z43" i="248"/>
  <c r="Y44" i="248"/>
  <c r="Z44" i="248"/>
  <c r="Y45" i="248"/>
  <c r="Z45" i="248"/>
  <c r="Y46" i="248"/>
  <c r="Z46" i="248"/>
  <c r="Y47" i="248"/>
  <c r="Z47" i="248"/>
  <c r="Y48" i="248"/>
  <c r="Z48" i="248"/>
  <c r="Y49" i="248"/>
  <c r="Z49" i="248"/>
  <c r="Y50" i="248"/>
  <c r="Z50" i="248"/>
  <c r="Z41" i="248"/>
  <c r="Y41" i="248"/>
  <c r="X51" i="248"/>
  <c r="W51" i="248"/>
  <c r="Y25" i="248"/>
  <c r="Z25" i="248"/>
  <c r="Y26" i="248"/>
  <c r="Z26" i="248"/>
  <c r="Y27" i="248"/>
  <c r="Z27" i="248"/>
  <c r="Y28" i="248"/>
  <c r="Z28" i="248"/>
  <c r="Y29" i="248"/>
  <c r="Z29" i="248"/>
  <c r="Y30" i="248"/>
  <c r="Z30" i="248"/>
  <c r="Y31" i="248"/>
  <c r="Z31" i="248"/>
  <c r="Y32" i="248"/>
  <c r="Z32" i="248"/>
  <c r="Y33" i="248"/>
  <c r="Z33" i="248"/>
  <c r="Z24" i="248"/>
  <c r="Y24" i="248"/>
  <c r="X34" i="248"/>
  <c r="W34" i="248"/>
  <c r="Y6" i="248"/>
  <c r="Z6" i="248"/>
  <c r="Y7" i="248"/>
  <c r="Z7" i="248"/>
  <c r="Y8" i="248"/>
  <c r="Z8" i="248"/>
  <c r="Y9" i="248"/>
  <c r="Z9" i="248"/>
  <c r="Y10" i="248"/>
  <c r="Z10" i="248"/>
  <c r="Y11" i="248"/>
  <c r="Z11" i="248"/>
  <c r="Y12" i="248"/>
  <c r="Z12" i="248"/>
  <c r="Y13" i="248"/>
  <c r="Z13" i="248"/>
  <c r="Y14" i="248"/>
  <c r="Z14" i="248"/>
  <c r="Z5" i="248"/>
  <c r="Y5" i="248"/>
  <c r="X15" i="248" l="1"/>
  <c r="W15" i="248"/>
  <c r="AB2" i="216" l="1"/>
  <c r="AB12" i="216"/>
  <c r="AC12" i="216" l="1"/>
  <c r="AB19" i="216"/>
  <c r="AC19" i="216"/>
  <c r="AB20" i="216"/>
  <c r="AC20" i="216"/>
  <c r="AB21" i="216"/>
  <c r="AC21" i="216"/>
  <c r="AC2" i="216"/>
  <c r="AO50" i="214" l="1"/>
  <c r="AN50" i="214"/>
  <c r="AO49" i="214"/>
  <c r="AN49" i="214"/>
  <c r="AM50" i="214"/>
  <c r="AL50" i="214"/>
  <c r="AM49" i="214"/>
  <c r="AL49" i="214"/>
  <c r="AK50" i="214"/>
  <c r="AJ50" i="214"/>
  <c r="AK49" i="214"/>
  <c r="AJ49" i="214"/>
  <c r="AI50" i="214"/>
  <c r="AH50" i="214"/>
  <c r="AI49" i="214"/>
  <c r="AH49" i="214"/>
  <c r="AG50" i="214"/>
  <c r="AF50" i="214"/>
  <c r="AG49" i="214"/>
  <c r="AF49" i="214"/>
  <c r="AE50" i="214"/>
  <c r="AD50" i="214"/>
  <c r="AE49" i="214"/>
  <c r="AD49" i="214"/>
  <c r="AC50" i="214"/>
  <c r="AB50" i="214"/>
  <c r="AC49" i="214"/>
  <c r="AB49" i="214"/>
  <c r="AA50" i="214"/>
  <c r="Z50" i="214"/>
  <c r="AA49" i="214"/>
  <c r="Z49" i="214"/>
  <c r="Y50" i="214"/>
  <c r="X50" i="214"/>
  <c r="Y49" i="214"/>
  <c r="X49" i="214"/>
  <c r="W50" i="214"/>
  <c r="V50" i="214"/>
  <c r="W49" i="214"/>
  <c r="V49" i="214"/>
  <c r="U50" i="214"/>
  <c r="T50" i="214"/>
  <c r="U49" i="214"/>
  <c r="T49" i="214"/>
  <c r="S50" i="214"/>
  <c r="R50" i="214"/>
  <c r="S49" i="214"/>
  <c r="R49" i="214"/>
  <c r="Q50" i="214"/>
  <c r="P50" i="214"/>
  <c r="Q49" i="214"/>
  <c r="P49" i="214"/>
  <c r="O50" i="214"/>
  <c r="N50" i="214"/>
  <c r="O49" i="214"/>
  <c r="N49" i="214"/>
  <c r="M50" i="214"/>
  <c r="L50" i="214"/>
  <c r="M49" i="214"/>
  <c r="L49" i="214"/>
  <c r="K50" i="214"/>
  <c r="J50" i="214"/>
  <c r="K49" i="214"/>
  <c r="J49" i="214"/>
  <c r="I50" i="214"/>
  <c r="I49" i="214"/>
  <c r="G50" i="214"/>
  <c r="F50" i="214"/>
  <c r="G49" i="214"/>
  <c r="F49" i="214"/>
  <c r="E50" i="214" l="1"/>
  <c r="D50" i="214"/>
  <c r="E49" i="214"/>
  <c r="D49" i="214"/>
  <c r="C50" i="214"/>
  <c r="B50" i="214"/>
  <c r="C49" i="214"/>
  <c r="B49" i="214"/>
  <c r="F15" i="241" l="1"/>
  <c r="G15" i="241"/>
  <c r="F16" i="241"/>
  <c r="B48" i="214" l="1"/>
  <c r="AU21" i="216" l="1"/>
  <c r="Y21" i="216"/>
  <c r="X21" i="216"/>
  <c r="W21" i="216"/>
  <c r="V21" i="216"/>
  <c r="U21" i="216"/>
  <c r="T21" i="216"/>
  <c r="S21" i="216"/>
  <c r="R21" i="216"/>
  <c r="Q21" i="216"/>
  <c r="P21" i="216"/>
  <c r="O21" i="216"/>
  <c r="N21" i="216"/>
  <c r="M21" i="216"/>
  <c r="L21" i="216"/>
  <c r="K21" i="216"/>
  <c r="G21" i="216"/>
  <c r="F21" i="216"/>
  <c r="C21" i="216"/>
  <c r="B21" i="216"/>
  <c r="AU20" i="216"/>
  <c r="Y20" i="216"/>
  <c r="X20" i="216"/>
  <c r="W20" i="216"/>
  <c r="V20" i="216"/>
  <c r="U20" i="216"/>
  <c r="T20" i="216"/>
  <c r="S20" i="216"/>
  <c r="R20" i="216"/>
  <c r="Q20" i="216"/>
  <c r="P20" i="216"/>
  <c r="O20" i="216"/>
  <c r="N20" i="216"/>
  <c r="M20" i="216"/>
  <c r="L20" i="216"/>
  <c r="K20" i="216"/>
  <c r="G20" i="216"/>
  <c r="F20" i="216"/>
  <c r="C20" i="216"/>
  <c r="B20" i="216"/>
  <c r="AU19" i="216"/>
  <c r="Y19" i="216"/>
  <c r="X19" i="216"/>
  <c r="W19" i="216"/>
  <c r="V19" i="216"/>
  <c r="U19" i="216"/>
  <c r="T19" i="216"/>
  <c r="S19" i="216"/>
  <c r="R19" i="216"/>
  <c r="Q19" i="216"/>
  <c r="P19" i="216"/>
  <c r="O19" i="216"/>
  <c r="N19" i="216"/>
  <c r="M19" i="216"/>
  <c r="L19" i="216"/>
  <c r="K19" i="216"/>
  <c r="G19" i="216"/>
  <c r="F19" i="216"/>
  <c r="C19" i="216"/>
  <c r="B19" i="216"/>
  <c r="AU18" i="216"/>
  <c r="Y18" i="216"/>
  <c r="X18" i="216"/>
  <c r="W18" i="216"/>
  <c r="V18" i="216"/>
  <c r="U18" i="216"/>
  <c r="T18" i="216"/>
  <c r="S18" i="216"/>
  <c r="R18" i="216"/>
  <c r="Q18" i="216"/>
  <c r="P18" i="216"/>
  <c r="O18" i="216"/>
  <c r="N18" i="216"/>
  <c r="M18" i="216"/>
  <c r="L18" i="216"/>
  <c r="K18" i="216"/>
  <c r="G18" i="216"/>
  <c r="F18" i="216"/>
  <c r="C18" i="216"/>
  <c r="B18" i="216"/>
  <c r="AU17" i="216"/>
  <c r="Y17" i="216"/>
  <c r="X17" i="216"/>
  <c r="W17" i="216"/>
  <c r="V17" i="216"/>
  <c r="U17" i="216"/>
  <c r="T17" i="216"/>
  <c r="S17" i="216"/>
  <c r="R17" i="216"/>
  <c r="Q17" i="216"/>
  <c r="P17" i="216"/>
  <c r="O17" i="216"/>
  <c r="N17" i="216"/>
  <c r="M17" i="216"/>
  <c r="L17" i="216"/>
  <c r="K17" i="216"/>
  <c r="G17" i="216"/>
  <c r="F17" i="216"/>
  <c r="C17" i="216"/>
  <c r="B17" i="216"/>
  <c r="AU16" i="216"/>
  <c r="Y16" i="216"/>
  <c r="X16" i="216"/>
  <c r="W16" i="216"/>
  <c r="V16" i="216"/>
  <c r="U16" i="216"/>
  <c r="T16" i="216"/>
  <c r="S16" i="216"/>
  <c r="R16" i="216"/>
  <c r="Q16" i="216"/>
  <c r="P16" i="216"/>
  <c r="O16" i="216"/>
  <c r="N16" i="216"/>
  <c r="M16" i="216"/>
  <c r="L16" i="216"/>
  <c r="K16" i="216"/>
  <c r="G16" i="216"/>
  <c r="F16" i="216"/>
  <c r="C16" i="216"/>
  <c r="B16" i="216"/>
  <c r="AU15" i="216"/>
  <c r="Y15" i="216"/>
  <c r="X15" i="216"/>
  <c r="W15" i="216"/>
  <c r="V15" i="216"/>
  <c r="U15" i="216"/>
  <c r="T15" i="216"/>
  <c r="S15" i="216"/>
  <c r="R15" i="216"/>
  <c r="Q15" i="216"/>
  <c r="P15" i="216"/>
  <c r="O15" i="216"/>
  <c r="N15" i="216"/>
  <c r="M15" i="216"/>
  <c r="L15" i="216"/>
  <c r="K15" i="216"/>
  <c r="G15" i="216"/>
  <c r="F15" i="216"/>
  <c r="C15" i="216"/>
  <c r="B15" i="216"/>
  <c r="AU14" i="216"/>
  <c r="Y14" i="216"/>
  <c r="X14" i="216"/>
  <c r="W14" i="216"/>
  <c r="V14" i="216"/>
  <c r="U14" i="216"/>
  <c r="T14" i="216"/>
  <c r="S14" i="216"/>
  <c r="R14" i="216"/>
  <c r="Q14" i="216"/>
  <c r="P14" i="216"/>
  <c r="O14" i="216"/>
  <c r="N14" i="216"/>
  <c r="M14" i="216"/>
  <c r="L14" i="216"/>
  <c r="K14" i="216"/>
  <c r="G14" i="216"/>
  <c r="F14" i="216"/>
  <c r="C14" i="216"/>
  <c r="B14" i="216"/>
  <c r="AU13" i="216"/>
  <c r="Y13" i="216"/>
  <c r="X13" i="216"/>
  <c r="W13" i="216"/>
  <c r="V13" i="216"/>
  <c r="U13" i="216"/>
  <c r="T13" i="216"/>
  <c r="S13" i="216"/>
  <c r="R13" i="216"/>
  <c r="Q13" i="216"/>
  <c r="P13" i="216"/>
  <c r="O13" i="216"/>
  <c r="N13" i="216"/>
  <c r="M13" i="216"/>
  <c r="L13" i="216"/>
  <c r="K13" i="216"/>
  <c r="G13" i="216"/>
  <c r="F13" i="216"/>
  <c r="C13" i="216"/>
  <c r="B13" i="216"/>
  <c r="AU12" i="216"/>
  <c r="Y12" i="216"/>
  <c r="X12" i="216"/>
  <c r="W12" i="216"/>
  <c r="V12" i="216"/>
  <c r="U12" i="216"/>
  <c r="T12" i="216"/>
  <c r="S12" i="216"/>
  <c r="R12" i="216"/>
  <c r="Q12" i="216"/>
  <c r="P12" i="216"/>
  <c r="O12" i="216"/>
  <c r="N12" i="216"/>
  <c r="M12" i="216"/>
  <c r="L12" i="216"/>
  <c r="K12" i="216"/>
  <c r="G12" i="216"/>
  <c r="F12" i="216"/>
  <c r="C12" i="216"/>
  <c r="B12" i="216"/>
  <c r="AU11" i="216"/>
  <c r="Y11" i="216"/>
  <c r="X11" i="216"/>
  <c r="W11" i="216"/>
  <c r="V11" i="216"/>
  <c r="U11" i="216"/>
  <c r="T11" i="216"/>
  <c r="S11" i="216"/>
  <c r="R11" i="216"/>
  <c r="Q11" i="216"/>
  <c r="P11" i="216"/>
  <c r="O11" i="216"/>
  <c r="N11" i="216"/>
  <c r="M11" i="216"/>
  <c r="L11" i="216"/>
  <c r="K11" i="216"/>
  <c r="G11" i="216"/>
  <c r="F11" i="216"/>
  <c r="C11" i="216"/>
  <c r="B11" i="216"/>
  <c r="AU10" i="216"/>
  <c r="Y10" i="216"/>
  <c r="X10" i="216"/>
  <c r="W10" i="216"/>
  <c r="V10" i="216"/>
  <c r="U10" i="216"/>
  <c r="T10" i="216"/>
  <c r="S10" i="216"/>
  <c r="R10" i="216"/>
  <c r="Q10" i="216"/>
  <c r="P10" i="216"/>
  <c r="O10" i="216"/>
  <c r="N10" i="216"/>
  <c r="M10" i="216"/>
  <c r="L10" i="216"/>
  <c r="K10" i="216"/>
  <c r="G10" i="216"/>
  <c r="F10" i="216"/>
  <c r="C10" i="216"/>
  <c r="B10" i="216"/>
  <c r="AU9" i="216"/>
  <c r="Y9" i="216"/>
  <c r="X9" i="216"/>
  <c r="W9" i="216"/>
  <c r="V9" i="216"/>
  <c r="U9" i="216"/>
  <c r="T9" i="216"/>
  <c r="S9" i="216"/>
  <c r="R9" i="216"/>
  <c r="Q9" i="216"/>
  <c r="P9" i="216"/>
  <c r="O9" i="216"/>
  <c r="N9" i="216"/>
  <c r="M9" i="216"/>
  <c r="L9" i="216"/>
  <c r="K9" i="216"/>
  <c r="G9" i="216"/>
  <c r="F9" i="216"/>
  <c r="C9" i="216"/>
  <c r="B9" i="216"/>
  <c r="AU8" i="216"/>
  <c r="Y8" i="216"/>
  <c r="X8" i="216"/>
  <c r="W8" i="216"/>
  <c r="V8" i="216"/>
  <c r="U8" i="216"/>
  <c r="T8" i="216"/>
  <c r="S8" i="216"/>
  <c r="R8" i="216"/>
  <c r="Q8" i="216"/>
  <c r="P8" i="216"/>
  <c r="O8" i="216"/>
  <c r="N8" i="216"/>
  <c r="M8" i="216"/>
  <c r="L8" i="216"/>
  <c r="K8" i="216"/>
  <c r="G8" i="216"/>
  <c r="F8" i="216"/>
  <c r="C8" i="216"/>
  <c r="B8" i="216"/>
  <c r="AU7" i="216"/>
  <c r="Y7" i="216"/>
  <c r="X7" i="216"/>
  <c r="W7" i="216"/>
  <c r="V7" i="216"/>
  <c r="U7" i="216"/>
  <c r="T7" i="216"/>
  <c r="S7" i="216"/>
  <c r="R7" i="216"/>
  <c r="Q7" i="216"/>
  <c r="P7" i="216"/>
  <c r="O7" i="216"/>
  <c r="N7" i="216"/>
  <c r="M7" i="216"/>
  <c r="L7" i="216"/>
  <c r="K7" i="216"/>
  <c r="G7" i="216"/>
  <c r="F7" i="216"/>
  <c r="C7" i="216"/>
  <c r="B7" i="216"/>
  <c r="AU6" i="216"/>
  <c r="Y6" i="216"/>
  <c r="X6" i="216"/>
  <c r="W6" i="216"/>
  <c r="V6" i="216"/>
  <c r="U6" i="216"/>
  <c r="T6" i="216"/>
  <c r="S6" i="216"/>
  <c r="R6" i="216"/>
  <c r="Q6" i="216"/>
  <c r="P6" i="216"/>
  <c r="O6" i="216"/>
  <c r="N6" i="216"/>
  <c r="M6" i="216"/>
  <c r="L6" i="216"/>
  <c r="K6" i="216"/>
  <c r="G6" i="216"/>
  <c r="F6" i="216"/>
  <c r="C6" i="216"/>
  <c r="B6" i="216"/>
  <c r="AU5" i="216"/>
  <c r="Y5" i="216"/>
  <c r="X5" i="216"/>
  <c r="W5" i="216"/>
  <c r="V5" i="216"/>
  <c r="U5" i="216"/>
  <c r="T5" i="216"/>
  <c r="S5" i="216"/>
  <c r="R5" i="216"/>
  <c r="Q5" i="216"/>
  <c r="P5" i="216"/>
  <c r="O5" i="216"/>
  <c r="N5" i="216"/>
  <c r="M5" i="216"/>
  <c r="L5" i="216"/>
  <c r="K5" i="216"/>
  <c r="G5" i="216"/>
  <c r="F5" i="216"/>
  <c r="C5" i="216"/>
  <c r="B5" i="216"/>
  <c r="AU4" i="216"/>
  <c r="Y4" i="216"/>
  <c r="X4" i="216"/>
  <c r="W4" i="216"/>
  <c r="V4" i="216"/>
  <c r="U4" i="216"/>
  <c r="T4" i="216"/>
  <c r="S4" i="216"/>
  <c r="R4" i="216"/>
  <c r="Q4" i="216"/>
  <c r="P4" i="216"/>
  <c r="O4" i="216"/>
  <c r="N4" i="216"/>
  <c r="M4" i="216"/>
  <c r="L4" i="216"/>
  <c r="K4" i="216"/>
  <c r="G4" i="216"/>
  <c r="F4" i="216"/>
  <c r="C4" i="216"/>
  <c r="B4" i="216"/>
  <c r="AU3" i="216"/>
  <c r="Y3" i="216"/>
  <c r="X3" i="216"/>
  <c r="W3" i="216"/>
  <c r="V3" i="216"/>
  <c r="U3" i="216"/>
  <c r="T3" i="216"/>
  <c r="S3" i="216"/>
  <c r="R3" i="216"/>
  <c r="Q3" i="216"/>
  <c r="P3" i="216"/>
  <c r="O3" i="216"/>
  <c r="N3" i="216"/>
  <c r="M3" i="216"/>
  <c r="L3" i="216"/>
  <c r="K3" i="216"/>
  <c r="G3" i="216"/>
  <c r="F3" i="216"/>
  <c r="C3" i="216"/>
  <c r="B3" i="216"/>
  <c r="AU2" i="216"/>
  <c r="Y2" i="216"/>
  <c r="X2" i="216"/>
  <c r="W2" i="216"/>
  <c r="V2" i="216"/>
  <c r="U2" i="216"/>
  <c r="T2" i="216"/>
  <c r="S2" i="216"/>
  <c r="R2" i="216"/>
  <c r="Q2" i="216"/>
  <c r="P2" i="216"/>
  <c r="O2" i="216"/>
  <c r="N2" i="216"/>
  <c r="M2" i="216"/>
  <c r="L2" i="216"/>
  <c r="K2" i="216"/>
  <c r="G2" i="216"/>
  <c r="F2" i="216"/>
  <c r="C2" i="216"/>
  <c r="B2" i="216"/>
  <c r="E19" i="214" l="1"/>
  <c r="D19" i="214"/>
  <c r="C14" i="233" l="1"/>
  <c r="C13" i="233"/>
  <c r="C12" i="233"/>
  <c r="C11" i="233"/>
  <c r="D23" i="228"/>
  <c r="E23" i="228"/>
  <c r="D24" i="228"/>
  <c r="E24" i="228"/>
  <c r="D25" i="228"/>
  <c r="E25" i="228"/>
  <c r="D26" i="228"/>
  <c r="E26" i="228"/>
  <c r="D27" i="228"/>
  <c r="E27" i="228"/>
  <c r="D28" i="228"/>
  <c r="E28" i="228"/>
  <c r="D29" i="228"/>
  <c r="E29" i="228"/>
  <c r="I25" i="233" l="1"/>
  <c r="H25" i="233"/>
  <c r="I24" i="233"/>
  <c r="H24" i="233"/>
  <c r="I23" i="233"/>
  <c r="H23" i="233"/>
  <c r="I22" i="233"/>
  <c r="H22" i="233"/>
  <c r="I21" i="233"/>
  <c r="H21" i="233"/>
  <c r="I20" i="233"/>
  <c r="H20" i="233"/>
  <c r="I19" i="233"/>
  <c r="H19" i="233"/>
  <c r="I18" i="233"/>
  <c r="H18" i="233"/>
  <c r="I17" i="233"/>
  <c r="H17" i="233"/>
  <c r="I16" i="233"/>
  <c r="H16" i="233"/>
  <c r="C25" i="233"/>
  <c r="C24" i="233"/>
  <c r="C23" i="233"/>
  <c r="C22" i="233"/>
  <c r="C21" i="233"/>
  <c r="C20" i="233"/>
  <c r="C19" i="233"/>
  <c r="C18" i="233"/>
  <c r="C17" i="233"/>
  <c r="C16" i="233"/>
  <c r="F16" i="244"/>
  <c r="F15" i="244"/>
  <c r="F14" i="244"/>
  <c r="A13" i="244"/>
  <c r="B11" i="244"/>
  <c r="A11" i="244"/>
  <c r="K9" i="244"/>
  <c r="K8" i="244"/>
  <c r="K7" i="244"/>
  <c r="F16" i="243"/>
  <c r="F15" i="243"/>
  <c r="F14" i="243"/>
  <c r="A13" i="243"/>
  <c r="B11" i="243"/>
  <c r="I64" i="243" s="1"/>
  <c r="A11" i="243"/>
  <c r="K9" i="243"/>
  <c r="K8" i="243"/>
  <c r="K7" i="243"/>
  <c r="F16" i="242"/>
  <c r="F15" i="242"/>
  <c r="F14" i="242"/>
  <c r="A13" i="242"/>
  <c r="B11" i="242"/>
  <c r="A11" i="242"/>
  <c r="K9" i="242"/>
  <c r="K8" i="242"/>
  <c r="K7" i="242"/>
  <c r="F14" i="241"/>
  <c r="A13" i="241"/>
  <c r="B11" i="241"/>
  <c r="I67" i="241" s="1"/>
  <c r="A11" i="241"/>
  <c r="K9" i="241"/>
  <c r="K8" i="241"/>
  <c r="K7" i="241"/>
  <c r="F16" i="239"/>
  <c r="F15" i="239"/>
  <c r="F14" i="239"/>
  <c r="A13" i="239"/>
  <c r="B11" i="239"/>
  <c r="A11" i="239"/>
  <c r="K9" i="239"/>
  <c r="K8" i="239"/>
  <c r="K7" i="239"/>
  <c r="F16" i="238"/>
  <c r="F15" i="238"/>
  <c r="F14" i="238"/>
  <c r="A13" i="238"/>
  <c r="B11" i="238"/>
  <c r="I68" i="238" s="1"/>
  <c r="A11" i="238"/>
  <c r="K9" i="238"/>
  <c r="K8" i="238"/>
  <c r="K7" i="238"/>
  <c r="F16" i="237"/>
  <c r="F15" i="237"/>
  <c r="F14" i="237"/>
  <c r="A13" i="237"/>
  <c r="B11" i="237"/>
  <c r="A11" i="237"/>
  <c r="K9" i="237"/>
  <c r="K8" i="237"/>
  <c r="K7" i="237"/>
  <c r="F16" i="236"/>
  <c r="F15" i="236"/>
  <c r="F14" i="236"/>
  <c r="A13" i="236"/>
  <c r="B11" i="236"/>
  <c r="A11" i="236"/>
  <c r="K9" i="236"/>
  <c r="K8" i="236"/>
  <c r="K7" i="236"/>
  <c r="F16" i="235"/>
  <c r="F15" i="235"/>
  <c r="F14" i="235"/>
  <c r="A13" i="235"/>
  <c r="B11" i="235"/>
  <c r="I67" i="235" s="1"/>
  <c r="A11" i="235"/>
  <c r="K9" i="235"/>
  <c r="K8" i="235"/>
  <c r="K7" i="235"/>
  <c r="F16" i="234"/>
  <c r="F15" i="234"/>
  <c r="F14" i="234"/>
  <c r="A13" i="234"/>
  <c r="B11" i="234"/>
  <c r="I67" i="234" s="1"/>
  <c r="A11" i="234"/>
  <c r="K9" i="234"/>
  <c r="K8" i="234"/>
  <c r="K7" i="234"/>
  <c r="D21" i="244"/>
  <c r="E21" i="244"/>
  <c r="D22" i="244"/>
  <c r="E22" i="244"/>
  <c r="D23" i="244"/>
  <c r="E23" i="244"/>
  <c r="D24" i="244"/>
  <c r="E24" i="244"/>
  <c r="D25" i="244"/>
  <c r="E25" i="244"/>
  <c r="D26" i="244"/>
  <c r="E26" i="244"/>
  <c r="D27" i="244"/>
  <c r="E27" i="244"/>
  <c r="D28" i="244"/>
  <c r="E28" i="244"/>
  <c r="D29" i="244"/>
  <c r="E29" i="244"/>
  <c r="D30" i="244"/>
  <c r="E30" i="244"/>
  <c r="D31" i="244"/>
  <c r="E31" i="244"/>
  <c r="D32" i="244"/>
  <c r="E32" i="244"/>
  <c r="D33" i="244"/>
  <c r="E33" i="244"/>
  <c r="D34" i="244"/>
  <c r="E34" i="244"/>
  <c r="D35" i="244"/>
  <c r="E35" i="244"/>
  <c r="D36" i="244"/>
  <c r="E36" i="244"/>
  <c r="D37" i="244"/>
  <c r="E37" i="244"/>
  <c r="D38" i="244"/>
  <c r="E38" i="244"/>
  <c r="D39" i="244"/>
  <c r="E39" i="244"/>
  <c r="D40" i="244"/>
  <c r="E40" i="244"/>
  <c r="D41" i="244"/>
  <c r="E41" i="244"/>
  <c r="D42" i="244"/>
  <c r="E42" i="244"/>
  <c r="D43" i="244"/>
  <c r="E43" i="244"/>
  <c r="D44" i="244"/>
  <c r="E44" i="244"/>
  <c r="D45" i="244"/>
  <c r="E45" i="244"/>
  <c r="D46" i="244"/>
  <c r="E46" i="244"/>
  <c r="D47" i="244"/>
  <c r="E47" i="244"/>
  <c r="D48" i="244"/>
  <c r="E48" i="244"/>
  <c r="D49" i="244"/>
  <c r="E49" i="244"/>
  <c r="E20" i="244"/>
  <c r="D20" i="244"/>
  <c r="D21" i="243"/>
  <c r="E21" i="243"/>
  <c r="D22" i="243"/>
  <c r="E22" i="243"/>
  <c r="D23" i="243"/>
  <c r="E23" i="243"/>
  <c r="D24" i="243"/>
  <c r="E24" i="243"/>
  <c r="D25" i="243"/>
  <c r="E25" i="243"/>
  <c r="D26" i="243"/>
  <c r="E26" i="243"/>
  <c r="D27" i="243"/>
  <c r="E27" i="243"/>
  <c r="D28" i="243"/>
  <c r="E28" i="243"/>
  <c r="D29" i="243"/>
  <c r="E29" i="243"/>
  <c r="D30" i="243"/>
  <c r="E30" i="243"/>
  <c r="D31" i="243"/>
  <c r="E31" i="243"/>
  <c r="D32" i="243"/>
  <c r="E32" i="243"/>
  <c r="D33" i="243"/>
  <c r="E33" i="243"/>
  <c r="D34" i="243"/>
  <c r="E34" i="243"/>
  <c r="D35" i="243"/>
  <c r="E35" i="243"/>
  <c r="D36" i="243"/>
  <c r="E36" i="243"/>
  <c r="D37" i="243"/>
  <c r="E37" i="243"/>
  <c r="D38" i="243"/>
  <c r="E38" i="243"/>
  <c r="D39" i="243"/>
  <c r="E39" i="243"/>
  <c r="D40" i="243"/>
  <c r="E40" i="243"/>
  <c r="D41" i="243"/>
  <c r="E41" i="243"/>
  <c r="D42" i="243"/>
  <c r="E42" i="243"/>
  <c r="D43" i="243"/>
  <c r="E43" i="243"/>
  <c r="D44" i="243"/>
  <c r="E44" i="243"/>
  <c r="D45" i="243"/>
  <c r="E45" i="243"/>
  <c r="D46" i="243"/>
  <c r="E46" i="243"/>
  <c r="D47" i="243"/>
  <c r="E47" i="243"/>
  <c r="D48" i="243"/>
  <c r="E48" i="243"/>
  <c r="D49" i="243"/>
  <c r="E49" i="243"/>
  <c r="E20" i="243"/>
  <c r="D20" i="243"/>
  <c r="D21" i="242"/>
  <c r="E21" i="242"/>
  <c r="D22" i="242"/>
  <c r="E22" i="242"/>
  <c r="D23" i="242"/>
  <c r="E23" i="242"/>
  <c r="D24" i="242"/>
  <c r="E24" i="242"/>
  <c r="D25" i="242"/>
  <c r="E25" i="242"/>
  <c r="D26" i="242"/>
  <c r="E26" i="242"/>
  <c r="D27" i="242"/>
  <c r="E27" i="242"/>
  <c r="D28" i="242"/>
  <c r="E28" i="242"/>
  <c r="D29" i="242"/>
  <c r="E29" i="242"/>
  <c r="D30" i="242"/>
  <c r="E30" i="242"/>
  <c r="D31" i="242"/>
  <c r="E31" i="242"/>
  <c r="D32" i="242"/>
  <c r="E32" i="242"/>
  <c r="D33" i="242"/>
  <c r="E33" i="242"/>
  <c r="D34" i="242"/>
  <c r="E34" i="242"/>
  <c r="D35" i="242"/>
  <c r="E35" i="242"/>
  <c r="D36" i="242"/>
  <c r="E36" i="242"/>
  <c r="D37" i="242"/>
  <c r="E37" i="242"/>
  <c r="D38" i="242"/>
  <c r="E38" i="242"/>
  <c r="D39" i="242"/>
  <c r="E39" i="242"/>
  <c r="D40" i="242"/>
  <c r="E40" i="242"/>
  <c r="D41" i="242"/>
  <c r="E41" i="242"/>
  <c r="D42" i="242"/>
  <c r="E42" i="242"/>
  <c r="D43" i="242"/>
  <c r="E43" i="242"/>
  <c r="D44" i="242"/>
  <c r="E44" i="242"/>
  <c r="D45" i="242"/>
  <c r="E45" i="242"/>
  <c r="D46" i="242"/>
  <c r="E46" i="242"/>
  <c r="D47" i="242"/>
  <c r="E47" i="242"/>
  <c r="D48" i="242"/>
  <c r="E48" i="242"/>
  <c r="D49" i="242"/>
  <c r="E49" i="242"/>
  <c r="E20" i="242"/>
  <c r="D20" i="242"/>
  <c r="D21" i="241"/>
  <c r="E21" i="241"/>
  <c r="D22" i="241"/>
  <c r="E22" i="241"/>
  <c r="D23" i="241"/>
  <c r="E23" i="241"/>
  <c r="D24" i="241"/>
  <c r="E24" i="241"/>
  <c r="D25" i="241"/>
  <c r="E25" i="241"/>
  <c r="D26" i="241"/>
  <c r="E26" i="241"/>
  <c r="D27" i="241"/>
  <c r="E27" i="241"/>
  <c r="D28" i="241"/>
  <c r="E28" i="241"/>
  <c r="D29" i="241"/>
  <c r="E29" i="241"/>
  <c r="D30" i="241"/>
  <c r="E30" i="241"/>
  <c r="D31" i="241"/>
  <c r="E31" i="241"/>
  <c r="D32" i="241"/>
  <c r="E32" i="241"/>
  <c r="D33" i="241"/>
  <c r="E33" i="241"/>
  <c r="D34" i="241"/>
  <c r="E34" i="241"/>
  <c r="D35" i="241"/>
  <c r="E35" i="241"/>
  <c r="D36" i="241"/>
  <c r="E36" i="241"/>
  <c r="D37" i="241"/>
  <c r="E37" i="241"/>
  <c r="D38" i="241"/>
  <c r="E38" i="241"/>
  <c r="D39" i="241"/>
  <c r="E39" i="241"/>
  <c r="D40" i="241"/>
  <c r="E40" i="241"/>
  <c r="D41" i="241"/>
  <c r="E41" i="241"/>
  <c r="D42" i="241"/>
  <c r="E42" i="241"/>
  <c r="D43" i="241"/>
  <c r="E43" i="241"/>
  <c r="D44" i="241"/>
  <c r="E44" i="241"/>
  <c r="D45" i="241"/>
  <c r="E45" i="241"/>
  <c r="D46" i="241"/>
  <c r="E46" i="241"/>
  <c r="D47" i="241"/>
  <c r="E47" i="241"/>
  <c r="D48" i="241"/>
  <c r="E48" i="241"/>
  <c r="D49" i="241"/>
  <c r="E49" i="241"/>
  <c r="E20" i="241"/>
  <c r="D20" i="241"/>
  <c r="D21" i="239"/>
  <c r="E21" i="239"/>
  <c r="D22" i="239"/>
  <c r="E22" i="239"/>
  <c r="D23" i="239"/>
  <c r="E23" i="239"/>
  <c r="D24" i="239"/>
  <c r="E24" i="239"/>
  <c r="D25" i="239"/>
  <c r="E25" i="239"/>
  <c r="D26" i="239"/>
  <c r="E26" i="239"/>
  <c r="D27" i="239"/>
  <c r="E27" i="239"/>
  <c r="D28" i="239"/>
  <c r="E28" i="239"/>
  <c r="D29" i="239"/>
  <c r="E29" i="239"/>
  <c r="D30" i="239"/>
  <c r="E30" i="239"/>
  <c r="D31" i="239"/>
  <c r="E31" i="239"/>
  <c r="D32" i="239"/>
  <c r="E32" i="239"/>
  <c r="D33" i="239"/>
  <c r="E33" i="239"/>
  <c r="D34" i="239"/>
  <c r="E34" i="239"/>
  <c r="D35" i="239"/>
  <c r="E35" i="239"/>
  <c r="D36" i="239"/>
  <c r="E36" i="239"/>
  <c r="D37" i="239"/>
  <c r="E37" i="239"/>
  <c r="D38" i="239"/>
  <c r="E38" i="239"/>
  <c r="D39" i="239"/>
  <c r="E39" i="239"/>
  <c r="D40" i="239"/>
  <c r="E40" i="239"/>
  <c r="D41" i="239"/>
  <c r="E41" i="239"/>
  <c r="D42" i="239"/>
  <c r="E42" i="239"/>
  <c r="D43" i="239"/>
  <c r="E43" i="239"/>
  <c r="D44" i="239"/>
  <c r="E44" i="239"/>
  <c r="D45" i="239"/>
  <c r="E45" i="239"/>
  <c r="D46" i="239"/>
  <c r="E46" i="239"/>
  <c r="D47" i="239"/>
  <c r="E47" i="239"/>
  <c r="D48" i="239"/>
  <c r="E48" i="239"/>
  <c r="D49" i="239"/>
  <c r="E49" i="239"/>
  <c r="E20" i="239"/>
  <c r="D20" i="239"/>
  <c r="D21" i="238"/>
  <c r="E21" i="238"/>
  <c r="D22" i="238"/>
  <c r="E22" i="238"/>
  <c r="D23" i="238"/>
  <c r="E23" i="238"/>
  <c r="D24" i="238"/>
  <c r="E24" i="238"/>
  <c r="D25" i="238"/>
  <c r="E25" i="238"/>
  <c r="D26" i="238"/>
  <c r="E26" i="238"/>
  <c r="D27" i="238"/>
  <c r="E27" i="238"/>
  <c r="D28" i="238"/>
  <c r="E28" i="238"/>
  <c r="D29" i="238"/>
  <c r="E29" i="238"/>
  <c r="D30" i="238"/>
  <c r="E30" i="238"/>
  <c r="D31" i="238"/>
  <c r="E31" i="238"/>
  <c r="D32" i="238"/>
  <c r="E32" i="238"/>
  <c r="D33" i="238"/>
  <c r="E33" i="238"/>
  <c r="D34" i="238"/>
  <c r="E34" i="238"/>
  <c r="D35" i="238"/>
  <c r="E35" i="238"/>
  <c r="D36" i="238"/>
  <c r="E36" i="238"/>
  <c r="D37" i="238"/>
  <c r="E37" i="238"/>
  <c r="D38" i="238"/>
  <c r="E38" i="238"/>
  <c r="D39" i="238"/>
  <c r="E39" i="238"/>
  <c r="D40" i="238"/>
  <c r="E40" i="238"/>
  <c r="D41" i="238"/>
  <c r="E41" i="238"/>
  <c r="D42" i="238"/>
  <c r="E42" i="238"/>
  <c r="D43" i="238"/>
  <c r="E43" i="238"/>
  <c r="D44" i="238"/>
  <c r="E44" i="238"/>
  <c r="D45" i="238"/>
  <c r="E45" i="238"/>
  <c r="D46" i="238"/>
  <c r="E46" i="238"/>
  <c r="D47" i="238"/>
  <c r="E47" i="238"/>
  <c r="D48" i="238"/>
  <c r="E48" i="238"/>
  <c r="D49" i="238"/>
  <c r="E49" i="238"/>
  <c r="E20" i="238"/>
  <c r="D20" i="238"/>
  <c r="D21" i="237"/>
  <c r="E21" i="237"/>
  <c r="D22" i="237"/>
  <c r="E22" i="237"/>
  <c r="D23" i="237"/>
  <c r="E23" i="237"/>
  <c r="D24" i="237"/>
  <c r="E24" i="237"/>
  <c r="D25" i="237"/>
  <c r="E25" i="237"/>
  <c r="D26" i="237"/>
  <c r="E26" i="237"/>
  <c r="D27" i="237"/>
  <c r="E27" i="237"/>
  <c r="D28" i="237"/>
  <c r="E28" i="237"/>
  <c r="D29" i="237"/>
  <c r="E29" i="237"/>
  <c r="D30" i="237"/>
  <c r="E30" i="237"/>
  <c r="D31" i="237"/>
  <c r="E31" i="237"/>
  <c r="D32" i="237"/>
  <c r="E32" i="237"/>
  <c r="D33" i="237"/>
  <c r="E33" i="237"/>
  <c r="D34" i="237"/>
  <c r="E34" i="237"/>
  <c r="D35" i="237"/>
  <c r="E35" i="237"/>
  <c r="D36" i="237"/>
  <c r="E36" i="237"/>
  <c r="D37" i="237"/>
  <c r="E37" i="237"/>
  <c r="D38" i="237"/>
  <c r="E38" i="237"/>
  <c r="D39" i="237"/>
  <c r="E39" i="237"/>
  <c r="D40" i="237"/>
  <c r="E40" i="237"/>
  <c r="D41" i="237"/>
  <c r="E41" i="237"/>
  <c r="D42" i="237"/>
  <c r="E42" i="237"/>
  <c r="D43" i="237"/>
  <c r="E43" i="237"/>
  <c r="D44" i="237"/>
  <c r="E44" i="237"/>
  <c r="D45" i="237"/>
  <c r="E45" i="237"/>
  <c r="D46" i="237"/>
  <c r="E46" i="237"/>
  <c r="D47" i="237"/>
  <c r="E47" i="237"/>
  <c r="D48" i="237"/>
  <c r="E48" i="237"/>
  <c r="D49" i="237"/>
  <c r="E49" i="237"/>
  <c r="E20" i="237"/>
  <c r="D20" i="237"/>
  <c r="D21" i="236"/>
  <c r="E21" i="236"/>
  <c r="D22" i="236"/>
  <c r="E22" i="236"/>
  <c r="D23" i="236"/>
  <c r="E23" i="236"/>
  <c r="D24" i="236"/>
  <c r="E24" i="236"/>
  <c r="D25" i="236"/>
  <c r="E25" i="236"/>
  <c r="D26" i="236"/>
  <c r="E26" i="236"/>
  <c r="D27" i="236"/>
  <c r="E27" i="236"/>
  <c r="D28" i="236"/>
  <c r="E28" i="236"/>
  <c r="D29" i="236"/>
  <c r="E29" i="236"/>
  <c r="D30" i="236"/>
  <c r="E30" i="236"/>
  <c r="D31" i="236"/>
  <c r="E31" i="236"/>
  <c r="D32" i="236"/>
  <c r="E32" i="236"/>
  <c r="D33" i="236"/>
  <c r="E33" i="236"/>
  <c r="D34" i="236"/>
  <c r="E34" i="236"/>
  <c r="D35" i="236"/>
  <c r="E35" i="236"/>
  <c r="D36" i="236"/>
  <c r="E36" i="236"/>
  <c r="D37" i="236"/>
  <c r="E37" i="236"/>
  <c r="D38" i="236"/>
  <c r="E38" i="236"/>
  <c r="D39" i="236"/>
  <c r="E39" i="236"/>
  <c r="D40" i="236"/>
  <c r="E40" i="236"/>
  <c r="D41" i="236"/>
  <c r="E41" i="236"/>
  <c r="D42" i="236"/>
  <c r="E42" i="236"/>
  <c r="D43" i="236"/>
  <c r="E43" i="236"/>
  <c r="D44" i="236"/>
  <c r="E44" i="236"/>
  <c r="D45" i="236"/>
  <c r="E45" i="236"/>
  <c r="D46" i="236"/>
  <c r="E46" i="236"/>
  <c r="D47" i="236"/>
  <c r="E47" i="236"/>
  <c r="D48" i="236"/>
  <c r="E48" i="236"/>
  <c r="D49" i="236"/>
  <c r="E49" i="236"/>
  <c r="D20" i="236"/>
  <c r="E20" i="236"/>
  <c r="D21" i="235"/>
  <c r="E21" i="235"/>
  <c r="D22" i="235"/>
  <c r="E22" i="235"/>
  <c r="D23" i="235"/>
  <c r="E23" i="235"/>
  <c r="D24" i="235"/>
  <c r="E24" i="235"/>
  <c r="D25" i="235"/>
  <c r="E25" i="235"/>
  <c r="D26" i="235"/>
  <c r="E26" i="235"/>
  <c r="D27" i="235"/>
  <c r="E27" i="235"/>
  <c r="D28" i="235"/>
  <c r="E28" i="235"/>
  <c r="D29" i="235"/>
  <c r="E29" i="235"/>
  <c r="D30" i="235"/>
  <c r="E30" i="235"/>
  <c r="D31" i="235"/>
  <c r="E31" i="235"/>
  <c r="D32" i="235"/>
  <c r="E32" i="235"/>
  <c r="D33" i="235"/>
  <c r="E33" i="235"/>
  <c r="D34" i="235"/>
  <c r="E34" i="235"/>
  <c r="D35" i="235"/>
  <c r="E35" i="235"/>
  <c r="D36" i="235"/>
  <c r="E36" i="235"/>
  <c r="D37" i="235"/>
  <c r="E37" i="235"/>
  <c r="D38" i="235"/>
  <c r="E38" i="235"/>
  <c r="D39" i="235"/>
  <c r="E39" i="235"/>
  <c r="D40" i="235"/>
  <c r="E40" i="235"/>
  <c r="D41" i="235"/>
  <c r="E41" i="235"/>
  <c r="D42" i="235"/>
  <c r="E42" i="235"/>
  <c r="D43" i="235"/>
  <c r="E43" i="235"/>
  <c r="D44" i="235"/>
  <c r="E44" i="235"/>
  <c r="D45" i="235"/>
  <c r="E45" i="235"/>
  <c r="D46" i="235"/>
  <c r="E46" i="235"/>
  <c r="D47" i="235"/>
  <c r="E47" i="235"/>
  <c r="D48" i="235"/>
  <c r="E48" i="235"/>
  <c r="D49" i="235"/>
  <c r="E49" i="235"/>
  <c r="E20" i="235"/>
  <c r="D20" i="235"/>
  <c r="D21" i="234"/>
  <c r="E21" i="234"/>
  <c r="D22" i="234"/>
  <c r="E22" i="234"/>
  <c r="D23" i="234"/>
  <c r="E23" i="234"/>
  <c r="D24" i="234"/>
  <c r="E24" i="234"/>
  <c r="D25" i="234"/>
  <c r="E25" i="234"/>
  <c r="D26" i="234"/>
  <c r="E26" i="234"/>
  <c r="D27" i="234"/>
  <c r="E27" i="234"/>
  <c r="D28" i="234"/>
  <c r="E28" i="234"/>
  <c r="D29" i="234"/>
  <c r="E29" i="234"/>
  <c r="D30" i="234"/>
  <c r="E30" i="234"/>
  <c r="D31" i="234"/>
  <c r="E31" i="234"/>
  <c r="D32" i="234"/>
  <c r="E32" i="234"/>
  <c r="D33" i="234"/>
  <c r="E33" i="234"/>
  <c r="D34" i="234"/>
  <c r="E34" i="234"/>
  <c r="D35" i="234"/>
  <c r="E35" i="234"/>
  <c r="D36" i="234"/>
  <c r="E36" i="234"/>
  <c r="D37" i="234"/>
  <c r="E37" i="234"/>
  <c r="D38" i="234"/>
  <c r="E38" i="234"/>
  <c r="D39" i="234"/>
  <c r="E39" i="234"/>
  <c r="D40" i="234"/>
  <c r="E40" i="234"/>
  <c r="D41" i="234"/>
  <c r="E41" i="234"/>
  <c r="D42" i="234"/>
  <c r="E42" i="234"/>
  <c r="D43" i="234"/>
  <c r="E43" i="234"/>
  <c r="D44" i="234"/>
  <c r="E44" i="234"/>
  <c r="D45" i="234"/>
  <c r="E45" i="234"/>
  <c r="D46" i="234"/>
  <c r="E46" i="234"/>
  <c r="D47" i="234"/>
  <c r="E47" i="234"/>
  <c r="D48" i="234"/>
  <c r="E48" i="234"/>
  <c r="D49" i="234"/>
  <c r="E49" i="234"/>
  <c r="E20" i="234"/>
  <c r="D20" i="234"/>
  <c r="I60" i="244"/>
  <c r="AN21" i="216" s="1"/>
  <c r="I59" i="244"/>
  <c r="AM21" i="216" s="1"/>
  <c r="I58" i="244"/>
  <c r="AL21" i="216" s="1"/>
  <c r="G16" i="244"/>
  <c r="B16" i="244"/>
  <c r="G15" i="244"/>
  <c r="B15" i="244"/>
  <c r="K14" i="244"/>
  <c r="AS21" i="216" s="1"/>
  <c r="G14" i="244"/>
  <c r="B14" i="244"/>
  <c r="K13" i="244"/>
  <c r="AR21" i="216" s="1"/>
  <c r="F13" i="244"/>
  <c r="K12" i="244"/>
  <c r="F12" i="244"/>
  <c r="A12" i="244"/>
  <c r="K11" i="244"/>
  <c r="F11" i="244"/>
  <c r="F10" i="244"/>
  <c r="B10" i="244"/>
  <c r="H64" i="244" s="1"/>
  <c r="A10" i="244"/>
  <c r="J9" i="244"/>
  <c r="AQ21" i="216" s="1"/>
  <c r="J8" i="244"/>
  <c r="AP21" i="216" s="1"/>
  <c r="F8" i="244"/>
  <c r="B8" i="244"/>
  <c r="J7" i="244"/>
  <c r="AO21" i="216" s="1"/>
  <c r="F7" i="244"/>
  <c r="B7" i="244"/>
  <c r="H49" i="244" s="1"/>
  <c r="F6" i="244"/>
  <c r="B6" i="244"/>
  <c r="B4" i="244"/>
  <c r="B3" i="244"/>
  <c r="I2" i="244"/>
  <c r="G2" i="244"/>
  <c r="E2" i="244"/>
  <c r="C2" i="244"/>
  <c r="H60" i="244"/>
  <c r="H59" i="244"/>
  <c r="H58" i="244"/>
  <c r="H57" i="244"/>
  <c r="B49" i="244"/>
  <c r="B48" i="244"/>
  <c r="B47" i="244"/>
  <c r="B46" i="244"/>
  <c r="B45" i="244"/>
  <c r="B44" i="244"/>
  <c r="B43" i="244"/>
  <c r="B42" i="244"/>
  <c r="B41" i="244"/>
  <c r="B40" i="244"/>
  <c r="B39" i="244"/>
  <c r="B38" i="244"/>
  <c r="B37" i="244"/>
  <c r="B36" i="244"/>
  <c r="B35" i="244"/>
  <c r="B34" i="244"/>
  <c r="B33" i="244"/>
  <c r="B32" i="244"/>
  <c r="B31" i="244"/>
  <c r="B30" i="244"/>
  <c r="B29" i="244"/>
  <c r="B28" i="244"/>
  <c r="B27" i="244"/>
  <c r="B26" i="244"/>
  <c r="B25" i="244"/>
  <c r="B24" i="244"/>
  <c r="B23" i="244"/>
  <c r="B22" i="244"/>
  <c r="B21" i="244"/>
  <c r="B20" i="244"/>
  <c r="B18" i="244"/>
  <c r="D16" i="244"/>
  <c r="A16" i="244"/>
  <c r="I15" i="244"/>
  <c r="D15" i="244"/>
  <c r="A15" i="244"/>
  <c r="I14" i="244"/>
  <c r="D14" i="244"/>
  <c r="A14" i="244"/>
  <c r="I13" i="244"/>
  <c r="D13" i="244"/>
  <c r="I12" i="244"/>
  <c r="D12" i="244"/>
  <c r="I11" i="244"/>
  <c r="D11" i="244"/>
  <c r="I10" i="244"/>
  <c r="D10" i="244"/>
  <c r="D9" i="244"/>
  <c r="A9" i="244"/>
  <c r="D8" i="244"/>
  <c r="A8" i="244"/>
  <c r="D7" i="244"/>
  <c r="A7" i="244"/>
  <c r="I6" i="244"/>
  <c r="D6" i="244"/>
  <c r="A6" i="244"/>
  <c r="I5" i="244"/>
  <c r="D5" i="244"/>
  <c r="A4" i="244"/>
  <c r="A3" i="244"/>
  <c r="H2" i="244"/>
  <c r="F2" i="244"/>
  <c r="D2" i="244"/>
  <c r="B2" i="244"/>
  <c r="B1" i="244"/>
  <c r="I60" i="243"/>
  <c r="AN20" i="216" s="1"/>
  <c r="I59" i="243"/>
  <c r="AM20" i="216" s="1"/>
  <c r="I58" i="243"/>
  <c r="AL20" i="216" s="1"/>
  <c r="G16" i="243"/>
  <c r="B16" i="243"/>
  <c r="G15" i="243"/>
  <c r="B15" i="243"/>
  <c r="K14" i="243"/>
  <c r="AS20" i="216" s="1"/>
  <c r="G14" i="243"/>
  <c r="B14" i="243"/>
  <c r="K13" i="243"/>
  <c r="AR20" i="216" s="1"/>
  <c r="F13" i="243"/>
  <c r="K12" i="243"/>
  <c r="F12" i="243"/>
  <c r="A12" i="243"/>
  <c r="K11" i="243"/>
  <c r="F11" i="243"/>
  <c r="F10" i="243"/>
  <c r="B10" i="243"/>
  <c r="A10" i="243"/>
  <c r="J9" i="243"/>
  <c r="AQ20" i="216" s="1"/>
  <c r="J8" i="243"/>
  <c r="AP20" i="216" s="1"/>
  <c r="F8" i="243"/>
  <c r="B8" i="243"/>
  <c r="C34" i="243" s="1"/>
  <c r="J7" i="243"/>
  <c r="AO20" i="216" s="1"/>
  <c r="F7" i="243"/>
  <c r="B7" i="243"/>
  <c r="H49" i="243" s="1"/>
  <c r="F6" i="243"/>
  <c r="B6" i="243"/>
  <c r="B4" i="243"/>
  <c r="B3" i="243"/>
  <c r="I2" i="243"/>
  <c r="G2" i="243"/>
  <c r="E2" i="243"/>
  <c r="C2" i="243"/>
  <c r="H60" i="243"/>
  <c r="H59" i="243"/>
  <c r="H58" i="243"/>
  <c r="H57" i="243"/>
  <c r="B49" i="243"/>
  <c r="B48" i="243"/>
  <c r="B47" i="243"/>
  <c r="B46" i="243"/>
  <c r="B45" i="243"/>
  <c r="B44" i="243"/>
  <c r="B43" i="243"/>
  <c r="B42" i="243"/>
  <c r="B41" i="243"/>
  <c r="B40" i="243"/>
  <c r="B39" i="243"/>
  <c r="B38" i="243"/>
  <c r="B37" i="243"/>
  <c r="B36" i="243"/>
  <c r="B35" i="243"/>
  <c r="B34" i="243"/>
  <c r="B33" i="243"/>
  <c r="B32" i="243"/>
  <c r="B31" i="243"/>
  <c r="B30" i="243"/>
  <c r="B29" i="243"/>
  <c r="B28" i="243"/>
  <c r="B27" i="243"/>
  <c r="B26" i="243"/>
  <c r="B25" i="243"/>
  <c r="B24" i="243"/>
  <c r="B23" i="243"/>
  <c r="B22" i="243"/>
  <c r="B21" i="243"/>
  <c r="B20" i="243"/>
  <c r="B18" i="243"/>
  <c r="D16" i="243"/>
  <c r="A16" i="243"/>
  <c r="I15" i="243"/>
  <c r="D15" i="243"/>
  <c r="A15" i="243"/>
  <c r="I14" i="243"/>
  <c r="D14" i="243"/>
  <c r="A14" i="243"/>
  <c r="I13" i="243"/>
  <c r="D13" i="243"/>
  <c r="I12" i="243"/>
  <c r="D12" i="243"/>
  <c r="I11" i="243"/>
  <c r="D11" i="243"/>
  <c r="I10" i="243"/>
  <c r="D10" i="243"/>
  <c r="D9" i="243"/>
  <c r="A9" i="243"/>
  <c r="D8" i="243"/>
  <c r="A8" i="243"/>
  <c r="D7" i="243"/>
  <c r="A7" i="243"/>
  <c r="I6" i="243"/>
  <c r="D6" i="243"/>
  <c r="A6" i="243"/>
  <c r="I5" i="243"/>
  <c r="D5" i="243"/>
  <c r="A4" i="243"/>
  <c r="A3" i="243"/>
  <c r="H2" i="243"/>
  <c r="F2" i="243"/>
  <c r="D2" i="243"/>
  <c r="B2" i="243"/>
  <c r="B1" i="243"/>
  <c r="I60" i="242"/>
  <c r="AN19" i="216" s="1"/>
  <c r="I59" i="242"/>
  <c r="AM19" i="216" s="1"/>
  <c r="I58" i="242"/>
  <c r="AL19" i="216" s="1"/>
  <c r="G16" i="242"/>
  <c r="B16" i="242"/>
  <c r="G15" i="242"/>
  <c r="B15" i="242"/>
  <c r="K14" i="242"/>
  <c r="AS19" i="216" s="1"/>
  <c r="G14" i="242"/>
  <c r="B14" i="242"/>
  <c r="K13" i="242"/>
  <c r="AR19" i="216" s="1"/>
  <c r="F13" i="242"/>
  <c r="K12" i="242"/>
  <c r="F12" i="242"/>
  <c r="A12" i="242"/>
  <c r="K11" i="242"/>
  <c r="F11" i="242"/>
  <c r="F10" i="242"/>
  <c r="B10" i="242"/>
  <c r="A10" i="242"/>
  <c r="J9" i="242"/>
  <c r="AQ19" i="216" s="1"/>
  <c r="J8" i="242"/>
  <c r="AP19" i="216" s="1"/>
  <c r="F8" i="242"/>
  <c r="B8" i="242"/>
  <c r="J7" i="242"/>
  <c r="AO19" i="216" s="1"/>
  <c r="F7" i="242"/>
  <c r="B7" i="242"/>
  <c r="H49" i="242" s="1"/>
  <c r="F6" i="242"/>
  <c r="B6" i="242"/>
  <c r="B4" i="242"/>
  <c r="B3" i="242"/>
  <c r="I2" i="242"/>
  <c r="G2" i="242"/>
  <c r="E2" i="242"/>
  <c r="C2" i="242"/>
  <c r="I60" i="241"/>
  <c r="AN18" i="216" s="1"/>
  <c r="I59" i="241"/>
  <c r="AM18" i="216" s="1"/>
  <c r="I58" i="241"/>
  <c r="AL18" i="216" s="1"/>
  <c r="G16" i="241"/>
  <c r="B16" i="241"/>
  <c r="B15" i="241"/>
  <c r="K14" i="241"/>
  <c r="AS18" i="216" s="1"/>
  <c r="G14" i="241"/>
  <c r="B14" i="241"/>
  <c r="K13" i="241"/>
  <c r="AR18" i="216" s="1"/>
  <c r="F13" i="241"/>
  <c r="K12" i="241"/>
  <c r="F12" i="241"/>
  <c r="A12" i="241"/>
  <c r="K11" i="241"/>
  <c r="F11" i="241"/>
  <c r="F10" i="241"/>
  <c r="B10" i="241"/>
  <c r="H64" i="241" s="1"/>
  <c r="A10" i="241"/>
  <c r="J9" i="241"/>
  <c r="AQ18" i="216" s="1"/>
  <c r="J8" i="241"/>
  <c r="AP18" i="216" s="1"/>
  <c r="F8" i="241"/>
  <c r="B8" i="241"/>
  <c r="C39" i="241" s="1"/>
  <c r="J7" i="241"/>
  <c r="AO18" i="216" s="1"/>
  <c r="F7" i="241"/>
  <c r="B7" i="241"/>
  <c r="H20" i="241" s="1"/>
  <c r="F6" i="241"/>
  <c r="B6" i="241"/>
  <c r="B4" i="241"/>
  <c r="B3" i="241"/>
  <c r="I2" i="241"/>
  <c r="G2" i="241"/>
  <c r="E2" i="241"/>
  <c r="C2" i="241"/>
  <c r="H60" i="242"/>
  <c r="H59" i="242"/>
  <c r="H58" i="242"/>
  <c r="H57" i="242"/>
  <c r="B49" i="242"/>
  <c r="B48" i="242"/>
  <c r="B47" i="242"/>
  <c r="B46" i="242"/>
  <c r="B45" i="242"/>
  <c r="B44" i="242"/>
  <c r="B43" i="242"/>
  <c r="B42" i="242"/>
  <c r="B41" i="242"/>
  <c r="B40" i="242"/>
  <c r="B39" i="242"/>
  <c r="B38" i="242"/>
  <c r="B37" i="242"/>
  <c r="B36" i="242"/>
  <c r="B35" i="242"/>
  <c r="B34" i="242"/>
  <c r="B33" i="242"/>
  <c r="B32" i="242"/>
  <c r="B31" i="242"/>
  <c r="B30" i="242"/>
  <c r="B29" i="242"/>
  <c r="B28" i="242"/>
  <c r="B27" i="242"/>
  <c r="B26" i="242"/>
  <c r="B25" i="242"/>
  <c r="B24" i="242"/>
  <c r="B23" i="242"/>
  <c r="B22" i="242"/>
  <c r="B21" i="242"/>
  <c r="B20" i="242"/>
  <c r="B18" i="242"/>
  <c r="D16" i="242"/>
  <c r="A16" i="242"/>
  <c r="I15" i="242"/>
  <c r="D15" i="242"/>
  <c r="A15" i="242"/>
  <c r="I14" i="242"/>
  <c r="D14" i="242"/>
  <c r="A14" i="242"/>
  <c r="I13" i="242"/>
  <c r="D13" i="242"/>
  <c r="I12" i="242"/>
  <c r="D12" i="242"/>
  <c r="I11" i="242"/>
  <c r="D11" i="242"/>
  <c r="I10" i="242"/>
  <c r="D10" i="242"/>
  <c r="D9" i="242"/>
  <c r="A9" i="242"/>
  <c r="D8" i="242"/>
  <c r="A8" i="242"/>
  <c r="D7" i="242"/>
  <c r="A7" i="242"/>
  <c r="I6" i="242"/>
  <c r="D6" i="242"/>
  <c r="A6" i="242"/>
  <c r="I5" i="242"/>
  <c r="D5" i="242"/>
  <c r="A4" i="242"/>
  <c r="A3" i="242"/>
  <c r="H2" i="242"/>
  <c r="F2" i="242"/>
  <c r="D2" i="242"/>
  <c r="B2" i="242"/>
  <c r="B1" i="242"/>
  <c r="H60" i="241"/>
  <c r="H59" i="241"/>
  <c r="H58" i="241"/>
  <c r="H57" i="241"/>
  <c r="B49" i="241"/>
  <c r="B48" i="241"/>
  <c r="B47" i="241"/>
  <c r="B46" i="241"/>
  <c r="B45" i="241"/>
  <c r="B44" i="241"/>
  <c r="B43" i="241"/>
  <c r="B42" i="241"/>
  <c r="B41" i="241"/>
  <c r="B40" i="241"/>
  <c r="B39" i="241"/>
  <c r="B38" i="241"/>
  <c r="B37" i="241"/>
  <c r="B36" i="241"/>
  <c r="B35" i="241"/>
  <c r="B34" i="241"/>
  <c r="B33" i="241"/>
  <c r="B32" i="241"/>
  <c r="B31" i="241"/>
  <c r="B30" i="241"/>
  <c r="B29" i="241"/>
  <c r="B28" i="241"/>
  <c r="B27" i="241"/>
  <c r="B26" i="241"/>
  <c r="B25" i="241"/>
  <c r="B24" i="241"/>
  <c r="B23" i="241"/>
  <c r="B22" i="241"/>
  <c r="B21" i="241"/>
  <c r="B20" i="241"/>
  <c r="B18" i="241"/>
  <c r="D16" i="241"/>
  <c r="A16" i="241"/>
  <c r="I15" i="241"/>
  <c r="D15" i="241"/>
  <c r="A15" i="241"/>
  <c r="I14" i="241"/>
  <c r="D14" i="241"/>
  <c r="A14" i="241"/>
  <c r="I13" i="241"/>
  <c r="D13" i="241"/>
  <c r="I12" i="241"/>
  <c r="D12" i="241"/>
  <c r="I11" i="241"/>
  <c r="D11" i="241"/>
  <c r="I10" i="241"/>
  <c r="D10" i="241"/>
  <c r="D9" i="241"/>
  <c r="A9" i="241"/>
  <c r="D8" i="241"/>
  <c r="A8" i="241"/>
  <c r="D7" i="241"/>
  <c r="A7" i="241"/>
  <c r="I6" i="241"/>
  <c r="D6" i="241"/>
  <c r="A6" i="241"/>
  <c r="I5" i="241"/>
  <c r="D5" i="241"/>
  <c r="A4" i="241"/>
  <c r="A3" i="241"/>
  <c r="H2" i="241"/>
  <c r="F2" i="241"/>
  <c r="D2" i="241"/>
  <c r="B2" i="241"/>
  <c r="B1" i="241"/>
  <c r="I60" i="239"/>
  <c r="AN17" i="216" s="1"/>
  <c r="I59" i="239"/>
  <c r="AM17" i="216" s="1"/>
  <c r="I58" i="239"/>
  <c r="AL17" i="216" s="1"/>
  <c r="G16" i="239"/>
  <c r="B16" i="239"/>
  <c r="G15" i="239"/>
  <c r="B15" i="239"/>
  <c r="I37" i="239" s="1"/>
  <c r="K14" i="239"/>
  <c r="AS17" i="216" s="1"/>
  <c r="G14" i="239"/>
  <c r="B14" i="239"/>
  <c r="K13" i="239"/>
  <c r="AR17" i="216" s="1"/>
  <c r="F13" i="239"/>
  <c r="K12" i="239"/>
  <c r="F12" i="239"/>
  <c r="A12" i="239"/>
  <c r="K11" i="239"/>
  <c r="F11" i="239"/>
  <c r="F10" i="239"/>
  <c r="B10" i="239"/>
  <c r="H64" i="239" s="1"/>
  <c r="A10" i="239"/>
  <c r="J9" i="239"/>
  <c r="AQ17" i="216" s="1"/>
  <c r="J8" i="239"/>
  <c r="AP17" i="216" s="1"/>
  <c r="F8" i="239"/>
  <c r="B8" i="239"/>
  <c r="C37" i="239" s="1"/>
  <c r="J7" i="239"/>
  <c r="AO17" i="216" s="1"/>
  <c r="F7" i="239"/>
  <c r="B7" i="239"/>
  <c r="H49" i="239" s="1"/>
  <c r="F6" i="239"/>
  <c r="B6" i="239"/>
  <c r="B4" i="239"/>
  <c r="B3" i="239"/>
  <c r="I2" i="239"/>
  <c r="G2" i="239"/>
  <c r="E2" i="239"/>
  <c r="C2" i="239"/>
  <c r="H60" i="239"/>
  <c r="H59" i="239"/>
  <c r="H58" i="239"/>
  <c r="H57" i="239"/>
  <c r="B49" i="239"/>
  <c r="B48" i="239"/>
  <c r="B47" i="239"/>
  <c r="B46" i="239"/>
  <c r="B45" i="239"/>
  <c r="B44" i="239"/>
  <c r="B43" i="239"/>
  <c r="B42" i="239"/>
  <c r="B41" i="239"/>
  <c r="B40" i="239"/>
  <c r="B39" i="239"/>
  <c r="B38" i="239"/>
  <c r="B37" i="239"/>
  <c r="B36" i="239"/>
  <c r="B35" i="239"/>
  <c r="B34" i="239"/>
  <c r="B33" i="239"/>
  <c r="B32" i="239"/>
  <c r="B31" i="239"/>
  <c r="B30" i="239"/>
  <c r="B29" i="239"/>
  <c r="B28" i="239"/>
  <c r="B27" i="239"/>
  <c r="B26" i="239"/>
  <c r="B25" i="239"/>
  <c r="B24" i="239"/>
  <c r="B23" i="239"/>
  <c r="B22" i="239"/>
  <c r="B21" i="239"/>
  <c r="B20" i="239"/>
  <c r="B18" i="239"/>
  <c r="D16" i="239"/>
  <c r="A16" i="239"/>
  <c r="I15" i="239"/>
  <c r="D15" i="239"/>
  <c r="A15" i="239"/>
  <c r="I14" i="239"/>
  <c r="D14" i="239"/>
  <c r="A14" i="239"/>
  <c r="I13" i="239"/>
  <c r="D13" i="239"/>
  <c r="I12" i="239"/>
  <c r="D12" i="239"/>
  <c r="I11" i="239"/>
  <c r="D11" i="239"/>
  <c r="I10" i="239"/>
  <c r="D10" i="239"/>
  <c r="D9" i="239"/>
  <c r="A9" i="239"/>
  <c r="D8" i="239"/>
  <c r="A8" i="239"/>
  <c r="D7" i="239"/>
  <c r="A7" i="239"/>
  <c r="I6" i="239"/>
  <c r="D6" i="239"/>
  <c r="A6" i="239"/>
  <c r="I5" i="239"/>
  <c r="D5" i="239"/>
  <c r="A4" i="239"/>
  <c r="A3" i="239"/>
  <c r="H2" i="239"/>
  <c r="F2" i="239"/>
  <c r="D2" i="239"/>
  <c r="B2" i="239"/>
  <c r="B1" i="239"/>
  <c r="I60" i="238"/>
  <c r="AN16" i="216" s="1"/>
  <c r="I59" i="238"/>
  <c r="AM16" i="216" s="1"/>
  <c r="I58" i="238"/>
  <c r="AL16" i="216" s="1"/>
  <c r="G16" i="238"/>
  <c r="B16" i="238"/>
  <c r="G15" i="238"/>
  <c r="B15" i="238"/>
  <c r="I48" i="238" s="1"/>
  <c r="K14" i="238"/>
  <c r="AS16" i="216" s="1"/>
  <c r="G14" i="238"/>
  <c r="B14" i="238"/>
  <c r="K13" i="238"/>
  <c r="AR16" i="216" s="1"/>
  <c r="F13" i="238"/>
  <c r="K12" i="238"/>
  <c r="F12" i="238"/>
  <c r="A12" i="238"/>
  <c r="K11" i="238"/>
  <c r="F11" i="238"/>
  <c r="F10" i="238"/>
  <c r="B10" i="238"/>
  <c r="H64" i="238" s="1"/>
  <c r="A10" i="238"/>
  <c r="J9" i="238"/>
  <c r="AQ16" i="216" s="1"/>
  <c r="J8" i="238"/>
  <c r="AP16" i="216" s="1"/>
  <c r="F8" i="238"/>
  <c r="B8" i="238"/>
  <c r="C46" i="238" s="1"/>
  <c r="J7" i="238"/>
  <c r="AO16" i="216" s="1"/>
  <c r="F7" i="238"/>
  <c r="B7" i="238"/>
  <c r="H49" i="238" s="1"/>
  <c r="F6" i="238"/>
  <c r="B6" i="238"/>
  <c r="B4" i="238"/>
  <c r="B3" i="238"/>
  <c r="I2" i="238"/>
  <c r="G2" i="238"/>
  <c r="E2" i="238"/>
  <c r="C2" i="238"/>
  <c r="H60" i="238"/>
  <c r="H59" i="238"/>
  <c r="H58" i="238"/>
  <c r="H57" i="238"/>
  <c r="B49" i="238"/>
  <c r="B48" i="238"/>
  <c r="B47" i="238"/>
  <c r="B46" i="238"/>
  <c r="B45" i="238"/>
  <c r="B44" i="238"/>
  <c r="B43" i="238"/>
  <c r="B42" i="238"/>
  <c r="B41" i="238"/>
  <c r="B40" i="238"/>
  <c r="B39" i="238"/>
  <c r="B38" i="238"/>
  <c r="B37" i="238"/>
  <c r="B36" i="238"/>
  <c r="B35" i="238"/>
  <c r="B34" i="238"/>
  <c r="B33" i="238"/>
  <c r="B32" i="238"/>
  <c r="B31" i="238"/>
  <c r="B30" i="238"/>
  <c r="C29" i="238"/>
  <c r="B29" i="238"/>
  <c r="B28" i="238"/>
  <c r="B27" i="238"/>
  <c r="B26" i="238"/>
  <c r="B25" i="238"/>
  <c r="B24" i="238"/>
  <c r="B23" i="238"/>
  <c r="B22" i="238"/>
  <c r="B21" i="238"/>
  <c r="B20" i="238"/>
  <c r="B18" i="238"/>
  <c r="D16" i="238"/>
  <c r="A16" i="238"/>
  <c r="I15" i="238"/>
  <c r="D15" i="238"/>
  <c r="A15" i="238"/>
  <c r="I14" i="238"/>
  <c r="D14" i="238"/>
  <c r="A14" i="238"/>
  <c r="I13" i="238"/>
  <c r="D13" i="238"/>
  <c r="I12" i="238"/>
  <c r="D12" i="238"/>
  <c r="I11" i="238"/>
  <c r="D11" i="238"/>
  <c r="I10" i="238"/>
  <c r="D10" i="238"/>
  <c r="D9" i="238"/>
  <c r="A9" i="238"/>
  <c r="D8" i="238"/>
  <c r="A8" i="238"/>
  <c r="D7" i="238"/>
  <c r="A7" i="238"/>
  <c r="I6" i="238"/>
  <c r="D6" i="238"/>
  <c r="A6" i="238"/>
  <c r="I5" i="238"/>
  <c r="D5" i="238"/>
  <c r="A4" i="238"/>
  <c r="A3" i="238"/>
  <c r="H2" i="238"/>
  <c r="F2" i="238"/>
  <c r="D2" i="238"/>
  <c r="B2" i="238"/>
  <c r="B1" i="238"/>
  <c r="I60" i="237"/>
  <c r="AN15" i="216" s="1"/>
  <c r="I59" i="237"/>
  <c r="AM15" i="216" s="1"/>
  <c r="I58" i="237"/>
  <c r="AL15" i="216" s="1"/>
  <c r="G16" i="237"/>
  <c r="B16" i="237"/>
  <c r="G15" i="237"/>
  <c r="B15" i="237"/>
  <c r="I35" i="237" s="1"/>
  <c r="K14" i="237"/>
  <c r="AS15" i="216" s="1"/>
  <c r="G14" i="237"/>
  <c r="B14" i="237"/>
  <c r="K13" i="237"/>
  <c r="AR15" i="216" s="1"/>
  <c r="F13" i="237"/>
  <c r="K12" i="237"/>
  <c r="F12" i="237"/>
  <c r="A12" i="237"/>
  <c r="K11" i="237"/>
  <c r="F11" i="237"/>
  <c r="F10" i="237"/>
  <c r="B10" i="237"/>
  <c r="H64" i="237" s="1"/>
  <c r="A10" i="237"/>
  <c r="J9" i="237"/>
  <c r="AQ15" i="216" s="1"/>
  <c r="J8" i="237"/>
  <c r="AP15" i="216" s="1"/>
  <c r="F8" i="237"/>
  <c r="B8" i="237"/>
  <c r="C23" i="237" s="1"/>
  <c r="J7" i="237"/>
  <c r="AO15" i="216" s="1"/>
  <c r="F7" i="237"/>
  <c r="B7" i="237"/>
  <c r="H49" i="237" s="1"/>
  <c r="F6" i="237"/>
  <c r="B6" i="237"/>
  <c r="B4" i="237"/>
  <c r="B3" i="237"/>
  <c r="I2" i="237"/>
  <c r="G2" i="237"/>
  <c r="E2" i="237"/>
  <c r="C2" i="237"/>
  <c r="H60" i="237"/>
  <c r="H59" i="237"/>
  <c r="H58" i="237"/>
  <c r="H57" i="237"/>
  <c r="B49" i="237"/>
  <c r="B48" i="237"/>
  <c r="B47" i="237"/>
  <c r="B46" i="237"/>
  <c r="B45" i="237"/>
  <c r="B44" i="237"/>
  <c r="B43" i="237"/>
  <c r="B42" i="237"/>
  <c r="B41" i="237"/>
  <c r="B40" i="237"/>
  <c r="B39" i="237"/>
  <c r="B38" i="237"/>
  <c r="B37" i="237"/>
  <c r="B36" i="237"/>
  <c r="B35" i="237"/>
  <c r="I34" i="237"/>
  <c r="B34" i="237"/>
  <c r="B33" i="237"/>
  <c r="B32" i="237"/>
  <c r="I31" i="237"/>
  <c r="B31" i="237"/>
  <c r="B30" i="237"/>
  <c r="B29" i="237"/>
  <c r="I28" i="237"/>
  <c r="B28" i="237"/>
  <c r="B27" i="237"/>
  <c r="B26" i="237"/>
  <c r="B25" i="237"/>
  <c r="B24" i="237"/>
  <c r="B23" i="237"/>
  <c r="B22" i="237"/>
  <c r="B21" i="237"/>
  <c r="B20" i="237"/>
  <c r="B18" i="237"/>
  <c r="D16" i="237"/>
  <c r="A16" i="237"/>
  <c r="I15" i="237"/>
  <c r="D15" i="237"/>
  <c r="A15" i="237"/>
  <c r="I14" i="237"/>
  <c r="D14" i="237"/>
  <c r="A14" i="237"/>
  <c r="I13" i="237"/>
  <c r="D13" i="237"/>
  <c r="I12" i="237"/>
  <c r="D12" i="237"/>
  <c r="I11" i="237"/>
  <c r="D11" i="237"/>
  <c r="I10" i="237"/>
  <c r="D10" i="237"/>
  <c r="D9" i="237"/>
  <c r="A9" i="237"/>
  <c r="D8" i="237"/>
  <c r="A8" i="237"/>
  <c r="D7" i="237"/>
  <c r="A7" i="237"/>
  <c r="I6" i="237"/>
  <c r="D6" i="237"/>
  <c r="A6" i="237"/>
  <c r="I5" i="237"/>
  <c r="D5" i="237"/>
  <c r="A4" i="237"/>
  <c r="A3" i="237"/>
  <c r="H2" i="237"/>
  <c r="F2" i="237"/>
  <c r="D2" i="237"/>
  <c r="B2" i="237"/>
  <c r="B1" i="237"/>
  <c r="I60" i="236"/>
  <c r="AN14" i="216" s="1"/>
  <c r="I59" i="236"/>
  <c r="AM14" i="216" s="1"/>
  <c r="I58" i="236"/>
  <c r="AL14" i="216" s="1"/>
  <c r="G16" i="236"/>
  <c r="B16" i="236"/>
  <c r="G15" i="236"/>
  <c r="B15" i="236"/>
  <c r="K14" i="236"/>
  <c r="AS14" i="216" s="1"/>
  <c r="G14" i="236"/>
  <c r="B14" i="236"/>
  <c r="K13" i="236"/>
  <c r="AR14" i="216" s="1"/>
  <c r="F13" i="236"/>
  <c r="K12" i="236"/>
  <c r="F12" i="236"/>
  <c r="A12" i="236"/>
  <c r="K11" i="236"/>
  <c r="F11" i="236"/>
  <c r="F10" i="236"/>
  <c r="B10" i="236"/>
  <c r="H64" i="236" s="1"/>
  <c r="A10" i="236"/>
  <c r="J9" i="236"/>
  <c r="AQ14" i="216" s="1"/>
  <c r="J8" i="236"/>
  <c r="AP14" i="216" s="1"/>
  <c r="F8" i="236"/>
  <c r="B8" i="236"/>
  <c r="C29" i="236" s="1"/>
  <c r="J7" i="236"/>
  <c r="AO14" i="216" s="1"/>
  <c r="F7" i="236"/>
  <c r="B7" i="236"/>
  <c r="H49" i="236" s="1"/>
  <c r="F6" i="236"/>
  <c r="B6" i="236"/>
  <c r="B4" i="236"/>
  <c r="B3" i="236"/>
  <c r="I2" i="236"/>
  <c r="G2" i="236"/>
  <c r="E2" i="236"/>
  <c r="C2" i="236"/>
  <c r="H60" i="236"/>
  <c r="H59" i="236"/>
  <c r="H58" i="236"/>
  <c r="H57" i="236"/>
  <c r="B49" i="236"/>
  <c r="B48" i="236"/>
  <c r="B47" i="236"/>
  <c r="B46" i="236"/>
  <c r="B45" i="236"/>
  <c r="B44" i="236"/>
  <c r="B43" i="236"/>
  <c r="B42" i="236"/>
  <c r="B41" i="236"/>
  <c r="B40" i="236"/>
  <c r="B39" i="236"/>
  <c r="B38" i="236"/>
  <c r="B37" i="236"/>
  <c r="B36" i="236"/>
  <c r="B35" i="236"/>
  <c r="B34" i="236"/>
  <c r="B33" i="236"/>
  <c r="B32" i="236"/>
  <c r="B31" i="236"/>
  <c r="B30" i="236"/>
  <c r="B29" i="236"/>
  <c r="B28" i="236"/>
  <c r="B27" i="236"/>
  <c r="B26" i="236"/>
  <c r="B25" i="236"/>
  <c r="B24" i="236"/>
  <c r="B23" i="236"/>
  <c r="B22" i="236"/>
  <c r="B21" i="236"/>
  <c r="B20" i="236"/>
  <c r="B18" i="236"/>
  <c r="D16" i="236"/>
  <c r="A16" i="236"/>
  <c r="I15" i="236"/>
  <c r="D15" i="236"/>
  <c r="A15" i="236"/>
  <c r="I14" i="236"/>
  <c r="D14" i="236"/>
  <c r="A14" i="236"/>
  <c r="I13" i="236"/>
  <c r="D13" i="236"/>
  <c r="I12" i="236"/>
  <c r="D12" i="236"/>
  <c r="I11" i="236"/>
  <c r="D11" i="236"/>
  <c r="I10" i="236"/>
  <c r="D10" i="236"/>
  <c r="D9" i="236"/>
  <c r="A9" i="236"/>
  <c r="D8" i="236"/>
  <c r="A8" i="236"/>
  <c r="D7" i="236"/>
  <c r="A7" i="236"/>
  <c r="I6" i="236"/>
  <c r="D6" i="236"/>
  <c r="A6" i="236"/>
  <c r="I5" i="236"/>
  <c r="D5" i="236"/>
  <c r="A4" i="236"/>
  <c r="A3" i="236"/>
  <c r="H2" i="236"/>
  <c r="F2" i="236"/>
  <c r="D2" i="236"/>
  <c r="B2" i="236"/>
  <c r="B1" i="236"/>
  <c r="I60" i="235"/>
  <c r="AN13" i="216" s="1"/>
  <c r="I59" i="235"/>
  <c r="AM13" i="216" s="1"/>
  <c r="I58" i="235"/>
  <c r="AL13" i="216" s="1"/>
  <c r="G16" i="235"/>
  <c r="B16" i="235"/>
  <c r="G15" i="235"/>
  <c r="B15" i="235"/>
  <c r="I35" i="235" s="1"/>
  <c r="K14" i="235"/>
  <c r="AS13" i="216" s="1"/>
  <c r="G14" i="235"/>
  <c r="B14" i="235"/>
  <c r="K13" i="235"/>
  <c r="AR13" i="216" s="1"/>
  <c r="F13" i="235"/>
  <c r="K12" i="235"/>
  <c r="F12" i="235"/>
  <c r="A12" i="235"/>
  <c r="K11" i="235"/>
  <c r="F11" i="235"/>
  <c r="F10" i="235"/>
  <c r="B10" i="235"/>
  <c r="A10" i="235"/>
  <c r="J9" i="235"/>
  <c r="AQ13" i="216" s="1"/>
  <c r="J8" i="235"/>
  <c r="AP13" i="216" s="1"/>
  <c r="F8" i="235"/>
  <c r="B8" i="235"/>
  <c r="C46" i="235" s="1"/>
  <c r="F46" i="235" s="1"/>
  <c r="J7" i="235"/>
  <c r="AO13" i="216" s="1"/>
  <c r="F7" i="235"/>
  <c r="B7" i="235"/>
  <c r="H20" i="235" s="1"/>
  <c r="F6" i="235"/>
  <c r="B6" i="235"/>
  <c r="B4" i="235"/>
  <c r="B3" i="235"/>
  <c r="I2" i="235"/>
  <c r="G2" i="235"/>
  <c r="E2" i="235"/>
  <c r="C2" i="235"/>
  <c r="H60" i="235"/>
  <c r="H59" i="235"/>
  <c r="H58" i="235"/>
  <c r="H57" i="235"/>
  <c r="B49" i="235"/>
  <c r="B48" i="235"/>
  <c r="B47" i="235"/>
  <c r="B46" i="235"/>
  <c r="B45" i="235"/>
  <c r="B44" i="235"/>
  <c r="B43" i="235"/>
  <c r="B42" i="235"/>
  <c r="B41" i="235"/>
  <c r="B40" i="235"/>
  <c r="B39" i="235"/>
  <c r="B38" i="235"/>
  <c r="B37" i="235"/>
  <c r="B36" i="235"/>
  <c r="B35" i="235"/>
  <c r="B34" i="235"/>
  <c r="B33" i="235"/>
  <c r="B32" i="235"/>
  <c r="B31" i="235"/>
  <c r="B30" i="235"/>
  <c r="B29" i="235"/>
  <c r="B28" i="235"/>
  <c r="B27" i="235"/>
  <c r="B26" i="235"/>
  <c r="B25" i="235"/>
  <c r="B24" i="235"/>
  <c r="B23" i="235"/>
  <c r="B22" i="235"/>
  <c r="B21" i="235"/>
  <c r="B20" i="235"/>
  <c r="B18" i="235"/>
  <c r="D16" i="235"/>
  <c r="A16" i="235"/>
  <c r="I15" i="235"/>
  <c r="D15" i="235"/>
  <c r="A15" i="235"/>
  <c r="I14" i="235"/>
  <c r="D14" i="235"/>
  <c r="A14" i="235"/>
  <c r="I13" i="235"/>
  <c r="D13" i="235"/>
  <c r="I12" i="235"/>
  <c r="D12" i="235"/>
  <c r="I11" i="235"/>
  <c r="D11" i="235"/>
  <c r="I10" i="235"/>
  <c r="D10" i="235"/>
  <c r="D9" i="235"/>
  <c r="A9" i="235"/>
  <c r="D8" i="235"/>
  <c r="A8" i="235"/>
  <c r="D7" i="235"/>
  <c r="A7" i="235"/>
  <c r="I6" i="235"/>
  <c r="D6" i="235"/>
  <c r="A6" i="235"/>
  <c r="I5" i="235"/>
  <c r="D5" i="235"/>
  <c r="A4" i="235"/>
  <c r="A3" i="235"/>
  <c r="H2" i="235"/>
  <c r="F2" i="235"/>
  <c r="D2" i="235"/>
  <c r="B2" i="235"/>
  <c r="B1" i="235"/>
  <c r="I60" i="234"/>
  <c r="AN12" i="216" s="1"/>
  <c r="I59" i="234"/>
  <c r="AM12" i="216" s="1"/>
  <c r="I58" i="234"/>
  <c r="AL12" i="216" s="1"/>
  <c r="G16" i="234"/>
  <c r="B16" i="234"/>
  <c r="G15" i="234"/>
  <c r="B15" i="234"/>
  <c r="I45" i="234" s="1"/>
  <c r="K14" i="234"/>
  <c r="AS12" i="216" s="1"/>
  <c r="G14" i="234"/>
  <c r="B14" i="234"/>
  <c r="K13" i="234"/>
  <c r="AR12" i="216" s="1"/>
  <c r="F13" i="234"/>
  <c r="K12" i="234"/>
  <c r="F12" i="234"/>
  <c r="A12" i="234"/>
  <c r="K11" i="234"/>
  <c r="F11" i="234"/>
  <c r="F10" i="234"/>
  <c r="B10" i="234"/>
  <c r="A10" i="234"/>
  <c r="J9" i="234"/>
  <c r="AQ12" i="216" s="1"/>
  <c r="J8" i="234"/>
  <c r="AP12" i="216" s="1"/>
  <c r="F8" i="234"/>
  <c r="B8" i="234"/>
  <c r="C37" i="234" s="1"/>
  <c r="J7" i="234"/>
  <c r="AO12" i="216" s="1"/>
  <c r="F7" i="234"/>
  <c r="B7" i="234"/>
  <c r="H22" i="234" s="1"/>
  <c r="F6" i="234"/>
  <c r="B6" i="234"/>
  <c r="B4" i="234"/>
  <c r="B3" i="234"/>
  <c r="I2" i="234"/>
  <c r="G2" i="234"/>
  <c r="E2" i="234"/>
  <c r="C2" i="234"/>
  <c r="AN44" i="214"/>
  <c r="K15" i="244" s="1"/>
  <c r="AO19" i="214"/>
  <c r="AN19" i="214"/>
  <c r="B13" i="244" s="1"/>
  <c r="AL44" i="214"/>
  <c r="K15" i="243" s="1"/>
  <c r="AM19" i="214"/>
  <c r="AL19" i="214"/>
  <c r="B13" i="243" s="1"/>
  <c r="AJ44" i="214"/>
  <c r="K15" i="242" s="1"/>
  <c r="AK19" i="214"/>
  <c r="B13" i="242" s="1"/>
  <c r="AJ19" i="214"/>
  <c r="B12" i="242" s="1"/>
  <c r="AH44" i="214"/>
  <c r="K15" i="241" s="1"/>
  <c r="AI19" i="214"/>
  <c r="B13" i="241" s="1"/>
  <c r="AH19" i="214"/>
  <c r="B12" i="241" s="1"/>
  <c r="AF44" i="214"/>
  <c r="K15" i="239" s="1"/>
  <c r="AG19" i="214"/>
  <c r="B13" i="239" s="1"/>
  <c r="AF19" i="214"/>
  <c r="B12" i="239" s="1"/>
  <c r="AD44" i="214"/>
  <c r="K15" i="238" s="1"/>
  <c r="AE19" i="214"/>
  <c r="B13" i="238" s="1"/>
  <c r="AD19" i="214"/>
  <c r="B12" i="238" s="1"/>
  <c r="AB44" i="214"/>
  <c r="K15" i="237" s="1"/>
  <c r="AC19" i="214"/>
  <c r="B13" i="237" s="1"/>
  <c r="AB19" i="214"/>
  <c r="B12" i="237" s="1"/>
  <c r="Z44" i="214"/>
  <c r="K15" i="236" s="1"/>
  <c r="AA19" i="214"/>
  <c r="B13" i="236" s="1"/>
  <c r="Z19" i="214"/>
  <c r="B12" i="236" s="1"/>
  <c r="X44" i="214"/>
  <c r="K15" i="235" s="1"/>
  <c r="Y19" i="214"/>
  <c r="B13" i="235" s="1"/>
  <c r="X19" i="214"/>
  <c r="B12" i="235" s="1"/>
  <c r="V44" i="214"/>
  <c r="K15" i="234" s="1"/>
  <c r="W19" i="214"/>
  <c r="B13" i="234" s="1"/>
  <c r="V19" i="214"/>
  <c r="B12" i="234" s="1"/>
  <c r="H60" i="234"/>
  <c r="H59" i="234"/>
  <c r="H58" i="234"/>
  <c r="H57" i="234"/>
  <c r="B49" i="234"/>
  <c r="B48" i="234"/>
  <c r="B47" i="234"/>
  <c r="B46" i="234"/>
  <c r="B45" i="234"/>
  <c r="B44" i="234"/>
  <c r="B43" i="234"/>
  <c r="B42" i="234"/>
  <c r="B41" i="234"/>
  <c r="B40" i="234"/>
  <c r="B39" i="234"/>
  <c r="B38" i="234"/>
  <c r="B37" i="234"/>
  <c r="B36" i="234"/>
  <c r="B35" i="234"/>
  <c r="B34" i="234"/>
  <c r="B33" i="234"/>
  <c r="B32" i="234"/>
  <c r="B31" i="234"/>
  <c r="B30" i="234"/>
  <c r="B29" i="234"/>
  <c r="B28" i="234"/>
  <c r="B27" i="234"/>
  <c r="B26" i="234"/>
  <c r="B25" i="234"/>
  <c r="B24" i="234"/>
  <c r="B23" i="234"/>
  <c r="B22" i="234"/>
  <c r="B21" i="234"/>
  <c r="B20" i="234"/>
  <c r="B18" i="234"/>
  <c r="D16" i="234"/>
  <c r="A16" i="234"/>
  <c r="I15" i="234"/>
  <c r="D15" i="234"/>
  <c r="A15" i="234"/>
  <c r="I14" i="234"/>
  <c r="D14" i="234"/>
  <c r="A14" i="234"/>
  <c r="I13" i="234"/>
  <c r="D13" i="234"/>
  <c r="I12" i="234"/>
  <c r="D12" i="234"/>
  <c r="I11" i="234"/>
  <c r="D11" i="234"/>
  <c r="I10" i="234"/>
  <c r="D10" i="234"/>
  <c r="D9" i="234"/>
  <c r="A9" i="234"/>
  <c r="D8" i="234"/>
  <c r="A8" i="234"/>
  <c r="D7" i="234"/>
  <c r="A7" i="234"/>
  <c r="I6" i="234"/>
  <c r="D6" i="234"/>
  <c r="A6" i="234"/>
  <c r="I5" i="234"/>
  <c r="D5" i="234"/>
  <c r="A4" i="234"/>
  <c r="A3" i="234"/>
  <c r="H2" i="234"/>
  <c r="F2" i="234"/>
  <c r="D2" i="234"/>
  <c r="B2" i="234"/>
  <c r="B1" i="234"/>
  <c r="G29" i="238" l="1"/>
  <c r="I68" i="235"/>
  <c r="C27" i="238"/>
  <c r="F27" i="238" s="1"/>
  <c r="AT16" i="216"/>
  <c r="E51" i="238" a="1"/>
  <c r="E51" i="238" s="1"/>
  <c r="E20" i="233" s="1"/>
  <c r="G20" i="233" s="1"/>
  <c r="I68" i="234"/>
  <c r="AT19" i="216"/>
  <c r="AT20" i="216"/>
  <c r="AT21" i="216"/>
  <c r="AT14" i="216"/>
  <c r="I67" i="238"/>
  <c r="I68" i="241"/>
  <c r="C38" i="236"/>
  <c r="G38" i="236" s="1"/>
  <c r="I20" i="237"/>
  <c r="I26" i="237"/>
  <c r="I49" i="237"/>
  <c r="I23" i="237"/>
  <c r="I49" i="235"/>
  <c r="I25" i="239"/>
  <c r="AT17" i="216"/>
  <c r="AT18" i="216"/>
  <c r="C20" i="243"/>
  <c r="F20" i="243" s="1"/>
  <c r="C28" i="243"/>
  <c r="G28" i="243" s="1"/>
  <c r="C23" i="243"/>
  <c r="G23" i="243" s="1"/>
  <c r="C30" i="243"/>
  <c r="G30" i="243" s="1"/>
  <c r="C25" i="243"/>
  <c r="G25" i="243" s="1"/>
  <c r="C21" i="243"/>
  <c r="F21" i="243" s="1"/>
  <c r="C36" i="243"/>
  <c r="G36" i="243" s="1"/>
  <c r="C36" i="239"/>
  <c r="F36" i="239" s="1"/>
  <c r="C49" i="239"/>
  <c r="F49" i="239" s="1"/>
  <c r="C41" i="239"/>
  <c r="F41" i="239" s="1"/>
  <c r="I26" i="238"/>
  <c r="I28" i="238"/>
  <c r="I30" i="238"/>
  <c r="AT15" i="216"/>
  <c r="I30" i="237"/>
  <c r="AT12" i="216"/>
  <c r="AT13" i="216"/>
  <c r="I47" i="235"/>
  <c r="I24" i="238"/>
  <c r="I45" i="238"/>
  <c r="C27" i="236"/>
  <c r="G27" i="236" s="1"/>
  <c r="C40" i="236"/>
  <c r="F40" i="236" s="1"/>
  <c r="I27" i="237"/>
  <c r="C28" i="235"/>
  <c r="G28" i="235" s="1"/>
  <c r="I34" i="238"/>
  <c r="F37" i="239"/>
  <c r="F37" i="234"/>
  <c r="F23" i="237"/>
  <c r="C32" i="243"/>
  <c r="G32" i="243" s="1"/>
  <c r="C47" i="241"/>
  <c r="G47" i="241" s="1"/>
  <c r="C44" i="241"/>
  <c r="G44" i="241" s="1"/>
  <c r="C26" i="241"/>
  <c r="G26" i="241" s="1"/>
  <c r="C38" i="238"/>
  <c r="G38" i="238" s="1"/>
  <c r="C48" i="238"/>
  <c r="F48" i="238" s="1"/>
  <c r="C37" i="238"/>
  <c r="G37" i="238" s="1"/>
  <c r="I22" i="238"/>
  <c r="I49" i="238"/>
  <c r="I20" i="238"/>
  <c r="I41" i="238"/>
  <c r="C30" i="237"/>
  <c r="F30" i="237" s="1"/>
  <c r="C49" i="237"/>
  <c r="F49" i="237" s="1"/>
  <c r="C41" i="237"/>
  <c r="F41" i="237" s="1"/>
  <c r="I25" i="235"/>
  <c r="I31" i="235"/>
  <c r="I41" i="235"/>
  <c r="I39" i="235"/>
  <c r="C36" i="235"/>
  <c r="F36" i="235" s="1"/>
  <c r="C44" i="235"/>
  <c r="F44" i="235" s="1"/>
  <c r="C35" i="234"/>
  <c r="F35" i="234" s="1"/>
  <c r="C42" i="234"/>
  <c r="F42" i="234" s="1"/>
  <c r="C23" i="234"/>
  <c r="F23" i="234" s="1"/>
  <c r="G46" i="238"/>
  <c r="C28" i="239"/>
  <c r="G28" i="239" s="1"/>
  <c r="B12" i="243"/>
  <c r="I35" i="234"/>
  <c r="C22" i="235"/>
  <c r="F22" i="235" s="1"/>
  <c r="C30" i="235"/>
  <c r="F30" i="235" s="1"/>
  <c r="C38" i="235"/>
  <c r="F38" i="235" s="1"/>
  <c r="C27" i="239"/>
  <c r="G27" i="239" s="1"/>
  <c r="C43" i="239"/>
  <c r="F43" i="239" s="1"/>
  <c r="C25" i="241"/>
  <c r="G25" i="241" s="1"/>
  <c r="C31" i="241"/>
  <c r="G31" i="241" s="1"/>
  <c r="C48" i="241"/>
  <c r="F48" i="241" s="1"/>
  <c r="E54" i="241" a="1"/>
  <c r="E54" i="241" s="1"/>
  <c r="B12" i="244"/>
  <c r="C31" i="239"/>
  <c r="G31" i="239" s="1"/>
  <c r="C39" i="239"/>
  <c r="F39" i="239" s="1"/>
  <c r="C47" i="239"/>
  <c r="F47" i="239" s="1"/>
  <c r="I32" i="234"/>
  <c r="I40" i="234"/>
  <c r="I27" i="235"/>
  <c r="I24" i="237"/>
  <c r="I36" i="237"/>
  <c r="C22" i="238"/>
  <c r="G22" i="238" s="1"/>
  <c r="C24" i="238"/>
  <c r="G24" i="238" s="1"/>
  <c r="C26" i="238"/>
  <c r="G26" i="238" s="1"/>
  <c r="I32" i="238"/>
  <c r="I37" i="238"/>
  <c r="C24" i="239"/>
  <c r="F24" i="239" s="1"/>
  <c r="C35" i="239"/>
  <c r="G35" i="239" s="1"/>
  <c r="C45" i="239"/>
  <c r="G45" i="239" s="1"/>
  <c r="C33" i="241"/>
  <c r="F33" i="241" s="1"/>
  <c r="C36" i="241"/>
  <c r="G36" i="241" s="1"/>
  <c r="C27" i="243"/>
  <c r="G27" i="243" s="1"/>
  <c r="C29" i="243"/>
  <c r="F29" i="243" s="1"/>
  <c r="H67" i="244"/>
  <c r="E52" i="234" a="1"/>
  <c r="E52" i="234" s="1"/>
  <c r="E51" i="235" a="1"/>
  <c r="E51" i="235" s="1"/>
  <c r="E17" i="233" s="1"/>
  <c r="G17" i="233" s="1"/>
  <c r="C34" i="237"/>
  <c r="F34" i="237" s="1"/>
  <c r="C31" i="237"/>
  <c r="F31" i="237" s="1"/>
  <c r="C28" i="237"/>
  <c r="F28" i="237" s="1"/>
  <c r="C25" i="237"/>
  <c r="F25" i="237" s="1"/>
  <c r="C48" i="237"/>
  <c r="F48" i="237" s="1"/>
  <c r="C46" i="237"/>
  <c r="F46" i="237" s="1"/>
  <c r="C44" i="237"/>
  <c r="F44" i="237" s="1"/>
  <c r="C42" i="237"/>
  <c r="F42" i="237" s="1"/>
  <c r="C40" i="237"/>
  <c r="F40" i="237" s="1"/>
  <c r="C38" i="237"/>
  <c r="F38" i="237" s="1"/>
  <c r="C32" i="237"/>
  <c r="G32" i="237" s="1"/>
  <c r="C29" i="237"/>
  <c r="G29" i="237" s="1"/>
  <c r="C22" i="237"/>
  <c r="F22" i="237" s="1"/>
  <c r="C35" i="237"/>
  <c r="G35" i="237" s="1"/>
  <c r="N59" i="234" a="1"/>
  <c r="N59" i="234" s="1"/>
  <c r="N61" i="234" s="1"/>
  <c r="C47" i="237"/>
  <c r="F47" i="237" s="1"/>
  <c r="E53" i="234" a="1"/>
  <c r="E53" i="234" s="1"/>
  <c r="I29" i="241"/>
  <c r="I39" i="241"/>
  <c r="C46" i="234"/>
  <c r="F46" i="234" s="1"/>
  <c r="C32" i="234"/>
  <c r="G32" i="234" s="1"/>
  <c r="C48" i="234"/>
  <c r="C26" i="234"/>
  <c r="C21" i="234"/>
  <c r="C33" i="234"/>
  <c r="F33" i="234" s="1"/>
  <c r="I68" i="242"/>
  <c r="I64" i="242"/>
  <c r="I67" i="244"/>
  <c r="I64" i="244"/>
  <c r="C30" i="234"/>
  <c r="C49" i="234"/>
  <c r="F49" i="234" s="1"/>
  <c r="I37" i="236"/>
  <c r="I38" i="236"/>
  <c r="I49" i="236"/>
  <c r="I20" i="236"/>
  <c r="C21" i="237"/>
  <c r="G21" i="237" s="1"/>
  <c r="C39" i="237"/>
  <c r="F39" i="237" s="1"/>
  <c r="C34" i="238"/>
  <c r="G34" i="238" s="1"/>
  <c r="C25" i="238"/>
  <c r="G25" i="238" s="1"/>
  <c r="C20" i="238"/>
  <c r="F20" i="238" s="1"/>
  <c r="C41" i="238"/>
  <c r="G41" i="238" s="1"/>
  <c r="C39" i="238"/>
  <c r="G39" i="238" s="1"/>
  <c r="C35" i="238"/>
  <c r="G35" i="238" s="1"/>
  <c r="C32" i="238"/>
  <c r="G32" i="238" s="1"/>
  <c r="C30" i="238"/>
  <c r="G30" i="238" s="1"/>
  <c r="C49" i="238"/>
  <c r="G49" i="238" s="1"/>
  <c r="C47" i="238"/>
  <c r="G47" i="238" s="1"/>
  <c r="C21" i="238"/>
  <c r="G21" i="238" s="1"/>
  <c r="I38" i="239"/>
  <c r="I36" i="239"/>
  <c r="I28" i="239"/>
  <c r="I23" i="239"/>
  <c r="I30" i="239"/>
  <c r="I26" i="239"/>
  <c r="I24" i="239"/>
  <c r="N58" i="235" a="1"/>
  <c r="N58" i="235" s="1"/>
  <c r="N62" i="235" s="1"/>
  <c r="F30" i="238"/>
  <c r="D52" i="239" a="1"/>
  <c r="D52" i="239" s="1"/>
  <c r="C28" i="234"/>
  <c r="F28" i="234" s="1"/>
  <c r="N59" i="235" a="1"/>
  <c r="N59" i="235" s="1"/>
  <c r="N65" i="235" s="1"/>
  <c r="I48" i="235"/>
  <c r="I46" i="235"/>
  <c r="I44" i="235"/>
  <c r="I38" i="235"/>
  <c r="I36" i="235"/>
  <c r="I30" i="235"/>
  <c r="I28" i="235"/>
  <c r="I22" i="235"/>
  <c r="I20" i="235"/>
  <c r="I42" i="235"/>
  <c r="I34" i="235"/>
  <c r="I26" i="235"/>
  <c r="I25" i="236"/>
  <c r="C20" i="237"/>
  <c r="F20" i="237" s="1"/>
  <c r="C27" i="237"/>
  <c r="F27" i="237" s="1"/>
  <c r="C33" i="237"/>
  <c r="G33" i="237" s="1"/>
  <c r="C37" i="237"/>
  <c r="G37" i="237" s="1"/>
  <c r="C45" i="237"/>
  <c r="G45" i="237" s="1"/>
  <c r="C44" i="238"/>
  <c r="G44" i="238" s="1"/>
  <c r="I33" i="239"/>
  <c r="C39" i="234"/>
  <c r="G39" i="234" s="1"/>
  <c r="C44" i="234"/>
  <c r="G44" i="234" s="1"/>
  <c r="I23" i="235"/>
  <c r="I33" i="235"/>
  <c r="I43" i="235"/>
  <c r="I28" i="236"/>
  <c r="I34" i="236"/>
  <c r="C24" i="237"/>
  <c r="F24" i="237" s="1"/>
  <c r="C26" i="237"/>
  <c r="F26" i="237" s="1"/>
  <c r="C36" i="237"/>
  <c r="F36" i="237" s="1"/>
  <c r="C43" i="237"/>
  <c r="F43" i="237" s="1"/>
  <c r="C33" i="238"/>
  <c r="G33" i="238" s="1"/>
  <c r="C40" i="238"/>
  <c r="G40" i="238" s="1"/>
  <c r="C42" i="238"/>
  <c r="G42" i="238" s="1"/>
  <c r="I21" i="239"/>
  <c r="I31" i="239"/>
  <c r="H67" i="243"/>
  <c r="H64" i="243"/>
  <c r="D51" i="242" a="1"/>
  <c r="D51" i="242" s="1"/>
  <c r="D23" i="233" s="1"/>
  <c r="F23" i="233" s="1"/>
  <c r="D51" i="243" a="1"/>
  <c r="D51" i="243" s="1"/>
  <c r="D24" i="233" s="1"/>
  <c r="F24" i="233" s="1"/>
  <c r="E51" i="234" a="1"/>
  <c r="E51" i="234" s="1"/>
  <c r="E16" i="233" s="1"/>
  <c r="G16" i="233" s="1"/>
  <c r="M59" i="237" a="1"/>
  <c r="M59" i="237" s="1"/>
  <c r="M62" i="237" s="1"/>
  <c r="G37" i="239"/>
  <c r="I24" i="234"/>
  <c r="I48" i="234"/>
  <c r="G29" i="236"/>
  <c r="I22" i="237"/>
  <c r="I32" i="237"/>
  <c r="C21" i="239"/>
  <c r="F21" i="239" s="1"/>
  <c r="C32" i="239"/>
  <c r="F32" i="239" s="1"/>
  <c r="C40" i="239"/>
  <c r="F40" i="239" s="1"/>
  <c r="C42" i="239"/>
  <c r="F42" i="239" s="1"/>
  <c r="C44" i="239"/>
  <c r="F44" i="239" s="1"/>
  <c r="C46" i="239"/>
  <c r="F46" i="239" s="1"/>
  <c r="C48" i="239"/>
  <c r="G48" i="239" s="1"/>
  <c r="H64" i="242"/>
  <c r="H67" i="242"/>
  <c r="G37" i="234"/>
  <c r="N58" i="236" a="1"/>
  <c r="N58" i="236" s="1"/>
  <c r="N62" i="236" s="1"/>
  <c r="N59" i="236" a="1"/>
  <c r="N59" i="236" s="1"/>
  <c r="N64" i="236" s="1"/>
  <c r="E54" i="236" a="1"/>
  <c r="E54" i="236" s="1"/>
  <c r="I38" i="241"/>
  <c r="I42" i="241"/>
  <c r="I40" i="241"/>
  <c r="I30" i="241"/>
  <c r="I28" i="241"/>
  <c r="I26" i="241"/>
  <c r="I27" i="241"/>
  <c r="I43" i="241"/>
  <c r="G46" i="235"/>
  <c r="F46" i="238"/>
  <c r="C47" i="234"/>
  <c r="C45" i="234"/>
  <c r="C40" i="234"/>
  <c r="C38" i="234"/>
  <c r="C36" i="234"/>
  <c r="C31" i="234"/>
  <c r="C29" i="234"/>
  <c r="C24" i="234"/>
  <c r="C22" i="234"/>
  <c r="C43" i="234"/>
  <c r="C41" i="234"/>
  <c r="C34" i="234"/>
  <c r="C27" i="234"/>
  <c r="C25" i="234"/>
  <c r="C20" i="234"/>
  <c r="C49" i="235"/>
  <c r="C42" i="235"/>
  <c r="C34" i="235"/>
  <c r="C26" i="235"/>
  <c r="C48" i="235"/>
  <c r="C40" i="235"/>
  <c r="C32" i="235"/>
  <c r="C24" i="235"/>
  <c r="M58" i="238" a="1"/>
  <c r="M58" i="238" s="1"/>
  <c r="M63" i="238" s="1"/>
  <c r="I41" i="241"/>
  <c r="E53" i="242" a="1"/>
  <c r="E53" i="242" s="1"/>
  <c r="M59" i="244" a="1"/>
  <c r="M59" i="244" s="1"/>
  <c r="M62" i="244" s="1"/>
  <c r="D52" i="244" a="1"/>
  <c r="D52" i="244" s="1"/>
  <c r="M58" i="244" a="1"/>
  <c r="M58" i="244" s="1"/>
  <c r="M63" i="244" s="1"/>
  <c r="N59" i="244" a="1"/>
  <c r="N59" i="244" s="1"/>
  <c r="N65" i="244" s="1"/>
  <c r="I67" i="236"/>
  <c r="I68" i="236"/>
  <c r="E51" i="237" a="1"/>
  <c r="E51" i="237" s="1"/>
  <c r="E19" i="233" s="1"/>
  <c r="G19" i="233" s="1"/>
  <c r="N58" i="237" a="1"/>
  <c r="N58" i="237" s="1"/>
  <c r="N63" i="237" s="1"/>
  <c r="M58" i="241" a="1"/>
  <c r="M58" i="241" s="1"/>
  <c r="M63" i="241" s="1"/>
  <c r="N58" i="242" a="1"/>
  <c r="N58" i="242" s="1"/>
  <c r="N63" i="242" s="1"/>
  <c r="N59" i="243" a="1"/>
  <c r="N59" i="243" s="1"/>
  <c r="N61" i="243" s="1"/>
  <c r="M58" i="243" a="1"/>
  <c r="M58" i="243" s="1"/>
  <c r="M64" i="243" s="1"/>
  <c r="D51" i="244" a="1"/>
  <c r="D51" i="244" s="1"/>
  <c r="D25" i="233" s="1"/>
  <c r="F25" i="233" s="1"/>
  <c r="I67" i="237"/>
  <c r="I68" i="237"/>
  <c r="I67" i="239"/>
  <c r="I68" i="239"/>
  <c r="M59" i="239" a="1"/>
  <c r="M59" i="239" s="1"/>
  <c r="M62" i="239" s="1"/>
  <c r="I35" i="239"/>
  <c r="I27" i="239"/>
  <c r="I22" i="239"/>
  <c r="E53" i="243" a="1"/>
  <c r="E53" i="243" s="1"/>
  <c r="I68" i="244"/>
  <c r="D51" i="234" a="1"/>
  <c r="D51" i="234" s="1"/>
  <c r="D16" i="233" s="1"/>
  <c r="F16" i="233" s="1"/>
  <c r="D52" i="234" a="1"/>
  <c r="D52" i="234" s="1"/>
  <c r="D53" i="234" a="1"/>
  <c r="D53" i="234" s="1"/>
  <c r="D54" i="234" a="1"/>
  <c r="D54" i="234" s="1"/>
  <c r="E54" i="234" a="1"/>
  <c r="E54" i="234" s="1"/>
  <c r="I49" i="234"/>
  <c r="N58" i="234" a="1"/>
  <c r="N58" i="234" s="1"/>
  <c r="N63" i="234" s="1"/>
  <c r="I27" i="234"/>
  <c r="I43" i="234"/>
  <c r="I21" i="235"/>
  <c r="I24" i="235"/>
  <c r="I29" i="235"/>
  <c r="I32" i="235"/>
  <c r="I37" i="235"/>
  <c r="I40" i="235"/>
  <c r="I45" i="235"/>
  <c r="C37" i="236"/>
  <c r="G37" i="236" s="1"/>
  <c r="C44" i="236"/>
  <c r="G44" i="236" s="1"/>
  <c r="C33" i="236"/>
  <c r="G33" i="236" s="1"/>
  <c r="C22" i="236"/>
  <c r="G22" i="236" s="1"/>
  <c r="I33" i="237"/>
  <c r="I29" i="237"/>
  <c r="I25" i="237"/>
  <c r="I21" i="237"/>
  <c r="C45" i="238"/>
  <c r="G45" i="238" s="1"/>
  <c r="C43" i="238"/>
  <c r="G43" i="238" s="1"/>
  <c r="C36" i="238"/>
  <c r="G36" i="238" s="1"/>
  <c r="C31" i="238"/>
  <c r="G31" i="238" s="1"/>
  <c r="C28" i="238"/>
  <c r="G28" i="238" s="1"/>
  <c r="C23" i="238"/>
  <c r="G23" i="238" s="1"/>
  <c r="I49" i="239"/>
  <c r="I20" i="239"/>
  <c r="I29" i="239"/>
  <c r="I32" i="239"/>
  <c r="I34" i="239"/>
  <c r="I39" i="239"/>
  <c r="C35" i="243"/>
  <c r="F35" i="243" s="1"/>
  <c r="C33" i="243"/>
  <c r="G33" i="243" s="1"/>
  <c r="C31" i="243"/>
  <c r="G31" i="243" s="1"/>
  <c r="C26" i="243"/>
  <c r="G26" i="243" s="1"/>
  <c r="C24" i="243"/>
  <c r="F24" i="243" s="1"/>
  <c r="C22" i="243"/>
  <c r="F22" i="243" s="1"/>
  <c r="F29" i="238"/>
  <c r="D52" i="238" a="1"/>
  <c r="D52" i="238" s="1"/>
  <c r="M59" i="238" a="1"/>
  <c r="M59" i="238" s="1"/>
  <c r="M62" i="238" s="1"/>
  <c r="M58" i="236" a="1"/>
  <c r="M58" i="236" s="1"/>
  <c r="M64" i="236" s="1"/>
  <c r="G23" i="237"/>
  <c r="M58" i="239" a="1"/>
  <c r="M58" i="239" s="1"/>
  <c r="M63" i="239" s="1"/>
  <c r="M59" i="241" a="1"/>
  <c r="M59" i="241" s="1"/>
  <c r="M61" i="241" s="1"/>
  <c r="E54" i="243" a="1"/>
  <c r="E54" i="243" s="1"/>
  <c r="G39" i="241"/>
  <c r="N59" i="241" a="1"/>
  <c r="N59" i="241" s="1"/>
  <c r="N64" i="241" s="1"/>
  <c r="M59" i="242" a="1"/>
  <c r="M59" i="242" s="1"/>
  <c r="M61" i="242" s="1"/>
  <c r="C42" i="236"/>
  <c r="G42" i="236" s="1"/>
  <c r="C24" i="236"/>
  <c r="G24" i="236" s="1"/>
  <c r="C31" i="236"/>
  <c r="G31" i="236" s="1"/>
  <c r="C36" i="236"/>
  <c r="G36" i="236" s="1"/>
  <c r="C46" i="236"/>
  <c r="G46" i="236" s="1"/>
  <c r="C20" i="236"/>
  <c r="G20" i="236" s="1"/>
  <c r="C21" i="236"/>
  <c r="C23" i="236"/>
  <c r="C25" i="236"/>
  <c r="C30" i="236"/>
  <c r="C32" i="236"/>
  <c r="C34" i="236"/>
  <c r="C39" i="236"/>
  <c r="C41" i="236"/>
  <c r="C43" i="236"/>
  <c r="C45" i="236"/>
  <c r="C47" i="236"/>
  <c r="C49" i="236"/>
  <c r="F29" i="236"/>
  <c r="C48" i="236"/>
  <c r="C26" i="236"/>
  <c r="C28" i="236"/>
  <c r="C35" i="236"/>
  <c r="H20" i="234"/>
  <c r="E53" i="244" a="1"/>
  <c r="E53" i="244" s="1"/>
  <c r="E54" i="244" a="1"/>
  <c r="E54" i="244" s="1"/>
  <c r="N58" i="244" a="1"/>
  <c r="N58" i="244" s="1"/>
  <c r="N63" i="244" s="1"/>
  <c r="M59" i="243" a="1"/>
  <c r="M59" i="243" s="1"/>
  <c r="M65" i="243" s="1"/>
  <c r="F34" i="243"/>
  <c r="D52" i="243" a="1"/>
  <c r="D52" i="243" s="1"/>
  <c r="N58" i="243" a="1"/>
  <c r="N58" i="243" s="1"/>
  <c r="E51" i="241" a="1"/>
  <c r="E51" i="241" s="1"/>
  <c r="E22" i="233" s="1"/>
  <c r="G22" i="233" s="1"/>
  <c r="N58" i="241" a="1"/>
  <c r="N58" i="241" s="1"/>
  <c r="N63" i="241" s="1"/>
  <c r="D52" i="241" a="1"/>
  <c r="D52" i="241" s="1"/>
  <c r="E51" i="239" a="1"/>
  <c r="E51" i="239" s="1"/>
  <c r="E21" i="233" s="1"/>
  <c r="G21" i="233" s="1"/>
  <c r="N58" i="239" a="1"/>
  <c r="N58" i="239" s="1"/>
  <c r="N62" i="239" s="1"/>
  <c r="N59" i="239" a="1"/>
  <c r="N59" i="239" s="1"/>
  <c r="N61" i="239" s="1"/>
  <c r="E54" i="239" a="1"/>
  <c r="E54" i="239" s="1"/>
  <c r="N58" i="238" a="1"/>
  <c r="N58" i="238" s="1"/>
  <c r="N62" i="238" s="1"/>
  <c r="N59" i="238" a="1"/>
  <c r="N59" i="238" s="1"/>
  <c r="N64" i="238" s="1"/>
  <c r="E54" i="238" a="1"/>
  <c r="E54" i="238" s="1"/>
  <c r="E54" i="237" a="1"/>
  <c r="E54" i="237" s="1"/>
  <c r="N59" i="237" a="1"/>
  <c r="N59" i="237" s="1"/>
  <c r="N65" i="237" s="1"/>
  <c r="D52" i="237" a="1"/>
  <c r="D52" i="237" s="1"/>
  <c r="M58" i="237" a="1"/>
  <c r="M58" i="237" s="1"/>
  <c r="M64" i="237" s="1"/>
  <c r="E51" i="236" a="1"/>
  <c r="E51" i="236" s="1"/>
  <c r="E18" i="233" s="1"/>
  <c r="G18" i="233" s="1"/>
  <c r="M59" i="236" a="1"/>
  <c r="M59" i="236" s="1"/>
  <c r="M62" i="236" s="1"/>
  <c r="D52" i="236" a="1"/>
  <c r="D52" i="236" s="1"/>
  <c r="D52" i="235" a="1"/>
  <c r="D52" i="235" s="1"/>
  <c r="M58" i="235" a="1"/>
  <c r="M58" i="235" s="1"/>
  <c r="M63" i="235" s="1"/>
  <c r="E54" i="235" a="1"/>
  <c r="E54" i="235" s="1"/>
  <c r="C49" i="244"/>
  <c r="C48" i="244"/>
  <c r="C47" i="244"/>
  <c r="C46" i="244"/>
  <c r="C45" i="244"/>
  <c r="C44" i="244"/>
  <c r="C43" i="244"/>
  <c r="C42" i="244"/>
  <c r="C41" i="244"/>
  <c r="C40" i="244"/>
  <c r="C39" i="244"/>
  <c r="C38" i="244"/>
  <c r="C37" i="244"/>
  <c r="C36" i="244"/>
  <c r="I49" i="244"/>
  <c r="I48" i="244"/>
  <c r="I47" i="244"/>
  <c r="I46" i="244"/>
  <c r="I45" i="244"/>
  <c r="I44" i="244"/>
  <c r="I43" i="244"/>
  <c r="I42" i="244"/>
  <c r="I41" i="244"/>
  <c r="I40" i="244"/>
  <c r="I39" i="244"/>
  <c r="I38" i="244"/>
  <c r="I37" i="244"/>
  <c r="I36" i="244"/>
  <c r="I35" i="244"/>
  <c r="I34" i="244"/>
  <c r="I33" i="244"/>
  <c r="I32" i="244"/>
  <c r="I31" i="244"/>
  <c r="I30" i="244"/>
  <c r="I29" i="244"/>
  <c r="I28" i="244"/>
  <c r="I27" i="244"/>
  <c r="I26" i="244"/>
  <c r="I25" i="244"/>
  <c r="I24" i="244"/>
  <c r="I23" i="244"/>
  <c r="I22" i="244"/>
  <c r="I21" i="244"/>
  <c r="I20" i="244"/>
  <c r="C20" i="244"/>
  <c r="C22" i="244"/>
  <c r="C24" i="244"/>
  <c r="C26" i="244"/>
  <c r="C28" i="244"/>
  <c r="C30" i="244"/>
  <c r="C32" i="244"/>
  <c r="C34" i="244"/>
  <c r="C21" i="244"/>
  <c r="C23" i="244"/>
  <c r="C25" i="244"/>
  <c r="C27" i="244"/>
  <c r="C29" i="244"/>
  <c r="C31" i="244"/>
  <c r="C33" i="244"/>
  <c r="C35" i="244"/>
  <c r="H20" i="244"/>
  <c r="H21" i="244"/>
  <c r="H22" i="244"/>
  <c r="H23" i="244"/>
  <c r="H24" i="244"/>
  <c r="H25" i="244"/>
  <c r="H26" i="244"/>
  <c r="H27" i="244"/>
  <c r="H28" i="244"/>
  <c r="H29" i="244"/>
  <c r="H30" i="244"/>
  <c r="H31" i="244"/>
  <c r="H32" i="244"/>
  <c r="H33" i="244"/>
  <c r="H34" i="244"/>
  <c r="H35" i="244"/>
  <c r="H36" i="244"/>
  <c r="H37" i="244"/>
  <c r="H38" i="244"/>
  <c r="H39" i="244"/>
  <c r="H40" i="244"/>
  <c r="H41" i="244"/>
  <c r="H42" i="244"/>
  <c r="H43" i="244"/>
  <c r="H44" i="244"/>
  <c r="H45" i="244"/>
  <c r="H46" i="244"/>
  <c r="H47" i="244"/>
  <c r="H48" i="244"/>
  <c r="E51" i="244" a="1"/>
  <c r="E51" i="244" s="1"/>
  <c r="E25" i="233" s="1"/>
  <c r="G25" i="233" s="1"/>
  <c r="D53" i="244" a="1"/>
  <c r="D53" i="244" s="1"/>
  <c r="H66" i="244"/>
  <c r="H68" i="244"/>
  <c r="E52" i="244" a="1"/>
  <c r="E52" i="244" s="1"/>
  <c r="D54" i="244" a="1"/>
  <c r="D54" i="244" s="1"/>
  <c r="I65" i="244"/>
  <c r="I66" i="244"/>
  <c r="G34" i="243"/>
  <c r="I68" i="243"/>
  <c r="I66" i="243"/>
  <c r="I65" i="243"/>
  <c r="I67" i="243"/>
  <c r="C49" i="243"/>
  <c r="C48" i="243"/>
  <c r="C47" i="243"/>
  <c r="C46" i="243"/>
  <c r="C45" i="243"/>
  <c r="C44" i="243"/>
  <c r="C43" i="243"/>
  <c r="C42" i="243"/>
  <c r="C41" i="243"/>
  <c r="C40" i="243"/>
  <c r="C39" i="243"/>
  <c r="C38" i="243"/>
  <c r="C37" i="243"/>
  <c r="I49" i="243"/>
  <c r="I48" i="243"/>
  <c r="I47" i="243"/>
  <c r="I46" i="243"/>
  <c r="I45" i="243"/>
  <c r="I44" i="243"/>
  <c r="I43" i="243"/>
  <c r="I42" i="243"/>
  <c r="I41" i="243"/>
  <c r="I40" i="243"/>
  <c r="I39" i="243"/>
  <c r="I38" i="243"/>
  <c r="I37" i="243"/>
  <c r="I36" i="243"/>
  <c r="I35" i="243"/>
  <c r="I34" i="243"/>
  <c r="I33" i="243"/>
  <c r="I32" i="243"/>
  <c r="I31" i="243"/>
  <c r="I30" i="243"/>
  <c r="I29" i="243"/>
  <c r="I28" i="243"/>
  <c r="I27" i="243"/>
  <c r="I26" i="243"/>
  <c r="I25" i="243"/>
  <c r="I24" i="243"/>
  <c r="I23" i="243"/>
  <c r="I22" i="243"/>
  <c r="I21" i="243"/>
  <c r="I20" i="243"/>
  <c r="H20" i="243"/>
  <c r="H21" i="243"/>
  <c r="H22" i="243"/>
  <c r="H23" i="243"/>
  <c r="H24" i="243"/>
  <c r="H25" i="243"/>
  <c r="H26" i="243"/>
  <c r="H27" i="243"/>
  <c r="H28" i="243"/>
  <c r="H29" i="243"/>
  <c r="H30" i="243"/>
  <c r="H31" i="243"/>
  <c r="H32" i="243"/>
  <c r="H33" i="243"/>
  <c r="H34" i="243"/>
  <c r="H35" i="243"/>
  <c r="H36" i="243"/>
  <c r="H37" i="243"/>
  <c r="H38" i="243"/>
  <c r="H39" i="243"/>
  <c r="H40" i="243"/>
  <c r="H41" i="243"/>
  <c r="H42" i="243"/>
  <c r="H43" i="243"/>
  <c r="H44" i="243"/>
  <c r="H45" i="243"/>
  <c r="H46" i="243"/>
  <c r="H47" i="243"/>
  <c r="H48" i="243"/>
  <c r="E51" i="243" a="1"/>
  <c r="E51" i="243" s="1"/>
  <c r="E24" i="233" s="1"/>
  <c r="G24" i="233" s="1"/>
  <c r="D53" i="243" a="1"/>
  <c r="D53" i="243" s="1"/>
  <c r="H66" i="243"/>
  <c r="H68" i="243"/>
  <c r="E52" i="243" a="1"/>
  <c r="E52" i="243" s="1"/>
  <c r="D54" i="243" a="1"/>
  <c r="D54" i="243" s="1"/>
  <c r="I20" i="241"/>
  <c r="I22" i="241"/>
  <c r="I23" i="241"/>
  <c r="I24" i="241"/>
  <c r="I31" i="241"/>
  <c r="I32" i="241"/>
  <c r="I45" i="241"/>
  <c r="I47" i="241"/>
  <c r="I48" i="241"/>
  <c r="I25" i="241"/>
  <c r="I33" i="241"/>
  <c r="I34" i="241"/>
  <c r="I35" i="241"/>
  <c r="I21" i="241"/>
  <c r="I44" i="241"/>
  <c r="I46" i="241"/>
  <c r="I49" i="241"/>
  <c r="I36" i="241"/>
  <c r="I37" i="241"/>
  <c r="C23" i="241"/>
  <c r="G23" i="241" s="1"/>
  <c r="C28" i="241"/>
  <c r="G28" i="241" s="1"/>
  <c r="C42" i="241"/>
  <c r="G42" i="241" s="1"/>
  <c r="C49" i="241"/>
  <c r="G49" i="241" s="1"/>
  <c r="C20" i="241"/>
  <c r="G20" i="241" s="1"/>
  <c r="C34" i="241"/>
  <c r="G34" i="241" s="1"/>
  <c r="C41" i="241"/>
  <c r="G41" i="241" s="1"/>
  <c r="C49" i="242"/>
  <c r="F49" i="242" s="1"/>
  <c r="C48" i="242"/>
  <c r="F48" i="242" s="1"/>
  <c r="C47" i="242"/>
  <c r="F47" i="242" s="1"/>
  <c r="C46" i="242"/>
  <c r="F46" i="242" s="1"/>
  <c r="C45" i="242"/>
  <c r="F45" i="242" s="1"/>
  <c r="C44" i="242"/>
  <c r="F44" i="242" s="1"/>
  <c r="C43" i="242"/>
  <c r="F43" i="242" s="1"/>
  <c r="C42" i="242"/>
  <c r="F42" i="242" s="1"/>
  <c r="C41" i="242"/>
  <c r="F41" i="242" s="1"/>
  <c r="C40" i="242"/>
  <c r="F40" i="242" s="1"/>
  <c r="C39" i="242"/>
  <c r="F39" i="242" s="1"/>
  <c r="C38" i="242"/>
  <c r="F38" i="242" s="1"/>
  <c r="C37" i="242"/>
  <c r="F37" i="242" s="1"/>
  <c r="C36" i="242"/>
  <c r="F36" i="242" s="1"/>
  <c r="C35" i="242"/>
  <c r="F35" i="242" s="1"/>
  <c r="C34" i="242"/>
  <c r="F34" i="242" s="1"/>
  <c r="C33" i="242"/>
  <c r="F33" i="242" s="1"/>
  <c r="C32" i="242"/>
  <c r="F32" i="242" s="1"/>
  <c r="C31" i="242"/>
  <c r="F31" i="242" s="1"/>
  <c r="C30" i="242"/>
  <c r="F30" i="242" s="1"/>
  <c r="C29" i="242"/>
  <c r="F29" i="242" s="1"/>
  <c r="C28" i="242"/>
  <c r="F28" i="242" s="1"/>
  <c r="C27" i="242"/>
  <c r="F27" i="242" s="1"/>
  <c r="C26" i="242"/>
  <c r="F26" i="242" s="1"/>
  <c r="C25" i="242"/>
  <c r="F25" i="242" s="1"/>
  <c r="C24" i="242"/>
  <c r="F24" i="242" s="1"/>
  <c r="C23" i="242"/>
  <c r="F23" i="242" s="1"/>
  <c r="C22" i="242"/>
  <c r="F22" i="242" s="1"/>
  <c r="C21" i="242"/>
  <c r="F21" i="242" s="1"/>
  <c r="C20" i="242"/>
  <c r="F20" i="242" s="1"/>
  <c r="I49" i="242"/>
  <c r="I48" i="242"/>
  <c r="I47" i="242"/>
  <c r="I46" i="242"/>
  <c r="I45" i="242"/>
  <c r="I44" i="242"/>
  <c r="I43" i="242"/>
  <c r="I42" i="242"/>
  <c r="I41" i="242"/>
  <c r="I40" i="242"/>
  <c r="I39" i="242"/>
  <c r="I38" i="242"/>
  <c r="I37" i="242"/>
  <c r="I36" i="242"/>
  <c r="I35" i="242"/>
  <c r="I34" i="242"/>
  <c r="I33" i="242"/>
  <c r="I32" i="242"/>
  <c r="I31" i="242"/>
  <c r="I30" i="242"/>
  <c r="I29" i="242"/>
  <c r="I28" i="242"/>
  <c r="I27" i="242"/>
  <c r="I26" i="242"/>
  <c r="I25" i="242"/>
  <c r="I24" i="242"/>
  <c r="I23" i="242"/>
  <c r="I22" i="242"/>
  <c r="I21" i="242"/>
  <c r="I20" i="242"/>
  <c r="D52" i="242" a="1"/>
  <c r="D52" i="242" s="1"/>
  <c r="E54" i="242" a="1"/>
  <c r="E54" i="242" s="1"/>
  <c r="M58" i="242" a="1"/>
  <c r="M58" i="242" s="1"/>
  <c r="N59" i="242" a="1"/>
  <c r="N59" i="242" s="1"/>
  <c r="I67" i="242"/>
  <c r="H20" i="242"/>
  <c r="H21" i="242"/>
  <c r="H22" i="242"/>
  <c r="H23" i="242"/>
  <c r="H24" i="242"/>
  <c r="H25" i="242"/>
  <c r="H26" i="242"/>
  <c r="H27" i="242"/>
  <c r="H28" i="242"/>
  <c r="H29" i="242"/>
  <c r="H30" i="242"/>
  <c r="H31" i="242"/>
  <c r="H32" i="242"/>
  <c r="H33" i="242"/>
  <c r="H34" i="242"/>
  <c r="H35" i="242"/>
  <c r="H36" i="242"/>
  <c r="H37" i="242"/>
  <c r="H38" i="242"/>
  <c r="H39" i="242"/>
  <c r="H40" i="242"/>
  <c r="H41" i="242"/>
  <c r="H42" i="242"/>
  <c r="H43" i="242"/>
  <c r="H44" i="242"/>
  <c r="H45" i="242"/>
  <c r="H46" i="242"/>
  <c r="H47" i="242"/>
  <c r="H48" i="242"/>
  <c r="E51" i="242" a="1"/>
  <c r="E51" i="242" s="1"/>
  <c r="E23" i="233" s="1"/>
  <c r="G23" i="233" s="1"/>
  <c r="D53" i="242" a="1"/>
  <c r="D53" i="242" s="1"/>
  <c r="H66" i="242"/>
  <c r="H68" i="242"/>
  <c r="E52" i="242" a="1"/>
  <c r="E52" i="242" s="1"/>
  <c r="D54" i="242" a="1"/>
  <c r="D54" i="242" s="1"/>
  <c r="I65" i="242"/>
  <c r="I66" i="242"/>
  <c r="C22" i="241"/>
  <c r="G22" i="241" s="1"/>
  <c r="C27" i="241"/>
  <c r="G27" i="241" s="1"/>
  <c r="C30" i="241"/>
  <c r="G30" i="241" s="1"/>
  <c r="C35" i="241"/>
  <c r="G35" i="241" s="1"/>
  <c r="C38" i="241"/>
  <c r="G38" i="241" s="1"/>
  <c r="C43" i="241"/>
  <c r="G43" i="241" s="1"/>
  <c r="C46" i="241"/>
  <c r="G46" i="241" s="1"/>
  <c r="C21" i="241"/>
  <c r="G21" i="241" s="1"/>
  <c r="C24" i="241"/>
  <c r="G24" i="241" s="1"/>
  <c r="C29" i="241"/>
  <c r="G29" i="241" s="1"/>
  <c r="C32" i="241"/>
  <c r="G32" i="241" s="1"/>
  <c r="C37" i="241"/>
  <c r="G37" i="241" s="1"/>
  <c r="C40" i="241"/>
  <c r="G40" i="241" s="1"/>
  <c r="C45" i="241"/>
  <c r="G45" i="241" s="1"/>
  <c r="F39" i="241"/>
  <c r="H21" i="241"/>
  <c r="H22" i="241"/>
  <c r="H23" i="241"/>
  <c r="H24" i="241"/>
  <c r="H25" i="241"/>
  <c r="H26" i="241"/>
  <c r="H27" i="241"/>
  <c r="H28" i="241"/>
  <c r="H29" i="241"/>
  <c r="H30" i="241"/>
  <c r="H31" i="241"/>
  <c r="H32" i="241"/>
  <c r="H33" i="241"/>
  <c r="H34" i="241"/>
  <c r="H35" i="241"/>
  <c r="H36" i="241"/>
  <c r="H37" i="241"/>
  <c r="H38" i="241"/>
  <c r="H39" i="241"/>
  <c r="H40" i="241"/>
  <c r="H41" i="241"/>
  <c r="H42" i="241"/>
  <c r="H43" i="241"/>
  <c r="H44" i="241"/>
  <c r="H45" i="241"/>
  <c r="H46" i="241"/>
  <c r="H47" i="241"/>
  <c r="H48" i="241"/>
  <c r="H49" i="241"/>
  <c r="D53" i="241" a="1"/>
  <c r="D53" i="241" s="1"/>
  <c r="H68" i="241"/>
  <c r="D51" i="241" a="1"/>
  <c r="D51" i="241" s="1"/>
  <c r="D22" i="233" s="1"/>
  <c r="F22" i="233" s="1"/>
  <c r="E53" i="241" a="1"/>
  <c r="E53" i="241" s="1"/>
  <c r="I64" i="241"/>
  <c r="H67" i="241"/>
  <c r="H66" i="241"/>
  <c r="E52" i="241" a="1"/>
  <c r="E52" i="241" s="1"/>
  <c r="D54" i="241" a="1"/>
  <c r="D54" i="241" s="1"/>
  <c r="I65" i="241"/>
  <c r="I66" i="241"/>
  <c r="C20" i="239"/>
  <c r="F20" i="239" s="1"/>
  <c r="C23" i="239"/>
  <c r="C26" i="239"/>
  <c r="F26" i="239" s="1"/>
  <c r="C30" i="239"/>
  <c r="F30" i="239" s="1"/>
  <c r="C34" i="239"/>
  <c r="F34" i="239" s="1"/>
  <c r="C38" i="239"/>
  <c r="F38" i="239" s="1"/>
  <c r="C22" i="239"/>
  <c r="F22" i="239" s="1"/>
  <c r="C25" i="239"/>
  <c r="F25" i="239" s="1"/>
  <c r="C29" i="239"/>
  <c r="C33" i="239"/>
  <c r="F33" i="239" s="1"/>
  <c r="D53" i="239" a="1"/>
  <c r="D53" i="239" s="1"/>
  <c r="H68" i="239"/>
  <c r="D51" i="239" a="1"/>
  <c r="D51" i="239" s="1"/>
  <c r="D21" i="233" s="1"/>
  <c r="F21" i="233" s="1"/>
  <c r="E53" i="239" a="1"/>
  <c r="E53" i="239" s="1"/>
  <c r="I64" i="239"/>
  <c r="H67" i="239"/>
  <c r="H20" i="239"/>
  <c r="H21" i="239"/>
  <c r="H22" i="239"/>
  <c r="H23" i="239"/>
  <c r="H24" i="239"/>
  <c r="H25" i="239"/>
  <c r="H26" i="239"/>
  <c r="H27" i="239"/>
  <c r="H28" i="239"/>
  <c r="H29" i="239"/>
  <c r="H30" i="239"/>
  <c r="H31" i="239"/>
  <c r="H32" i="239"/>
  <c r="H33" i="239"/>
  <c r="H34" i="239"/>
  <c r="H35" i="239"/>
  <c r="H36" i="239"/>
  <c r="H37" i="239"/>
  <c r="H38" i="239"/>
  <c r="H39" i="239"/>
  <c r="H40" i="239"/>
  <c r="H41" i="239"/>
  <c r="H42" i="239"/>
  <c r="H43" i="239"/>
  <c r="H44" i="239"/>
  <c r="H45" i="239"/>
  <c r="H46" i="239"/>
  <c r="H47" i="239"/>
  <c r="H48" i="239"/>
  <c r="H66" i="239"/>
  <c r="I40" i="239"/>
  <c r="I41" i="239"/>
  <c r="I42" i="239"/>
  <c r="I43" i="239"/>
  <c r="I44" i="239"/>
  <c r="I45" i="239"/>
  <c r="I46" i="239"/>
  <c r="I47" i="239"/>
  <c r="I48" i="239"/>
  <c r="E52" i="239" a="1"/>
  <c r="E52" i="239" s="1"/>
  <c r="D54" i="239" a="1"/>
  <c r="D54" i="239" s="1"/>
  <c r="I65" i="239"/>
  <c r="I66" i="239"/>
  <c r="I42" i="238"/>
  <c r="I21" i="238"/>
  <c r="I23" i="238"/>
  <c r="I25" i="238"/>
  <c r="I27" i="238"/>
  <c r="I29" i="238"/>
  <c r="I31" i="238"/>
  <c r="I33" i="238"/>
  <c r="I35" i="238"/>
  <c r="I39" i="238"/>
  <c r="I43" i="238"/>
  <c r="I47" i="238"/>
  <c r="I38" i="238"/>
  <c r="I46" i="238"/>
  <c r="I36" i="238"/>
  <c r="I40" i="238"/>
  <c r="I44" i="238"/>
  <c r="H68" i="238"/>
  <c r="D51" i="238" a="1"/>
  <c r="D51" i="238" s="1"/>
  <c r="D20" i="233" s="1"/>
  <c r="F20" i="233" s="1"/>
  <c r="E53" i="238" a="1"/>
  <c r="E53" i="238" s="1"/>
  <c r="I64" i="238"/>
  <c r="H67" i="238"/>
  <c r="H20" i="238"/>
  <c r="H21" i="238"/>
  <c r="H22" i="238"/>
  <c r="H23" i="238"/>
  <c r="H24" i="238"/>
  <c r="H25" i="238"/>
  <c r="H26" i="238"/>
  <c r="H27" i="238"/>
  <c r="H28" i="238"/>
  <c r="H29" i="238"/>
  <c r="H30" i="238"/>
  <c r="H31" i="238"/>
  <c r="H32" i="238"/>
  <c r="H33" i="238"/>
  <c r="H34" i="238"/>
  <c r="H35" i="238"/>
  <c r="H36" i="238"/>
  <c r="H37" i="238"/>
  <c r="H38" i="238"/>
  <c r="H39" i="238"/>
  <c r="H40" i="238"/>
  <c r="H41" i="238"/>
  <c r="H42" i="238"/>
  <c r="H43" i="238"/>
  <c r="H44" i="238"/>
  <c r="H45" i="238"/>
  <c r="H46" i="238"/>
  <c r="H47" i="238"/>
  <c r="H48" i="238"/>
  <c r="D53" i="238" a="1"/>
  <c r="D53" i="238" s="1"/>
  <c r="H66" i="238"/>
  <c r="E52" i="238" a="1"/>
  <c r="E52" i="238" s="1"/>
  <c r="D54" i="238" a="1"/>
  <c r="D54" i="238" s="1"/>
  <c r="I65" i="238"/>
  <c r="I66" i="238"/>
  <c r="H21" i="237"/>
  <c r="D53" i="237" a="1"/>
  <c r="D53" i="237" s="1"/>
  <c r="H68" i="237"/>
  <c r="D51" i="237" a="1"/>
  <c r="D51" i="237" s="1"/>
  <c r="D19" i="233" s="1"/>
  <c r="F19" i="233" s="1"/>
  <c r="E53" i="237" a="1"/>
  <c r="E53" i="237" s="1"/>
  <c r="I64" i="237"/>
  <c r="H67" i="237"/>
  <c r="H20" i="237"/>
  <c r="H22" i="237"/>
  <c r="H23" i="237"/>
  <c r="H24" i="237"/>
  <c r="H25" i="237"/>
  <c r="H26" i="237"/>
  <c r="H27" i="237"/>
  <c r="H28" i="237"/>
  <c r="H29" i="237"/>
  <c r="H30" i="237"/>
  <c r="H31" i="237"/>
  <c r="H32" i="237"/>
  <c r="H33" i="237"/>
  <c r="H34" i="237"/>
  <c r="H35" i="237"/>
  <c r="H36" i="237"/>
  <c r="H37" i="237"/>
  <c r="H38" i="237"/>
  <c r="H39" i="237"/>
  <c r="H40" i="237"/>
  <c r="H41" i="237"/>
  <c r="H42" i="237"/>
  <c r="H43" i="237"/>
  <c r="H44" i="237"/>
  <c r="H45" i="237"/>
  <c r="H46" i="237"/>
  <c r="H47" i="237"/>
  <c r="H48" i="237"/>
  <c r="H66" i="237"/>
  <c r="I37" i="237"/>
  <c r="I38" i="237"/>
  <c r="I39" i="237"/>
  <c r="I40" i="237"/>
  <c r="I41" i="237"/>
  <c r="I42" i="237"/>
  <c r="I43" i="237"/>
  <c r="I44" i="237"/>
  <c r="I45" i="237"/>
  <c r="I46" i="237"/>
  <c r="I47" i="237"/>
  <c r="I48" i="237"/>
  <c r="E52" i="237" a="1"/>
  <c r="E52" i="237" s="1"/>
  <c r="D54" i="237" a="1"/>
  <c r="D54" i="237" s="1"/>
  <c r="I65" i="237"/>
  <c r="I66" i="237"/>
  <c r="I23" i="236"/>
  <c r="I26" i="236"/>
  <c r="I31" i="236"/>
  <c r="I21" i="236"/>
  <c r="I24" i="236"/>
  <c r="I29" i="236"/>
  <c r="I32" i="236"/>
  <c r="I36" i="236"/>
  <c r="I35" i="236"/>
  <c r="I22" i="236"/>
  <c r="I27" i="236"/>
  <c r="I30" i="236"/>
  <c r="I33" i="236"/>
  <c r="H22" i="236"/>
  <c r="D53" i="236" a="1"/>
  <c r="D53" i="236" s="1"/>
  <c r="H68" i="236"/>
  <c r="D51" i="236" a="1"/>
  <c r="D51" i="236" s="1"/>
  <c r="D18" i="233" s="1"/>
  <c r="F18" i="233" s="1"/>
  <c r="E53" i="236" a="1"/>
  <c r="E53" i="236" s="1"/>
  <c r="I64" i="236"/>
  <c r="H67" i="236"/>
  <c r="H20" i="236"/>
  <c r="H21" i="236"/>
  <c r="H23" i="236"/>
  <c r="H24" i="236"/>
  <c r="H25" i="236"/>
  <c r="H26" i="236"/>
  <c r="H27" i="236"/>
  <c r="H28" i="236"/>
  <c r="H29" i="236"/>
  <c r="H30" i="236"/>
  <c r="H31" i="236"/>
  <c r="H32" i="236"/>
  <c r="H33" i="236"/>
  <c r="H34" i="236"/>
  <c r="H35" i="236"/>
  <c r="H36" i="236"/>
  <c r="H37" i="236"/>
  <c r="H38" i="236"/>
  <c r="H39" i="236"/>
  <c r="H40" i="236"/>
  <c r="H41" i="236"/>
  <c r="H42" i="236"/>
  <c r="H43" i="236"/>
  <c r="H44" i="236"/>
  <c r="H45" i="236"/>
  <c r="H46" i="236"/>
  <c r="H47" i="236"/>
  <c r="H48" i="236"/>
  <c r="H66" i="236"/>
  <c r="I39" i="236"/>
  <c r="I40" i="236"/>
  <c r="I41" i="236"/>
  <c r="I42" i="236"/>
  <c r="I43" i="236"/>
  <c r="I44" i="236"/>
  <c r="I45" i="236"/>
  <c r="I46" i="236"/>
  <c r="I47" i="236"/>
  <c r="I48" i="236"/>
  <c r="E52" i="236" a="1"/>
  <c r="E52" i="236" s="1"/>
  <c r="D54" i="236" a="1"/>
  <c r="D54" i="236" s="1"/>
  <c r="I65" i="236"/>
  <c r="I66" i="236"/>
  <c r="C20" i="235"/>
  <c r="C21" i="235"/>
  <c r="C23" i="235"/>
  <c r="C25" i="235"/>
  <c r="C27" i="235"/>
  <c r="C29" i="235"/>
  <c r="C31" i="235"/>
  <c r="C33" i="235"/>
  <c r="C35" i="235"/>
  <c r="C37" i="235"/>
  <c r="C39" i="235"/>
  <c r="C41" i="235"/>
  <c r="C43" i="235"/>
  <c r="C45" i="235"/>
  <c r="C47" i="235"/>
  <c r="H49" i="235"/>
  <c r="H48" i="235"/>
  <c r="H47" i="235"/>
  <c r="H46" i="235"/>
  <c r="H45" i="235"/>
  <c r="H44" i="235"/>
  <c r="H43" i="235"/>
  <c r="H42" i="235"/>
  <c r="H41" i="235"/>
  <c r="H40" i="235"/>
  <c r="H39" i="235"/>
  <c r="H38" i="235"/>
  <c r="H37" i="235"/>
  <c r="H36" i="235"/>
  <c r="H35" i="235"/>
  <c r="H34" i="235"/>
  <c r="H33" i="235"/>
  <c r="H32" i="235"/>
  <c r="H31" i="235"/>
  <c r="H30" i="235"/>
  <c r="H29" i="235"/>
  <c r="H28" i="235"/>
  <c r="H27" i="235"/>
  <c r="H26" i="235"/>
  <c r="H25" i="235"/>
  <c r="H24" i="235"/>
  <c r="H23" i="235"/>
  <c r="H22" i="235"/>
  <c r="H21" i="235"/>
  <c r="H64" i="235"/>
  <c r="H66" i="235"/>
  <c r="H67" i="235"/>
  <c r="H68" i="235"/>
  <c r="M59" i="235" a="1"/>
  <c r="M59" i="235" s="1"/>
  <c r="D54" i="235" a="1"/>
  <c r="D54" i="235" s="1"/>
  <c r="D53" i="235" a="1"/>
  <c r="D53" i="235" s="1"/>
  <c r="D51" i="235" a="1"/>
  <c r="D51" i="235" s="1"/>
  <c r="D17" i="233" s="1"/>
  <c r="F17" i="233" s="1"/>
  <c r="E53" i="235" a="1"/>
  <c r="E53" i="235" s="1"/>
  <c r="I64" i="235"/>
  <c r="E52" i="235" a="1"/>
  <c r="E52" i="235" s="1"/>
  <c r="I65" i="235"/>
  <c r="I66" i="235"/>
  <c r="I20" i="234"/>
  <c r="I46" i="234"/>
  <c r="I23" i="234"/>
  <c r="I28" i="234"/>
  <c r="I31" i="234"/>
  <c r="I36" i="234"/>
  <c r="I39" i="234"/>
  <c r="I44" i="234"/>
  <c r="I47" i="234"/>
  <c r="I22" i="234"/>
  <c r="I25" i="234"/>
  <c r="I30" i="234"/>
  <c r="I33" i="234"/>
  <c r="I38" i="234"/>
  <c r="I41" i="234"/>
  <c r="I21" i="234"/>
  <c r="I26" i="234"/>
  <c r="I29" i="234"/>
  <c r="I34" i="234"/>
  <c r="I37" i="234"/>
  <c r="I42" i="234"/>
  <c r="H21" i="234"/>
  <c r="M58" i="234" a="1"/>
  <c r="M58" i="234" s="1"/>
  <c r="H49" i="234"/>
  <c r="H48" i="234"/>
  <c r="H47" i="234"/>
  <c r="H46" i="234"/>
  <c r="H45" i="234"/>
  <c r="H44" i="234"/>
  <c r="H43" i="234"/>
  <c r="H42" i="234"/>
  <c r="H41" i="234"/>
  <c r="H40" i="234"/>
  <c r="H39" i="234"/>
  <c r="H38" i="234"/>
  <c r="H37" i="234"/>
  <c r="H36" i="234"/>
  <c r="H35" i="234"/>
  <c r="H34" i="234"/>
  <c r="H33" i="234"/>
  <c r="H32" i="234"/>
  <c r="H31" i="234"/>
  <c r="H30" i="234"/>
  <c r="H29" i="234"/>
  <c r="H28" i="234"/>
  <c r="H27" i="234"/>
  <c r="H26" i="234"/>
  <c r="H25" i="234"/>
  <c r="H24" i="234"/>
  <c r="H23" i="234"/>
  <c r="H64" i="234"/>
  <c r="H66" i="234"/>
  <c r="H67" i="234"/>
  <c r="H68" i="234"/>
  <c r="M59" i="234" a="1"/>
  <c r="M59" i="234" s="1"/>
  <c r="I64" i="234"/>
  <c r="I65" i="234"/>
  <c r="I66" i="234"/>
  <c r="B4" i="232"/>
  <c r="A4" i="232"/>
  <c r="B4" i="231"/>
  <c r="A4" i="231"/>
  <c r="B4" i="226"/>
  <c r="A4" i="226"/>
  <c r="B4" i="227"/>
  <c r="A4" i="227"/>
  <c r="B4" i="228"/>
  <c r="A4" i="228"/>
  <c r="B4" i="229"/>
  <c r="B4" i="230"/>
  <c r="A4" i="230"/>
  <c r="B4" i="222"/>
  <c r="A4" i="222"/>
  <c r="B4" i="221"/>
  <c r="A4" i="221"/>
  <c r="B4" i="159"/>
  <c r="A4" i="159"/>
  <c r="A4" i="229" s="1"/>
  <c r="G27" i="238" l="1"/>
  <c r="G20" i="243"/>
  <c r="F25" i="243"/>
  <c r="G35" i="243"/>
  <c r="G30" i="237"/>
  <c r="F41" i="238"/>
  <c r="F36" i="241"/>
  <c r="G40" i="236"/>
  <c r="G43" i="242"/>
  <c r="G40" i="237"/>
  <c r="G48" i="241"/>
  <c r="F38" i="236"/>
  <c r="F27" i="239"/>
  <c r="F22" i="238"/>
  <c r="F29" i="237"/>
  <c r="F30" i="243"/>
  <c r="G40" i="242"/>
  <c r="M64" i="239"/>
  <c r="G35" i="234"/>
  <c r="F28" i="243"/>
  <c r="M61" i="238"/>
  <c r="F26" i="241"/>
  <c r="M62" i="242"/>
  <c r="G20" i="237"/>
  <c r="N61" i="244"/>
  <c r="G39" i="239"/>
  <c r="G49" i="239"/>
  <c r="G36" i="239"/>
  <c r="G21" i="243"/>
  <c r="F32" i="243"/>
  <c r="G22" i="235"/>
  <c r="F26" i="238"/>
  <c r="F47" i="241"/>
  <c r="F23" i="243"/>
  <c r="N62" i="234"/>
  <c r="N65" i="236"/>
  <c r="F36" i="243"/>
  <c r="G48" i="242"/>
  <c r="G40" i="239"/>
  <c r="G46" i="239"/>
  <c r="G41" i="239"/>
  <c r="G47" i="239"/>
  <c r="F24" i="238"/>
  <c r="G48" i="238"/>
  <c r="G48" i="237"/>
  <c r="G22" i="237"/>
  <c r="G34" i="237"/>
  <c r="M65" i="237"/>
  <c r="F33" i="237"/>
  <c r="G24" i="237"/>
  <c r="N65" i="234"/>
  <c r="N64" i="234"/>
  <c r="F28" i="235"/>
  <c r="F32" i="234"/>
  <c r="G24" i="243"/>
  <c r="F27" i="236"/>
  <c r="F48" i="239"/>
  <c r="F44" i="241"/>
  <c r="F31" i="241"/>
  <c r="G33" i="242"/>
  <c r="F36" i="236"/>
  <c r="F37" i="236"/>
  <c r="G36" i="237"/>
  <c r="G43" i="237"/>
  <c r="F45" i="237"/>
  <c r="G28" i="234"/>
  <c r="F35" i="237"/>
  <c r="F44" i="238"/>
  <c r="G36" i="235"/>
  <c r="G26" i="239"/>
  <c r="F37" i="238"/>
  <c r="G41" i="237"/>
  <c r="G38" i="235"/>
  <c r="G23" i="234"/>
  <c r="G49" i="234"/>
  <c r="M61" i="237"/>
  <c r="M65" i="244"/>
  <c r="M63" i="236"/>
  <c r="N65" i="241"/>
  <c r="M64" i="241"/>
  <c r="M63" i="243"/>
  <c r="M62" i="243"/>
  <c r="M65" i="242"/>
  <c r="G27" i="242"/>
  <c r="G33" i="241"/>
  <c r="F46" i="241"/>
  <c r="G24" i="239"/>
  <c r="F45" i="239"/>
  <c r="F31" i="239"/>
  <c r="G32" i="239"/>
  <c r="G43" i="239"/>
  <c r="F34" i="238"/>
  <c r="F32" i="238"/>
  <c r="F38" i="238"/>
  <c r="F35" i="238"/>
  <c r="N64" i="237"/>
  <c r="N62" i="237"/>
  <c r="N64" i="235"/>
  <c r="G49" i="237"/>
  <c r="G39" i="237"/>
  <c r="G25" i="237"/>
  <c r="G27" i="237"/>
  <c r="G42" i="237"/>
  <c r="G44" i="235"/>
  <c r="G42" i="234"/>
  <c r="G46" i="234"/>
  <c r="N63" i="235"/>
  <c r="F25" i="241"/>
  <c r="F28" i="241"/>
  <c r="N64" i="243"/>
  <c r="F22" i="236"/>
  <c r="G42" i="239"/>
  <c r="G31" i="237"/>
  <c r="G47" i="237"/>
  <c r="F35" i="239"/>
  <c r="G46" i="237"/>
  <c r="F27" i="243"/>
  <c r="G21" i="239"/>
  <c r="F21" i="237"/>
  <c r="F28" i="239"/>
  <c r="G30" i="235"/>
  <c r="G20" i="238"/>
  <c r="M62" i="241"/>
  <c r="F31" i="243"/>
  <c r="F21" i="238"/>
  <c r="G44" i="239"/>
  <c r="M64" i="238"/>
  <c r="F32" i="241"/>
  <c r="G22" i="243"/>
  <c r="G29" i="243"/>
  <c r="F33" i="236"/>
  <c r="F42" i="236"/>
  <c r="G25" i="239"/>
  <c r="F42" i="238"/>
  <c r="F23" i="238"/>
  <c r="F24" i="236"/>
  <c r="F44" i="236"/>
  <c r="F32" i="237"/>
  <c r="F30" i="234"/>
  <c r="G30" i="234"/>
  <c r="F48" i="234"/>
  <c r="G48" i="234"/>
  <c r="N61" i="238"/>
  <c r="N63" i="239"/>
  <c r="M65" i="239"/>
  <c r="N62" i="241"/>
  <c r="M64" i="244"/>
  <c r="F26" i="243"/>
  <c r="F46" i="236"/>
  <c r="G20" i="239"/>
  <c r="G30" i="239"/>
  <c r="F49" i="238"/>
  <c r="F43" i="238"/>
  <c r="F39" i="238"/>
  <c r="G26" i="237"/>
  <c r="F26" i="234"/>
  <c r="G26" i="234"/>
  <c r="M61" i="239"/>
  <c r="G28" i="237"/>
  <c r="G44" i="237"/>
  <c r="F25" i="238"/>
  <c r="F47" i="238"/>
  <c r="N61" i="236"/>
  <c r="N61" i="237"/>
  <c r="N61" i="235"/>
  <c r="N63" i="238"/>
  <c r="M65" i="241"/>
  <c r="G49" i="242"/>
  <c r="G35" i="242"/>
  <c r="F33" i="238"/>
  <c r="G38" i="237"/>
  <c r="F40" i="238"/>
  <c r="F37" i="237"/>
  <c r="F39" i="234"/>
  <c r="F21" i="234"/>
  <c r="G21" i="234"/>
  <c r="F44" i="234"/>
  <c r="G33" i="234"/>
  <c r="F43" i="235"/>
  <c r="G43" i="235"/>
  <c r="F35" i="235"/>
  <c r="G35" i="235"/>
  <c r="F27" i="235"/>
  <c r="G27" i="235"/>
  <c r="G20" i="235"/>
  <c r="F20" i="235"/>
  <c r="G38" i="239"/>
  <c r="F32" i="235"/>
  <c r="G32" i="235"/>
  <c r="F34" i="235"/>
  <c r="G34" i="235"/>
  <c r="F25" i="234"/>
  <c r="G25" i="234"/>
  <c r="F43" i="234"/>
  <c r="G43" i="234"/>
  <c r="F31" i="234"/>
  <c r="G31" i="234"/>
  <c r="F45" i="234"/>
  <c r="G45" i="234"/>
  <c r="G33" i="239"/>
  <c r="F41" i="235"/>
  <c r="G41" i="235"/>
  <c r="F33" i="235"/>
  <c r="G33" i="235"/>
  <c r="F25" i="235"/>
  <c r="G25" i="235"/>
  <c r="M65" i="238"/>
  <c r="F29" i="239"/>
  <c r="F34" i="241"/>
  <c r="G23" i="242"/>
  <c r="M61" i="244"/>
  <c r="G23" i="239"/>
  <c r="F28" i="238"/>
  <c r="F40" i="235"/>
  <c r="G40" i="235"/>
  <c r="F42" i="235"/>
  <c r="G42" i="235"/>
  <c r="F27" i="234"/>
  <c r="G27" i="234"/>
  <c r="F22" i="234"/>
  <c r="G22" i="234"/>
  <c r="F36" i="234"/>
  <c r="G36" i="234"/>
  <c r="F47" i="234"/>
  <c r="G47" i="234"/>
  <c r="F47" i="235"/>
  <c r="G47" i="235"/>
  <c r="F39" i="235"/>
  <c r="G39" i="235"/>
  <c r="F31" i="235"/>
  <c r="G31" i="235"/>
  <c r="F23" i="235"/>
  <c r="G23" i="235"/>
  <c r="N63" i="236"/>
  <c r="F21" i="241"/>
  <c r="N61" i="241"/>
  <c r="G47" i="242"/>
  <c r="G39" i="242"/>
  <c r="G32" i="242"/>
  <c r="N62" i="242"/>
  <c r="N65" i="243"/>
  <c r="F33" i="243"/>
  <c r="N64" i="244"/>
  <c r="G34" i="239"/>
  <c r="F36" i="238"/>
  <c r="F48" i="235"/>
  <c r="G48" i="235"/>
  <c r="F49" i="235"/>
  <c r="G49" i="235"/>
  <c r="F34" i="234"/>
  <c r="G34" i="234"/>
  <c r="F24" i="234"/>
  <c r="G24" i="234"/>
  <c r="F38" i="234"/>
  <c r="G38" i="234"/>
  <c r="M64" i="235"/>
  <c r="F45" i="235"/>
  <c r="G45" i="235"/>
  <c r="F37" i="235"/>
  <c r="G37" i="235"/>
  <c r="F29" i="235"/>
  <c r="G29" i="235"/>
  <c r="F21" i="235"/>
  <c r="G21" i="235"/>
  <c r="M63" i="237"/>
  <c r="F35" i="241"/>
  <c r="F30" i="241"/>
  <c r="G20" i="242"/>
  <c r="G44" i="242"/>
  <c r="G36" i="242"/>
  <c r="G31" i="242"/>
  <c r="G22" i="239"/>
  <c r="F45" i="238"/>
  <c r="G29" i="239"/>
  <c r="F23" i="239"/>
  <c r="F31" i="238"/>
  <c r="F24" i="235"/>
  <c r="G24" i="235"/>
  <c r="F26" i="235"/>
  <c r="G26" i="235"/>
  <c r="G20" i="234"/>
  <c r="F20" i="234"/>
  <c r="F41" i="234"/>
  <c r="G41" i="234"/>
  <c r="F29" i="234"/>
  <c r="G29" i="234"/>
  <c r="F40" i="234"/>
  <c r="G40" i="234"/>
  <c r="F31" i="236"/>
  <c r="F20" i="236"/>
  <c r="G48" i="236"/>
  <c r="F48" i="236"/>
  <c r="G43" i="236"/>
  <c r="F43" i="236"/>
  <c r="G32" i="236"/>
  <c r="F32" i="236"/>
  <c r="G21" i="236"/>
  <c r="F21" i="236"/>
  <c r="G35" i="236"/>
  <c r="F35" i="236"/>
  <c r="G49" i="236"/>
  <c r="F49" i="236"/>
  <c r="G41" i="236"/>
  <c r="F41" i="236"/>
  <c r="G30" i="236"/>
  <c r="F30" i="236"/>
  <c r="G28" i="236"/>
  <c r="F28" i="236"/>
  <c r="G47" i="236"/>
  <c r="F47" i="236"/>
  <c r="G39" i="236"/>
  <c r="F39" i="236"/>
  <c r="G25" i="236"/>
  <c r="F25" i="236"/>
  <c r="G26" i="236"/>
  <c r="F26" i="236"/>
  <c r="G45" i="236"/>
  <c r="F45" i="236"/>
  <c r="G34" i="236"/>
  <c r="F34" i="236"/>
  <c r="G23" i="236"/>
  <c r="F23" i="236"/>
  <c r="N62" i="244"/>
  <c r="M61" i="243"/>
  <c r="N63" i="243"/>
  <c r="N62" i="243"/>
  <c r="N65" i="239"/>
  <c r="N64" i="239"/>
  <c r="N65" i="238"/>
  <c r="M61" i="236"/>
  <c r="M65" i="236"/>
  <c r="G27" i="244"/>
  <c r="F27" i="244"/>
  <c r="G34" i="244"/>
  <c r="F34" i="244"/>
  <c r="G26" i="244"/>
  <c r="F26" i="244"/>
  <c r="G38" i="244"/>
  <c r="F38" i="244"/>
  <c r="G42" i="244"/>
  <c r="F42" i="244"/>
  <c r="G33" i="244"/>
  <c r="F33" i="244"/>
  <c r="G25" i="244"/>
  <c r="F25" i="244"/>
  <c r="G32" i="244"/>
  <c r="F32" i="244"/>
  <c r="G24" i="244"/>
  <c r="F24" i="244"/>
  <c r="G39" i="244"/>
  <c r="F39" i="244"/>
  <c r="G43" i="244"/>
  <c r="F43" i="244"/>
  <c r="G31" i="244"/>
  <c r="F31" i="244"/>
  <c r="G23" i="244"/>
  <c r="F23" i="244"/>
  <c r="G30" i="244"/>
  <c r="F30" i="244"/>
  <c r="G22" i="244"/>
  <c r="F22" i="244"/>
  <c r="G36" i="244"/>
  <c r="F36" i="244"/>
  <c r="G40" i="244"/>
  <c r="F40" i="244"/>
  <c r="G44" i="244"/>
  <c r="F44" i="244"/>
  <c r="G48" i="244"/>
  <c r="F48" i="244"/>
  <c r="G35" i="244"/>
  <c r="F35" i="244"/>
  <c r="G46" i="244"/>
  <c r="F46" i="244"/>
  <c r="G47" i="244"/>
  <c r="F47" i="244"/>
  <c r="G29" i="244"/>
  <c r="F29" i="244"/>
  <c r="G21" i="244"/>
  <c r="F21" i="244"/>
  <c r="G28" i="244"/>
  <c r="F28" i="244"/>
  <c r="G20" i="244"/>
  <c r="F20" i="244"/>
  <c r="G37" i="244"/>
  <c r="F37" i="244"/>
  <c r="G41" i="244"/>
  <c r="F41" i="244"/>
  <c r="G45" i="244"/>
  <c r="F45" i="244"/>
  <c r="G49" i="244"/>
  <c r="F49" i="244"/>
  <c r="G40" i="243"/>
  <c r="F40" i="243"/>
  <c r="G44" i="243"/>
  <c r="F44" i="243"/>
  <c r="G48" i="243"/>
  <c r="F48" i="243"/>
  <c r="G38" i="243"/>
  <c r="F38" i="243"/>
  <c r="G42" i="243"/>
  <c r="F42" i="243"/>
  <c r="G46" i="243"/>
  <c r="F46" i="243"/>
  <c r="G37" i="243"/>
  <c r="F37" i="243"/>
  <c r="G41" i="243"/>
  <c r="F41" i="243"/>
  <c r="G45" i="243"/>
  <c r="F45" i="243"/>
  <c r="G49" i="243"/>
  <c r="F49" i="243"/>
  <c r="G39" i="243"/>
  <c r="F39" i="243"/>
  <c r="G43" i="243"/>
  <c r="F43" i="243"/>
  <c r="G47" i="243"/>
  <c r="F47" i="243"/>
  <c r="G45" i="242"/>
  <c r="G29" i="242"/>
  <c r="G21" i="242"/>
  <c r="G37" i="242"/>
  <c r="G25" i="242"/>
  <c r="G41" i="242"/>
  <c r="F29" i="241"/>
  <c r="F27" i="241"/>
  <c r="F45" i="241"/>
  <c r="F43" i="241"/>
  <c r="F20" i="241"/>
  <c r="F42" i="241"/>
  <c r="F41" i="241"/>
  <c r="F23" i="241"/>
  <c r="F38" i="241"/>
  <c r="F22" i="241"/>
  <c r="F49" i="241"/>
  <c r="F40" i="241"/>
  <c r="F24" i="241"/>
  <c r="G46" i="242"/>
  <c r="G42" i="242"/>
  <c r="G38" i="242"/>
  <c r="G34" i="242"/>
  <c r="G30" i="242"/>
  <c r="G26" i="242"/>
  <c r="G22" i="242"/>
  <c r="M64" i="242"/>
  <c r="M63" i="242"/>
  <c r="F54" i="242" a="1"/>
  <c r="F54" i="242" s="1"/>
  <c r="F53" i="242" a="1"/>
  <c r="F53" i="242" s="1"/>
  <c r="AF19" i="216" s="1"/>
  <c r="F52" i="242" a="1"/>
  <c r="F52" i="242" s="1"/>
  <c r="F51" i="242" a="1"/>
  <c r="F51" i="242" s="1"/>
  <c r="N64" i="242"/>
  <c r="N61" i="242"/>
  <c r="N65" i="242"/>
  <c r="G28" i="242"/>
  <c r="G24" i="242"/>
  <c r="F37" i="241"/>
  <c r="M62" i="235"/>
  <c r="M65" i="235"/>
  <c r="M61" i="235"/>
  <c r="M62" i="234"/>
  <c r="M65" i="234"/>
  <c r="M61" i="234"/>
  <c r="M64" i="234"/>
  <c r="M63" i="234"/>
  <c r="D21" i="231"/>
  <c r="E21" i="231"/>
  <c r="D22" i="231"/>
  <c r="E22" i="231"/>
  <c r="D23" i="231"/>
  <c r="E23" i="231"/>
  <c r="D24" i="231"/>
  <c r="E24" i="231"/>
  <c r="D25" i="231"/>
  <c r="E25" i="231"/>
  <c r="D26" i="231"/>
  <c r="E26" i="231"/>
  <c r="D27" i="231"/>
  <c r="E27" i="231"/>
  <c r="D28" i="231"/>
  <c r="E28" i="231"/>
  <c r="D29" i="231"/>
  <c r="E29" i="231"/>
  <c r="D30" i="231"/>
  <c r="E30" i="231"/>
  <c r="D31" i="231"/>
  <c r="E31" i="231"/>
  <c r="D32" i="231"/>
  <c r="E32" i="231"/>
  <c r="D33" i="231"/>
  <c r="E33" i="231"/>
  <c r="D34" i="231"/>
  <c r="E34" i="231"/>
  <c r="D35" i="231"/>
  <c r="E35" i="231"/>
  <c r="D36" i="231"/>
  <c r="E36" i="231"/>
  <c r="D37" i="231"/>
  <c r="E37" i="231"/>
  <c r="D38" i="231"/>
  <c r="E38" i="231"/>
  <c r="D39" i="231"/>
  <c r="E39" i="231"/>
  <c r="D40" i="231"/>
  <c r="E40" i="231"/>
  <c r="D41" i="231"/>
  <c r="E41" i="231"/>
  <c r="D42" i="231"/>
  <c r="E42" i="231"/>
  <c r="D43" i="231"/>
  <c r="E43" i="231"/>
  <c r="D44" i="231"/>
  <c r="E44" i="231"/>
  <c r="D45" i="231"/>
  <c r="E45" i="231"/>
  <c r="D46" i="231"/>
  <c r="E46" i="231"/>
  <c r="D47" i="231"/>
  <c r="E47" i="231"/>
  <c r="D48" i="231"/>
  <c r="E48" i="231"/>
  <c r="D49" i="231"/>
  <c r="E49" i="231"/>
  <c r="E20" i="231"/>
  <c r="D20" i="231"/>
  <c r="D21" i="226"/>
  <c r="E21" i="226"/>
  <c r="D22" i="226"/>
  <c r="E22" i="226"/>
  <c r="D23" i="226"/>
  <c r="E23" i="226"/>
  <c r="D24" i="226"/>
  <c r="E24" i="226"/>
  <c r="D25" i="226"/>
  <c r="E25" i="226"/>
  <c r="D26" i="226"/>
  <c r="E26" i="226"/>
  <c r="D27" i="226"/>
  <c r="E27" i="226"/>
  <c r="D28" i="226"/>
  <c r="E28" i="226"/>
  <c r="D29" i="226"/>
  <c r="E29" i="226"/>
  <c r="D30" i="226"/>
  <c r="E30" i="226"/>
  <c r="D31" i="226"/>
  <c r="E31" i="226"/>
  <c r="D32" i="226"/>
  <c r="E32" i="226"/>
  <c r="D33" i="226"/>
  <c r="E33" i="226"/>
  <c r="D34" i="226"/>
  <c r="E34" i="226"/>
  <c r="D35" i="226"/>
  <c r="E35" i="226"/>
  <c r="D36" i="226"/>
  <c r="E36" i="226"/>
  <c r="D37" i="226"/>
  <c r="E37" i="226"/>
  <c r="D38" i="226"/>
  <c r="E38" i="226"/>
  <c r="D39" i="226"/>
  <c r="E39" i="226"/>
  <c r="D40" i="226"/>
  <c r="E40" i="226"/>
  <c r="D41" i="226"/>
  <c r="E41" i="226"/>
  <c r="D42" i="226"/>
  <c r="E42" i="226"/>
  <c r="D43" i="226"/>
  <c r="E43" i="226"/>
  <c r="D44" i="226"/>
  <c r="E44" i="226"/>
  <c r="D45" i="226"/>
  <c r="E45" i="226"/>
  <c r="D46" i="226"/>
  <c r="E46" i="226"/>
  <c r="D47" i="226"/>
  <c r="E47" i="226"/>
  <c r="D48" i="226"/>
  <c r="E48" i="226"/>
  <c r="D49" i="226"/>
  <c r="E49" i="226"/>
  <c r="E20" i="226"/>
  <c r="D20" i="226"/>
  <c r="D21" i="227"/>
  <c r="E21" i="227"/>
  <c r="D22" i="227"/>
  <c r="E22" i="227"/>
  <c r="D23" i="227"/>
  <c r="E23" i="227"/>
  <c r="D24" i="227"/>
  <c r="E24" i="227"/>
  <c r="D25" i="227"/>
  <c r="E25" i="227"/>
  <c r="D26" i="227"/>
  <c r="E26" i="227"/>
  <c r="D27" i="227"/>
  <c r="E27" i="227"/>
  <c r="D28" i="227"/>
  <c r="E28" i="227"/>
  <c r="D29" i="227"/>
  <c r="E29" i="227"/>
  <c r="D30" i="227"/>
  <c r="E30" i="227"/>
  <c r="D31" i="227"/>
  <c r="E31" i="227"/>
  <c r="D32" i="227"/>
  <c r="E32" i="227"/>
  <c r="D33" i="227"/>
  <c r="E33" i="227"/>
  <c r="D34" i="227"/>
  <c r="E34" i="227"/>
  <c r="D35" i="227"/>
  <c r="E35" i="227"/>
  <c r="D36" i="227"/>
  <c r="E36" i="227"/>
  <c r="D37" i="227"/>
  <c r="E37" i="227"/>
  <c r="D38" i="227"/>
  <c r="E38" i="227"/>
  <c r="D39" i="227"/>
  <c r="E39" i="227"/>
  <c r="D40" i="227"/>
  <c r="E40" i="227"/>
  <c r="D41" i="227"/>
  <c r="E41" i="227"/>
  <c r="D42" i="227"/>
  <c r="E42" i="227"/>
  <c r="D43" i="227"/>
  <c r="E43" i="227"/>
  <c r="D44" i="227"/>
  <c r="E44" i="227"/>
  <c r="D45" i="227"/>
  <c r="E45" i="227"/>
  <c r="D46" i="227"/>
  <c r="E46" i="227"/>
  <c r="D47" i="227"/>
  <c r="E47" i="227"/>
  <c r="D48" i="227"/>
  <c r="E48" i="227"/>
  <c r="D49" i="227"/>
  <c r="E49" i="227"/>
  <c r="E20" i="227"/>
  <c r="D20" i="227"/>
  <c r="D21" i="228"/>
  <c r="E21" i="228"/>
  <c r="D22" i="228"/>
  <c r="E22" i="228"/>
  <c r="D30" i="228"/>
  <c r="E30" i="228"/>
  <c r="D31" i="228"/>
  <c r="E31" i="228"/>
  <c r="D32" i="228"/>
  <c r="E32" i="228"/>
  <c r="D33" i="228"/>
  <c r="E33" i="228"/>
  <c r="D34" i="228"/>
  <c r="E34" i="228"/>
  <c r="D35" i="228"/>
  <c r="E35" i="228"/>
  <c r="D36" i="228"/>
  <c r="E36" i="228"/>
  <c r="D37" i="228"/>
  <c r="E37" i="228"/>
  <c r="D38" i="228"/>
  <c r="E38" i="228"/>
  <c r="D39" i="228"/>
  <c r="E39" i="228"/>
  <c r="D40" i="228"/>
  <c r="E40" i="228"/>
  <c r="D41" i="228"/>
  <c r="E41" i="228"/>
  <c r="D42" i="228"/>
  <c r="E42" i="228"/>
  <c r="D43" i="228"/>
  <c r="E43" i="228"/>
  <c r="D44" i="228"/>
  <c r="E44" i="228"/>
  <c r="D45" i="228"/>
  <c r="E45" i="228"/>
  <c r="D46" i="228"/>
  <c r="E46" i="228"/>
  <c r="D47" i="228"/>
  <c r="E47" i="228"/>
  <c r="D48" i="228"/>
  <c r="E48" i="228"/>
  <c r="D49" i="228"/>
  <c r="E49" i="228"/>
  <c r="E20" i="228"/>
  <c r="D20" i="228"/>
  <c r="D21" i="229"/>
  <c r="E21" i="229"/>
  <c r="D22" i="229"/>
  <c r="E22" i="229"/>
  <c r="D23" i="229"/>
  <c r="E23" i="229"/>
  <c r="D24" i="229"/>
  <c r="E24" i="229"/>
  <c r="D25" i="229"/>
  <c r="E25" i="229"/>
  <c r="D26" i="229"/>
  <c r="E26" i="229"/>
  <c r="D27" i="229"/>
  <c r="E27" i="229"/>
  <c r="D28" i="229"/>
  <c r="E28" i="229"/>
  <c r="D29" i="229"/>
  <c r="E29" i="229"/>
  <c r="D30" i="229"/>
  <c r="E30" i="229"/>
  <c r="D31" i="229"/>
  <c r="E31" i="229"/>
  <c r="D32" i="229"/>
  <c r="E32" i="229"/>
  <c r="D33" i="229"/>
  <c r="E33" i="229"/>
  <c r="D34" i="229"/>
  <c r="E34" i="229"/>
  <c r="D35" i="229"/>
  <c r="E35" i="229"/>
  <c r="D36" i="229"/>
  <c r="E36" i="229"/>
  <c r="D37" i="229"/>
  <c r="E37" i="229"/>
  <c r="D38" i="229"/>
  <c r="E38" i="229"/>
  <c r="D39" i="229"/>
  <c r="E39" i="229"/>
  <c r="D40" i="229"/>
  <c r="E40" i="229"/>
  <c r="D41" i="229"/>
  <c r="E41" i="229"/>
  <c r="D42" i="229"/>
  <c r="E42" i="229"/>
  <c r="D43" i="229"/>
  <c r="E43" i="229"/>
  <c r="D44" i="229"/>
  <c r="E44" i="229"/>
  <c r="D45" i="229"/>
  <c r="E45" i="229"/>
  <c r="D46" i="229"/>
  <c r="E46" i="229"/>
  <c r="D47" i="229"/>
  <c r="E47" i="229"/>
  <c r="D48" i="229"/>
  <c r="E48" i="229"/>
  <c r="D49" i="229"/>
  <c r="E49" i="229"/>
  <c r="E20" i="229"/>
  <c r="D20" i="229"/>
  <c r="D21" i="230"/>
  <c r="E21" i="230"/>
  <c r="D22" i="230"/>
  <c r="E22" i="230"/>
  <c r="D23" i="230"/>
  <c r="E23" i="230"/>
  <c r="D24" i="230"/>
  <c r="E24" i="230"/>
  <c r="D25" i="230"/>
  <c r="E25" i="230"/>
  <c r="D26" i="230"/>
  <c r="E26" i="230"/>
  <c r="D27" i="230"/>
  <c r="E27" i="230"/>
  <c r="D28" i="230"/>
  <c r="E28" i="230"/>
  <c r="D29" i="230"/>
  <c r="E29" i="230"/>
  <c r="D30" i="230"/>
  <c r="E30" i="230"/>
  <c r="D31" i="230"/>
  <c r="E31" i="230"/>
  <c r="D32" i="230"/>
  <c r="E32" i="230"/>
  <c r="D33" i="230"/>
  <c r="E33" i="230"/>
  <c r="D34" i="230"/>
  <c r="E34" i="230"/>
  <c r="D35" i="230"/>
  <c r="E35" i="230"/>
  <c r="D36" i="230"/>
  <c r="E36" i="230"/>
  <c r="D37" i="230"/>
  <c r="E37" i="230"/>
  <c r="D38" i="230"/>
  <c r="E38" i="230"/>
  <c r="D39" i="230"/>
  <c r="E39" i="230"/>
  <c r="D40" i="230"/>
  <c r="E40" i="230"/>
  <c r="D41" i="230"/>
  <c r="E41" i="230"/>
  <c r="D42" i="230"/>
  <c r="E42" i="230"/>
  <c r="D43" i="230"/>
  <c r="E43" i="230"/>
  <c r="D44" i="230"/>
  <c r="E44" i="230"/>
  <c r="D45" i="230"/>
  <c r="E45" i="230"/>
  <c r="D46" i="230"/>
  <c r="E46" i="230"/>
  <c r="D47" i="230"/>
  <c r="E47" i="230"/>
  <c r="D48" i="230"/>
  <c r="E48" i="230"/>
  <c r="D49" i="230"/>
  <c r="E49" i="230"/>
  <c r="E20" i="230"/>
  <c r="D20" i="230"/>
  <c r="D21" i="222"/>
  <c r="E21" i="222"/>
  <c r="D22" i="222"/>
  <c r="E22" i="222"/>
  <c r="D23" i="222"/>
  <c r="E23" i="222"/>
  <c r="D24" i="222"/>
  <c r="E24" i="222"/>
  <c r="D25" i="222"/>
  <c r="E25" i="222"/>
  <c r="D26" i="222"/>
  <c r="E26" i="222"/>
  <c r="D27" i="222"/>
  <c r="E27" i="222"/>
  <c r="D28" i="222"/>
  <c r="E28" i="222"/>
  <c r="D29" i="222"/>
  <c r="E29" i="222"/>
  <c r="D30" i="222"/>
  <c r="E30" i="222"/>
  <c r="D31" i="222"/>
  <c r="E31" i="222"/>
  <c r="D32" i="222"/>
  <c r="E32" i="222"/>
  <c r="D33" i="222"/>
  <c r="E33" i="222"/>
  <c r="D34" i="222"/>
  <c r="E34" i="222"/>
  <c r="D35" i="222"/>
  <c r="E35" i="222"/>
  <c r="D36" i="222"/>
  <c r="E36" i="222"/>
  <c r="D37" i="222"/>
  <c r="E37" i="222"/>
  <c r="D38" i="222"/>
  <c r="E38" i="222"/>
  <c r="D39" i="222"/>
  <c r="E39" i="222"/>
  <c r="D40" i="222"/>
  <c r="E40" i="222"/>
  <c r="D41" i="222"/>
  <c r="E41" i="222"/>
  <c r="D42" i="222"/>
  <c r="E42" i="222"/>
  <c r="D43" i="222"/>
  <c r="E43" i="222"/>
  <c r="D44" i="222"/>
  <c r="E44" i="222"/>
  <c r="D45" i="222"/>
  <c r="E45" i="222"/>
  <c r="D46" i="222"/>
  <c r="E46" i="222"/>
  <c r="D47" i="222"/>
  <c r="E47" i="222"/>
  <c r="D48" i="222"/>
  <c r="E48" i="222"/>
  <c r="D49" i="222"/>
  <c r="E49" i="222"/>
  <c r="E20" i="222"/>
  <c r="D20" i="222"/>
  <c r="D21" i="221"/>
  <c r="E21" i="221"/>
  <c r="D22" i="221"/>
  <c r="E22" i="221"/>
  <c r="D23" i="221"/>
  <c r="E23" i="221"/>
  <c r="D24" i="221"/>
  <c r="E24" i="221"/>
  <c r="D25" i="221"/>
  <c r="E25" i="221"/>
  <c r="D26" i="221"/>
  <c r="E26" i="221"/>
  <c r="D27" i="221"/>
  <c r="E27" i="221"/>
  <c r="D28" i="221"/>
  <c r="E28" i="221"/>
  <c r="D29" i="221"/>
  <c r="E29" i="221"/>
  <c r="D30" i="221"/>
  <c r="E30" i="221"/>
  <c r="D31" i="221"/>
  <c r="E31" i="221"/>
  <c r="D32" i="221"/>
  <c r="E32" i="221"/>
  <c r="D33" i="221"/>
  <c r="E33" i="221"/>
  <c r="D34" i="221"/>
  <c r="E34" i="221"/>
  <c r="D35" i="221"/>
  <c r="E35" i="221"/>
  <c r="D36" i="221"/>
  <c r="E36" i="221"/>
  <c r="D37" i="221"/>
  <c r="E37" i="221"/>
  <c r="D38" i="221"/>
  <c r="E38" i="221"/>
  <c r="D39" i="221"/>
  <c r="E39" i="221"/>
  <c r="D40" i="221"/>
  <c r="E40" i="221"/>
  <c r="D41" i="221"/>
  <c r="E41" i="221"/>
  <c r="D42" i="221"/>
  <c r="E42" i="221"/>
  <c r="D43" i="221"/>
  <c r="E43" i="221"/>
  <c r="D44" i="221"/>
  <c r="E44" i="221"/>
  <c r="D45" i="221"/>
  <c r="E45" i="221"/>
  <c r="D46" i="221"/>
  <c r="E46" i="221"/>
  <c r="D47" i="221"/>
  <c r="E47" i="221"/>
  <c r="D48" i="221"/>
  <c r="E48" i="221"/>
  <c r="D49" i="221"/>
  <c r="E49" i="221"/>
  <c r="E20" i="221"/>
  <c r="D20" i="221"/>
  <c r="D21" i="232"/>
  <c r="E21" i="232"/>
  <c r="D22" i="232"/>
  <c r="E22" i="232"/>
  <c r="D23" i="232"/>
  <c r="E23" i="232"/>
  <c r="D24" i="232"/>
  <c r="E24" i="232"/>
  <c r="D25" i="232"/>
  <c r="E25" i="232"/>
  <c r="D26" i="232"/>
  <c r="E26" i="232"/>
  <c r="D27" i="232"/>
  <c r="E27" i="232"/>
  <c r="D28" i="232"/>
  <c r="E28" i="232"/>
  <c r="D29" i="232"/>
  <c r="E29" i="232"/>
  <c r="D30" i="232"/>
  <c r="E30" i="232"/>
  <c r="D31" i="232"/>
  <c r="E31" i="232"/>
  <c r="D32" i="232"/>
  <c r="E32" i="232"/>
  <c r="D33" i="232"/>
  <c r="E33" i="232"/>
  <c r="D34" i="232"/>
  <c r="E34" i="232"/>
  <c r="D35" i="232"/>
  <c r="E35" i="232"/>
  <c r="D36" i="232"/>
  <c r="E36" i="232"/>
  <c r="D37" i="232"/>
  <c r="E37" i="232"/>
  <c r="D38" i="232"/>
  <c r="E38" i="232"/>
  <c r="D39" i="232"/>
  <c r="E39" i="232"/>
  <c r="D40" i="232"/>
  <c r="E40" i="232"/>
  <c r="D41" i="232"/>
  <c r="E41" i="232"/>
  <c r="D42" i="232"/>
  <c r="E42" i="232"/>
  <c r="D43" i="232"/>
  <c r="E43" i="232"/>
  <c r="D44" i="232"/>
  <c r="E44" i="232"/>
  <c r="D45" i="232"/>
  <c r="E45" i="232"/>
  <c r="D46" i="232"/>
  <c r="E46" i="232"/>
  <c r="D47" i="232"/>
  <c r="E47" i="232"/>
  <c r="D48" i="232"/>
  <c r="E48" i="232"/>
  <c r="D49" i="232"/>
  <c r="E49" i="232"/>
  <c r="E20" i="232"/>
  <c r="D20" i="232"/>
  <c r="D24" i="159"/>
  <c r="E24" i="159"/>
  <c r="D35" i="159"/>
  <c r="D36" i="159"/>
  <c r="D37" i="159"/>
  <c r="D38" i="159"/>
  <c r="D39" i="159"/>
  <c r="D40" i="159"/>
  <c r="D41" i="159"/>
  <c r="D42" i="159"/>
  <c r="D43" i="159"/>
  <c r="D44" i="159"/>
  <c r="D45" i="159"/>
  <c r="D46" i="159"/>
  <c r="D47" i="159"/>
  <c r="D48" i="159"/>
  <c r="D49" i="159"/>
  <c r="D30" i="159"/>
  <c r="D31" i="159"/>
  <c r="D32" i="159"/>
  <c r="D33" i="159"/>
  <c r="D34" i="159"/>
  <c r="G54" i="241" l="1" a="1"/>
  <c r="G54" i="241" s="1"/>
  <c r="AI18" i="216" s="1"/>
  <c r="G52" i="241" a="1"/>
  <c r="G52" i="241" s="1"/>
  <c r="AE18" i="216" s="1"/>
  <c r="G52" i="238" a="1"/>
  <c r="G52" i="238" s="1"/>
  <c r="AE16" i="216" s="1"/>
  <c r="G53" i="241" a="1"/>
  <c r="G53" i="241" s="1"/>
  <c r="AG18" i="216" s="1"/>
  <c r="G53" i="237" a="1"/>
  <c r="G53" i="237" s="1"/>
  <c r="AG15" i="216" s="1"/>
  <c r="G51" i="241" a="1"/>
  <c r="G51" i="241" s="1"/>
  <c r="AA18" i="216" s="1"/>
  <c r="AC18" i="216" s="1"/>
  <c r="G51" i="238" a="1"/>
  <c r="G51" i="238" s="1"/>
  <c r="G54" i="238" a="1"/>
  <c r="G54" i="238" s="1"/>
  <c r="AI16" i="216" s="1"/>
  <c r="F52" i="239" a="1"/>
  <c r="F52" i="239" s="1"/>
  <c r="AD17" i="216" s="1"/>
  <c r="G53" i="238" a="1"/>
  <c r="G53" i="238" s="1"/>
  <c r="AG16" i="216" s="1"/>
  <c r="F51" i="237" a="1"/>
  <c r="F51" i="237" s="1"/>
  <c r="Z15" i="216" s="1"/>
  <c r="AB15" i="216" s="1"/>
  <c r="F52" i="237" a="1"/>
  <c r="F52" i="237" s="1"/>
  <c r="AD15" i="216" s="1"/>
  <c r="F51" i="239" a="1"/>
  <c r="F51" i="239" s="1"/>
  <c r="Z17" i="216" s="1"/>
  <c r="AB17" i="216" s="1"/>
  <c r="G54" i="237" a="1"/>
  <c r="G54" i="237" s="1"/>
  <c r="AI15" i="216" s="1"/>
  <c r="F53" i="238" a="1"/>
  <c r="F53" i="238" s="1"/>
  <c r="AF16" i="216" s="1"/>
  <c r="F53" i="237" a="1"/>
  <c r="F53" i="237" s="1"/>
  <c r="AF15" i="216" s="1"/>
  <c r="F54" i="239" a="1"/>
  <c r="F54" i="239" s="1"/>
  <c r="AH17" i="216" s="1"/>
  <c r="F54" i="237" a="1"/>
  <c r="F54" i="237" s="1"/>
  <c r="AH15" i="216" s="1"/>
  <c r="F52" i="236" a="1"/>
  <c r="F52" i="236" s="1"/>
  <c r="AD14" i="216" s="1"/>
  <c r="G52" i="239" a="1"/>
  <c r="G52" i="239" s="1"/>
  <c r="AE17" i="216" s="1"/>
  <c r="G54" i="235" a="1"/>
  <c r="G54" i="235" s="1"/>
  <c r="AI13" i="216" s="1"/>
  <c r="F52" i="238" a="1"/>
  <c r="F52" i="238" s="1"/>
  <c r="AD16" i="216" s="1"/>
  <c r="G51" i="237" a="1"/>
  <c r="G51" i="237" s="1"/>
  <c r="AA15" i="216" s="1"/>
  <c r="AC15" i="216" s="1"/>
  <c r="G52" i="237" a="1"/>
  <c r="G52" i="237" s="1"/>
  <c r="AE15" i="216" s="1"/>
  <c r="F52" i="235" a="1"/>
  <c r="F52" i="235" s="1"/>
  <c r="AD13" i="216" s="1"/>
  <c r="F51" i="235" a="1"/>
  <c r="F51" i="235" s="1"/>
  <c r="Z13" i="216" s="1"/>
  <c r="AB13" i="216" s="1"/>
  <c r="G52" i="235" a="1"/>
  <c r="G52" i="235" s="1"/>
  <c r="AE13" i="216" s="1"/>
  <c r="G53" i="239" a="1"/>
  <c r="G53" i="239" s="1"/>
  <c r="AG17" i="216" s="1"/>
  <c r="E51" i="226" a="1"/>
  <c r="E51" i="226" s="1"/>
  <c r="E13" i="233" s="1"/>
  <c r="D53" i="231" a="1"/>
  <c r="D53" i="231" s="1"/>
  <c r="F51" i="236" a="1"/>
  <c r="F51" i="236" s="1"/>
  <c r="F51" i="238" a="1"/>
  <c r="F51" i="238" s="1"/>
  <c r="Z16" i="216" s="1"/>
  <c r="AB16" i="216" s="1"/>
  <c r="G54" i="239" a="1"/>
  <c r="G54" i="239" s="1"/>
  <c r="AI17" i="216" s="1"/>
  <c r="F54" i="238" a="1"/>
  <c r="F54" i="238" s="1"/>
  <c r="AH16" i="216" s="1"/>
  <c r="F52" i="234" a="1"/>
  <c r="F52" i="234" s="1"/>
  <c r="F51" i="234" a="1"/>
  <c r="F51" i="234" s="1"/>
  <c r="F53" i="234" a="1"/>
  <c r="F53" i="234" s="1"/>
  <c r="AF12" i="216" s="1"/>
  <c r="F54" i="234" a="1"/>
  <c r="F54" i="234" s="1"/>
  <c r="G51" i="239" a="1"/>
  <c r="G51" i="239" s="1"/>
  <c r="AA17" i="216" s="1"/>
  <c r="AC17" i="216" s="1"/>
  <c r="G53" i="234" a="1"/>
  <c r="G53" i="234" s="1"/>
  <c r="AG12" i="216" s="1"/>
  <c r="G52" i="234" a="1"/>
  <c r="G52" i="234" s="1"/>
  <c r="G51" i="234" a="1"/>
  <c r="G51" i="234" s="1"/>
  <c r="G54" i="234" a="1"/>
  <c r="G54" i="234" s="1"/>
  <c r="G51" i="235" a="1"/>
  <c r="G51" i="235" s="1"/>
  <c r="AA13" i="216" s="1"/>
  <c r="AC13" i="216" s="1"/>
  <c r="G53" i="235" a="1"/>
  <c r="G53" i="235" s="1"/>
  <c r="AG13" i="216" s="1"/>
  <c r="F54" i="236" a="1"/>
  <c r="F54" i="236" s="1"/>
  <c r="AH14" i="216" s="1"/>
  <c r="F53" i="236" a="1"/>
  <c r="F53" i="236" s="1"/>
  <c r="AF14" i="216" s="1"/>
  <c r="G53" i="236" a="1"/>
  <c r="G53" i="236" s="1"/>
  <c r="AG14" i="216" s="1"/>
  <c r="G54" i="236" a="1"/>
  <c r="G54" i="236" s="1"/>
  <c r="AI14" i="216" s="1"/>
  <c r="G52" i="236" a="1"/>
  <c r="G52" i="236" s="1"/>
  <c r="AE14" i="216" s="1"/>
  <c r="G51" i="236" a="1"/>
  <c r="G51" i="236" s="1"/>
  <c r="AA14" i="216" s="1"/>
  <c r="AC14" i="216" s="1"/>
  <c r="G53" i="242" a="1"/>
  <c r="G53" i="242" s="1"/>
  <c r="AG19" i="216" s="1"/>
  <c r="G52" i="242" a="1"/>
  <c r="G52" i="242" s="1"/>
  <c r="F53" i="241" a="1"/>
  <c r="F53" i="241" s="1"/>
  <c r="AF18" i="216" s="1"/>
  <c r="F54" i="244" a="1"/>
  <c r="F54" i="244" s="1"/>
  <c r="F52" i="244" a="1"/>
  <c r="F52" i="244" s="1"/>
  <c r="F53" i="244" a="1"/>
  <c r="F53" i="244" s="1"/>
  <c r="AF21" i="216" s="1"/>
  <c r="F51" i="244" a="1"/>
  <c r="F51" i="244" s="1"/>
  <c r="G52" i="244" a="1"/>
  <c r="G52" i="244" s="1"/>
  <c r="G54" i="244" a="1"/>
  <c r="G54" i="244" s="1"/>
  <c r="G51" i="244" a="1"/>
  <c r="G51" i="244" s="1"/>
  <c r="G53" i="244" a="1"/>
  <c r="G53" i="244" s="1"/>
  <c r="AG21" i="216" s="1"/>
  <c r="G52" i="243" a="1"/>
  <c r="G52" i="243" s="1"/>
  <c r="G53" i="243" a="1"/>
  <c r="G53" i="243" s="1"/>
  <c r="AG20" i="216" s="1"/>
  <c r="G54" i="243" a="1"/>
  <c r="G54" i="243" s="1"/>
  <c r="F51" i="243" a="1"/>
  <c r="F51" i="243" s="1"/>
  <c r="F52" i="243" a="1"/>
  <c r="F52" i="243" s="1"/>
  <c r="F54" i="243" a="1"/>
  <c r="F54" i="243" s="1"/>
  <c r="F53" i="243" a="1"/>
  <c r="F53" i="243" s="1"/>
  <c r="AF20" i="216" s="1"/>
  <c r="G51" i="243" a="1"/>
  <c r="G51" i="243" s="1"/>
  <c r="F54" i="241" a="1"/>
  <c r="F54" i="241" s="1"/>
  <c r="AH18" i="216" s="1"/>
  <c r="F51" i="241" a="1"/>
  <c r="F51" i="241" s="1"/>
  <c r="Z18" i="216" s="1"/>
  <c r="AB18" i="216" s="1"/>
  <c r="F52" i="241" a="1"/>
  <c r="F52" i="241" s="1"/>
  <c r="AD18" i="216" s="1"/>
  <c r="G54" i="242" a="1"/>
  <c r="G54" i="242" s="1"/>
  <c r="G51" i="242" a="1"/>
  <c r="G51" i="242" s="1"/>
  <c r="I51" i="242"/>
  <c r="AJ19" i="216" s="1"/>
  <c r="F53" i="239" a="1"/>
  <c r="F53" i="239" s="1"/>
  <c r="AF17" i="216" s="1"/>
  <c r="F53" i="235" a="1"/>
  <c r="F53" i="235" s="1"/>
  <c r="AF13" i="216" s="1"/>
  <c r="F54" i="235" a="1"/>
  <c r="F54" i="235" s="1"/>
  <c r="AH13" i="216" s="1"/>
  <c r="D51" i="226" a="1"/>
  <c r="D51" i="226" s="1"/>
  <c r="D13" i="233" s="1"/>
  <c r="E53" i="226" a="1"/>
  <c r="E53" i="226" s="1"/>
  <c r="N59" i="226" a="1"/>
  <c r="N59" i="226" s="1"/>
  <c r="M58" i="227" a="1"/>
  <c r="M58" i="227" s="1"/>
  <c r="E54" i="228" a="1"/>
  <c r="E54" i="228" s="1"/>
  <c r="M58" i="228" a="1"/>
  <c r="M58" i="228" s="1"/>
  <c r="E51" i="221" a="1"/>
  <c r="E51" i="221" s="1"/>
  <c r="E7" i="233" s="1"/>
  <c r="D53" i="222" a="1"/>
  <c r="D53" i="222" s="1"/>
  <c r="N59" i="232" a="1"/>
  <c r="N59" i="232" s="1"/>
  <c r="E52" i="226" a="1"/>
  <c r="E52" i="226" s="1"/>
  <c r="E51" i="230" a="1"/>
  <c r="E51" i="230" s="1"/>
  <c r="E9" i="233" s="1"/>
  <c r="D52" i="230" a="1"/>
  <c r="D52" i="230" s="1"/>
  <c r="D53" i="229" a="1"/>
  <c r="D53" i="229" s="1"/>
  <c r="D52" i="226" a="1"/>
  <c r="D52" i="226" s="1"/>
  <c r="E52" i="227" a="1"/>
  <c r="E52" i="227" s="1"/>
  <c r="N59" i="227" a="1"/>
  <c r="N59" i="227" s="1"/>
  <c r="E54" i="227" a="1"/>
  <c r="E54" i="227" s="1"/>
  <c r="D52" i="227" a="1"/>
  <c r="D52" i="227" s="1"/>
  <c r="D53" i="227" a="1"/>
  <c r="D53" i="227" s="1"/>
  <c r="D51" i="227" a="1"/>
  <c r="D51" i="227" s="1"/>
  <c r="D12" i="233" s="1"/>
  <c r="E53" i="232" a="1"/>
  <c r="E53" i="232" s="1"/>
  <c r="N58" i="228" a="1"/>
  <c r="N58" i="228" s="1"/>
  <c r="E52" i="228" a="1"/>
  <c r="E52" i="228" s="1"/>
  <c r="D54" i="232" a="1"/>
  <c r="D54" i="232" s="1"/>
  <c r="M58" i="232" a="1"/>
  <c r="M58" i="232" s="1"/>
  <c r="D52" i="232" a="1"/>
  <c r="D52" i="232" s="1"/>
  <c r="M58" i="221" a="1"/>
  <c r="M58" i="221" s="1"/>
  <c r="D53" i="221" a="1"/>
  <c r="D53" i="221" s="1"/>
  <c r="N59" i="229" a="1"/>
  <c r="N59" i="229" s="1"/>
  <c r="E54" i="229" a="1"/>
  <c r="E54" i="229" s="1"/>
  <c r="E51" i="229" a="1"/>
  <c r="E51" i="229" s="1"/>
  <c r="E10" i="233" s="1"/>
  <c r="E53" i="229" a="1"/>
  <c r="E53" i="229" s="1"/>
  <c r="N58" i="232" a="1"/>
  <c r="N58" i="232" s="1"/>
  <c r="N59" i="221" a="1"/>
  <c r="N59" i="221" s="1"/>
  <c r="E53" i="221" a="1"/>
  <c r="E53" i="221" s="1"/>
  <c r="M58" i="230" a="1"/>
  <c r="M58" i="230" s="1"/>
  <c r="D54" i="230" a="1"/>
  <c r="D54" i="230" s="1"/>
  <c r="D52" i="229" a="1"/>
  <c r="D52" i="229" s="1"/>
  <c r="D54" i="227" a="1"/>
  <c r="D54" i="227" s="1"/>
  <c r="E51" i="232" a="1"/>
  <c r="E51" i="232" s="1"/>
  <c r="E15" i="233" s="1"/>
  <c r="N58" i="229" a="1"/>
  <c r="N58" i="229" s="1"/>
  <c r="M58" i="231" a="1"/>
  <c r="M58" i="231" s="1"/>
  <c r="E52" i="231" a="1"/>
  <c r="E52" i="231" s="1"/>
  <c r="M59" i="228" a="1"/>
  <c r="M59" i="228" s="1"/>
  <c r="D52" i="221" a="1"/>
  <c r="D52" i="221" s="1"/>
  <c r="D51" i="232" a="1"/>
  <c r="D51" i="232" s="1"/>
  <c r="D15" i="233" s="1"/>
  <c r="E52" i="232" a="1"/>
  <c r="E52" i="232" s="1"/>
  <c r="D53" i="232" a="1"/>
  <c r="D53" i="232" s="1"/>
  <c r="E54" i="232" a="1"/>
  <c r="E54" i="232" s="1"/>
  <c r="M59" i="232" a="1"/>
  <c r="M59" i="232" s="1"/>
  <c r="E53" i="222" a="1"/>
  <c r="E53" i="222" s="1"/>
  <c r="D52" i="231" a="1"/>
  <c r="D52" i="231" s="1"/>
  <c r="M59" i="231" a="1"/>
  <c r="M59" i="231" s="1"/>
  <c r="E51" i="222" a="1"/>
  <c r="E51" i="222" s="1"/>
  <c r="E8" i="233" s="1"/>
  <c r="N59" i="230" a="1"/>
  <c r="N59" i="230" s="1"/>
  <c r="D51" i="229" a="1"/>
  <c r="D51" i="229" s="1"/>
  <c r="D10" i="233" s="1"/>
  <c r="M58" i="226" a="1"/>
  <c r="M58" i="226" s="1"/>
  <c r="M59" i="230" a="1"/>
  <c r="M59" i="230" s="1"/>
  <c r="N59" i="228" a="1"/>
  <c r="N59" i="228" s="1"/>
  <c r="M59" i="227" a="1"/>
  <c r="M59" i="227" s="1"/>
  <c r="N58" i="226" a="1"/>
  <c r="N58" i="226" s="1"/>
  <c r="E54" i="226" a="1"/>
  <c r="E54" i="226" s="1"/>
  <c r="D54" i="231" a="1"/>
  <c r="D54" i="231" s="1"/>
  <c r="N58" i="231" a="1"/>
  <c r="N58" i="231" s="1"/>
  <c r="D51" i="231" a="1"/>
  <c r="D51" i="231" s="1"/>
  <c r="D14" i="233" s="1"/>
  <c r="E53" i="231" a="1"/>
  <c r="E53" i="231" s="1"/>
  <c r="E54" i="231" a="1"/>
  <c r="E54" i="231" s="1"/>
  <c r="N59" i="231" a="1"/>
  <c r="N59" i="231" s="1"/>
  <c r="E51" i="231" a="1"/>
  <c r="E51" i="231" s="1"/>
  <c r="E14" i="233" s="1"/>
  <c r="D54" i="226" a="1"/>
  <c r="D54" i="226" s="1"/>
  <c r="D53" i="226" a="1"/>
  <c r="D53" i="226" s="1"/>
  <c r="M59" i="226" a="1"/>
  <c r="M59" i="226" s="1"/>
  <c r="E53" i="227" a="1"/>
  <c r="E53" i="227" s="1"/>
  <c r="N58" i="227" a="1"/>
  <c r="N58" i="227" s="1"/>
  <c r="E51" i="227" a="1"/>
  <c r="E51" i="227" s="1"/>
  <c r="E12" i="233" s="1"/>
  <c r="D54" i="228" a="1"/>
  <c r="D54" i="228" s="1"/>
  <c r="E51" i="228" a="1"/>
  <c r="E51" i="228" s="1"/>
  <c r="E11" i="233" s="1"/>
  <c r="G11" i="233" s="1"/>
  <c r="E53" i="228" a="1"/>
  <c r="E53" i="228" s="1"/>
  <c r="D51" i="228" a="1"/>
  <c r="D51" i="228" s="1"/>
  <c r="D11" i="233" s="1"/>
  <c r="F11" i="233" s="1"/>
  <c r="D52" i="228" a="1"/>
  <c r="D52" i="228" s="1"/>
  <c r="D53" i="228" a="1"/>
  <c r="D53" i="228" s="1"/>
  <c r="M58" i="229" a="1"/>
  <c r="M58" i="229" s="1"/>
  <c r="E52" i="229" a="1"/>
  <c r="E52" i="229" s="1"/>
  <c r="D54" i="229" a="1"/>
  <c r="D54" i="229" s="1"/>
  <c r="M59" i="229" a="1"/>
  <c r="M59" i="229" s="1"/>
  <c r="E52" i="230" a="1"/>
  <c r="E52" i="230" s="1"/>
  <c r="E53" i="230" a="1"/>
  <c r="E53" i="230" s="1"/>
  <c r="N58" i="230" a="1"/>
  <c r="N58" i="230" s="1"/>
  <c r="E54" i="230" a="1"/>
  <c r="E54" i="230" s="1"/>
  <c r="D51" i="230" a="1"/>
  <c r="D51" i="230" s="1"/>
  <c r="D9" i="233" s="1"/>
  <c r="D53" i="230" a="1"/>
  <c r="D53" i="230" s="1"/>
  <c r="N59" i="222" a="1"/>
  <c r="N59" i="222" s="1"/>
  <c r="E52" i="222" a="1"/>
  <c r="E52" i="222" s="1"/>
  <c r="D52" i="222" a="1"/>
  <c r="D52" i="222" s="1"/>
  <c r="D54" i="222" a="1"/>
  <c r="D54" i="222" s="1"/>
  <c r="M59" i="222" a="1"/>
  <c r="M59" i="222" s="1"/>
  <c r="D51" i="222" a="1"/>
  <c r="D51" i="222" s="1"/>
  <c r="D8" i="233" s="1"/>
  <c r="D51" i="221" a="1"/>
  <c r="D51" i="221" s="1"/>
  <c r="D7" i="233" s="1"/>
  <c r="D54" i="221" a="1"/>
  <c r="D54" i="221" s="1"/>
  <c r="M59" i="221" a="1"/>
  <c r="M59" i="221" s="1"/>
  <c r="E52" i="221" a="1"/>
  <c r="E52" i="221" s="1"/>
  <c r="N58" i="221" a="1"/>
  <c r="N58" i="221" s="1"/>
  <c r="E54" i="221" a="1"/>
  <c r="E54" i="221" s="1"/>
  <c r="E54" i="222" a="1"/>
  <c r="E54" i="222" s="1"/>
  <c r="N58" i="222" a="1"/>
  <c r="N58" i="222" s="1"/>
  <c r="M58" i="222" a="1"/>
  <c r="M58" i="222" s="1"/>
  <c r="I51" i="234" l="1"/>
  <c r="AJ12" i="216" s="1"/>
  <c r="I52" i="241"/>
  <c r="AK18" i="216" s="1"/>
  <c r="I52" i="238"/>
  <c r="AK16" i="216" s="1"/>
  <c r="AA16" i="216"/>
  <c r="AC16" i="216" s="1"/>
  <c r="I51" i="236"/>
  <c r="AJ14" i="216" s="1"/>
  <c r="Z14" i="216"/>
  <c r="AB14" i="216" s="1"/>
  <c r="I51" i="239"/>
  <c r="AJ17" i="216" s="1"/>
  <c r="I51" i="237"/>
  <c r="AJ15" i="216" s="1"/>
  <c r="I52" i="234"/>
  <c r="N1" i="242"/>
  <c r="I51" i="235"/>
  <c r="AJ13" i="216" s="1"/>
  <c r="I52" i="239"/>
  <c r="I52" i="237"/>
  <c r="N1" i="239"/>
  <c r="N1" i="238"/>
  <c r="N1" i="237"/>
  <c r="N1" i="243"/>
  <c r="N1" i="236"/>
  <c r="N1" i="241"/>
  <c r="N1" i="244"/>
  <c r="I52" i="235"/>
  <c r="AK13" i="216" s="1"/>
  <c r="N1" i="234"/>
  <c r="I51" i="238"/>
  <c r="I52" i="242"/>
  <c r="N1" i="235"/>
  <c r="I52" i="236"/>
  <c r="I52" i="244"/>
  <c r="AK21" i="216" s="1"/>
  <c r="I52" i="243"/>
  <c r="AK20" i="216" s="1"/>
  <c r="I51" i="241"/>
  <c r="I51" i="244"/>
  <c r="AJ21" i="216" s="1"/>
  <c r="I51" i="243"/>
  <c r="AJ20" i="216" s="1"/>
  <c r="D25" i="159"/>
  <c r="E25" i="159"/>
  <c r="D26" i="159"/>
  <c r="E26" i="159"/>
  <c r="D27" i="159"/>
  <c r="E27" i="159"/>
  <c r="D28" i="159"/>
  <c r="E28" i="159"/>
  <c r="D29" i="159"/>
  <c r="E29" i="159"/>
  <c r="E30" i="159"/>
  <c r="E31" i="159"/>
  <c r="E32" i="159"/>
  <c r="E33" i="159"/>
  <c r="E34" i="159"/>
  <c r="E35" i="159"/>
  <c r="E36" i="159"/>
  <c r="E37" i="159"/>
  <c r="E38" i="159"/>
  <c r="E39" i="159"/>
  <c r="E40" i="159"/>
  <c r="E41" i="159"/>
  <c r="E42" i="159"/>
  <c r="E43" i="159"/>
  <c r="E44" i="159"/>
  <c r="E45" i="159"/>
  <c r="E46" i="159"/>
  <c r="E47" i="159"/>
  <c r="E48" i="159"/>
  <c r="E49" i="159"/>
  <c r="D23" i="159"/>
  <c r="I53" i="239" l="1"/>
  <c r="I55" i="239"/>
  <c r="I56" i="242"/>
  <c r="AK19" i="216"/>
  <c r="I55" i="241"/>
  <c r="AJ18" i="216"/>
  <c r="I54" i="239"/>
  <c r="I56" i="239"/>
  <c r="AK17" i="216"/>
  <c r="I56" i="238"/>
  <c r="AJ16" i="216"/>
  <c r="I53" i="237"/>
  <c r="AK15" i="216"/>
  <c r="I55" i="236"/>
  <c r="AK14" i="216"/>
  <c r="I53" i="234"/>
  <c r="AK12" i="216"/>
  <c r="I55" i="234"/>
  <c r="I54" i="234"/>
  <c r="I56" i="234"/>
  <c r="I54" i="242"/>
  <c r="I53" i="238"/>
  <c r="I55" i="238"/>
  <c r="I56" i="237"/>
  <c r="I55" i="237"/>
  <c r="I54" i="237"/>
  <c r="I56" i="235"/>
  <c r="I55" i="235"/>
  <c r="I54" i="236"/>
  <c r="I56" i="236"/>
  <c r="I53" i="236"/>
  <c r="I54" i="238"/>
  <c r="I53" i="242"/>
  <c r="I54" i="235"/>
  <c r="I55" i="242"/>
  <c r="I53" i="235"/>
  <c r="I56" i="241"/>
  <c r="I53" i="241"/>
  <c r="I54" i="241"/>
  <c r="I54" i="244"/>
  <c r="I53" i="244"/>
  <c r="I56" i="244"/>
  <c r="I55" i="244"/>
  <c r="I54" i="243"/>
  <c r="I53" i="243"/>
  <c r="I56" i="243"/>
  <c r="I55" i="243"/>
  <c r="E21" i="159"/>
  <c r="E22" i="159"/>
  <c r="E23" i="159"/>
  <c r="E20" i="159"/>
  <c r="D21" i="159"/>
  <c r="D22" i="159"/>
  <c r="D20" i="159"/>
  <c r="E52" i="159" l="1" a="1"/>
  <c r="E52" i="159" s="1"/>
  <c r="N58" i="159" a="1"/>
  <c r="N58" i="159" s="1"/>
  <c r="E51" i="159" a="1"/>
  <c r="E51" i="159" s="1"/>
  <c r="E6" i="233" s="1"/>
  <c r="N59" i="159" a="1"/>
  <c r="N59" i="159" s="1"/>
  <c r="E53" i="159" a="1"/>
  <c r="E53" i="159" s="1"/>
  <c r="E54" i="159" a="1"/>
  <c r="E54" i="159" s="1"/>
  <c r="D54" i="159" a="1"/>
  <c r="D54" i="159" s="1"/>
  <c r="M59" i="159" a="1"/>
  <c r="M59" i="159" s="1"/>
  <c r="M58" i="159" a="1"/>
  <c r="M58" i="159" s="1"/>
  <c r="D52" i="159" a="1"/>
  <c r="D52" i="159" s="1"/>
  <c r="D53" i="159" a="1"/>
  <c r="D53" i="159" s="1"/>
  <c r="D51" i="159" a="1"/>
  <c r="D51" i="159" s="1"/>
  <c r="D6" i="233" s="1"/>
  <c r="M36" i="233" l="1" a="1"/>
  <c r="M36" i="233" s="1"/>
  <c r="E29" i="233" a="1"/>
  <c r="E29" i="233" s="1"/>
  <c r="E30" i="233" a="1"/>
  <c r="E30" i="233" s="1"/>
  <c r="E28" i="233" a="1"/>
  <c r="E28" i="233" s="1"/>
  <c r="E27" i="233" a="1"/>
  <c r="E27" i="233" s="1"/>
  <c r="M37" i="233" a="1"/>
  <c r="M37" i="233" s="1"/>
  <c r="L37" i="233" a="1"/>
  <c r="L37" i="233" s="1"/>
  <c r="D28" i="233" a="1"/>
  <c r="D28" i="233" s="1"/>
  <c r="D27" i="233" a="1"/>
  <c r="D27" i="233" s="1"/>
  <c r="D30" i="233" a="1"/>
  <c r="D30" i="233" s="1"/>
  <c r="D29" i="233" a="1"/>
  <c r="D29" i="233" s="1"/>
  <c r="L36" i="233" a="1"/>
  <c r="L36" i="233" s="1"/>
  <c r="I15" i="233"/>
  <c r="I14" i="233"/>
  <c r="I13" i="233"/>
  <c r="I12" i="233"/>
  <c r="I11" i="233"/>
  <c r="I10" i="233"/>
  <c r="I9" i="233"/>
  <c r="I8" i="233"/>
  <c r="I7" i="233"/>
  <c r="I6" i="233"/>
  <c r="H15" i="233"/>
  <c r="H14" i="233"/>
  <c r="H13" i="233"/>
  <c r="H12" i="233"/>
  <c r="H11" i="233"/>
  <c r="H10" i="233"/>
  <c r="H9" i="233"/>
  <c r="H8" i="233"/>
  <c r="H7" i="233"/>
  <c r="H6" i="233"/>
  <c r="C15" i="233"/>
  <c r="C10" i="233"/>
  <c r="C9" i="233"/>
  <c r="C8" i="233"/>
  <c r="C7" i="233"/>
  <c r="C6" i="233"/>
  <c r="F6" i="233" s="1"/>
  <c r="B25" i="233"/>
  <c r="B24" i="233"/>
  <c r="B23" i="233"/>
  <c r="B22" i="233"/>
  <c r="B21" i="233"/>
  <c r="B20" i="233"/>
  <c r="B19" i="233"/>
  <c r="B18" i="233"/>
  <c r="B17" i="233"/>
  <c r="B16" i="233"/>
  <c r="B15" i="233"/>
  <c r="B14" i="233"/>
  <c r="B13" i="233"/>
  <c r="B12" i="233"/>
  <c r="B11" i="233"/>
  <c r="B10" i="233"/>
  <c r="B9" i="233"/>
  <c r="B8" i="233"/>
  <c r="B7" i="233"/>
  <c r="B6" i="233"/>
  <c r="B4" i="233"/>
  <c r="G6" i="233" l="1"/>
  <c r="F8" i="233"/>
  <c r="G8" i="233"/>
  <c r="G9" i="233"/>
  <c r="F9" i="233"/>
  <c r="F10" i="233"/>
  <c r="G10" i="233"/>
  <c r="G7" i="233"/>
  <c r="F7" i="233"/>
  <c r="L41" i="233"/>
  <c r="L42" i="233"/>
  <c r="L39" i="233"/>
  <c r="L40" i="233"/>
  <c r="L43" i="233"/>
  <c r="M43" i="233"/>
  <c r="M42" i="233"/>
  <c r="M39" i="233"/>
  <c r="M41" i="233"/>
  <c r="M40" i="233"/>
  <c r="F16" i="232"/>
  <c r="F15" i="232"/>
  <c r="F14" i="232"/>
  <c r="A13" i="232"/>
  <c r="B11" i="232"/>
  <c r="I68" i="232" s="1"/>
  <c r="A11" i="232"/>
  <c r="K9" i="232"/>
  <c r="K8" i="232"/>
  <c r="K7" i="232"/>
  <c r="I60" i="232"/>
  <c r="AN11" i="216" s="1"/>
  <c r="I59" i="232"/>
  <c r="AM11" i="216" s="1"/>
  <c r="I58" i="232"/>
  <c r="AL11" i="216" s="1"/>
  <c r="G16" i="232"/>
  <c r="B16" i="232"/>
  <c r="G15" i="232"/>
  <c r="B15" i="232"/>
  <c r="I49" i="232" s="1"/>
  <c r="K14" i="232"/>
  <c r="AS11" i="216" s="1"/>
  <c r="G14" i="232"/>
  <c r="B14" i="232"/>
  <c r="K13" i="232"/>
  <c r="AR11" i="216" s="1"/>
  <c r="F13" i="232"/>
  <c r="K12" i="232"/>
  <c r="F12" i="232"/>
  <c r="A12" i="232"/>
  <c r="K11" i="232"/>
  <c r="F11" i="232"/>
  <c r="F10" i="232"/>
  <c r="B10" i="232"/>
  <c r="H64" i="232" s="1"/>
  <c r="A10" i="232"/>
  <c r="J9" i="232"/>
  <c r="AQ11" i="216" s="1"/>
  <c r="J8" i="232"/>
  <c r="AP11" i="216" s="1"/>
  <c r="F8" i="232"/>
  <c r="B8" i="232"/>
  <c r="C21" i="232" s="1"/>
  <c r="J7" i="232"/>
  <c r="AO11" i="216" s="1"/>
  <c r="F7" i="232"/>
  <c r="B7" i="232"/>
  <c r="H49" i="232" s="1"/>
  <c r="F6" i="232"/>
  <c r="B6" i="232"/>
  <c r="B3" i="232"/>
  <c r="I2" i="232"/>
  <c r="G2" i="232"/>
  <c r="E2" i="232"/>
  <c r="C2" i="232"/>
  <c r="F16" i="231"/>
  <c r="F15" i="231"/>
  <c r="F14" i="231"/>
  <c r="A13" i="231"/>
  <c r="B11" i="231"/>
  <c r="I68" i="231" s="1"/>
  <c r="A11" i="231"/>
  <c r="K9" i="231"/>
  <c r="K8" i="231"/>
  <c r="K7" i="231"/>
  <c r="I60" i="231"/>
  <c r="AN10" i="216" s="1"/>
  <c r="I59" i="231"/>
  <c r="AM10" i="216" s="1"/>
  <c r="I58" i="231"/>
  <c r="AL10" i="216" s="1"/>
  <c r="G16" i="231"/>
  <c r="B16" i="231"/>
  <c r="G15" i="231"/>
  <c r="B15" i="231"/>
  <c r="I49" i="231" s="1"/>
  <c r="K14" i="231"/>
  <c r="AS10" i="216" s="1"/>
  <c r="G14" i="231"/>
  <c r="B14" i="231"/>
  <c r="K13" i="231"/>
  <c r="AR10" i="216" s="1"/>
  <c r="F13" i="231"/>
  <c r="K12" i="231"/>
  <c r="F12" i="231"/>
  <c r="A12" i="231"/>
  <c r="K11" i="231"/>
  <c r="F11" i="231"/>
  <c r="F10" i="231"/>
  <c r="B10" i="231"/>
  <c r="H64" i="231" s="1"/>
  <c r="A10" i="231"/>
  <c r="J9" i="231"/>
  <c r="AQ10" i="216" s="1"/>
  <c r="J8" i="231"/>
  <c r="AP10" i="216" s="1"/>
  <c r="F8" i="231"/>
  <c r="B8" i="231"/>
  <c r="C49" i="231" s="1"/>
  <c r="J7" i="231"/>
  <c r="AO10" i="216" s="1"/>
  <c r="F7" i="231"/>
  <c r="B7" i="231"/>
  <c r="H49" i="231" s="1"/>
  <c r="F6" i="231"/>
  <c r="B6" i="231"/>
  <c r="B3" i="231"/>
  <c r="I2" i="231"/>
  <c r="G2" i="231"/>
  <c r="E2" i="231"/>
  <c r="C2" i="231"/>
  <c r="H60" i="232"/>
  <c r="H59" i="232"/>
  <c r="H58" i="232"/>
  <c r="H57" i="232"/>
  <c r="B49" i="232"/>
  <c r="B48" i="232"/>
  <c r="B47" i="232"/>
  <c r="B46" i="232"/>
  <c r="B45" i="232"/>
  <c r="B44" i="232"/>
  <c r="B43" i="232"/>
  <c r="B42" i="232"/>
  <c r="B41" i="232"/>
  <c r="B40" i="232"/>
  <c r="B39" i="232"/>
  <c r="B38" i="232"/>
  <c r="B37" i="232"/>
  <c r="B36" i="232"/>
  <c r="B35" i="232"/>
  <c r="B34" i="232"/>
  <c r="B33" i="232"/>
  <c r="B32" i="232"/>
  <c r="B31" i="232"/>
  <c r="B30" i="232"/>
  <c r="B29" i="232"/>
  <c r="B28" i="232"/>
  <c r="B27" i="232"/>
  <c r="B26" i="232"/>
  <c r="B25" i="232"/>
  <c r="B24" i="232"/>
  <c r="B23" i="232"/>
  <c r="B22" i="232"/>
  <c r="B21" i="232"/>
  <c r="B20" i="232"/>
  <c r="B18" i="232"/>
  <c r="D16" i="232"/>
  <c r="A16" i="232"/>
  <c r="I15" i="232"/>
  <c r="D15" i="232"/>
  <c r="A15" i="232"/>
  <c r="I14" i="232"/>
  <c r="D14" i="232"/>
  <c r="A14" i="232"/>
  <c r="I13" i="232"/>
  <c r="D13" i="232"/>
  <c r="I12" i="232"/>
  <c r="D12" i="232"/>
  <c r="I11" i="232"/>
  <c r="D11" i="232"/>
  <c r="I10" i="232"/>
  <c r="D10" i="232"/>
  <c r="D9" i="232"/>
  <c r="A9" i="232"/>
  <c r="D8" i="232"/>
  <c r="A8" i="232"/>
  <c r="D7" i="232"/>
  <c r="A7" i="232"/>
  <c r="I6" i="232"/>
  <c r="D6" i="232"/>
  <c r="A6" i="232"/>
  <c r="I5" i="232"/>
  <c r="D5" i="232"/>
  <c r="A3" i="232"/>
  <c r="H2" i="232"/>
  <c r="F2" i="232"/>
  <c r="D2" i="232"/>
  <c r="B2" i="232"/>
  <c r="B1" i="232"/>
  <c r="H60" i="231"/>
  <c r="H59" i="231"/>
  <c r="H58" i="231"/>
  <c r="H57" i="231"/>
  <c r="B49" i="231"/>
  <c r="B48" i="231"/>
  <c r="B47" i="231"/>
  <c r="B46" i="231"/>
  <c r="B45" i="231"/>
  <c r="B44" i="231"/>
  <c r="B43" i="231"/>
  <c r="B42" i="231"/>
  <c r="B41" i="231"/>
  <c r="B40" i="231"/>
  <c r="B39" i="231"/>
  <c r="B38" i="231"/>
  <c r="B37" i="231"/>
  <c r="B36" i="231"/>
  <c r="B35" i="231"/>
  <c r="B34" i="231"/>
  <c r="B33" i="231"/>
  <c r="B32" i="231"/>
  <c r="B31" i="231"/>
  <c r="B30" i="231"/>
  <c r="B29" i="231"/>
  <c r="B28" i="231"/>
  <c r="B27" i="231"/>
  <c r="B26" i="231"/>
  <c r="B25" i="231"/>
  <c r="B24" i="231"/>
  <c r="B23" i="231"/>
  <c r="B22" i="231"/>
  <c r="B21" i="231"/>
  <c r="B20" i="231"/>
  <c r="B18" i="231"/>
  <c r="D16" i="231"/>
  <c r="A16" i="231"/>
  <c r="I15" i="231"/>
  <c r="D15" i="231"/>
  <c r="A15" i="231"/>
  <c r="I14" i="231"/>
  <c r="D14" i="231"/>
  <c r="A14" i="231"/>
  <c r="I13" i="231"/>
  <c r="D13" i="231"/>
  <c r="I12" i="231"/>
  <c r="D12" i="231"/>
  <c r="I11" i="231"/>
  <c r="D11" i="231"/>
  <c r="I10" i="231"/>
  <c r="D10" i="231"/>
  <c r="D9" i="231"/>
  <c r="A9" i="231"/>
  <c r="D8" i="231"/>
  <c r="A8" i="231"/>
  <c r="D7" i="231"/>
  <c r="A7" i="231"/>
  <c r="I6" i="231"/>
  <c r="D6" i="231"/>
  <c r="A6" i="231"/>
  <c r="I5" i="231"/>
  <c r="D5" i="231"/>
  <c r="A3" i="231"/>
  <c r="H2" i="231"/>
  <c r="F2" i="231"/>
  <c r="D2" i="231"/>
  <c r="B2" i="231"/>
  <c r="B1" i="231"/>
  <c r="F16" i="226"/>
  <c r="F15" i="226"/>
  <c r="F14" i="226"/>
  <c r="A13" i="226"/>
  <c r="B11" i="226"/>
  <c r="I68" i="226" s="1"/>
  <c r="A11" i="226"/>
  <c r="K9" i="226"/>
  <c r="K8" i="226"/>
  <c r="K7" i="226"/>
  <c r="I60" i="226"/>
  <c r="AN9" i="216" s="1"/>
  <c r="I59" i="226"/>
  <c r="AM9" i="216" s="1"/>
  <c r="I58" i="226"/>
  <c r="AL9" i="216" s="1"/>
  <c r="G16" i="226"/>
  <c r="B16" i="226"/>
  <c r="G15" i="226"/>
  <c r="B15" i="226"/>
  <c r="K14" i="226"/>
  <c r="AS9" i="216" s="1"/>
  <c r="G14" i="226"/>
  <c r="B14" i="226"/>
  <c r="K13" i="226"/>
  <c r="AR9" i="216" s="1"/>
  <c r="F13" i="226"/>
  <c r="K12" i="226"/>
  <c r="F12" i="226"/>
  <c r="A12" i="226"/>
  <c r="K11" i="226"/>
  <c r="F11" i="226"/>
  <c r="F10" i="226"/>
  <c r="B10" i="226"/>
  <c r="A10" i="226"/>
  <c r="J9" i="226"/>
  <c r="AQ9" i="216" s="1"/>
  <c r="J8" i="226"/>
  <c r="AP9" i="216" s="1"/>
  <c r="F8" i="226"/>
  <c r="B8" i="226"/>
  <c r="J7" i="226"/>
  <c r="AO9" i="216" s="1"/>
  <c r="F7" i="226"/>
  <c r="B7" i="226"/>
  <c r="H23" i="226" s="1"/>
  <c r="F6" i="226"/>
  <c r="B6" i="226"/>
  <c r="B3" i="226"/>
  <c r="I2" i="226"/>
  <c r="G2" i="226"/>
  <c r="E2" i="226"/>
  <c r="C2" i="226"/>
  <c r="F16" i="227"/>
  <c r="F15" i="227"/>
  <c r="F14" i="227"/>
  <c r="A13" i="227"/>
  <c r="B11" i="227"/>
  <c r="I68" i="227" s="1"/>
  <c r="A11" i="227"/>
  <c r="K9" i="227"/>
  <c r="K8" i="227"/>
  <c r="K7" i="227"/>
  <c r="I60" i="227"/>
  <c r="AN8" i="216" s="1"/>
  <c r="I59" i="227"/>
  <c r="AM8" i="216" s="1"/>
  <c r="I58" i="227"/>
  <c r="AL8" i="216" s="1"/>
  <c r="G16" i="227"/>
  <c r="B16" i="227"/>
  <c r="G15" i="227"/>
  <c r="B15" i="227"/>
  <c r="I49" i="227" s="1"/>
  <c r="K14" i="227"/>
  <c r="AS8" i="216" s="1"/>
  <c r="G14" i="227"/>
  <c r="B14" i="227"/>
  <c r="K13" i="227"/>
  <c r="AR8" i="216" s="1"/>
  <c r="F13" i="227"/>
  <c r="K12" i="227"/>
  <c r="F12" i="227"/>
  <c r="A12" i="227"/>
  <c r="K11" i="227"/>
  <c r="F11" i="227"/>
  <c r="F10" i="227"/>
  <c r="B10" i="227"/>
  <c r="H64" i="227" s="1"/>
  <c r="A10" i="227"/>
  <c r="J9" i="227"/>
  <c r="AQ8" i="216" s="1"/>
  <c r="J8" i="227"/>
  <c r="AP8" i="216" s="1"/>
  <c r="F8" i="227"/>
  <c r="B8" i="227"/>
  <c r="C49" i="227" s="1"/>
  <c r="J7" i="227"/>
  <c r="AO8" i="216" s="1"/>
  <c r="F7" i="227"/>
  <c r="B7" i="227"/>
  <c r="H49" i="227" s="1"/>
  <c r="F6" i="227"/>
  <c r="B6" i="227"/>
  <c r="B3" i="227"/>
  <c r="I2" i="227"/>
  <c r="G2" i="227"/>
  <c r="E2" i="227"/>
  <c r="C2" i="227"/>
  <c r="F16" i="228"/>
  <c r="F15" i="228"/>
  <c r="F14" i="228"/>
  <c r="A13" i="228"/>
  <c r="B11" i="228"/>
  <c r="I68" i="228" s="1"/>
  <c r="A11" i="228"/>
  <c r="K9" i="228"/>
  <c r="K8" i="228"/>
  <c r="K7" i="228"/>
  <c r="I60" i="228"/>
  <c r="AN7" i="216" s="1"/>
  <c r="I59" i="228"/>
  <c r="AM7" i="216" s="1"/>
  <c r="I58" i="228"/>
  <c r="AL7" i="216" s="1"/>
  <c r="G16" i="228"/>
  <c r="B16" i="228"/>
  <c r="G15" i="228"/>
  <c r="B15" i="228"/>
  <c r="I49" i="228" s="1"/>
  <c r="K14" i="228"/>
  <c r="AS7" i="216" s="1"/>
  <c r="G14" i="228"/>
  <c r="B14" i="228"/>
  <c r="K13" i="228"/>
  <c r="AR7" i="216" s="1"/>
  <c r="F13" i="228"/>
  <c r="K12" i="228"/>
  <c r="F12" i="228"/>
  <c r="A12" i="228"/>
  <c r="K11" i="228"/>
  <c r="F11" i="228"/>
  <c r="F10" i="228"/>
  <c r="B10" i="228"/>
  <c r="H64" i="228" s="1"/>
  <c r="A10" i="228"/>
  <c r="J9" i="228"/>
  <c r="AQ7" i="216" s="1"/>
  <c r="J8" i="228"/>
  <c r="AP7" i="216" s="1"/>
  <c r="F8" i="228"/>
  <c r="B8" i="228"/>
  <c r="C49" i="228" s="1"/>
  <c r="J7" i="228"/>
  <c r="AO7" i="216" s="1"/>
  <c r="F7" i="228"/>
  <c r="B7" i="228"/>
  <c r="H49" i="228" s="1"/>
  <c r="F6" i="228"/>
  <c r="B6" i="228"/>
  <c r="B3" i="228"/>
  <c r="I2" i="228"/>
  <c r="G2" i="228"/>
  <c r="E2" i="228"/>
  <c r="C2" i="228"/>
  <c r="F16" i="229"/>
  <c r="F15" i="229"/>
  <c r="F14" i="229"/>
  <c r="A13" i="229"/>
  <c r="B11" i="229"/>
  <c r="I68" i="229" s="1"/>
  <c r="A11" i="229"/>
  <c r="K9" i="229"/>
  <c r="K8" i="229"/>
  <c r="K7" i="229"/>
  <c r="I60" i="229"/>
  <c r="AN6" i="216" s="1"/>
  <c r="I59" i="229"/>
  <c r="AM6" i="216" s="1"/>
  <c r="I58" i="229"/>
  <c r="AL6" i="216" s="1"/>
  <c r="G16" i="229"/>
  <c r="B16" i="229"/>
  <c r="G15" i="229"/>
  <c r="B15" i="229"/>
  <c r="K14" i="229"/>
  <c r="AS6" i="216" s="1"/>
  <c r="G14" i="229"/>
  <c r="B14" i="229"/>
  <c r="K13" i="229"/>
  <c r="AR6" i="216" s="1"/>
  <c r="F13" i="229"/>
  <c r="K12" i="229"/>
  <c r="F12" i="229"/>
  <c r="A12" i="229"/>
  <c r="K11" i="229"/>
  <c r="F11" i="229"/>
  <c r="F10" i="229"/>
  <c r="B10" i="229"/>
  <c r="A10" i="229"/>
  <c r="J9" i="229"/>
  <c r="AQ6" i="216" s="1"/>
  <c r="J8" i="229"/>
  <c r="AP6" i="216" s="1"/>
  <c r="F8" i="229"/>
  <c r="B8" i="229"/>
  <c r="J7" i="229"/>
  <c r="AO6" i="216" s="1"/>
  <c r="F7" i="229"/>
  <c r="B7" i="229"/>
  <c r="H40" i="229" s="1"/>
  <c r="F6" i="229"/>
  <c r="B6" i="229"/>
  <c r="B3" i="229"/>
  <c r="I2" i="229"/>
  <c r="G2" i="229"/>
  <c r="E2" i="229"/>
  <c r="C2" i="229"/>
  <c r="F16" i="230"/>
  <c r="F15" i="230"/>
  <c r="F14" i="230"/>
  <c r="A13" i="230"/>
  <c r="B11" i="230"/>
  <c r="I68" i="230" s="1"/>
  <c r="A11" i="230"/>
  <c r="K9" i="230"/>
  <c r="K8" i="230"/>
  <c r="K7" i="230"/>
  <c r="I60" i="230"/>
  <c r="AN5" i="216" s="1"/>
  <c r="I59" i="230"/>
  <c r="AM5" i="216" s="1"/>
  <c r="I58" i="230"/>
  <c r="AL5" i="216" s="1"/>
  <c r="G16" i="230"/>
  <c r="B16" i="230"/>
  <c r="G15" i="230"/>
  <c r="B15" i="230"/>
  <c r="I22" i="230" s="1"/>
  <c r="K14" i="230"/>
  <c r="AS5" i="216" s="1"/>
  <c r="G14" i="230"/>
  <c r="B14" i="230"/>
  <c r="K13" i="230"/>
  <c r="AR5" i="216" s="1"/>
  <c r="F13" i="230"/>
  <c r="K12" i="230"/>
  <c r="F12" i="230"/>
  <c r="A12" i="230"/>
  <c r="K11" i="230"/>
  <c r="F11" i="230"/>
  <c r="F10" i="230"/>
  <c r="B10" i="230"/>
  <c r="H64" i="230" s="1"/>
  <c r="A10" i="230"/>
  <c r="J9" i="230"/>
  <c r="AQ5" i="216" s="1"/>
  <c r="J8" i="230"/>
  <c r="AP5" i="216" s="1"/>
  <c r="F8" i="230"/>
  <c r="B8" i="230"/>
  <c r="J7" i="230"/>
  <c r="AO5" i="216" s="1"/>
  <c r="F7" i="230"/>
  <c r="B7" i="230"/>
  <c r="H49" i="230" s="1"/>
  <c r="F6" i="230"/>
  <c r="B6" i="230"/>
  <c r="B3" i="230"/>
  <c r="I2" i="230"/>
  <c r="G2" i="230"/>
  <c r="E2" i="230"/>
  <c r="C2" i="230"/>
  <c r="H60" i="230"/>
  <c r="H59" i="230"/>
  <c r="H58" i="230"/>
  <c r="H57" i="230"/>
  <c r="B49" i="230"/>
  <c r="B48" i="230"/>
  <c r="B47" i="230"/>
  <c r="B46" i="230"/>
  <c r="B45" i="230"/>
  <c r="B44" i="230"/>
  <c r="B43" i="230"/>
  <c r="B42" i="230"/>
  <c r="B41" i="230"/>
  <c r="B40" i="230"/>
  <c r="B39" i="230"/>
  <c r="B38" i="230"/>
  <c r="B37" i="230"/>
  <c r="B36" i="230"/>
  <c r="B35" i="230"/>
  <c r="B34" i="230"/>
  <c r="B33" i="230"/>
  <c r="B32" i="230"/>
  <c r="B31" i="230"/>
  <c r="B30" i="230"/>
  <c r="B29" i="230"/>
  <c r="B28" i="230"/>
  <c r="B27" i="230"/>
  <c r="B26" i="230"/>
  <c r="B25" i="230"/>
  <c r="B24" i="230"/>
  <c r="B23" i="230"/>
  <c r="B22" i="230"/>
  <c r="B21" i="230"/>
  <c r="B20" i="230"/>
  <c r="B18" i="230"/>
  <c r="D16" i="230"/>
  <c r="A16" i="230"/>
  <c r="I15" i="230"/>
  <c r="D15" i="230"/>
  <c r="A15" i="230"/>
  <c r="I14" i="230"/>
  <c r="D14" i="230"/>
  <c r="A14" i="230"/>
  <c r="I13" i="230"/>
  <c r="D13" i="230"/>
  <c r="I12" i="230"/>
  <c r="D12" i="230"/>
  <c r="I11" i="230"/>
  <c r="D11" i="230"/>
  <c r="I10" i="230"/>
  <c r="D10" i="230"/>
  <c r="D9" i="230"/>
  <c r="A9" i="230"/>
  <c r="D8" i="230"/>
  <c r="A8" i="230"/>
  <c r="D7" i="230"/>
  <c r="A7" i="230"/>
  <c r="I6" i="230"/>
  <c r="D6" i="230"/>
  <c r="A6" i="230"/>
  <c r="I5" i="230"/>
  <c r="D5" i="230"/>
  <c r="A3" i="230"/>
  <c r="H2" i="230"/>
  <c r="F2" i="230"/>
  <c r="D2" i="230"/>
  <c r="B2" i="230"/>
  <c r="B1" i="230"/>
  <c r="H60" i="229"/>
  <c r="H59" i="229"/>
  <c r="H58" i="229"/>
  <c r="H57" i="229"/>
  <c r="B49" i="229"/>
  <c r="B48" i="229"/>
  <c r="B47" i="229"/>
  <c r="B46" i="229"/>
  <c r="B45" i="229"/>
  <c r="B44" i="229"/>
  <c r="B43" i="229"/>
  <c r="B42" i="229"/>
  <c r="B41" i="229"/>
  <c r="B40" i="229"/>
  <c r="B39" i="229"/>
  <c r="B38" i="229"/>
  <c r="B37" i="229"/>
  <c r="B36" i="229"/>
  <c r="B35" i="229"/>
  <c r="B34" i="229"/>
  <c r="B33" i="229"/>
  <c r="B32" i="229"/>
  <c r="B31" i="229"/>
  <c r="B30" i="229"/>
  <c r="B29" i="229"/>
  <c r="B28" i="229"/>
  <c r="B27" i="229"/>
  <c r="B26" i="229"/>
  <c r="B25" i="229"/>
  <c r="B24" i="229"/>
  <c r="B23" i="229"/>
  <c r="B22" i="229"/>
  <c r="B21" i="229"/>
  <c r="B20" i="229"/>
  <c r="B18" i="229"/>
  <c r="D16" i="229"/>
  <c r="A16" i="229"/>
  <c r="I15" i="229"/>
  <c r="D15" i="229"/>
  <c r="A15" i="229"/>
  <c r="I14" i="229"/>
  <c r="D14" i="229"/>
  <c r="A14" i="229"/>
  <c r="I13" i="229"/>
  <c r="D13" i="229"/>
  <c r="I12" i="229"/>
  <c r="D12" i="229"/>
  <c r="I11" i="229"/>
  <c r="D11" i="229"/>
  <c r="I10" i="229"/>
  <c r="D10" i="229"/>
  <c r="D9" i="229"/>
  <c r="A9" i="229"/>
  <c r="D8" i="229"/>
  <c r="A8" i="229"/>
  <c r="D7" i="229"/>
  <c r="A7" i="229"/>
  <c r="I6" i="229"/>
  <c r="D6" i="229"/>
  <c r="A6" i="229"/>
  <c r="I5" i="229"/>
  <c r="D5" i="229"/>
  <c r="A3" i="229"/>
  <c r="H2" i="229"/>
  <c r="F2" i="229"/>
  <c r="D2" i="229"/>
  <c r="B2" i="229"/>
  <c r="B1" i="229"/>
  <c r="H60" i="228"/>
  <c r="H59" i="228"/>
  <c r="H58" i="228"/>
  <c r="H57" i="228"/>
  <c r="B49" i="228"/>
  <c r="B48" i="228"/>
  <c r="B47" i="228"/>
  <c r="B46" i="228"/>
  <c r="B45" i="228"/>
  <c r="B44" i="228"/>
  <c r="B43" i="228"/>
  <c r="B42" i="228"/>
  <c r="B41" i="228"/>
  <c r="B40" i="228"/>
  <c r="B39" i="228"/>
  <c r="B38" i="228"/>
  <c r="B37" i="228"/>
  <c r="B36" i="228"/>
  <c r="B35" i="228"/>
  <c r="B34" i="228"/>
  <c r="B33" i="228"/>
  <c r="B32" i="228"/>
  <c r="B31" i="228"/>
  <c r="B30" i="228"/>
  <c r="B29" i="228"/>
  <c r="B28" i="228"/>
  <c r="B27" i="228"/>
  <c r="B26" i="228"/>
  <c r="B25" i="228"/>
  <c r="B24" i="228"/>
  <c r="B23" i="228"/>
  <c r="B22" i="228"/>
  <c r="B21" i="228"/>
  <c r="B20" i="228"/>
  <c r="B18" i="228"/>
  <c r="D16" i="228"/>
  <c r="A16" i="228"/>
  <c r="I15" i="228"/>
  <c r="D15" i="228"/>
  <c r="A15" i="228"/>
  <c r="I14" i="228"/>
  <c r="D14" i="228"/>
  <c r="A14" i="228"/>
  <c r="I13" i="228"/>
  <c r="D13" i="228"/>
  <c r="I12" i="228"/>
  <c r="D12" i="228"/>
  <c r="I11" i="228"/>
  <c r="D11" i="228"/>
  <c r="I10" i="228"/>
  <c r="D10" i="228"/>
  <c r="D9" i="228"/>
  <c r="A9" i="228"/>
  <c r="D8" i="228"/>
  <c r="A8" i="228"/>
  <c r="D7" i="228"/>
  <c r="A7" i="228"/>
  <c r="I6" i="228"/>
  <c r="D6" i="228"/>
  <c r="A6" i="228"/>
  <c r="I5" i="228"/>
  <c r="D5" i="228"/>
  <c r="A3" i="228"/>
  <c r="H2" i="228"/>
  <c r="F2" i="228"/>
  <c r="D2" i="228"/>
  <c r="B2" i="228"/>
  <c r="B1" i="228"/>
  <c r="H60" i="227"/>
  <c r="H59" i="227"/>
  <c r="H58" i="227"/>
  <c r="H57" i="227"/>
  <c r="B49" i="227"/>
  <c r="B48" i="227"/>
  <c r="B47" i="227"/>
  <c r="B46" i="227"/>
  <c r="B45" i="227"/>
  <c r="B44" i="227"/>
  <c r="B43" i="227"/>
  <c r="B42" i="227"/>
  <c r="B41" i="227"/>
  <c r="B40" i="227"/>
  <c r="B39" i="227"/>
  <c r="B38" i="227"/>
  <c r="B37" i="227"/>
  <c r="B36" i="227"/>
  <c r="B35" i="227"/>
  <c r="B34" i="227"/>
  <c r="B33" i="227"/>
  <c r="B32" i="227"/>
  <c r="B31" i="227"/>
  <c r="B30" i="227"/>
  <c r="B29" i="227"/>
  <c r="B28" i="227"/>
  <c r="B27" i="227"/>
  <c r="B26" i="227"/>
  <c r="B25" i="227"/>
  <c r="B24" i="227"/>
  <c r="B23" i="227"/>
  <c r="B22" i="227"/>
  <c r="B21" i="227"/>
  <c r="B20" i="227"/>
  <c r="B18" i="227"/>
  <c r="D16" i="227"/>
  <c r="A16" i="227"/>
  <c r="I15" i="227"/>
  <c r="D15" i="227"/>
  <c r="A15" i="227"/>
  <c r="I14" i="227"/>
  <c r="D14" i="227"/>
  <c r="A14" i="227"/>
  <c r="I13" i="227"/>
  <c r="D13" i="227"/>
  <c r="I12" i="227"/>
  <c r="D12" i="227"/>
  <c r="I11" i="227"/>
  <c r="D11" i="227"/>
  <c r="I10" i="227"/>
  <c r="D10" i="227"/>
  <c r="D9" i="227"/>
  <c r="A9" i="227"/>
  <c r="D8" i="227"/>
  <c r="A8" i="227"/>
  <c r="D7" i="227"/>
  <c r="A7" i="227"/>
  <c r="I6" i="227"/>
  <c r="D6" i="227"/>
  <c r="A6" i="227"/>
  <c r="I5" i="227"/>
  <c r="D5" i="227"/>
  <c r="A3" i="227"/>
  <c r="H2" i="227"/>
  <c r="F2" i="227"/>
  <c r="D2" i="227"/>
  <c r="B2" i="227"/>
  <c r="B1" i="227"/>
  <c r="H60" i="226"/>
  <c r="H59" i="226"/>
  <c r="H58" i="226"/>
  <c r="H57" i="226"/>
  <c r="B49" i="226"/>
  <c r="B48" i="226"/>
  <c r="B47" i="226"/>
  <c r="B46" i="226"/>
  <c r="B45" i="226"/>
  <c r="B44" i="226"/>
  <c r="B43" i="226"/>
  <c r="B42" i="226"/>
  <c r="B41" i="226"/>
  <c r="B40" i="226"/>
  <c r="B39" i="226"/>
  <c r="B38" i="226"/>
  <c r="B37" i="226"/>
  <c r="B36" i="226"/>
  <c r="B35" i="226"/>
  <c r="B34" i="226"/>
  <c r="B33" i="226"/>
  <c r="B32" i="226"/>
  <c r="B31" i="226"/>
  <c r="B30" i="226"/>
  <c r="B29" i="226"/>
  <c r="B28" i="226"/>
  <c r="B27" i="226"/>
  <c r="B26" i="226"/>
  <c r="B25" i="226"/>
  <c r="B24" i="226"/>
  <c r="B23" i="226"/>
  <c r="B22" i="226"/>
  <c r="B21" i="226"/>
  <c r="B20" i="226"/>
  <c r="B18" i="226"/>
  <c r="D16" i="226"/>
  <c r="A16" i="226"/>
  <c r="I15" i="226"/>
  <c r="D15" i="226"/>
  <c r="A15" i="226"/>
  <c r="I14" i="226"/>
  <c r="D14" i="226"/>
  <c r="A14" i="226"/>
  <c r="I13" i="226"/>
  <c r="D13" i="226"/>
  <c r="I12" i="226"/>
  <c r="D12" i="226"/>
  <c r="I11" i="226"/>
  <c r="D11" i="226"/>
  <c r="I10" i="226"/>
  <c r="D10" i="226"/>
  <c r="D9" i="226"/>
  <c r="A9" i="226"/>
  <c r="D8" i="226"/>
  <c r="A8" i="226"/>
  <c r="D7" i="226"/>
  <c r="A7" i="226"/>
  <c r="I6" i="226"/>
  <c r="D6" i="226"/>
  <c r="A6" i="226"/>
  <c r="I5" i="226"/>
  <c r="D5" i="226"/>
  <c r="A3" i="226"/>
  <c r="H2" i="226"/>
  <c r="F2" i="226"/>
  <c r="D2" i="226"/>
  <c r="B2" i="226"/>
  <c r="B1" i="226"/>
  <c r="T44" i="214"/>
  <c r="K15" i="232" s="1"/>
  <c r="U19" i="214"/>
  <c r="B13" i="232" s="1"/>
  <c r="T19" i="214"/>
  <c r="B12" i="232" s="1"/>
  <c r="R44" i="214"/>
  <c r="K15" i="231" s="1"/>
  <c r="S19" i="214"/>
  <c r="B13" i="231" s="1"/>
  <c r="R19" i="214"/>
  <c r="B12" i="231" s="1"/>
  <c r="P44" i="214"/>
  <c r="K15" i="226" s="1"/>
  <c r="Q19" i="214"/>
  <c r="B13" i="226" s="1"/>
  <c r="P19" i="214"/>
  <c r="B12" i="226" s="1"/>
  <c r="N44" i="214"/>
  <c r="K15" i="227" s="1"/>
  <c r="O19" i="214"/>
  <c r="B13" i="227" s="1"/>
  <c r="N19" i="214"/>
  <c r="B12" i="227" s="1"/>
  <c r="L44" i="214"/>
  <c r="K15" i="228" s="1"/>
  <c r="B13" i="228"/>
  <c r="L19" i="214"/>
  <c r="B12" i="228" s="1"/>
  <c r="J44" i="214"/>
  <c r="K15" i="229" s="1"/>
  <c r="K19" i="214"/>
  <c r="B13" i="229" s="1"/>
  <c r="J19" i="214"/>
  <c r="B12" i="229" s="1"/>
  <c r="H44" i="214"/>
  <c r="K15" i="230" s="1"/>
  <c r="I19" i="214"/>
  <c r="B13" i="230" s="1"/>
  <c r="H19" i="214"/>
  <c r="B12" i="230" s="1"/>
  <c r="AT6" i="216" l="1"/>
  <c r="AT10" i="216"/>
  <c r="AT7" i="216"/>
  <c r="AT8" i="216"/>
  <c r="AT5" i="216"/>
  <c r="AT11" i="216"/>
  <c r="AT9" i="216"/>
  <c r="C49" i="230"/>
  <c r="F49" i="230" s="1"/>
  <c r="C22" i="232"/>
  <c r="G22" i="232" s="1"/>
  <c r="C49" i="232"/>
  <c r="F49" i="232" s="1"/>
  <c r="C20" i="232"/>
  <c r="G20" i="232" s="1"/>
  <c r="I64" i="229"/>
  <c r="G49" i="227"/>
  <c r="F49" i="227"/>
  <c r="F49" i="231"/>
  <c r="G49" i="231"/>
  <c r="F49" i="228"/>
  <c r="G49" i="228"/>
  <c r="I49" i="230"/>
  <c r="F21" i="232"/>
  <c r="G21" i="232"/>
  <c r="I20" i="230"/>
  <c r="N63" i="226"/>
  <c r="N63" i="229"/>
  <c r="N64" i="226"/>
  <c r="N64" i="229"/>
  <c r="G14" i="233"/>
  <c r="G12" i="233"/>
  <c r="G15" i="233"/>
  <c r="G13" i="233"/>
  <c r="I64" i="232"/>
  <c r="H67" i="232"/>
  <c r="C23" i="232"/>
  <c r="C24" i="232"/>
  <c r="C25" i="232"/>
  <c r="C26" i="232"/>
  <c r="C27" i="232"/>
  <c r="C28" i="232"/>
  <c r="C29" i="232"/>
  <c r="C30" i="232"/>
  <c r="C31" i="232"/>
  <c r="C32" i="232"/>
  <c r="C33" i="232"/>
  <c r="C34" i="232"/>
  <c r="C35" i="232"/>
  <c r="C36" i="232"/>
  <c r="C37" i="232"/>
  <c r="C38" i="232"/>
  <c r="C39" i="232"/>
  <c r="C40" i="232"/>
  <c r="C41" i="232"/>
  <c r="C42" i="232"/>
  <c r="C43" i="232"/>
  <c r="C44" i="232"/>
  <c r="C45" i="232"/>
  <c r="C46" i="232"/>
  <c r="C47" i="232"/>
  <c r="C48" i="232"/>
  <c r="I67" i="232"/>
  <c r="H20" i="232"/>
  <c r="H21" i="232"/>
  <c r="H22" i="232"/>
  <c r="H23" i="232"/>
  <c r="H24" i="232"/>
  <c r="H25" i="232"/>
  <c r="H26" i="232"/>
  <c r="H27" i="232"/>
  <c r="H28" i="232"/>
  <c r="H29" i="232"/>
  <c r="H30" i="232"/>
  <c r="H31" i="232"/>
  <c r="H32" i="232"/>
  <c r="H33" i="232"/>
  <c r="H34" i="232"/>
  <c r="H35" i="232"/>
  <c r="H36" i="232"/>
  <c r="H37" i="232"/>
  <c r="H38" i="232"/>
  <c r="H39" i="232"/>
  <c r="H40" i="232"/>
  <c r="H41" i="232"/>
  <c r="H42" i="232"/>
  <c r="H43" i="232"/>
  <c r="H44" i="232"/>
  <c r="H45" i="232"/>
  <c r="H46" i="232"/>
  <c r="H47" i="232"/>
  <c r="H48" i="232"/>
  <c r="H66" i="232"/>
  <c r="H68" i="232"/>
  <c r="I20" i="232"/>
  <c r="I21" i="232"/>
  <c r="I22" i="232"/>
  <c r="I23" i="232"/>
  <c r="I24" i="232"/>
  <c r="I25" i="232"/>
  <c r="I26" i="232"/>
  <c r="I27" i="232"/>
  <c r="I28" i="232"/>
  <c r="I29" i="232"/>
  <c r="I30" i="232"/>
  <c r="I31" i="232"/>
  <c r="I32" i="232"/>
  <c r="I33" i="232"/>
  <c r="I34" i="232"/>
  <c r="I35" i="232"/>
  <c r="I36" i="232"/>
  <c r="I37" i="232"/>
  <c r="I38" i="232"/>
  <c r="I39" i="232"/>
  <c r="I40" i="232"/>
  <c r="I41" i="232"/>
  <c r="I42" i="232"/>
  <c r="I43" i="232"/>
  <c r="I44" i="232"/>
  <c r="I45" i="232"/>
  <c r="I46" i="232"/>
  <c r="I47" i="232"/>
  <c r="I48" i="232"/>
  <c r="I65" i="232"/>
  <c r="I66" i="232"/>
  <c r="I64" i="231"/>
  <c r="H67" i="231"/>
  <c r="C20" i="231"/>
  <c r="C21" i="231"/>
  <c r="C22" i="231"/>
  <c r="C23" i="231"/>
  <c r="C24" i="231"/>
  <c r="C25" i="231"/>
  <c r="C26" i="231"/>
  <c r="C27" i="231"/>
  <c r="C28" i="231"/>
  <c r="C29" i="231"/>
  <c r="C30" i="231"/>
  <c r="C31" i="231"/>
  <c r="C32" i="231"/>
  <c r="C33" i="231"/>
  <c r="C34" i="231"/>
  <c r="C35" i="231"/>
  <c r="C36" i="231"/>
  <c r="C37" i="231"/>
  <c r="C38" i="231"/>
  <c r="C39" i="231"/>
  <c r="C40" i="231"/>
  <c r="C41" i="231"/>
  <c r="C42" i="231"/>
  <c r="C43" i="231"/>
  <c r="C44" i="231"/>
  <c r="C45" i="231"/>
  <c r="C46" i="231"/>
  <c r="C47" i="231"/>
  <c r="C48" i="231"/>
  <c r="I67" i="231"/>
  <c r="H20" i="231"/>
  <c r="H21" i="231"/>
  <c r="H22" i="231"/>
  <c r="H23" i="231"/>
  <c r="H24" i="231"/>
  <c r="H25" i="231"/>
  <c r="H26" i="231"/>
  <c r="H27" i="231"/>
  <c r="H28" i="231"/>
  <c r="H29" i="231"/>
  <c r="H30" i="231"/>
  <c r="H31" i="231"/>
  <c r="H32" i="231"/>
  <c r="H33" i="231"/>
  <c r="H34" i="231"/>
  <c r="H35" i="231"/>
  <c r="H36" i="231"/>
  <c r="H37" i="231"/>
  <c r="H38" i="231"/>
  <c r="H39" i="231"/>
  <c r="H40" i="231"/>
  <c r="H41" i="231"/>
  <c r="H42" i="231"/>
  <c r="H43" i="231"/>
  <c r="H44" i="231"/>
  <c r="H45" i="231"/>
  <c r="H46" i="231"/>
  <c r="H47" i="231"/>
  <c r="H48" i="231"/>
  <c r="H66" i="231"/>
  <c r="H68" i="231"/>
  <c r="I20" i="231"/>
  <c r="I21" i="231"/>
  <c r="I22" i="231"/>
  <c r="I23" i="231"/>
  <c r="I24" i="231"/>
  <c r="I25" i="231"/>
  <c r="I26" i="231"/>
  <c r="I27" i="231"/>
  <c r="I28" i="231"/>
  <c r="I29" i="231"/>
  <c r="I30" i="231"/>
  <c r="I31" i="231"/>
  <c r="I32" i="231"/>
  <c r="I33" i="231"/>
  <c r="I34" i="231"/>
  <c r="I35" i="231"/>
  <c r="I36" i="231"/>
  <c r="I37" i="231"/>
  <c r="I38" i="231"/>
  <c r="I39" i="231"/>
  <c r="I40" i="231"/>
  <c r="I41" i="231"/>
  <c r="I42" i="231"/>
  <c r="I43" i="231"/>
  <c r="I44" i="231"/>
  <c r="I45" i="231"/>
  <c r="I46" i="231"/>
  <c r="I47" i="231"/>
  <c r="I48" i="231"/>
  <c r="I65" i="231"/>
  <c r="I66" i="231"/>
  <c r="I21" i="230"/>
  <c r="I64" i="230"/>
  <c r="H67" i="230"/>
  <c r="C20" i="230"/>
  <c r="C21" i="230"/>
  <c r="C22" i="230"/>
  <c r="C23" i="230"/>
  <c r="C24" i="230"/>
  <c r="C25" i="230"/>
  <c r="C26" i="230"/>
  <c r="C27" i="230"/>
  <c r="C28" i="230"/>
  <c r="C29" i="230"/>
  <c r="C30" i="230"/>
  <c r="C31" i="230"/>
  <c r="C32" i="230"/>
  <c r="C33" i="230"/>
  <c r="C34" i="230"/>
  <c r="C35" i="230"/>
  <c r="C36" i="230"/>
  <c r="C37" i="230"/>
  <c r="C38" i="230"/>
  <c r="C39" i="230"/>
  <c r="C40" i="230"/>
  <c r="C41" i="230"/>
  <c r="C42" i="230"/>
  <c r="C43" i="230"/>
  <c r="C44" i="230"/>
  <c r="C45" i="230"/>
  <c r="C46" i="230"/>
  <c r="C47" i="230"/>
  <c r="C48" i="230"/>
  <c r="I67" i="230"/>
  <c r="H20" i="230"/>
  <c r="H21" i="230"/>
  <c r="H22" i="230"/>
  <c r="H23" i="230"/>
  <c r="H24" i="230"/>
  <c r="H25" i="230"/>
  <c r="H26" i="230"/>
  <c r="H27" i="230"/>
  <c r="H28" i="230"/>
  <c r="H29" i="230"/>
  <c r="H30" i="230"/>
  <c r="H31" i="230"/>
  <c r="H32" i="230"/>
  <c r="H33" i="230"/>
  <c r="H34" i="230"/>
  <c r="H35" i="230"/>
  <c r="H36" i="230"/>
  <c r="H37" i="230"/>
  <c r="H38" i="230"/>
  <c r="H39" i="230"/>
  <c r="H40" i="230"/>
  <c r="H41" i="230"/>
  <c r="H42" i="230"/>
  <c r="H43" i="230"/>
  <c r="H44" i="230"/>
  <c r="H45" i="230"/>
  <c r="H46" i="230"/>
  <c r="H47" i="230"/>
  <c r="H48" i="230"/>
  <c r="H66" i="230"/>
  <c r="H68" i="230"/>
  <c r="I23" i="230"/>
  <c r="I24" i="230"/>
  <c r="I25" i="230"/>
  <c r="I26" i="230"/>
  <c r="I27" i="230"/>
  <c r="I28" i="230"/>
  <c r="I29" i="230"/>
  <c r="I30" i="230"/>
  <c r="I31" i="230"/>
  <c r="I32" i="230"/>
  <c r="I33" i="230"/>
  <c r="I34" i="230"/>
  <c r="I35" i="230"/>
  <c r="I36" i="230"/>
  <c r="I37" i="230"/>
  <c r="I38" i="230"/>
  <c r="I39" i="230"/>
  <c r="I40" i="230"/>
  <c r="I41" i="230"/>
  <c r="I42" i="230"/>
  <c r="I43" i="230"/>
  <c r="I44" i="230"/>
  <c r="I45" i="230"/>
  <c r="I46" i="230"/>
  <c r="I47" i="230"/>
  <c r="I48" i="230"/>
  <c r="I65" i="230"/>
  <c r="I66" i="230"/>
  <c r="H27" i="229"/>
  <c r="C49" i="229"/>
  <c r="C48" i="229"/>
  <c r="C47" i="229"/>
  <c r="C46" i="229"/>
  <c r="C45" i="229"/>
  <c r="C44" i="229"/>
  <c r="C43" i="229"/>
  <c r="C42" i="229"/>
  <c r="C41" i="229"/>
  <c r="C40" i="229"/>
  <c r="C39" i="229"/>
  <c r="C38" i="229"/>
  <c r="C37" i="229"/>
  <c r="C36" i="229"/>
  <c r="C35" i="229"/>
  <c r="C34" i="229"/>
  <c r="C33" i="229"/>
  <c r="C32" i="229"/>
  <c r="C31" i="229"/>
  <c r="C30" i="229"/>
  <c r="C29" i="229"/>
  <c r="C28" i="229"/>
  <c r="C27" i="229"/>
  <c r="C26" i="229"/>
  <c r="C25" i="229"/>
  <c r="C24" i="229"/>
  <c r="C23" i="229"/>
  <c r="C22" i="229"/>
  <c r="C21" i="229"/>
  <c r="C20" i="229"/>
  <c r="I49" i="229"/>
  <c r="I48" i="229"/>
  <c r="I47" i="229"/>
  <c r="I46" i="229"/>
  <c r="I45" i="229"/>
  <c r="I44" i="229"/>
  <c r="I43" i="229"/>
  <c r="I42" i="229"/>
  <c r="I41" i="229"/>
  <c r="I40" i="229"/>
  <c r="I39" i="229"/>
  <c r="I38" i="229"/>
  <c r="I37" i="229"/>
  <c r="I36" i="229"/>
  <c r="I35" i="229"/>
  <c r="I34" i="229"/>
  <c r="I33" i="229"/>
  <c r="I32" i="229"/>
  <c r="I31" i="229"/>
  <c r="I30" i="229"/>
  <c r="I29" i="229"/>
  <c r="I28" i="229"/>
  <c r="I27" i="229"/>
  <c r="I26" i="229"/>
  <c r="I25" i="229"/>
  <c r="I24" i="229"/>
  <c r="I23" i="229"/>
  <c r="I22" i="229"/>
  <c r="I21" i="229"/>
  <c r="I20" i="229"/>
  <c r="H20" i="229"/>
  <c r="H24" i="229"/>
  <c r="H28" i="229"/>
  <c r="H32" i="229"/>
  <c r="H36" i="229"/>
  <c r="H49" i="229"/>
  <c r="H48" i="229"/>
  <c r="H47" i="229"/>
  <c r="H46" i="229"/>
  <c r="H45" i="229"/>
  <c r="H44" i="229"/>
  <c r="H43" i="229"/>
  <c r="H42" i="229"/>
  <c r="H64" i="229"/>
  <c r="H68" i="229"/>
  <c r="H66" i="229"/>
  <c r="H67" i="229"/>
  <c r="H22" i="229"/>
  <c r="H26" i="229"/>
  <c r="H30" i="229"/>
  <c r="H34" i="229"/>
  <c r="H38" i="229"/>
  <c r="H23" i="229"/>
  <c r="H31" i="229"/>
  <c r="H35" i="229"/>
  <c r="H39" i="229"/>
  <c r="H21" i="229"/>
  <c r="H25" i="229"/>
  <c r="H29" i="229"/>
  <c r="H33" i="229"/>
  <c r="H37" i="229"/>
  <c r="H41" i="229"/>
  <c r="I67" i="229"/>
  <c r="I65" i="229"/>
  <c r="I66" i="229"/>
  <c r="I64" i="228"/>
  <c r="H67" i="228"/>
  <c r="C20" i="228"/>
  <c r="C21" i="228"/>
  <c r="C22" i="228"/>
  <c r="C23" i="228"/>
  <c r="C24" i="228"/>
  <c r="C25" i="228"/>
  <c r="C26" i="228"/>
  <c r="C27" i="228"/>
  <c r="C28" i="228"/>
  <c r="C29" i="228"/>
  <c r="C30" i="228"/>
  <c r="C31" i="228"/>
  <c r="C32" i="228"/>
  <c r="C33" i="228"/>
  <c r="C34" i="228"/>
  <c r="C35" i="228"/>
  <c r="C36" i="228"/>
  <c r="C37" i="228"/>
  <c r="C38" i="228"/>
  <c r="C39" i="228"/>
  <c r="C40" i="228"/>
  <c r="C41" i="228"/>
  <c r="C42" i="228"/>
  <c r="C43" i="228"/>
  <c r="C44" i="228"/>
  <c r="C45" i="228"/>
  <c r="C46" i="228"/>
  <c r="C47" i="228"/>
  <c r="C48" i="228"/>
  <c r="I67" i="228"/>
  <c r="H20" i="228"/>
  <c r="H21" i="228"/>
  <c r="H22" i="228"/>
  <c r="H23" i="228"/>
  <c r="H24" i="228"/>
  <c r="H25" i="228"/>
  <c r="H26" i="228"/>
  <c r="H27" i="228"/>
  <c r="H28" i="228"/>
  <c r="H29" i="228"/>
  <c r="H30" i="228"/>
  <c r="H31" i="228"/>
  <c r="H32" i="228"/>
  <c r="H33" i="228"/>
  <c r="H34" i="228"/>
  <c r="H35" i="228"/>
  <c r="H36" i="228"/>
  <c r="H37" i="228"/>
  <c r="H38" i="228"/>
  <c r="H39" i="228"/>
  <c r="H40" i="228"/>
  <c r="H41" i="228"/>
  <c r="H42" i="228"/>
  <c r="H43" i="228"/>
  <c r="H44" i="228"/>
  <c r="H45" i="228"/>
  <c r="H46" i="228"/>
  <c r="H47" i="228"/>
  <c r="H48" i="228"/>
  <c r="H66" i="228"/>
  <c r="H68" i="228"/>
  <c r="I20" i="228"/>
  <c r="I21" i="228"/>
  <c r="I22" i="228"/>
  <c r="I23" i="228"/>
  <c r="I24" i="228"/>
  <c r="I25" i="228"/>
  <c r="I26" i="228"/>
  <c r="I27" i="228"/>
  <c r="I28" i="228"/>
  <c r="I29" i="228"/>
  <c r="I30" i="228"/>
  <c r="I31" i="228"/>
  <c r="I32" i="228"/>
  <c r="I33" i="228"/>
  <c r="I34" i="228"/>
  <c r="I35" i="228"/>
  <c r="I36" i="228"/>
  <c r="I37" i="228"/>
  <c r="I38" i="228"/>
  <c r="I39" i="228"/>
  <c r="I40" i="228"/>
  <c r="I41" i="228"/>
  <c r="I42" i="228"/>
  <c r="I43" i="228"/>
  <c r="I44" i="228"/>
  <c r="I45" i="228"/>
  <c r="I46" i="228"/>
  <c r="I47" i="228"/>
  <c r="I48" i="228"/>
  <c r="I65" i="228"/>
  <c r="I66" i="228"/>
  <c r="F12" i="233"/>
  <c r="I64" i="227"/>
  <c r="H67" i="227"/>
  <c r="C20" i="227"/>
  <c r="C21" i="227"/>
  <c r="C22" i="227"/>
  <c r="C23" i="227"/>
  <c r="C24" i="227"/>
  <c r="C25" i="227"/>
  <c r="C26" i="227"/>
  <c r="C27" i="227"/>
  <c r="C28" i="227"/>
  <c r="C29" i="227"/>
  <c r="C30" i="227"/>
  <c r="C31" i="227"/>
  <c r="C32" i="227"/>
  <c r="C33" i="227"/>
  <c r="C34" i="227"/>
  <c r="C35" i="227"/>
  <c r="C36" i="227"/>
  <c r="C37" i="227"/>
  <c r="C38" i="227"/>
  <c r="C39" i="227"/>
  <c r="C40" i="227"/>
  <c r="C41" i="227"/>
  <c r="C42" i="227"/>
  <c r="C43" i="227"/>
  <c r="C44" i="227"/>
  <c r="C45" i="227"/>
  <c r="C46" i="227"/>
  <c r="C47" i="227"/>
  <c r="C48" i="227"/>
  <c r="I67" i="227"/>
  <c r="H20" i="227"/>
  <c r="H21" i="227"/>
  <c r="H22" i="227"/>
  <c r="H23" i="227"/>
  <c r="H24" i="227"/>
  <c r="H25" i="227"/>
  <c r="H26" i="227"/>
  <c r="H27" i="227"/>
  <c r="H28" i="227"/>
  <c r="H29" i="227"/>
  <c r="H30" i="227"/>
  <c r="H31" i="227"/>
  <c r="H32" i="227"/>
  <c r="H33" i="227"/>
  <c r="H34" i="227"/>
  <c r="H35" i="227"/>
  <c r="H36" i="227"/>
  <c r="H37" i="227"/>
  <c r="H38" i="227"/>
  <c r="H39" i="227"/>
  <c r="H40" i="227"/>
  <c r="H41" i="227"/>
  <c r="H42" i="227"/>
  <c r="H43" i="227"/>
  <c r="H44" i="227"/>
  <c r="H45" i="227"/>
  <c r="H46" i="227"/>
  <c r="H47" i="227"/>
  <c r="H48" i="227"/>
  <c r="H66" i="227"/>
  <c r="H68" i="227"/>
  <c r="I20" i="227"/>
  <c r="I21" i="227"/>
  <c r="I22" i="227"/>
  <c r="I23" i="227"/>
  <c r="I24" i="227"/>
  <c r="I25" i="227"/>
  <c r="I26" i="227"/>
  <c r="I27" i="227"/>
  <c r="I28" i="227"/>
  <c r="I29" i="227"/>
  <c r="I30" i="227"/>
  <c r="I31" i="227"/>
  <c r="I32" i="227"/>
  <c r="I33" i="227"/>
  <c r="I34" i="227"/>
  <c r="I35" i="227"/>
  <c r="I36" i="227"/>
  <c r="I37" i="227"/>
  <c r="I38" i="227"/>
  <c r="I39" i="227"/>
  <c r="I40" i="227"/>
  <c r="I41" i="227"/>
  <c r="I42" i="227"/>
  <c r="I43" i="227"/>
  <c r="I44" i="227"/>
  <c r="I45" i="227"/>
  <c r="I46" i="227"/>
  <c r="I47" i="227"/>
  <c r="I48" i="227"/>
  <c r="I65" i="227"/>
  <c r="I66" i="227"/>
  <c r="H20" i="226"/>
  <c r="H24" i="226"/>
  <c r="H21" i="226"/>
  <c r="H25" i="226"/>
  <c r="H26" i="226"/>
  <c r="H27" i="226"/>
  <c r="H28" i="226"/>
  <c r="H29" i="226"/>
  <c r="H30" i="226"/>
  <c r="H31" i="226"/>
  <c r="H32" i="226"/>
  <c r="H33" i="226"/>
  <c r="H34" i="226"/>
  <c r="H35" i="226"/>
  <c r="H36" i="226"/>
  <c r="H37" i="226"/>
  <c r="H38" i="226"/>
  <c r="H39" i="226"/>
  <c r="H40" i="226"/>
  <c r="H41" i="226"/>
  <c r="H42" i="226"/>
  <c r="H43" i="226"/>
  <c r="H44" i="226"/>
  <c r="H45" i="226"/>
  <c r="H46" i="226"/>
  <c r="H47" i="226"/>
  <c r="H48" i="226"/>
  <c r="H49" i="226"/>
  <c r="H64" i="226"/>
  <c r="H68" i="226"/>
  <c r="H66" i="226"/>
  <c r="H67" i="226"/>
  <c r="H22" i="226"/>
  <c r="C49" i="226"/>
  <c r="C48" i="226"/>
  <c r="C47" i="226"/>
  <c r="C46" i="226"/>
  <c r="C45" i="226"/>
  <c r="C44" i="226"/>
  <c r="C43" i="226"/>
  <c r="C42" i="226"/>
  <c r="C41" i="226"/>
  <c r="C40" i="226"/>
  <c r="C39" i="226"/>
  <c r="C38" i="226"/>
  <c r="C37" i="226"/>
  <c r="C36" i="226"/>
  <c r="C35" i="226"/>
  <c r="C34" i="226"/>
  <c r="C33" i="226"/>
  <c r="C32" i="226"/>
  <c r="C31" i="226"/>
  <c r="C30" i="226"/>
  <c r="C29" i="226"/>
  <c r="C28" i="226"/>
  <c r="C27" i="226"/>
  <c r="C26" i="226"/>
  <c r="C25" i="226"/>
  <c r="C24" i="226"/>
  <c r="C23" i="226"/>
  <c r="C22" i="226"/>
  <c r="C21" i="226"/>
  <c r="C20" i="226"/>
  <c r="I49" i="226"/>
  <c r="I48" i="226"/>
  <c r="I47" i="226"/>
  <c r="I46" i="226"/>
  <c r="I45" i="226"/>
  <c r="I44" i="226"/>
  <c r="I43" i="226"/>
  <c r="I42" i="226"/>
  <c r="I41" i="226"/>
  <c r="I40" i="226"/>
  <c r="I39" i="226"/>
  <c r="I38" i="226"/>
  <c r="I37" i="226"/>
  <c r="I36" i="226"/>
  <c r="I35" i="226"/>
  <c r="I34" i="226"/>
  <c r="I33" i="226"/>
  <c r="I32" i="226"/>
  <c r="I31" i="226"/>
  <c r="I30" i="226"/>
  <c r="I29" i="226"/>
  <c r="I28" i="226"/>
  <c r="I27" i="226"/>
  <c r="I26" i="226"/>
  <c r="I25" i="226"/>
  <c r="I24" i="226"/>
  <c r="I23" i="226"/>
  <c r="I22" i="226"/>
  <c r="I21" i="226"/>
  <c r="I20" i="226"/>
  <c r="I64" i="226"/>
  <c r="N65" i="226"/>
  <c r="I67" i="226"/>
  <c r="N61" i="226"/>
  <c r="I65" i="226"/>
  <c r="I66" i="226"/>
  <c r="F16" i="222"/>
  <c r="F15" i="222"/>
  <c r="F14" i="222"/>
  <c r="A13" i="222"/>
  <c r="B11" i="222"/>
  <c r="I68" i="222" s="1"/>
  <c r="A11" i="222"/>
  <c r="K9" i="222"/>
  <c r="K8" i="222"/>
  <c r="K7" i="222"/>
  <c r="I60" i="222"/>
  <c r="AN4" i="216" s="1"/>
  <c r="I59" i="222"/>
  <c r="AM4" i="216" s="1"/>
  <c r="I58" i="222"/>
  <c r="AL4" i="216" s="1"/>
  <c r="G16" i="222"/>
  <c r="B16" i="222"/>
  <c r="G15" i="222"/>
  <c r="B15" i="222"/>
  <c r="I31" i="222" s="1"/>
  <c r="K14" i="222"/>
  <c r="AS4" i="216" s="1"/>
  <c r="G14" i="222"/>
  <c r="B14" i="222"/>
  <c r="K13" i="222"/>
  <c r="AR4" i="216" s="1"/>
  <c r="F13" i="222"/>
  <c r="K12" i="222"/>
  <c r="F12" i="222"/>
  <c r="A12" i="222"/>
  <c r="K11" i="222"/>
  <c r="F11" i="222"/>
  <c r="F10" i="222"/>
  <c r="B10" i="222"/>
  <c r="H64" i="222" s="1"/>
  <c r="A10" i="222"/>
  <c r="J9" i="222"/>
  <c r="AQ4" i="216" s="1"/>
  <c r="J8" i="222"/>
  <c r="AP4" i="216" s="1"/>
  <c r="F8" i="222"/>
  <c r="B8" i="222"/>
  <c r="J7" i="222"/>
  <c r="AO4" i="216" s="1"/>
  <c r="F7" i="222"/>
  <c r="B7" i="222"/>
  <c r="H49" i="222" s="1"/>
  <c r="F6" i="222"/>
  <c r="B6" i="222"/>
  <c r="B3" i="222"/>
  <c r="I2" i="222"/>
  <c r="G2" i="222"/>
  <c r="E2" i="222"/>
  <c r="C2" i="222"/>
  <c r="B34" i="222"/>
  <c r="H60" i="222"/>
  <c r="H59" i="222"/>
  <c r="H58" i="222"/>
  <c r="H57" i="222"/>
  <c r="B49" i="222"/>
  <c r="B48" i="222"/>
  <c r="B47" i="222"/>
  <c r="B46" i="222"/>
  <c r="B45" i="222"/>
  <c r="B44" i="222"/>
  <c r="B43" i="222"/>
  <c r="B42" i="222"/>
  <c r="B41" i="222"/>
  <c r="B40" i="222"/>
  <c r="B39" i="222"/>
  <c r="B38" i="222"/>
  <c r="B37" i="222"/>
  <c r="B36" i="222"/>
  <c r="B35" i="222"/>
  <c r="B33" i="222"/>
  <c r="B32" i="222"/>
  <c r="B31" i="222"/>
  <c r="B30" i="222"/>
  <c r="B29" i="222"/>
  <c r="B28" i="222"/>
  <c r="B27" i="222"/>
  <c r="B26" i="222"/>
  <c r="I25" i="222"/>
  <c r="C25" i="222"/>
  <c r="B25" i="222"/>
  <c r="B24" i="222"/>
  <c r="B23" i="222"/>
  <c r="B22" i="222"/>
  <c r="B21" i="222"/>
  <c r="B20" i="222"/>
  <c r="B18" i="222"/>
  <c r="D16" i="222"/>
  <c r="A16" i="222"/>
  <c r="I15" i="222"/>
  <c r="D15" i="222"/>
  <c r="A15" i="222"/>
  <c r="I14" i="222"/>
  <c r="D14" i="222"/>
  <c r="A14" i="222"/>
  <c r="I13" i="222"/>
  <c r="D13" i="222"/>
  <c r="I12" i="222"/>
  <c r="D12" i="222"/>
  <c r="I11" i="222"/>
  <c r="D11" i="222"/>
  <c r="I10" i="222"/>
  <c r="D10" i="222"/>
  <c r="D9" i="222"/>
  <c r="A9" i="222"/>
  <c r="D8" i="222"/>
  <c r="A8" i="222"/>
  <c r="D7" i="222"/>
  <c r="A7" i="222"/>
  <c r="I6" i="222"/>
  <c r="D6" i="222"/>
  <c r="A6" i="222"/>
  <c r="I5" i="222"/>
  <c r="D5" i="222"/>
  <c r="A3" i="222"/>
  <c r="H2" i="222"/>
  <c r="F2" i="222"/>
  <c r="D2" i="222"/>
  <c r="B2" i="222"/>
  <c r="B1" i="222"/>
  <c r="F44" i="214"/>
  <c r="K15" i="222" s="1"/>
  <c r="G19" i="214"/>
  <c r="B13" i="222" s="1"/>
  <c r="F19" i="214"/>
  <c r="B12" i="222" s="1"/>
  <c r="F16" i="221"/>
  <c r="F15" i="221"/>
  <c r="F14" i="221"/>
  <c r="A13" i="221"/>
  <c r="B11" i="221"/>
  <c r="A11" i="221"/>
  <c r="K9" i="221"/>
  <c r="K8" i="221"/>
  <c r="K7" i="221"/>
  <c r="I60" i="221"/>
  <c r="AN3" i="216" s="1"/>
  <c r="I59" i="221"/>
  <c r="AM3" i="216" s="1"/>
  <c r="I58" i="221"/>
  <c r="AL3" i="216" s="1"/>
  <c r="G16" i="221"/>
  <c r="B16" i="221"/>
  <c r="G15" i="221"/>
  <c r="B15" i="221"/>
  <c r="I49" i="221" s="1"/>
  <c r="K14" i="221"/>
  <c r="AS3" i="216" s="1"/>
  <c r="G14" i="221"/>
  <c r="B14" i="221"/>
  <c r="K13" i="221"/>
  <c r="AR3" i="216" s="1"/>
  <c r="F13" i="221"/>
  <c r="K12" i="221"/>
  <c r="F12" i="221"/>
  <c r="A12" i="221"/>
  <c r="K11" i="221"/>
  <c r="F11" i="221"/>
  <c r="F10" i="221"/>
  <c r="B10" i="221"/>
  <c r="H64" i="221" s="1"/>
  <c r="A10" i="221"/>
  <c r="J9" i="221"/>
  <c r="AQ3" i="216" s="1"/>
  <c r="J8" i="221"/>
  <c r="AP3" i="216" s="1"/>
  <c r="F8" i="221"/>
  <c r="B8" i="221"/>
  <c r="C49" i="221" s="1"/>
  <c r="J7" i="221"/>
  <c r="AO3" i="216" s="1"/>
  <c r="F7" i="221"/>
  <c r="B7" i="221"/>
  <c r="H49" i="221" s="1"/>
  <c r="F6" i="221"/>
  <c r="B6" i="221"/>
  <c r="B3" i="221"/>
  <c r="I2" i="221"/>
  <c r="G2" i="221"/>
  <c r="E2" i="221"/>
  <c r="C2" i="221"/>
  <c r="H60" i="221"/>
  <c r="H59" i="221"/>
  <c r="H58" i="221"/>
  <c r="H57" i="221"/>
  <c r="B49" i="221"/>
  <c r="B48" i="221"/>
  <c r="B47" i="221"/>
  <c r="B46" i="221"/>
  <c r="B45" i="221"/>
  <c r="B44" i="221"/>
  <c r="B43" i="221"/>
  <c r="B42" i="221"/>
  <c r="B41" i="221"/>
  <c r="B40" i="221"/>
  <c r="B39" i="221"/>
  <c r="B38" i="221"/>
  <c r="B37" i="221"/>
  <c r="B36" i="221"/>
  <c r="B35" i="221"/>
  <c r="B34" i="221"/>
  <c r="B33" i="221"/>
  <c r="B32" i="221"/>
  <c r="B31" i="221"/>
  <c r="B30" i="221"/>
  <c r="B29" i="221"/>
  <c r="B28" i="221"/>
  <c r="B27" i="221"/>
  <c r="B26" i="221"/>
  <c r="B25" i="221"/>
  <c r="B24" i="221"/>
  <c r="B23" i="221"/>
  <c r="B22" i="221"/>
  <c r="B21" i="221"/>
  <c r="B20" i="221"/>
  <c r="B18" i="221"/>
  <c r="D16" i="221"/>
  <c r="A16" i="221"/>
  <c r="I15" i="221"/>
  <c r="D15" i="221"/>
  <c r="A15" i="221"/>
  <c r="I14" i="221"/>
  <c r="D14" i="221"/>
  <c r="A14" i="221"/>
  <c r="I13" i="221"/>
  <c r="D13" i="221"/>
  <c r="I12" i="221"/>
  <c r="D12" i="221"/>
  <c r="I11" i="221"/>
  <c r="D11" i="221"/>
  <c r="I68" i="221"/>
  <c r="I10" i="221"/>
  <c r="D10" i="221"/>
  <c r="D9" i="221"/>
  <c r="A9" i="221"/>
  <c r="D8" i="221"/>
  <c r="A8" i="221"/>
  <c r="D7" i="221"/>
  <c r="A7" i="221"/>
  <c r="I6" i="221"/>
  <c r="D6" i="221"/>
  <c r="A6" i="221"/>
  <c r="I5" i="221"/>
  <c r="D5" i="221"/>
  <c r="A3" i="221"/>
  <c r="H2" i="221"/>
  <c r="F2" i="221"/>
  <c r="D2" i="221"/>
  <c r="B2" i="221"/>
  <c r="B1" i="221"/>
  <c r="K15" i="221"/>
  <c r="B13" i="221"/>
  <c r="B12" i="221"/>
  <c r="AT4" i="216" l="1"/>
  <c r="AT3" i="216"/>
  <c r="G49" i="232"/>
  <c r="F22" i="232"/>
  <c r="F26" i="228"/>
  <c r="G26" i="228"/>
  <c r="F28" i="228"/>
  <c r="G28" i="228"/>
  <c r="F27" i="228"/>
  <c r="G27" i="228"/>
  <c r="G29" i="228"/>
  <c r="F29" i="228"/>
  <c r="G49" i="230"/>
  <c r="I21" i="222"/>
  <c r="I22" i="222"/>
  <c r="C23" i="222"/>
  <c r="F23" i="222" s="1"/>
  <c r="F20" i="232"/>
  <c r="C49" i="222"/>
  <c r="F49" i="222" s="1"/>
  <c r="C21" i="222"/>
  <c r="F21" i="222" s="1"/>
  <c r="C24" i="222"/>
  <c r="F24" i="222" s="1"/>
  <c r="C27" i="222"/>
  <c r="F27" i="222" s="1"/>
  <c r="C22" i="222"/>
  <c r="G22" i="222" s="1"/>
  <c r="I23" i="222"/>
  <c r="C26" i="222"/>
  <c r="G26" i="222" s="1"/>
  <c r="I28" i="222"/>
  <c r="C20" i="222"/>
  <c r="F20" i="222" s="1"/>
  <c r="I49" i="222"/>
  <c r="I20" i="222"/>
  <c r="I24" i="222"/>
  <c r="I30" i="222"/>
  <c r="G21" i="226"/>
  <c r="F21" i="226"/>
  <c r="G29" i="226"/>
  <c r="F29" i="226"/>
  <c r="G37" i="226"/>
  <c r="F37" i="226"/>
  <c r="G45" i="226"/>
  <c r="F45" i="226"/>
  <c r="F45" i="227"/>
  <c r="G45" i="227"/>
  <c r="F37" i="227"/>
  <c r="G37" i="227"/>
  <c r="G33" i="227"/>
  <c r="F33" i="227"/>
  <c r="F29" i="227"/>
  <c r="G29" i="227"/>
  <c r="G25" i="227"/>
  <c r="F25" i="227"/>
  <c r="F21" i="227"/>
  <c r="G21" i="227"/>
  <c r="F44" i="228"/>
  <c r="G44" i="228"/>
  <c r="F36" i="228"/>
  <c r="G36" i="228"/>
  <c r="F32" i="228"/>
  <c r="G32" i="228"/>
  <c r="F20" i="228"/>
  <c r="G20" i="228"/>
  <c r="F26" i="229"/>
  <c r="G26" i="229"/>
  <c r="F34" i="229"/>
  <c r="G34" i="229"/>
  <c r="F42" i="229"/>
  <c r="G42" i="229"/>
  <c r="F33" i="230"/>
  <c r="G33" i="230"/>
  <c r="F45" i="231"/>
  <c r="G45" i="231"/>
  <c r="F37" i="231"/>
  <c r="G37" i="231"/>
  <c r="F33" i="231"/>
  <c r="G33" i="231"/>
  <c r="F25" i="231"/>
  <c r="G25" i="231"/>
  <c r="F21" i="231"/>
  <c r="G21" i="231"/>
  <c r="F35" i="232"/>
  <c r="G35" i="232"/>
  <c r="G26" i="226"/>
  <c r="F26" i="226"/>
  <c r="G34" i="226"/>
  <c r="F34" i="226"/>
  <c r="F42" i="226"/>
  <c r="G42" i="226"/>
  <c r="F48" i="227"/>
  <c r="G48" i="227"/>
  <c r="G40" i="227"/>
  <c r="F40" i="227"/>
  <c r="F36" i="227"/>
  <c r="G36" i="227"/>
  <c r="F32" i="227"/>
  <c r="G32" i="227"/>
  <c r="G24" i="227"/>
  <c r="F24" i="227"/>
  <c r="F20" i="227"/>
  <c r="G20" i="227"/>
  <c r="F47" i="228"/>
  <c r="G47" i="228"/>
  <c r="F35" i="228"/>
  <c r="G35" i="228"/>
  <c r="G23" i="228"/>
  <c r="F23" i="228"/>
  <c r="F23" i="229"/>
  <c r="G23" i="229"/>
  <c r="G31" i="229"/>
  <c r="F31" i="229"/>
  <c r="F39" i="229"/>
  <c r="G39" i="229"/>
  <c r="G47" i="229"/>
  <c r="F47" i="229"/>
  <c r="G48" i="230"/>
  <c r="F48" i="230"/>
  <c r="G40" i="230"/>
  <c r="F40" i="230"/>
  <c r="G32" i="230"/>
  <c r="F32" i="230"/>
  <c r="G24" i="230"/>
  <c r="F24" i="230"/>
  <c r="G48" i="231"/>
  <c r="F48" i="231"/>
  <c r="F40" i="231"/>
  <c r="G40" i="231"/>
  <c r="G32" i="231"/>
  <c r="F32" i="231"/>
  <c r="F28" i="231"/>
  <c r="G28" i="231"/>
  <c r="F20" i="231"/>
  <c r="G20" i="231"/>
  <c r="F42" i="232"/>
  <c r="G42" i="232"/>
  <c r="G25" i="222"/>
  <c r="F25" i="222"/>
  <c r="F23" i="226"/>
  <c r="G23" i="226"/>
  <c r="F27" i="226"/>
  <c r="G27" i="226"/>
  <c r="F31" i="226"/>
  <c r="G31" i="226"/>
  <c r="F35" i="226"/>
  <c r="G35" i="226"/>
  <c r="F39" i="226"/>
  <c r="G39" i="226"/>
  <c r="F43" i="226"/>
  <c r="G43" i="226"/>
  <c r="F47" i="226"/>
  <c r="G47" i="226"/>
  <c r="G47" i="227"/>
  <c r="F47" i="227"/>
  <c r="F43" i="227"/>
  <c r="G43" i="227"/>
  <c r="G39" i="227"/>
  <c r="F39" i="227"/>
  <c r="F35" i="227"/>
  <c r="G35" i="227"/>
  <c r="G31" i="227"/>
  <c r="F31" i="227"/>
  <c r="F27" i="227"/>
  <c r="G27" i="227"/>
  <c r="G23" i="227"/>
  <c r="F23" i="227"/>
  <c r="F46" i="228"/>
  <c r="G46" i="228"/>
  <c r="F42" i="228"/>
  <c r="G42" i="228"/>
  <c r="F38" i="228"/>
  <c r="G38" i="228"/>
  <c r="F34" i="228"/>
  <c r="G34" i="228"/>
  <c r="F30" i="228"/>
  <c r="G30" i="228"/>
  <c r="F22" i="228"/>
  <c r="G22" i="228"/>
  <c r="F20" i="229"/>
  <c r="G20" i="229"/>
  <c r="G24" i="229"/>
  <c r="F24" i="229"/>
  <c r="G28" i="229"/>
  <c r="F28" i="229"/>
  <c r="F32" i="229"/>
  <c r="G32" i="229"/>
  <c r="F36" i="229"/>
  <c r="G36" i="229"/>
  <c r="F40" i="229"/>
  <c r="G40" i="229"/>
  <c r="F44" i="229"/>
  <c r="G44" i="229"/>
  <c r="F48" i="229"/>
  <c r="G48" i="229"/>
  <c r="G47" i="230"/>
  <c r="F47" i="230"/>
  <c r="G43" i="230"/>
  <c r="F43" i="230"/>
  <c r="F39" i="230"/>
  <c r="G39" i="230"/>
  <c r="G35" i="230"/>
  <c r="F35" i="230"/>
  <c r="G31" i="230"/>
  <c r="F31" i="230"/>
  <c r="F27" i="230"/>
  <c r="G27" i="230"/>
  <c r="G23" i="230"/>
  <c r="F23" i="230"/>
  <c r="F47" i="231"/>
  <c r="G47" i="231"/>
  <c r="F43" i="231"/>
  <c r="G43" i="231"/>
  <c r="F39" i="231"/>
  <c r="G39" i="231"/>
  <c r="F35" i="231"/>
  <c r="G35" i="231"/>
  <c r="G31" i="231"/>
  <c r="F31" i="231"/>
  <c r="F27" i="231"/>
  <c r="G27" i="231"/>
  <c r="F23" i="231"/>
  <c r="G23" i="231"/>
  <c r="F45" i="232"/>
  <c r="G45" i="232"/>
  <c r="F41" i="232"/>
  <c r="G41" i="232"/>
  <c r="F37" i="232"/>
  <c r="G37" i="232"/>
  <c r="F33" i="232"/>
  <c r="G33" i="232"/>
  <c r="F29" i="232"/>
  <c r="G29" i="232"/>
  <c r="F25" i="232"/>
  <c r="G25" i="232"/>
  <c r="F25" i="226"/>
  <c r="G25" i="226"/>
  <c r="F33" i="226"/>
  <c r="G33" i="226"/>
  <c r="F41" i="226"/>
  <c r="G41" i="226"/>
  <c r="F49" i="226"/>
  <c r="G49" i="226"/>
  <c r="G41" i="227"/>
  <c r="F41" i="227"/>
  <c r="G48" i="228"/>
  <c r="F48" i="228"/>
  <c r="G40" i="228"/>
  <c r="F40" i="228"/>
  <c r="G24" i="228"/>
  <c r="F24" i="228"/>
  <c r="F22" i="229"/>
  <c r="G22" i="229"/>
  <c r="F30" i="229"/>
  <c r="G30" i="229"/>
  <c r="F38" i="229"/>
  <c r="G38" i="229"/>
  <c r="F46" i="229"/>
  <c r="G46" i="229"/>
  <c r="G45" i="230"/>
  <c r="F45" i="230"/>
  <c r="G41" i="230"/>
  <c r="F41" i="230"/>
  <c r="G37" i="230"/>
  <c r="F37" i="230"/>
  <c r="G29" i="230"/>
  <c r="F29" i="230"/>
  <c r="G25" i="230"/>
  <c r="F25" i="230"/>
  <c r="G21" i="230"/>
  <c r="F21" i="230"/>
  <c r="F41" i="231"/>
  <c r="G41" i="231"/>
  <c r="F29" i="231"/>
  <c r="G29" i="231"/>
  <c r="F47" i="232"/>
  <c r="G47" i="232"/>
  <c r="F43" i="232"/>
  <c r="G43" i="232"/>
  <c r="F39" i="232"/>
  <c r="G39" i="232"/>
  <c r="F31" i="232"/>
  <c r="G31" i="232"/>
  <c r="F27" i="232"/>
  <c r="G27" i="232"/>
  <c r="F23" i="232"/>
  <c r="G23" i="232"/>
  <c r="G49" i="221"/>
  <c r="F49" i="221"/>
  <c r="F22" i="226"/>
  <c r="G22" i="226"/>
  <c r="F30" i="226"/>
  <c r="G30" i="226"/>
  <c r="F38" i="226"/>
  <c r="G38" i="226"/>
  <c r="F46" i="226"/>
  <c r="G46" i="226"/>
  <c r="F44" i="227"/>
  <c r="G44" i="227"/>
  <c r="F28" i="227"/>
  <c r="G28" i="227"/>
  <c r="G43" i="228"/>
  <c r="F43" i="228"/>
  <c r="G39" i="228"/>
  <c r="F39" i="228"/>
  <c r="F31" i="228"/>
  <c r="G31" i="228"/>
  <c r="F27" i="229"/>
  <c r="G27" i="229"/>
  <c r="F35" i="229"/>
  <c r="G35" i="229"/>
  <c r="F43" i="229"/>
  <c r="G43" i="229"/>
  <c r="G44" i="230"/>
  <c r="F44" i="230"/>
  <c r="F36" i="230"/>
  <c r="G36" i="230"/>
  <c r="G28" i="230"/>
  <c r="F28" i="230"/>
  <c r="F20" i="230"/>
  <c r="G20" i="230"/>
  <c r="G44" i="231"/>
  <c r="F44" i="231"/>
  <c r="F36" i="231"/>
  <c r="G36" i="231"/>
  <c r="G24" i="231"/>
  <c r="F24" i="231"/>
  <c r="F46" i="232"/>
  <c r="G46" i="232"/>
  <c r="F38" i="232"/>
  <c r="G38" i="232"/>
  <c r="F34" i="232"/>
  <c r="G34" i="232"/>
  <c r="F30" i="232"/>
  <c r="G30" i="232"/>
  <c r="F26" i="232"/>
  <c r="G26" i="232"/>
  <c r="G20" i="226"/>
  <c r="F20" i="226"/>
  <c r="F24" i="226"/>
  <c r="G24" i="226"/>
  <c r="G28" i="226"/>
  <c r="F28" i="226"/>
  <c r="F32" i="226"/>
  <c r="G32" i="226"/>
  <c r="G36" i="226"/>
  <c r="F36" i="226"/>
  <c r="F40" i="226"/>
  <c r="G40" i="226"/>
  <c r="G44" i="226"/>
  <c r="F44" i="226"/>
  <c r="F48" i="226"/>
  <c r="G48" i="226"/>
  <c r="G46" i="227"/>
  <c r="F46" i="227"/>
  <c r="F42" i="227"/>
  <c r="G42" i="227"/>
  <c r="F38" i="227"/>
  <c r="G38" i="227"/>
  <c r="G34" i="227"/>
  <c r="F34" i="227"/>
  <c r="G30" i="227"/>
  <c r="F30" i="227"/>
  <c r="F26" i="227"/>
  <c r="G26" i="227"/>
  <c r="F22" i="227"/>
  <c r="G22" i="227"/>
  <c r="F45" i="228"/>
  <c r="G45" i="228"/>
  <c r="F41" i="228"/>
  <c r="G41" i="228"/>
  <c r="F37" i="228"/>
  <c r="G37" i="228"/>
  <c r="F33" i="228"/>
  <c r="G33" i="228"/>
  <c r="F25" i="228"/>
  <c r="G25" i="228"/>
  <c r="F21" i="228"/>
  <c r="G21" i="228"/>
  <c r="G21" i="229"/>
  <c r="F21" i="229"/>
  <c r="G25" i="229"/>
  <c r="F25" i="229"/>
  <c r="F29" i="229"/>
  <c r="G29" i="229"/>
  <c r="F33" i="229"/>
  <c r="G33" i="229"/>
  <c r="F37" i="229"/>
  <c r="G37" i="229"/>
  <c r="F41" i="229"/>
  <c r="G41" i="229"/>
  <c r="F45" i="229"/>
  <c r="G45" i="229"/>
  <c r="F49" i="229"/>
  <c r="G49" i="229"/>
  <c r="G46" i="230"/>
  <c r="F46" i="230"/>
  <c r="G42" i="230"/>
  <c r="F42" i="230"/>
  <c r="G38" i="230"/>
  <c r="F38" i="230"/>
  <c r="G34" i="230"/>
  <c r="F34" i="230"/>
  <c r="G30" i="230"/>
  <c r="F30" i="230"/>
  <c r="G26" i="230"/>
  <c r="F26" i="230"/>
  <c r="G22" i="230"/>
  <c r="F22" i="230"/>
  <c r="F46" i="231"/>
  <c r="G46" i="231"/>
  <c r="F42" i="231"/>
  <c r="G42" i="231"/>
  <c r="F38" i="231"/>
  <c r="G38" i="231"/>
  <c r="F34" i="231"/>
  <c r="G34" i="231"/>
  <c r="F30" i="231"/>
  <c r="G30" i="231"/>
  <c r="F26" i="231"/>
  <c r="G26" i="231"/>
  <c r="F22" i="231"/>
  <c r="G22" i="231"/>
  <c r="F48" i="232"/>
  <c r="G48" i="232"/>
  <c r="F44" i="232"/>
  <c r="G44" i="232"/>
  <c r="G40" i="232"/>
  <c r="F40" i="232"/>
  <c r="G36" i="232"/>
  <c r="F36" i="232"/>
  <c r="F32" i="232"/>
  <c r="G32" i="232"/>
  <c r="F28" i="232"/>
  <c r="G28" i="232"/>
  <c r="G24" i="232"/>
  <c r="F24" i="232"/>
  <c r="F15" i="233"/>
  <c r="F14" i="233"/>
  <c r="F13" i="233"/>
  <c r="N65" i="229"/>
  <c r="N61" i="229"/>
  <c r="N62" i="229"/>
  <c r="N62" i="226"/>
  <c r="M64" i="232"/>
  <c r="M63" i="232"/>
  <c r="N64" i="232"/>
  <c r="N61" i="232"/>
  <c r="N65" i="232"/>
  <c r="N63" i="232"/>
  <c r="N62" i="232"/>
  <c r="M62" i="232"/>
  <c r="M61" i="232"/>
  <c r="M65" i="232"/>
  <c r="M64" i="231"/>
  <c r="M63" i="231"/>
  <c r="N64" i="231"/>
  <c r="N61" i="231"/>
  <c r="N65" i="231"/>
  <c r="N63" i="231"/>
  <c r="N62" i="231"/>
  <c r="M62" i="231"/>
  <c r="M61" i="231"/>
  <c r="M65" i="231"/>
  <c r="N63" i="230"/>
  <c r="N62" i="230"/>
  <c r="M62" i="230"/>
  <c r="M61" i="230"/>
  <c r="M65" i="230"/>
  <c r="M64" i="230"/>
  <c r="M63" i="230"/>
  <c r="N64" i="230"/>
  <c r="N61" i="230"/>
  <c r="N65" i="230"/>
  <c r="M64" i="229"/>
  <c r="M63" i="229"/>
  <c r="M62" i="229"/>
  <c r="M61" i="229"/>
  <c r="M65" i="229"/>
  <c r="N63" i="228"/>
  <c r="N62" i="228"/>
  <c r="M62" i="228"/>
  <c r="M61" i="228"/>
  <c r="M65" i="228"/>
  <c r="M64" i="228"/>
  <c r="M63" i="228"/>
  <c r="N64" i="228"/>
  <c r="N61" i="228"/>
  <c r="N65" i="228"/>
  <c r="M64" i="227"/>
  <c r="M63" i="227"/>
  <c r="N64" i="227"/>
  <c r="N61" i="227"/>
  <c r="N65" i="227"/>
  <c r="N63" i="227"/>
  <c r="N62" i="227"/>
  <c r="M62" i="227"/>
  <c r="M61" i="227"/>
  <c r="M65" i="227"/>
  <c r="M64" i="226"/>
  <c r="M63" i="226"/>
  <c r="M62" i="226"/>
  <c r="M61" i="226"/>
  <c r="M65" i="226"/>
  <c r="I26" i="222"/>
  <c r="I27" i="222"/>
  <c r="I29" i="222"/>
  <c r="I64" i="222"/>
  <c r="H67" i="222"/>
  <c r="C28" i="222"/>
  <c r="C29" i="222"/>
  <c r="C30" i="222"/>
  <c r="C31" i="222"/>
  <c r="C32" i="222"/>
  <c r="C33" i="222"/>
  <c r="C34" i="222"/>
  <c r="C35" i="222"/>
  <c r="C36" i="222"/>
  <c r="C37" i="222"/>
  <c r="C38" i="222"/>
  <c r="C39" i="222"/>
  <c r="C40" i="222"/>
  <c r="C41" i="222"/>
  <c r="C42" i="222"/>
  <c r="C43" i="222"/>
  <c r="C44" i="222"/>
  <c r="C45" i="222"/>
  <c r="C46" i="222"/>
  <c r="C47" i="222"/>
  <c r="C48" i="222"/>
  <c r="I67" i="222"/>
  <c r="H20" i="222"/>
  <c r="H21" i="222"/>
  <c r="H22" i="222"/>
  <c r="H23" i="222"/>
  <c r="H24" i="222"/>
  <c r="H25" i="222"/>
  <c r="H26" i="222"/>
  <c r="H27" i="222"/>
  <c r="H28" i="222"/>
  <c r="H29" i="222"/>
  <c r="H30" i="222"/>
  <c r="H31" i="222"/>
  <c r="H32" i="222"/>
  <c r="H33" i="222"/>
  <c r="H34" i="222"/>
  <c r="H35" i="222"/>
  <c r="H36" i="222"/>
  <c r="H37" i="222"/>
  <c r="H38" i="222"/>
  <c r="H39" i="222"/>
  <c r="H40" i="222"/>
  <c r="H41" i="222"/>
  <c r="H42" i="222"/>
  <c r="H43" i="222"/>
  <c r="H44" i="222"/>
  <c r="H45" i="222"/>
  <c r="H46" i="222"/>
  <c r="H47" i="222"/>
  <c r="H48" i="222"/>
  <c r="H66" i="222"/>
  <c r="H68" i="222"/>
  <c r="I32" i="222"/>
  <c r="I33" i="222"/>
  <c r="I34" i="222"/>
  <c r="I35" i="222"/>
  <c r="I36" i="222"/>
  <c r="I37" i="222"/>
  <c r="I38" i="222"/>
  <c r="I39" i="222"/>
  <c r="I40" i="222"/>
  <c r="I41" i="222"/>
  <c r="I42" i="222"/>
  <c r="I43" i="222"/>
  <c r="I44" i="222"/>
  <c r="I45" i="222"/>
  <c r="I46" i="222"/>
  <c r="I47" i="222"/>
  <c r="I48" i="222"/>
  <c r="I65" i="222"/>
  <c r="I66" i="222"/>
  <c r="I64" i="221"/>
  <c r="H67" i="221"/>
  <c r="C20" i="221"/>
  <c r="C21" i="221"/>
  <c r="C22" i="221"/>
  <c r="C23" i="221"/>
  <c r="C24" i="221"/>
  <c r="C25" i="221"/>
  <c r="C26" i="221"/>
  <c r="C27" i="221"/>
  <c r="C28" i="221"/>
  <c r="C29" i="221"/>
  <c r="C30" i="221"/>
  <c r="C31" i="221"/>
  <c r="C32" i="221"/>
  <c r="C33" i="221"/>
  <c r="C34" i="221"/>
  <c r="C35" i="221"/>
  <c r="C36" i="221"/>
  <c r="C37" i="221"/>
  <c r="C38" i="221"/>
  <c r="C39" i="221"/>
  <c r="C40" i="221"/>
  <c r="C41" i="221"/>
  <c r="C42" i="221"/>
  <c r="C43" i="221"/>
  <c r="C44" i="221"/>
  <c r="C45" i="221"/>
  <c r="C46" i="221"/>
  <c r="C47" i="221"/>
  <c r="C48" i="221"/>
  <c r="I67" i="221"/>
  <c r="H20" i="221"/>
  <c r="H21" i="221"/>
  <c r="H22" i="221"/>
  <c r="H23" i="221"/>
  <c r="H24" i="221"/>
  <c r="H25" i="221"/>
  <c r="H26" i="221"/>
  <c r="H27" i="221"/>
  <c r="H28" i="221"/>
  <c r="H29" i="221"/>
  <c r="H30" i="221"/>
  <c r="H31" i="221"/>
  <c r="H32" i="221"/>
  <c r="H33" i="221"/>
  <c r="H34" i="221"/>
  <c r="H35" i="221"/>
  <c r="H36" i="221"/>
  <c r="H37" i="221"/>
  <c r="H38" i="221"/>
  <c r="H39" i="221"/>
  <c r="H40" i="221"/>
  <c r="H41" i="221"/>
  <c r="H42" i="221"/>
  <c r="H43" i="221"/>
  <c r="H44" i="221"/>
  <c r="H45" i="221"/>
  <c r="H46" i="221"/>
  <c r="H47" i="221"/>
  <c r="H48" i="221"/>
  <c r="H66" i="221"/>
  <c r="H68" i="221"/>
  <c r="I20" i="221"/>
  <c r="I21" i="221"/>
  <c r="I22" i="221"/>
  <c r="I23" i="221"/>
  <c r="I24" i="221"/>
  <c r="I25" i="221"/>
  <c r="I26" i="221"/>
  <c r="I27" i="221"/>
  <c r="I28" i="221"/>
  <c r="I29" i="221"/>
  <c r="I30" i="221"/>
  <c r="I31" i="221"/>
  <c r="I32" i="221"/>
  <c r="I33" i="221"/>
  <c r="I34" i="221"/>
  <c r="I35" i="221"/>
  <c r="I36" i="221"/>
  <c r="I37" i="221"/>
  <c r="I38" i="221"/>
  <c r="I39" i="221"/>
  <c r="I40" i="221"/>
  <c r="I41" i="221"/>
  <c r="I42" i="221"/>
  <c r="I43" i="221"/>
  <c r="I44" i="221"/>
  <c r="I45" i="221"/>
  <c r="I46" i="221"/>
  <c r="I47" i="221"/>
  <c r="I48" i="221"/>
  <c r="I65" i="221"/>
  <c r="I66" i="221"/>
  <c r="G23" i="222" l="1"/>
  <c r="G20" i="222"/>
  <c r="F22" i="222"/>
  <c r="G49" i="222"/>
  <c r="G21" i="222"/>
  <c r="G24" i="222"/>
  <c r="G53" i="232" a="1"/>
  <c r="G53" i="232" s="1"/>
  <c r="AG11" i="216" s="1"/>
  <c r="G27" i="222"/>
  <c r="F54" i="232" a="1"/>
  <c r="F54" i="232" s="1"/>
  <c r="AH11" i="216" s="1"/>
  <c r="F26" i="222"/>
  <c r="F53" i="232" a="1"/>
  <c r="F53" i="232" s="1"/>
  <c r="AF11" i="216" s="1"/>
  <c r="G54" i="232" a="1"/>
  <c r="G54" i="232" s="1"/>
  <c r="AI11" i="216" s="1"/>
  <c r="F54" i="229" a="1"/>
  <c r="F54" i="229" s="1"/>
  <c r="AH6" i="216" s="1"/>
  <c r="F53" i="229" a="1"/>
  <c r="F53" i="229" s="1"/>
  <c r="AF6" i="216" s="1"/>
  <c r="F52" i="229" a="1"/>
  <c r="F52" i="229" s="1"/>
  <c r="AD6" i="216" s="1"/>
  <c r="F52" i="231" a="1"/>
  <c r="F52" i="231" s="1"/>
  <c r="AD10" i="216" s="1"/>
  <c r="F51" i="231" a="1"/>
  <c r="F51" i="231" s="1"/>
  <c r="Z10" i="216" s="1"/>
  <c r="AB10" i="216" s="1"/>
  <c r="F54" i="231" a="1"/>
  <c r="F54" i="231" s="1"/>
  <c r="AH10" i="216" s="1"/>
  <c r="F53" i="231" a="1"/>
  <c r="F53" i="231" s="1"/>
  <c r="AF10" i="216" s="1"/>
  <c r="G44" i="221"/>
  <c r="F44" i="221"/>
  <c r="G40" i="221"/>
  <c r="F40" i="221"/>
  <c r="G36" i="221"/>
  <c r="F36" i="221"/>
  <c r="G32" i="221"/>
  <c r="F32" i="221"/>
  <c r="G24" i="221"/>
  <c r="F24" i="221"/>
  <c r="F20" i="221"/>
  <c r="G20" i="221"/>
  <c r="F47" i="222"/>
  <c r="G47" i="222"/>
  <c r="G43" i="222"/>
  <c r="F43" i="222"/>
  <c r="F39" i="222"/>
  <c r="G39" i="222"/>
  <c r="G35" i="222"/>
  <c r="F35" i="222"/>
  <c r="F31" i="222"/>
  <c r="G31" i="222"/>
  <c r="G46" i="221"/>
  <c r="F46" i="221"/>
  <c r="G42" i="221"/>
  <c r="F42" i="221"/>
  <c r="G38" i="221"/>
  <c r="F38" i="221"/>
  <c r="F34" i="221"/>
  <c r="G34" i="221"/>
  <c r="F30" i="221"/>
  <c r="G30" i="221"/>
  <c r="G26" i="221"/>
  <c r="F26" i="221"/>
  <c r="F22" i="221"/>
  <c r="G22" i="221"/>
  <c r="F45" i="222"/>
  <c r="G45" i="222"/>
  <c r="G41" i="222"/>
  <c r="F41" i="222"/>
  <c r="F37" i="222"/>
  <c r="G37" i="222"/>
  <c r="G33" i="222"/>
  <c r="F33" i="222"/>
  <c r="F29" i="222"/>
  <c r="G29" i="222"/>
  <c r="G51" i="232" a="1"/>
  <c r="G51" i="232" s="1"/>
  <c r="AA11" i="216" s="1"/>
  <c r="AC11" i="216" s="1"/>
  <c r="F53" i="230" a="1"/>
  <c r="F53" i="230" s="1"/>
  <c r="AF5" i="216" s="1"/>
  <c r="F51" i="230" a="1"/>
  <c r="F51" i="230" s="1"/>
  <c r="Z5" i="216" s="1"/>
  <c r="AB5" i="216" s="1"/>
  <c r="F52" i="230" a="1"/>
  <c r="F52" i="230" s="1"/>
  <c r="AD5" i="216" s="1"/>
  <c r="F54" i="230" a="1"/>
  <c r="F54" i="230" s="1"/>
  <c r="AH5" i="216" s="1"/>
  <c r="F52" i="232" a="1"/>
  <c r="F52" i="232" s="1"/>
  <c r="AD11" i="216" s="1"/>
  <c r="G54" i="229" a="1"/>
  <c r="G54" i="229" s="1"/>
  <c r="AI6" i="216" s="1"/>
  <c r="G53" i="229" a="1"/>
  <c r="G53" i="229" s="1"/>
  <c r="AG6" i="216" s="1"/>
  <c r="G52" i="229" a="1"/>
  <c r="G52" i="229" s="1"/>
  <c r="AE6" i="216" s="1"/>
  <c r="G51" i="229" a="1"/>
  <c r="G51" i="229" s="1"/>
  <c r="AA6" i="216" s="1"/>
  <c r="AC6" i="216" s="1"/>
  <c r="G53" i="231" a="1"/>
  <c r="G53" i="231" s="1"/>
  <c r="AG10" i="216" s="1"/>
  <c r="G51" i="231" a="1"/>
  <c r="G51" i="231" s="1"/>
  <c r="AA10" i="216" s="1"/>
  <c r="AC10" i="216" s="1"/>
  <c r="G54" i="231" a="1"/>
  <c r="G54" i="231" s="1"/>
  <c r="AI10" i="216" s="1"/>
  <c r="G52" i="231" a="1"/>
  <c r="G52" i="231" s="1"/>
  <c r="AE10" i="216" s="1"/>
  <c r="G53" i="227" a="1"/>
  <c r="G53" i="227" s="1"/>
  <c r="AG8" i="216" s="1"/>
  <c r="G54" i="227" a="1"/>
  <c r="G54" i="227" s="1"/>
  <c r="AI8" i="216" s="1"/>
  <c r="G52" i="227" a="1"/>
  <c r="G52" i="227" s="1"/>
  <c r="AE8" i="216" s="1"/>
  <c r="G51" i="227" a="1"/>
  <c r="G51" i="227" s="1"/>
  <c r="AA8" i="216" s="1"/>
  <c r="AC8" i="216" s="1"/>
  <c r="G51" i="228" a="1"/>
  <c r="G51" i="228" s="1"/>
  <c r="AA7" i="216" s="1"/>
  <c r="AC7" i="216" s="1"/>
  <c r="G53" i="228" a="1"/>
  <c r="G53" i="228" s="1"/>
  <c r="AG7" i="216" s="1"/>
  <c r="G54" i="228" a="1"/>
  <c r="G54" i="228" s="1"/>
  <c r="AI7" i="216" s="1"/>
  <c r="G52" i="228" a="1"/>
  <c r="G52" i="228" s="1"/>
  <c r="AE7" i="216" s="1"/>
  <c r="F54" i="226" a="1"/>
  <c r="F54" i="226" s="1"/>
  <c r="AH9" i="216" s="1"/>
  <c r="G45" i="221"/>
  <c r="F45" i="221"/>
  <c r="G41" i="221"/>
  <c r="F41" i="221"/>
  <c r="G37" i="221"/>
  <c r="F37" i="221"/>
  <c r="G33" i="221"/>
  <c r="F33" i="221"/>
  <c r="G29" i="221"/>
  <c r="F29" i="221"/>
  <c r="G25" i="221"/>
  <c r="F25" i="221"/>
  <c r="G21" i="221"/>
  <c r="F21" i="221"/>
  <c r="G48" i="222"/>
  <c r="F48" i="222"/>
  <c r="F44" i="222"/>
  <c r="G44" i="222"/>
  <c r="F40" i="222"/>
  <c r="G40" i="222"/>
  <c r="G36" i="222"/>
  <c r="F36" i="222"/>
  <c r="F32" i="222"/>
  <c r="G32" i="222"/>
  <c r="G28" i="222"/>
  <c r="F28" i="222"/>
  <c r="F54" i="227" a="1"/>
  <c r="F54" i="227" s="1"/>
  <c r="AH8" i="216" s="1"/>
  <c r="F52" i="227" a="1"/>
  <c r="F52" i="227" s="1"/>
  <c r="AD8" i="216" s="1"/>
  <c r="F53" i="227" a="1"/>
  <c r="F53" i="227" s="1"/>
  <c r="AF8" i="216" s="1"/>
  <c r="F51" i="227" a="1"/>
  <c r="F51" i="227" s="1"/>
  <c r="Z8" i="216" s="1"/>
  <c r="AB8" i="216" s="1"/>
  <c r="F54" i="228" a="1"/>
  <c r="F54" i="228" s="1"/>
  <c r="AH7" i="216" s="1"/>
  <c r="F51" i="228" a="1"/>
  <c r="F51" i="228" s="1"/>
  <c r="Z7" i="216" s="1"/>
  <c r="AB7" i="216" s="1"/>
  <c r="F52" i="228" a="1"/>
  <c r="F52" i="228" s="1"/>
  <c r="AD7" i="216" s="1"/>
  <c r="F53" i="228" a="1"/>
  <c r="F53" i="228" s="1"/>
  <c r="AF7" i="216" s="1"/>
  <c r="G48" i="221"/>
  <c r="F48" i="221"/>
  <c r="G28" i="221"/>
  <c r="F28" i="221"/>
  <c r="G52" i="232" a="1"/>
  <c r="G52" i="232" s="1"/>
  <c r="AE11" i="216" s="1"/>
  <c r="F51" i="229" a="1"/>
  <c r="F51" i="229" s="1"/>
  <c r="Z6" i="216" s="1"/>
  <c r="AB6" i="216" s="1"/>
  <c r="F51" i="226" a="1"/>
  <c r="F51" i="226" s="1"/>
  <c r="Z9" i="216" s="1"/>
  <c r="AB9" i="216" s="1"/>
  <c r="F53" i="226" a="1"/>
  <c r="F53" i="226" s="1"/>
  <c r="AF9" i="216" s="1"/>
  <c r="F52" i="226" a="1"/>
  <c r="F52" i="226" s="1"/>
  <c r="AD9" i="216" s="1"/>
  <c r="F51" i="232" a="1"/>
  <c r="F51" i="232" s="1"/>
  <c r="Z11" i="216" s="1"/>
  <c r="AB11" i="216" s="1"/>
  <c r="F47" i="221"/>
  <c r="G47" i="221"/>
  <c r="G43" i="221"/>
  <c r="F43" i="221"/>
  <c r="G39" i="221"/>
  <c r="F39" i="221"/>
  <c r="F35" i="221"/>
  <c r="G35" i="221"/>
  <c r="G31" i="221"/>
  <c r="F31" i="221"/>
  <c r="F27" i="221"/>
  <c r="G27" i="221"/>
  <c r="G23" i="221"/>
  <c r="F23" i="221"/>
  <c r="G46" i="222"/>
  <c r="F46" i="222"/>
  <c r="G42" i="222"/>
  <c r="F42" i="222"/>
  <c r="F38" i="222"/>
  <c r="G38" i="222"/>
  <c r="G34" i="222"/>
  <c r="F34" i="222"/>
  <c r="F30" i="222"/>
  <c r="G30" i="222"/>
  <c r="G54" i="226" a="1"/>
  <c r="G54" i="226" s="1"/>
  <c r="AI9" i="216" s="1"/>
  <c r="G51" i="226" a="1"/>
  <c r="G51" i="226" s="1"/>
  <c r="AA9" i="216" s="1"/>
  <c r="AC9" i="216" s="1"/>
  <c r="G52" i="226" a="1"/>
  <c r="G52" i="226" s="1"/>
  <c r="AE9" i="216" s="1"/>
  <c r="G53" i="226" a="1"/>
  <c r="G53" i="226" s="1"/>
  <c r="AG9" i="216" s="1"/>
  <c r="G54" i="230" a="1"/>
  <c r="G54" i="230" s="1"/>
  <c r="AI5" i="216" s="1"/>
  <c r="G51" i="230" a="1"/>
  <c r="G51" i="230" s="1"/>
  <c r="AA5" i="216" s="1"/>
  <c r="AC5" i="216" s="1"/>
  <c r="G53" i="230" a="1"/>
  <c r="G53" i="230" s="1"/>
  <c r="AG5" i="216" s="1"/>
  <c r="G52" i="230" a="1"/>
  <c r="G52" i="230" s="1"/>
  <c r="AE5" i="216" s="1"/>
  <c r="N64" i="222"/>
  <c r="N61" i="222"/>
  <c r="N65" i="222"/>
  <c r="N63" i="222"/>
  <c r="N62" i="222"/>
  <c r="M62" i="222"/>
  <c r="M61" i="222"/>
  <c r="M65" i="222"/>
  <c r="M64" i="222"/>
  <c r="M63" i="222"/>
  <c r="N64" i="221"/>
  <c r="N61" i="221"/>
  <c r="N65" i="221"/>
  <c r="N63" i="221"/>
  <c r="N62" i="221"/>
  <c r="M62" i="221"/>
  <c r="M61" i="221"/>
  <c r="M65" i="221"/>
  <c r="M64" i="221"/>
  <c r="M63" i="221"/>
  <c r="N1" i="232" l="1"/>
  <c r="N1" i="231"/>
  <c r="N1" i="226"/>
  <c r="N1" i="227"/>
  <c r="N1" i="228"/>
  <c r="N1" i="230"/>
  <c r="N1" i="229"/>
  <c r="G53" i="221" a="1"/>
  <c r="G53" i="221" s="1"/>
  <c r="AG3" i="216" s="1"/>
  <c r="I52" i="232"/>
  <c r="AK11" i="216" s="1"/>
  <c r="F54" i="222" a="1"/>
  <c r="F54" i="222" s="1"/>
  <c r="AH4" i="216" s="1"/>
  <c r="G51" i="222" a="1"/>
  <c r="G51" i="222" s="1"/>
  <c r="AA4" i="216" s="1"/>
  <c r="AC4" i="216" s="1"/>
  <c r="F51" i="222" a="1"/>
  <c r="F51" i="222" s="1"/>
  <c r="Z4" i="216" s="1"/>
  <c r="AB4" i="216" s="1"/>
  <c r="G54" i="222" a="1"/>
  <c r="G54" i="222" s="1"/>
  <c r="AI4" i="216" s="1"/>
  <c r="F53" i="222" a="1"/>
  <c r="F53" i="222" s="1"/>
  <c r="AF4" i="216" s="1"/>
  <c r="G52" i="222" a="1"/>
  <c r="G52" i="222" s="1"/>
  <c r="AE4" i="216" s="1"/>
  <c r="F52" i="222" a="1"/>
  <c r="F52" i="222" s="1"/>
  <c r="AD4" i="216" s="1"/>
  <c r="G54" i="221" a="1"/>
  <c r="G54" i="221" s="1"/>
  <c r="AI3" i="216" s="1"/>
  <c r="G51" i="221" a="1"/>
  <c r="G51" i="221" s="1"/>
  <c r="AA3" i="216" s="1"/>
  <c r="AC3" i="216" s="1"/>
  <c r="G52" i="221" a="1"/>
  <c r="G52" i="221" s="1"/>
  <c r="AE3" i="216" s="1"/>
  <c r="G53" i="222" a="1"/>
  <c r="G53" i="222" s="1"/>
  <c r="AG4" i="216" s="1"/>
  <c r="I52" i="231"/>
  <c r="AK10" i="216" s="1"/>
  <c r="I51" i="230"/>
  <c r="AJ5" i="216" s="1"/>
  <c r="F51" i="221" a="1"/>
  <c r="F51" i="221" s="1"/>
  <c r="Z3" i="216" s="1"/>
  <c r="AB3" i="216" s="1"/>
  <c r="F54" i="221" a="1"/>
  <c r="F54" i="221" s="1"/>
  <c r="AH3" i="216" s="1"/>
  <c r="F52" i="221" a="1"/>
  <c r="F52" i="221" s="1"/>
  <c r="AD3" i="216" s="1"/>
  <c r="F53" i="221" a="1"/>
  <c r="F53" i="221" s="1"/>
  <c r="AF3" i="216" s="1"/>
  <c r="I52" i="230"/>
  <c r="AK5" i="216" s="1"/>
  <c r="I52" i="226"/>
  <c r="AK9" i="216" s="1"/>
  <c r="I51" i="229"/>
  <c r="AJ6" i="216" s="1"/>
  <c r="I52" i="229"/>
  <c r="AK6" i="216" s="1"/>
  <c r="I51" i="228"/>
  <c r="AJ7" i="216" s="1"/>
  <c r="I51" i="232"/>
  <c r="AJ11" i="216" s="1"/>
  <c r="I51" i="231"/>
  <c r="AJ10" i="216" s="1"/>
  <c r="I52" i="227"/>
  <c r="AK8" i="216" s="1"/>
  <c r="I52" i="228"/>
  <c r="AK7" i="216" s="1"/>
  <c r="I51" i="227"/>
  <c r="AJ8" i="216" s="1"/>
  <c r="I51" i="226"/>
  <c r="AJ9" i="216" s="1"/>
  <c r="N1" i="222" l="1"/>
  <c r="N1" i="221"/>
  <c r="I51" i="222"/>
  <c r="AJ4" i="216" s="1"/>
  <c r="I52" i="221"/>
  <c r="AK3" i="216" s="1"/>
  <c r="I52" i="222"/>
  <c r="AK4" i="216" s="1"/>
  <c r="I55" i="230"/>
  <c r="I56" i="230"/>
  <c r="I54" i="230"/>
  <c r="I53" i="230"/>
  <c r="I55" i="229"/>
  <c r="I56" i="229"/>
  <c r="I54" i="228"/>
  <c r="I53" i="229"/>
  <c r="I54" i="229"/>
  <c r="I54" i="232"/>
  <c r="I53" i="232"/>
  <c r="I56" i="232"/>
  <c r="I55" i="232"/>
  <c r="I54" i="231"/>
  <c r="I53" i="231"/>
  <c r="I56" i="231"/>
  <c r="I55" i="231"/>
  <c r="I55" i="228"/>
  <c r="I56" i="228"/>
  <c r="I53" i="228"/>
  <c r="I54" i="227"/>
  <c r="I53" i="227"/>
  <c r="I56" i="227"/>
  <c r="I55" i="227"/>
  <c r="I54" i="226"/>
  <c r="I56" i="226"/>
  <c r="I55" i="226"/>
  <c r="I53" i="226"/>
  <c r="I51" i="221"/>
  <c r="AJ3" i="216" s="1"/>
  <c r="I53" i="222" l="1"/>
  <c r="I54" i="222"/>
  <c r="I56" i="222"/>
  <c r="I55" i="222"/>
  <c r="I54" i="221"/>
  <c r="I53" i="221"/>
  <c r="I56" i="221"/>
  <c r="I55" i="221"/>
  <c r="B40" i="159" l="1"/>
  <c r="B41" i="159"/>
  <c r="B42" i="159"/>
  <c r="B43" i="159"/>
  <c r="B44" i="159"/>
  <c r="B45" i="159"/>
  <c r="B46" i="159"/>
  <c r="B47" i="159"/>
  <c r="B48" i="159"/>
  <c r="B49" i="159"/>
  <c r="B24" i="159" l="1"/>
  <c r="B25" i="159"/>
  <c r="B26" i="159"/>
  <c r="B27" i="159"/>
  <c r="B28" i="159"/>
  <c r="B29" i="159"/>
  <c r="B30" i="159"/>
  <c r="B31" i="159"/>
  <c r="B32" i="159"/>
  <c r="B33" i="159"/>
  <c r="B34" i="159"/>
  <c r="B35" i="159"/>
  <c r="B36" i="159"/>
  <c r="B37" i="159"/>
  <c r="B38" i="159"/>
  <c r="B39" i="159"/>
  <c r="H58" i="159" l="1"/>
  <c r="I59" i="159"/>
  <c r="AM2" i="216" s="1"/>
  <c r="I60" i="159"/>
  <c r="AN2" i="216" s="1"/>
  <c r="I58" i="159"/>
  <c r="AL2" i="216" s="1"/>
  <c r="C2" i="159"/>
  <c r="H59" i="159" l="1"/>
  <c r="H60" i="159"/>
  <c r="H57" i="159"/>
  <c r="B23" i="159"/>
  <c r="B22" i="159"/>
  <c r="B21" i="159"/>
  <c r="B3" i="159"/>
  <c r="A3" i="159"/>
  <c r="B20" i="159"/>
  <c r="B18" i="159"/>
  <c r="AR2" i="216"/>
  <c r="K15" i="159"/>
  <c r="AS2" i="216"/>
  <c r="K12" i="159"/>
  <c r="K11" i="159"/>
  <c r="I14" i="159"/>
  <c r="I12" i="159"/>
  <c r="I13" i="159"/>
  <c r="I15" i="159"/>
  <c r="I11" i="159"/>
  <c r="I10" i="159"/>
  <c r="K8" i="159"/>
  <c r="K9" i="159"/>
  <c r="K7" i="159"/>
  <c r="J8" i="159"/>
  <c r="AP2" i="216" s="1"/>
  <c r="J9" i="159"/>
  <c r="AQ2" i="216" s="1"/>
  <c r="J7" i="159"/>
  <c r="AO2" i="216" s="1"/>
  <c r="I6" i="159"/>
  <c r="I5" i="159"/>
  <c r="F16" i="159"/>
  <c r="F15" i="159"/>
  <c r="G16" i="159"/>
  <c r="G15" i="159"/>
  <c r="D16" i="159"/>
  <c r="D15" i="159"/>
  <c r="G14" i="159"/>
  <c r="F14" i="159"/>
  <c r="D14" i="159"/>
  <c r="F11" i="159"/>
  <c r="F12" i="159"/>
  <c r="F13" i="159"/>
  <c r="F10" i="159"/>
  <c r="D11" i="159"/>
  <c r="D12" i="159"/>
  <c r="D13" i="159"/>
  <c r="D10" i="159"/>
  <c r="D9" i="159"/>
  <c r="F8" i="159"/>
  <c r="F7" i="159"/>
  <c r="F6" i="159"/>
  <c r="D7" i="159"/>
  <c r="D8" i="159"/>
  <c r="D6" i="159"/>
  <c r="D5" i="159"/>
  <c r="B14" i="159"/>
  <c r="B15" i="159"/>
  <c r="B16" i="159"/>
  <c r="B11" i="159"/>
  <c r="B10" i="159"/>
  <c r="A11" i="159"/>
  <c r="A12" i="159"/>
  <c r="A13" i="159"/>
  <c r="A14" i="159"/>
  <c r="A15" i="159"/>
  <c r="A16" i="159"/>
  <c r="C19" i="214"/>
  <c r="B13" i="159" s="1"/>
  <c r="B19" i="214"/>
  <c r="B12" i="159" s="1"/>
  <c r="A10" i="159"/>
  <c r="A9" i="159"/>
  <c r="B7" i="159"/>
  <c r="B8" i="159"/>
  <c r="B6" i="159"/>
  <c r="A7" i="159"/>
  <c r="A8" i="159"/>
  <c r="A6" i="159"/>
  <c r="B1" i="159"/>
  <c r="D2" i="159"/>
  <c r="I2" i="159"/>
  <c r="H2" i="159"/>
  <c r="G2" i="159"/>
  <c r="F2" i="159"/>
  <c r="E2" i="159"/>
  <c r="B2" i="159"/>
  <c r="AT2" i="216" l="1"/>
  <c r="I46" i="159"/>
  <c r="I42" i="159"/>
  <c r="I49" i="159"/>
  <c r="I45" i="159"/>
  <c r="I41" i="159"/>
  <c r="I47" i="159"/>
  <c r="I48" i="159"/>
  <c r="I44" i="159"/>
  <c r="I40" i="159"/>
  <c r="I43" i="159"/>
  <c r="H41" i="159"/>
  <c r="H45" i="159"/>
  <c r="H49" i="159"/>
  <c r="H40" i="159"/>
  <c r="H42" i="159"/>
  <c r="H46" i="159"/>
  <c r="H44" i="159"/>
  <c r="H43" i="159"/>
  <c r="H47" i="159"/>
  <c r="H48" i="159"/>
  <c r="C40" i="159"/>
  <c r="C44" i="159"/>
  <c r="C48" i="159"/>
  <c r="C41" i="159"/>
  <c r="C45" i="159"/>
  <c r="C49" i="159"/>
  <c r="C43" i="159"/>
  <c r="C42" i="159"/>
  <c r="C46" i="159"/>
  <c r="C47" i="159"/>
  <c r="I24" i="159"/>
  <c r="I25" i="159"/>
  <c r="I26" i="159"/>
  <c r="I27" i="159"/>
  <c r="I28" i="159"/>
  <c r="I29" i="159"/>
  <c r="I30" i="159"/>
  <c r="I31" i="159"/>
  <c r="I32" i="159"/>
  <c r="I33" i="159"/>
  <c r="I34" i="159"/>
  <c r="I35" i="159"/>
  <c r="I36" i="159"/>
  <c r="I37" i="159"/>
  <c r="I38" i="159"/>
  <c r="I39" i="159"/>
  <c r="H24" i="159"/>
  <c r="H25" i="159"/>
  <c r="H26" i="159"/>
  <c r="H27" i="159"/>
  <c r="H28" i="159"/>
  <c r="H29" i="159"/>
  <c r="H30" i="159"/>
  <c r="H31" i="159"/>
  <c r="H32" i="159"/>
  <c r="H33" i="159"/>
  <c r="H34" i="159"/>
  <c r="H35" i="159"/>
  <c r="H36" i="159"/>
  <c r="H37" i="159"/>
  <c r="H38" i="159"/>
  <c r="H39" i="159"/>
  <c r="C24" i="159"/>
  <c r="C25" i="159"/>
  <c r="C26" i="159"/>
  <c r="C27" i="159"/>
  <c r="C28" i="159"/>
  <c r="C29" i="159"/>
  <c r="C30" i="159"/>
  <c r="C31" i="159"/>
  <c r="C32" i="159"/>
  <c r="C33" i="159"/>
  <c r="C34" i="159"/>
  <c r="C35" i="159"/>
  <c r="C37" i="159"/>
  <c r="C38" i="159"/>
  <c r="C36" i="159"/>
  <c r="C39" i="159"/>
  <c r="H21" i="159"/>
  <c r="H22" i="159"/>
  <c r="H23" i="159"/>
  <c r="I21" i="159"/>
  <c r="I20" i="159"/>
  <c r="I23" i="159"/>
  <c r="I22" i="159"/>
  <c r="C22" i="159"/>
  <c r="G27" i="233" l="1" a="1"/>
  <c r="G27" i="233" s="1"/>
  <c r="G28" i="233" a="1"/>
  <c r="G28" i="233" s="1"/>
  <c r="G29" i="233" a="1"/>
  <c r="G29" i="233" s="1"/>
  <c r="G30" i="233" a="1"/>
  <c r="G30" i="233" s="1"/>
  <c r="G36" i="159"/>
  <c r="F36" i="159"/>
  <c r="G34" i="159"/>
  <c r="F34" i="159"/>
  <c r="G30" i="159"/>
  <c r="F30" i="159"/>
  <c r="G46" i="159"/>
  <c r="F46" i="159"/>
  <c r="F45" i="159"/>
  <c r="G45" i="159"/>
  <c r="G38" i="159"/>
  <c r="F38" i="159"/>
  <c r="F33" i="159"/>
  <c r="G33" i="159"/>
  <c r="F29" i="159"/>
  <c r="G29" i="159"/>
  <c r="F25" i="159"/>
  <c r="G25" i="159"/>
  <c r="G42" i="159"/>
  <c r="F42" i="159"/>
  <c r="F41" i="159"/>
  <c r="G41" i="159"/>
  <c r="F37" i="159"/>
  <c r="G37" i="159"/>
  <c r="G32" i="159"/>
  <c r="F32" i="159"/>
  <c r="F28" i="159"/>
  <c r="G28" i="159"/>
  <c r="F24" i="159"/>
  <c r="G24" i="159"/>
  <c r="F43" i="159"/>
  <c r="G43" i="159"/>
  <c r="F48" i="159"/>
  <c r="G48" i="159"/>
  <c r="G26" i="159"/>
  <c r="F26" i="159"/>
  <c r="F40" i="159"/>
  <c r="G40" i="159"/>
  <c r="G22" i="159"/>
  <c r="F22" i="159"/>
  <c r="F39" i="159"/>
  <c r="G39" i="159"/>
  <c r="G35" i="159"/>
  <c r="F35" i="159"/>
  <c r="G31" i="159"/>
  <c r="F31" i="159"/>
  <c r="F27" i="159"/>
  <c r="G27" i="159"/>
  <c r="F47" i="159"/>
  <c r="G47" i="159"/>
  <c r="F49" i="159"/>
  <c r="G49" i="159"/>
  <c r="F44" i="159"/>
  <c r="G44" i="159"/>
  <c r="C21" i="159"/>
  <c r="C23" i="159"/>
  <c r="F21" i="159" l="1"/>
  <c r="G21" i="159"/>
  <c r="G23" i="159"/>
  <c r="F23" i="159"/>
  <c r="I68" i="159" l="1"/>
  <c r="H68" i="159"/>
  <c r="I67" i="159"/>
  <c r="H67" i="159"/>
  <c r="I66" i="159"/>
  <c r="H66" i="159"/>
  <c r="I65" i="159"/>
  <c r="I64" i="159"/>
  <c r="H64" i="159"/>
  <c r="N61" i="159"/>
  <c r="N62" i="159"/>
  <c r="H20" i="159"/>
  <c r="C20" i="159"/>
  <c r="G20" i="159" l="1"/>
  <c r="G54" i="159" s="1" a="1"/>
  <c r="G54" i="159" s="1"/>
  <c r="F20" i="159"/>
  <c r="N65" i="159"/>
  <c r="N64" i="159"/>
  <c r="N63" i="159"/>
  <c r="G53" i="159" l="1" a="1"/>
  <c r="G53" i="159" s="1"/>
  <c r="AG2" i="216" s="1"/>
  <c r="F54" i="159" a="1"/>
  <c r="F54" i="159" s="1"/>
  <c r="F51" i="159" a="1"/>
  <c r="F51" i="159" s="1"/>
  <c r="F52" i="159" a="1"/>
  <c r="F52" i="159" s="1"/>
  <c r="G51" i="159" a="1"/>
  <c r="G51" i="159" s="1"/>
  <c r="G52" i="159" a="1"/>
  <c r="G52" i="159" s="1"/>
  <c r="I52" i="159" l="1"/>
  <c r="AK2" i="216" s="1"/>
  <c r="M65" i="159"/>
  <c r="M63" i="159"/>
  <c r="M61" i="159" l="1"/>
  <c r="M62" i="159"/>
  <c r="M64" i="159"/>
  <c r="F53" i="159" a="1"/>
  <c r="F53" i="159" s="1"/>
  <c r="N1" i="159" l="1"/>
  <c r="AF2" i="216"/>
  <c r="F29" i="233" a="1"/>
  <c r="F29" i="233" s="1"/>
  <c r="F30" i="233" a="1"/>
  <c r="F30" i="233" s="1"/>
  <c r="F27" i="233" a="1"/>
  <c r="F27" i="233" s="1"/>
  <c r="F28" i="233" a="1"/>
  <c r="F28" i="233" s="1"/>
  <c r="I51" i="159"/>
  <c r="I53" i="159" l="1"/>
  <c r="AJ2" i="216"/>
  <c r="I54" i="159"/>
  <c r="I55" i="159"/>
  <c r="I56" i="159"/>
  <c r="N1" i="233"/>
</calcChain>
</file>

<file path=xl/sharedStrings.xml><?xml version="1.0" encoding="utf-8"?>
<sst xmlns="http://schemas.openxmlformats.org/spreadsheetml/2006/main" count="1326" uniqueCount="210">
  <si>
    <t>Burst</t>
  </si>
  <si>
    <t>Single</t>
  </si>
  <si>
    <t>HP</t>
  </si>
  <si>
    <t>Date</t>
  </si>
  <si>
    <t>Time</t>
  </si>
  <si>
    <t xml:space="preserve">Gunner: </t>
  </si>
  <si>
    <t>General Information:</t>
  </si>
  <si>
    <t>Tank/Target Status</t>
  </si>
  <si>
    <t>Location:</t>
  </si>
  <si>
    <t>Turret Mode:</t>
  </si>
  <si>
    <t>Status</t>
  </si>
  <si>
    <t>Velocity [m]</t>
  </si>
  <si>
    <t>Date:</t>
  </si>
  <si>
    <t>Ammunition:</t>
  </si>
  <si>
    <t>Tank:</t>
  </si>
  <si>
    <t>Range [m]:</t>
  </si>
  <si>
    <t>Target:</t>
  </si>
  <si>
    <t>Target Size:</t>
  </si>
  <si>
    <t>Environmental Conditions:</t>
  </si>
  <si>
    <t>Turret:</t>
  </si>
  <si>
    <t>Traverse Size [m]</t>
  </si>
  <si>
    <t>Air Temperature [°C]:</t>
  </si>
  <si>
    <t>Rounds Information:</t>
  </si>
  <si>
    <t>Elevation Size [m]</t>
  </si>
  <si>
    <t>Altitude [m]:</t>
  </si>
  <si>
    <t>Rounds Type</t>
  </si>
  <si>
    <t>No. of Rounds</t>
  </si>
  <si>
    <t>Traverse Size [mills]</t>
  </si>
  <si>
    <t>Ammu. Temp. [°C]:</t>
  </si>
  <si>
    <t>Warm-Up</t>
  </si>
  <si>
    <t>Elevation Size [mills]</t>
  </si>
  <si>
    <t>Crosswind [m/s]:</t>
  </si>
  <si>
    <t>Real Firing</t>
  </si>
  <si>
    <t>Traverse</t>
  </si>
  <si>
    <t>Elevation</t>
  </si>
  <si>
    <t>Missing rounds</t>
  </si>
  <si>
    <t>Rounds No.</t>
  </si>
  <si>
    <t>Range</t>
  </si>
  <si>
    <t>IMPACT POINTS [cm]</t>
  </si>
  <si>
    <t>IMPACT POINTS [mills]</t>
  </si>
  <si>
    <t>SUMMARY</t>
  </si>
  <si>
    <t>Mean:</t>
  </si>
  <si>
    <t>Standard Deviation:</t>
  </si>
  <si>
    <t>Maximum Difference:</t>
  </si>
  <si>
    <t>1 out of 5</t>
  </si>
  <si>
    <t>Maximum Error:</t>
  </si>
  <si>
    <t>Commander:</t>
  </si>
  <si>
    <t>`</t>
  </si>
  <si>
    <t xml:space="preserve">Loader: </t>
  </si>
  <si>
    <t>Fire Type</t>
  </si>
  <si>
    <t>max</t>
  </si>
  <si>
    <t>min</t>
  </si>
  <si>
    <t>FCS App ver</t>
  </si>
  <si>
    <t>EDSS Control ver</t>
  </si>
  <si>
    <t>FCS Servo ver</t>
  </si>
  <si>
    <t>A0- M.Velocity</t>
  </si>
  <si>
    <t>1 out of 3</t>
  </si>
  <si>
    <t>1 out of 2</t>
  </si>
  <si>
    <t>1 out of 1</t>
  </si>
  <si>
    <t>STD</t>
  </si>
  <si>
    <t>GTS</t>
  </si>
  <si>
    <t>Firing- BMP ATK MK44 30mm  UT30MK2</t>
  </si>
  <si>
    <t>Tank Status</t>
  </si>
  <si>
    <t>Target Status</t>
  </si>
  <si>
    <t>Project:</t>
  </si>
  <si>
    <t>Platform</t>
  </si>
  <si>
    <t>Gunner</t>
  </si>
  <si>
    <t>Location</t>
  </si>
  <si>
    <t>Project</t>
  </si>
  <si>
    <t>Test Type</t>
  </si>
  <si>
    <t>Weapon:</t>
  </si>
  <si>
    <t>Barrel:</t>
  </si>
  <si>
    <t>Target 
Traverse Size [m]</t>
  </si>
  <si>
    <t>Target 
Elevation Size [m]</t>
  </si>
  <si>
    <t>Turret Mode</t>
  </si>
  <si>
    <t>Ammunition</t>
  </si>
  <si>
    <t>Aiming Through</t>
  </si>
  <si>
    <t>Range [m]</t>
  </si>
  <si>
    <t>Air Temperature [°C]</t>
  </si>
  <si>
    <t>Altitude [m]</t>
  </si>
  <si>
    <t>Ammu. Temp. [°C]</t>
  </si>
  <si>
    <t>Crosswind [m/s]</t>
  </si>
  <si>
    <t>Gun Jump
Single
Traverse</t>
  </si>
  <si>
    <t>Gun Jump
Single
Elevation</t>
  </si>
  <si>
    <t>Gun Jump
Burst
Traverse</t>
  </si>
  <si>
    <t>Gun Jump
Burst
Elevation</t>
  </si>
  <si>
    <t>Mean
IMPACT POINTS [mills]
Traverse</t>
  </si>
  <si>
    <t>Standard Deviation
 [mills]
Traverse</t>
  </si>
  <si>
    <t>Maximum Difference
[mills]
Traverse</t>
  </si>
  <si>
    <t>Maximum Difference
[mills]
Elevation</t>
  </si>
  <si>
    <t>Maximum Error
 [mills]
Traverse</t>
  </si>
  <si>
    <t>Maximum Error
 [mills]
Elevation</t>
  </si>
  <si>
    <t>HP
Traverse
(%)</t>
  </si>
  <si>
    <t>HP
Elevation
(%)</t>
  </si>
  <si>
    <t>Tank status</t>
  </si>
  <si>
    <t>Target status</t>
  </si>
  <si>
    <t>Turret</t>
  </si>
  <si>
    <t>Remark</t>
  </si>
  <si>
    <t>Operational Conditions:</t>
  </si>
  <si>
    <t>Gun Jump:</t>
  </si>
  <si>
    <t>Time:</t>
  </si>
  <si>
    <t>Driver:</t>
  </si>
  <si>
    <t>SW Ver:</t>
  </si>
  <si>
    <t>FCS App:</t>
  </si>
  <si>
    <t>EDSS Control:</t>
  </si>
  <si>
    <t>FCS Servo:</t>
  </si>
  <si>
    <t>Item:</t>
  </si>
  <si>
    <t>Turret Position</t>
  </si>
  <si>
    <t>Round Info %</t>
  </si>
  <si>
    <t>Row Labels</t>
  </si>
  <si>
    <t>Grand Total</t>
  </si>
  <si>
    <t>Series No.</t>
  </si>
  <si>
    <t>Mean
IMPACT POINTS [mills]
Elevation</t>
  </si>
  <si>
    <t>Standard Deviation [mills]
Elevation</t>
  </si>
  <si>
    <t>Static</t>
  </si>
  <si>
    <t>Travers</t>
  </si>
  <si>
    <t>Series 2</t>
  </si>
  <si>
    <t>Series 3</t>
  </si>
  <si>
    <t>Round Total firing</t>
  </si>
  <si>
    <t>Round In Target</t>
  </si>
  <si>
    <t>Series 4</t>
  </si>
  <si>
    <t>Series 5</t>
  </si>
  <si>
    <t>Series 6</t>
  </si>
  <si>
    <t>Series 7</t>
  </si>
  <si>
    <t>Series 8</t>
  </si>
  <si>
    <t>Series 9</t>
  </si>
  <si>
    <t>Series 10</t>
  </si>
  <si>
    <t>Summary For All Series</t>
  </si>
  <si>
    <t>Aiming Through (Camera):</t>
  </si>
  <si>
    <t>Series1</t>
  </si>
  <si>
    <t xml:space="preserve">Remarks: </t>
  </si>
  <si>
    <t>Series 11</t>
  </si>
  <si>
    <t>Series 13</t>
  </si>
  <si>
    <t>Series 12</t>
  </si>
  <si>
    <t>Series 14</t>
  </si>
  <si>
    <t>Series 15</t>
  </si>
  <si>
    <t>Series 16</t>
  </si>
  <si>
    <t>Series 17</t>
  </si>
  <si>
    <t>Series 18</t>
  </si>
  <si>
    <t>Series 19</t>
  </si>
  <si>
    <t>Series 20</t>
  </si>
  <si>
    <t>G.Day</t>
  </si>
  <si>
    <t xml:space="preserve">Total in Target: </t>
  </si>
  <si>
    <t>|</t>
  </si>
  <si>
    <t>GJ שונה</t>
  </si>
  <si>
    <t>Moving</t>
  </si>
  <si>
    <t>Short Description: (copied from above)</t>
  </si>
  <si>
    <t>exclude from statistics</t>
  </si>
  <si>
    <t>1</t>
  </si>
  <si>
    <t>0</t>
  </si>
  <si>
    <t>5-3</t>
  </si>
  <si>
    <t>3</t>
  </si>
  <si>
    <t>8</t>
  </si>
  <si>
    <t>MPI</t>
  </si>
  <si>
    <r>
      <t xml:space="preserve">MPI
 [mills]
Traverse 
</t>
    </r>
    <r>
      <rPr>
        <b/>
        <sz val="11"/>
        <color theme="1"/>
        <rFont val="Calibri"/>
        <family val="2"/>
        <scheme val="minor"/>
      </rPr>
      <t>ABS</t>
    </r>
  </si>
  <si>
    <r>
      <t xml:space="preserve">MPI
 [mills]
Elevation 
</t>
    </r>
    <r>
      <rPr>
        <b/>
        <sz val="11"/>
        <color theme="1"/>
        <rFont val="Calibri"/>
        <family val="2"/>
        <scheme val="minor"/>
      </rPr>
      <t>ABS</t>
    </r>
  </si>
  <si>
    <t>0-0.1</t>
  </si>
  <si>
    <t>0.1-0.2</t>
  </si>
  <si>
    <t>0.2-0.3</t>
  </si>
  <si>
    <t>0.3-0.4</t>
  </si>
  <si>
    <t>MPI TRV ABS</t>
  </si>
  <si>
    <t>0.9-1</t>
  </si>
  <si>
    <t>MPI ELV ABS</t>
  </si>
  <si>
    <t>0.4-0.5</t>
  </si>
  <si>
    <t>0.5-0.6</t>
  </si>
  <si>
    <t>STD TRV</t>
  </si>
  <si>
    <t>STD ELV</t>
  </si>
  <si>
    <t>MAX ERROR TRV</t>
  </si>
  <si>
    <t>0.6-0.7</t>
  </si>
  <si>
    <t>0.7-0.8</t>
  </si>
  <si>
    <t>0.8-0.9</t>
  </si>
  <si>
    <t>MAX ERROR ELV</t>
  </si>
  <si>
    <t>EMINT</t>
  </si>
  <si>
    <t>Avg of Mean TRV</t>
  </si>
  <si>
    <t>Avg of Mean ELV</t>
  </si>
  <si>
    <t>Average of STD TRV</t>
  </si>
  <si>
    <t>Average of STD ELV</t>
  </si>
  <si>
    <t>StdDev of Mean TRV</t>
  </si>
  <si>
    <t>StdDev of Mean ELV</t>
  </si>
  <si>
    <t>Average of HP TRV</t>
  </si>
  <si>
    <t>Average of HP ELV</t>
  </si>
  <si>
    <t>Sum of Round Total firing</t>
  </si>
  <si>
    <t>Sum of Round In Target</t>
  </si>
  <si>
    <t>Sum of Round Info %</t>
  </si>
  <si>
    <t>0-599</t>
  </si>
  <si>
    <t>600-1199</t>
  </si>
  <si>
    <t>1200-1799</t>
  </si>
  <si>
    <t>(All)</t>
  </si>
  <si>
    <t>ALL Scenarios:</t>
  </si>
  <si>
    <t xml:space="preserve">SSS-All Ranges: </t>
  </si>
  <si>
    <t>BSS-All Ranges</t>
  </si>
  <si>
    <t>BMS-All Ranges</t>
  </si>
  <si>
    <t xml:space="preserve">MPI </t>
  </si>
  <si>
    <t>Bin</t>
  </si>
  <si>
    <t>MPI TRV</t>
  </si>
  <si>
    <t>MPI ELV</t>
  </si>
  <si>
    <t>MPI Cummulative TRV</t>
  </si>
  <si>
    <t>MPI Cummulative ELV</t>
  </si>
  <si>
    <t>Sum</t>
  </si>
  <si>
    <t>STD Cummulative TRV</t>
  </si>
  <si>
    <t>STD Cummulative ELV</t>
  </si>
  <si>
    <t>Max Err TRV</t>
  </si>
  <si>
    <t>Max Err ELV</t>
  </si>
  <si>
    <t>Max Error Cummulative TRV</t>
  </si>
  <si>
    <t>Max Error Cummulative ELV</t>
  </si>
  <si>
    <t>טבלה רגילה: יש להעתיק נתונים מטבלאות ה-PIVOT</t>
  </si>
  <si>
    <t>PIVOT (מגיעה מגליון output)</t>
  </si>
  <si>
    <t>25 mm HE</t>
  </si>
  <si>
    <t>Myanmar</t>
  </si>
  <si>
    <t>Scenario: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</si>
</sst>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
    <numFmt numFmtId="166" formatCode="0.000000000000000000000000000000"/>
    <numFmt numFmtId="167" formatCode="[$-1000000]h:mm;@"/>
    <numFmt numFmtId="168" formatCode="[$-1010000]d/m/yy;@"/>
    <numFmt numFmtId="169" formatCode="0.0000"/>
  </numFmts>
  <fonts count="48">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돋움"/>
      <family val="3"/>
      <charset val="129"/>
    </font>
    <font>
      <b/>
      <sz val="20"/>
      <name val="Times New Roman"/>
      <family val="1"/>
    </font>
    <font>
      <b/>
      <sz val="20"/>
      <name val="Arial"/>
      <family val="2"/>
    </font>
    <font>
      <sz val="14"/>
      <name val="Arial"/>
      <family val="2"/>
    </font>
    <font>
      <b/>
      <sz val="14"/>
      <name val="Arial"/>
      <family val="2"/>
    </font>
    <font>
      <b/>
      <sz val="14"/>
      <name val="Times New Roman"/>
      <family val="1"/>
    </font>
    <font>
      <sz val="18"/>
      <name val="Arial"/>
      <family val="2"/>
    </font>
    <font>
      <b/>
      <sz val="18"/>
      <name val="Arial"/>
      <family val="2"/>
    </font>
    <font>
      <b/>
      <sz val="16"/>
      <name val="Arial"/>
      <family val="2"/>
    </font>
    <font>
      <b/>
      <u/>
      <sz val="20"/>
      <name val="Arial"/>
      <family val="2"/>
    </font>
    <font>
      <sz val="14"/>
      <color theme="0" tint="-0.14999847407452621"/>
      <name val="Arial"/>
      <family val="2"/>
    </font>
    <font>
      <sz val="12"/>
      <name val="Arial"/>
      <family val="2"/>
    </font>
    <font>
      <b/>
      <u/>
      <sz val="16"/>
      <name val="Arial"/>
      <family val="2"/>
    </font>
    <font>
      <b/>
      <sz val="11"/>
      <color theme="1"/>
      <name val="Calibri"/>
      <family val="2"/>
      <scheme val="minor"/>
    </font>
    <font>
      <sz val="11"/>
      <color rgb="FFFF0000"/>
      <name val="Calibri"/>
      <family val="2"/>
      <scheme val="minor"/>
    </font>
    <font>
      <sz val="11"/>
      <name val="Arial"/>
      <family val="2"/>
    </font>
    <font>
      <sz val="11"/>
      <color theme="1"/>
      <name val="Arial"/>
      <family val="2"/>
    </font>
    <font>
      <u/>
      <sz val="11"/>
      <color theme="10"/>
      <name val="Calibri"/>
      <family val="2"/>
      <charset val="177"/>
      <scheme val="minor"/>
    </font>
    <font>
      <sz val="11"/>
      <color theme="1"/>
      <name val="Calibri"/>
      <family val="2"/>
      <charset val="177"/>
      <scheme val="minor"/>
    </font>
    <font>
      <sz val="14"/>
      <color theme="0"/>
      <name val="Arial"/>
      <family val="2"/>
    </font>
    <font>
      <sz val="14"/>
      <color theme="0" tint="-0.34998626667073579"/>
      <name val="Arial"/>
      <family val="2"/>
    </font>
    <font>
      <sz val="14"/>
      <name val="Times New Roman"/>
      <family val="1"/>
    </font>
    <font>
      <sz val="10"/>
      <color theme="1"/>
      <name val="Arial"/>
      <family val="2"/>
    </font>
    <font>
      <sz val="10"/>
      <color theme="1"/>
      <name val="Calibri"/>
      <family val="2"/>
      <charset val="177"/>
      <scheme val="minor"/>
    </font>
    <font>
      <b/>
      <u/>
      <sz val="16"/>
      <name val="Calibri"/>
      <family val="2"/>
      <scheme val="minor"/>
    </font>
    <font>
      <b/>
      <sz val="16"/>
      <name val="Calibri"/>
      <family val="2"/>
      <scheme val="minor"/>
    </font>
    <font>
      <sz val="10"/>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s>
  <fills count="49">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FF99"/>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1" tint="4.9989318521683403E-2"/>
        <bgColor indexed="64"/>
      </patternFill>
    </fill>
    <fill>
      <patternFill patternType="solid">
        <fgColor rgb="FF7030A0"/>
        <bgColor indexed="64"/>
      </patternFill>
    </fill>
    <fill>
      <patternFill patternType="solid">
        <fgColor rgb="FFFF9966"/>
        <bgColor indexed="64"/>
      </patternFill>
    </fill>
    <fill>
      <patternFill patternType="solid">
        <fgColor rgb="FF99FF9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6">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style="thick">
        <color indexed="64"/>
      </right>
      <top/>
      <bottom style="thin">
        <color indexed="64"/>
      </bottom>
      <diagonal/>
    </border>
    <border>
      <left style="thick">
        <color indexed="64"/>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style="thick">
        <color indexed="64"/>
      </right>
      <top style="thin">
        <color indexed="64"/>
      </top>
      <bottom style="thick">
        <color indexed="64"/>
      </bottom>
      <diagonal/>
    </border>
    <border>
      <left style="thick">
        <color indexed="64"/>
      </left>
      <right style="thick">
        <color indexed="64"/>
      </right>
      <top style="thick">
        <color indexed="64"/>
      </top>
      <bottom style="thick">
        <color indexed="64"/>
      </bottom>
      <diagonal/>
    </border>
    <border>
      <left/>
      <right style="thick">
        <color indexed="64"/>
      </right>
      <top style="thin">
        <color indexed="64"/>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ck">
        <color indexed="64"/>
      </left>
      <right style="thick">
        <color indexed="64"/>
      </right>
      <top/>
      <bottom/>
      <diagonal/>
    </border>
    <border>
      <left/>
      <right style="thick">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thick">
        <color indexed="64"/>
      </top>
      <bottom/>
      <diagonal/>
    </border>
    <border>
      <left style="thick">
        <color indexed="64"/>
      </left>
      <right/>
      <top/>
      <bottom style="thin">
        <color indexed="64"/>
      </bottom>
      <diagonal/>
    </border>
    <border>
      <left/>
      <right style="thick">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83">
    <xf numFmtId="167" fontId="0" fillId="0" borderId="0"/>
    <xf numFmtId="167" fontId="4" fillId="0" borderId="0"/>
    <xf numFmtId="167" fontId="5" fillId="0" borderId="0">
      <alignment vertical="center"/>
    </xf>
    <xf numFmtId="167" fontId="22" fillId="0" borderId="0" applyNumberFormat="0" applyFill="0" applyBorder="0" applyAlignment="0" applyProtection="0"/>
    <xf numFmtId="9" fontId="23" fillId="0" borderId="0" applyFont="0" applyFill="0" applyBorder="0" applyAlignment="0" applyProtection="0"/>
    <xf numFmtId="0" fontId="32" fillId="0" borderId="0" applyNumberFormat="0" applyFill="0" applyBorder="0" applyAlignment="0" applyProtection="0"/>
    <xf numFmtId="0" fontId="33" fillId="0" borderId="46" applyNumberFormat="0" applyFill="0" applyAlignment="0" applyProtection="0"/>
    <xf numFmtId="0" fontId="34" fillId="0" borderId="47" applyNumberFormat="0" applyFill="0" applyAlignment="0" applyProtection="0"/>
    <xf numFmtId="0" fontId="35" fillId="0" borderId="48" applyNumberFormat="0" applyFill="0" applyAlignment="0" applyProtection="0"/>
    <xf numFmtId="0" fontId="35" fillId="0" borderId="0" applyNumberFormat="0" applyFill="0" applyBorder="0" applyAlignment="0" applyProtection="0"/>
    <xf numFmtId="0" fontId="36" fillId="18" borderId="0" applyNumberFormat="0" applyBorder="0" applyAlignment="0" applyProtection="0"/>
    <xf numFmtId="0" fontId="37" fillId="19" borderId="0" applyNumberFormat="0" applyBorder="0" applyAlignment="0" applyProtection="0"/>
    <xf numFmtId="0" fontId="38" fillId="20" borderId="0" applyNumberFormat="0" applyBorder="0" applyAlignment="0" applyProtection="0"/>
    <xf numFmtId="0" fontId="39" fillId="21" borderId="49" applyNumberFormat="0" applyAlignment="0" applyProtection="0"/>
    <xf numFmtId="0" fontId="40" fillId="22" borderId="50" applyNumberFormat="0" applyAlignment="0" applyProtection="0"/>
    <xf numFmtId="0" fontId="41" fillId="22" borderId="49" applyNumberFormat="0" applyAlignment="0" applyProtection="0"/>
    <xf numFmtId="0" fontId="42" fillId="0" borderId="51" applyNumberFormat="0" applyFill="0" applyAlignment="0" applyProtection="0"/>
    <xf numFmtId="0" fontId="43" fillId="23" borderId="52" applyNumberFormat="0" applyAlignment="0" applyProtection="0"/>
    <xf numFmtId="0" fontId="19" fillId="0" borderId="0" applyNumberFormat="0" applyFill="0" applyBorder="0" applyAlignment="0" applyProtection="0"/>
    <xf numFmtId="0" fontId="44" fillId="0" borderId="0" applyNumberFormat="0" applyFill="0" applyBorder="0" applyAlignment="0" applyProtection="0"/>
    <xf numFmtId="0" fontId="18" fillId="0" borderId="54" applyNumberFormat="0" applyFill="0" applyAlignment="0" applyProtection="0"/>
    <xf numFmtId="0" fontId="45"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5" fillId="28" borderId="0" applyNumberFormat="0" applyBorder="0" applyAlignment="0" applyProtection="0"/>
    <xf numFmtId="0" fontId="45"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5" fillId="32" borderId="0" applyNumberFormat="0" applyBorder="0" applyAlignment="0" applyProtection="0"/>
    <xf numFmtId="0" fontId="45"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5" fillId="36" borderId="0" applyNumberFormat="0" applyBorder="0" applyAlignment="0" applyProtection="0"/>
    <xf numFmtId="0" fontId="45"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5" fillId="40" borderId="0" applyNumberFormat="0" applyBorder="0" applyAlignment="0" applyProtection="0"/>
    <xf numFmtId="0" fontId="45"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5" fillId="44" borderId="0" applyNumberFormat="0" applyBorder="0" applyAlignment="0" applyProtection="0"/>
    <xf numFmtId="0" fontId="45"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5" fillId="48" borderId="0" applyNumberFormat="0" applyBorder="0" applyAlignment="0" applyProtection="0"/>
    <xf numFmtId="0" fontId="3" fillId="0" borderId="0"/>
    <xf numFmtId="0" fontId="23" fillId="0" borderId="0"/>
    <xf numFmtId="0" fontId="3" fillId="24" borderId="53" applyNumberFormat="0" applyFont="0" applyAlignment="0" applyProtection="0"/>
    <xf numFmtId="0" fontId="23" fillId="0" borderId="0"/>
    <xf numFmtId="0" fontId="23" fillId="0" borderId="0"/>
    <xf numFmtId="0" fontId="23" fillId="0" borderId="0"/>
    <xf numFmtId="0" fontId="3" fillId="0" borderId="0"/>
    <xf numFmtId="0" fontId="23" fillId="0" borderId="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6" borderId="0" applyNumberFormat="0" applyBorder="0" applyAlignment="0" applyProtection="0"/>
    <xf numFmtId="0" fontId="2" fillId="47" borderId="0" applyNumberFormat="0" applyBorder="0" applyAlignment="0" applyProtection="0"/>
    <xf numFmtId="0" fontId="2" fillId="0" borderId="0"/>
    <xf numFmtId="0" fontId="2" fillId="24" borderId="53" applyNumberFormat="0" applyFont="0" applyAlignment="0" applyProtection="0"/>
    <xf numFmtId="0" fontId="2" fillId="0" borderId="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0" borderId="0"/>
    <xf numFmtId="0" fontId="1" fillId="24" borderId="53" applyNumberFormat="0" applyFont="0" applyAlignment="0" applyProtection="0"/>
    <xf numFmtId="0" fontId="1" fillId="0" borderId="0"/>
  </cellStyleXfs>
  <cellXfs count="340">
    <xf numFmtId="167" fontId="0" fillId="0" borderId="0" xfId="0"/>
    <xf numFmtId="167" fontId="6" fillId="0" borderId="0" xfId="1" applyFont="1" applyBorder="1" applyAlignment="1">
      <alignment vertical="top" wrapText="1"/>
    </xf>
    <xf numFmtId="167" fontId="8" fillId="0" borderId="0" xfId="1" applyFont="1"/>
    <xf numFmtId="167" fontId="9" fillId="0" borderId="3" xfId="1" applyFont="1" applyBorder="1" applyAlignment="1"/>
    <xf numFmtId="167" fontId="8" fillId="0" borderId="7" xfId="1" applyFont="1" applyBorder="1" applyAlignment="1">
      <alignment horizontal="left"/>
    </xf>
    <xf numFmtId="167" fontId="8" fillId="0" borderId="8" xfId="1" applyFont="1" applyBorder="1" applyAlignment="1">
      <alignment horizontal="left"/>
    </xf>
    <xf numFmtId="167" fontId="8" fillId="0" borderId="9" xfId="1" applyFont="1" applyBorder="1" applyAlignment="1">
      <alignment horizontal="left"/>
    </xf>
    <xf numFmtId="167" fontId="8" fillId="0" borderId="10" xfId="1" applyFont="1" applyBorder="1" applyAlignment="1">
      <alignment horizontal="left"/>
    </xf>
    <xf numFmtId="167" fontId="8" fillId="0" borderId="12" xfId="1" applyFont="1" applyBorder="1" applyAlignment="1">
      <alignment horizontal="left"/>
    </xf>
    <xf numFmtId="167" fontId="8" fillId="0" borderId="13" xfId="1" applyFont="1" applyBorder="1" applyAlignment="1">
      <alignment horizontal="left"/>
    </xf>
    <xf numFmtId="167" fontId="8" fillId="0" borderId="0" xfId="1" applyFont="1" applyAlignment="1"/>
    <xf numFmtId="167" fontId="8" fillId="0" borderId="16" xfId="1" applyFont="1" applyBorder="1" applyAlignment="1">
      <alignment horizontal="left"/>
    </xf>
    <xf numFmtId="167" fontId="8" fillId="0" borderId="17" xfId="1" applyFont="1" applyBorder="1" applyAlignment="1">
      <alignment horizontal="center"/>
    </xf>
    <xf numFmtId="167" fontId="8" fillId="0" borderId="18" xfId="1" applyFont="1" applyBorder="1" applyAlignment="1">
      <alignment horizontal="left"/>
    </xf>
    <xf numFmtId="167" fontId="8" fillId="0" borderId="0" xfId="1" applyFont="1" applyBorder="1"/>
    <xf numFmtId="167" fontId="8" fillId="0" borderId="0" xfId="1" applyFont="1" applyBorder="1" applyAlignment="1">
      <alignment horizontal="center"/>
    </xf>
    <xf numFmtId="167" fontId="9" fillId="0" borderId="0" xfId="1" applyFont="1" applyBorder="1" applyAlignment="1">
      <alignment horizontal="center"/>
    </xf>
    <xf numFmtId="167" fontId="11" fillId="0" borderId="0" xfId="1" applyFont="1" applyBorder="1" applyAlignment="1">
      <alignment horizontal="left"/>
    </xf>
    <xf numFmtId="167" fontId="12" fillId="0" borderId="0" xfId="1" applyFont="1" applyBorder="1" applyAlignment="1">
      <alignment horizontal="center"/>
    </xf>
    <xf numFmtId="167" fontId="11" fillId="0" borderId="0" xfId="1" applyFont="1" applyBorder="1"/>
    <xf numFmtId="167" fontId="11" fillId="0" borderId="0" xfId="1" applyFont="1" applyAlignment="1">
      <alignment horizontal="center"/>
    </xf>
    <xf numFmtId="167" fontId="12" fillId="0" borderId="0" xfId="1" applyFont="1"/>
    <xf numFmtId="167" fontId="11" fillId="0" borderId="0" xfId="1" applyFont="1" applyBorder="1" applyAlignment="1"/>
    <xf numFmtId="167" fontId="11" fillId="0" borderId="0" xfId="1" applyFont="1"/>
    <xf numFmtId="2" fontId="8" fillId="0" borderId="7" xfId="1" applyNumberFormat="1" applyFont="1" applyBorder="1" applyAlignment="1">
      <alignment horizontal="center"/>
    </xf>
    <xf numFmtId="167" fontId="8" fillId="0" borderId="7" xfId="1" applyNumberFormat="1" applyFont="1" applyBorder="1" applyAlignment="1" applyProtection="1">
      <alignment horizontal="center"/>
      <protection locked="0"/>
    </xf>
    <xf numFmtId="9" fontId="13" fillId="0" borderId="1" xfId="1" applyNumberFormat="1" applyFont="1" applyFill="1" applyBorder="1" applyAlignment="1">
      <alignment vertical="center"/>
    </xf>
    <xf numFmtId="164" fontId="8" fillId="0" borderId="9" xfId="1" applyNumberFormat="1" applyFont="1" applyFill="1" applyBorder="1" applyAlignment="1">
      <alignment horizontal="center" vertical="center"/>
    </xf>
    <xf numFmtId="164" fontId="8" fillId="0" borderId="0" xfId="1" applyNumberFormat="1" applyFont="1" applyFill="1" applyBorder="1" applyAlignment="1">
      <alignment horizontal="center" vertical="center"/>
    </xf>
    <xf numFmtId="164" fontId="8" fillId="0" borderId="10" xfId="1" applyNumberFormat="1" applyFont="1" applyBorder="1" applyAlignment="1">
      <alignment horizontal="center"/>
    </xf>
    <xf numFmtId="164" fontId="8" fillId="0" borderId="18" xfId="1" applyNumberFormat="1" applyFont="1" applyFill="1" applyBorder="1" applyAlignment="1">
      <alignment horizontal="center" vertical="center"/>
    </xf>
    <xf numFmtId="165" fontId="14" fillId="0" borderId="0" xfId="1" applyNumberFormat="1" applyFont="1" applyFill="1" applyBorder="1" applyAlignment="1">
      <alignment vertical="center"/>
    </xf>
    <xf numFmtId="2" fontId="8" fillId="0" borderId="16" xfId="1" applyNumberFormat="1" applyFont="1" applyBorder="1" applyAlignment="1">
      <alignment horizontal="center"/>
    </xf>
    <xf numFmtId="1" fontId="8" fillId="0" borderId="0" xfId="1" applyNumberFormat="1" applyFont="1"/>
    <xf numFmtId="166" fontId="8" fillId="0" borderId="0" xfId="1" applyNumberFormat="1" applyFont="1"/>
    <xf numFmtId="164" fontId="8" fillId="0" borderId="0" xfId="1" applyNumberFormat="1" applyFont="1"/>
    <xf numFmtId="164" fontId="9" fillId="0" borderId="1" xfId="1" applyNumberFormat="1" applyFont="1" applyBorder="1" applyAlignment="1">
      <alignment horizontal="center"/>
    </xf>
    <xf numFmtId="167" fontId="9" fillId="0" borderId="7" xfId="1" applyNumberFormat="1" applyFont="1" applyBorder="1" applyAlignment="1" applyProtection="1">
      <alignment horizontal="center"/>
      <protection locked="0"/>
    </xf>
    <xf numFmtId="2" fontId="9" fillId="0" borderId="7" xfId="1" applyNumberFormat="1" applyFont="1" applyBorder="1" applyAlignment="1" applyProtection="1">
      <alignment horizontal="center"/>
      <protection locked="0"/>
    </xf>
    <xf numFmtId="2" fontId="9" fillId="0" borderId="13" xfId="1" applyNumberFormat="1" applyFont="1" applyBorder="1" applyAlignment="1" applyProtection="1">
      <alignment horizontal="center"/>
      <protection locked="0"/>
    </xf>
    <xf numFmtId="2" fontId="8" fillId="0" borderId="0" xfId="1" applyNumberFormat="1" applyFont="1"/>
    <xf numFmtId="167" fontId="8" fillId="3" borderId="22" xfId="1" applyFont="1" applyFill="1" applyBorder="1" applyAlignment="1">
      <alignment horizontal="center"/>
    </xf>
    <xf numFmtId="167" fontId="8" fillId="3" borderId="23" xfId="1" applyFont="1" applyFill="1" applyBorder="1" applyAlignment="1">
      <alignment horizontal="center"/>
    </xf>
    <xf numFmtId="167" fontId="15" fillId="0" borderId="0" xfId="1" applyFont="1"/>
    <xf numFmtId="2" fontId="15" fillId="0" borderId="0" xfId="1" applyNumberFormat="1" applyFont="1"/>
    <xf numFmtId="2" fontId="9" fillId="6" borderId="11" xfId="1" applyNumberFormat="1" applyFont="1" applyFill="1" applyBorder="1" applyAlignment="1">
      <alignment horizontal="center"/>
    </xf>
    <xf numFmtId="165" fontId="17" fillId="0" borderId="29" xfId="1" applyNumberFormat="1" applyFont="1" applyFill="1" applyBorder="1" applyAlignment="1">
      <alignment vertical="center"/>
    </xf>
    <xf numFmtId="1" fontId="8" fillId="0" borderId="12" xfId="1" applyNumberFormat="1" applyFont="1" applyBorder="1" applyAlignment="1" applyProtection="1">
      <alignment horizontal="center"/>
    </xf>
    <xf numFmtId="0" fontId="8" fillId="0" borderId="32" xfId="1" applyNumberFormat="1" applyFont="1" applyFill="1" applyBorder="1" applyAlignment="1">
      <alignment horizontal="center" vertical="center"/>
    </xf>
    <xf numFmtId="2" fontId="8" fillId="0" borderId="31" xfId="1" applyNumberFormat="1" applyFont="1" applyBorder="1" applyAlignment="1">
      <alignment horizontal="center"/>
    </xf>
    <xf numFmtId="167" fontId="8" fillId="0" borderId="0" xfId="1" applyFont="1" applyAlignment="1">
      <alignment horizontal="center"/>
    </xf>
    <xf numFmtId="167" fontId="9" fillId="2" borderId="4" xfId="1" applyFont="1" applyFill="1" applyBorder="1" applyAlignment="1">
      <alignment horizontal="center"/>
    </xf>
    <xf numFmtId="167" fontId="9" fillId="2" borderId="5" xfId="1" applyFont="1" applyFill="1" applyBorder="1" applyAlignment="1">
      <alignment horizontal="center"/>
    </xf>
    <xf numFmtId="167" fontId="9" fillId="2" borderId="6" xfId="1" applyFont="1" applyFill="1" applyBorder="1" applyAlignment="1">
      <alignment horizontal="center"/>
    </xf>
    <xf numFmtId="167" fontId="8" fillId="0" borderId="0" xfId="1" applyFont="1" applyBorder="1" applyAlignment="1">
      <alignment horizontal="center" vertical="center"/>
    </xf>
    <xf numFmtId="167" fontId="8" fillId="0" borderId="5" xfId="1" applyFont="1" applyBorder="1" applyAlignment="1">
      <alignment horizontal="center"/>
    </xf>
    <xf numFmtId="167" fontId="8" fillId="0" borderId="15" xfId="1" applyFont="1" applyBorder="1" applyAlignment="1">
      <alignment horizontal="left"/>
    </xf>
    <xf numFmtId="2" fontId="0" fillId="0" borderId="1" xfId="0" applyNumberFormat="1" applyBorder="1"/>
    <xf numFmtId="167" fontId="8" fillId="0" borderId="0" xfId="1" applyFont="1" applyBorder="1" applyAlignment="1">
      <alignment horizontal="center" vertical="center"/>
    </xf>
    <xf numFmtId="167" fontId="8" fillId="0" borderId="0" xfId="1" applyFont="1" applyAlignment="1">
      <alignment horizontal="center"/>
    </xf>
    <xf numFmtId="167" fontId="8" fillId="0" borderId="0" xfId="1" applyFont="1" applyBorder="1" applyAlignment="1">
      <alignment horizontal="center" vertical="center"/>
    </xf>
    <xf numFmtId="167" fontId="8" fillId="0" borderId="0" xfId="1" applyFont="1" applyAlignment="1">
      <alignment horizontal="center"/>
    </xf>
    <xf numFmtId="167" fontId="20" fillId="0" borderId="1" xfId="1" applyFont="1" applyBorder="1" applyAlignment="1">
      <alignment vertical="top"/>
    </xf>
    <xf numFmtId="167" fontId="20" fillId="0" borderId="1" xfId="1" applyFont="1" applyBorder="1" applyAlignment="1">
      <alignment horizontal="left" vertical="top"/>
    </xf>
    <xf numFmtId="167" fontId="0" fillId="0" borderId="0" xfId="0" applyAlignment="1">
      <alignment horizontal="left" vertical="top"/>
    </xf>
    <xf numFmtId="167" fontId="20" fillId="2" borderId="1" xfId="1" applyFont="1" applyFill="1" applyBorder="1" applyAlignment="1">
      <alignment horizontal="left" vertical="top"/>
    </xf>
    <xf numFmtId="0" fontId="8" fillId="0" borderId="3" xfId="1" applyNumberFormat="1" applyFont="1" applyBorder="1" applyAlignment="1"/>
    <xf numFmtId="0" fontId="8" fillId="0" borderId="3" xfId="1" applyNumberFormat="1" applyFont="1" applyBorder="1" applyAlignment="1">
      <alignment horizontal="left"/>
    </xf>
    <xf numFmtId="0" fontId="9" fillId="0" borderId="7" xfId="1" applyNumberFormat="1" applyFont="1" applyBorder="1" applyAlignment="1" applyProtection="1">
      <alignment horizontal="center"/>
      <protection locked="0"/>
    </xf>
    <xf numFmtId="168" fontId="9" fillId="0" borderId="7" xfId="1" applyNumberFormat="1" applyFont="1" applyBorder="1" applyAlignment="1" applyProtection="1">
      <alignment horizontal="center"/>
      <protection locked="0"/>
    </xf>
    <xf numFmtId="0" fontId="9" fillId="0" borderId="13" xfId="1" applyNumberFormat="1" applyFont="1" applyBorder="1" applyAlignment="1">
      <alignment horizontal="center"/>
    </xf>
    <xf numFmtId="0" fontId="9" fillId="0" borderId="13" xfId="1" applyNumberFormat="1" applyFont="1" applyBorder="1" applyAlignment="1" applyProtection="1">
      <alignment horizontal="center"/>
      <protection locked="0"/>
    </xf>
    <xf numFmtId="167" fontId="21" fillId="0" borderId="0" xfId="0" applyFont="1" applyAlignment="1">
      <alignment horizontal="left" vertical="top"/>
    </xf>
    <xf numFmtId="167" fontId="21" fillId="3" borderId="1" xfId="0" applyFont="1" applyFill="1" applyBorder="1" applyAlignment="1">
      <alignment horizontal="left" vertical="top"/>
    </xf>
    <xf numFmtId="167" fontId="10" fillId="0" borderId="2" xfId="1" applyFont="1" applyBorder="1" applyAlignment="1">
      <alignment vertical="top" wrapText="1"/>
    </xf>
    <xf numFmtId="0" fontId="10" fillId="0" borderId="2" xfId="1" applyNumberFormat="1" applyFont="1" applyBorder="1" applyAlignment="1">
      <alignment horizontal="left" vertical="top" wrapText="1"/>
    </xf>
    <xf numFmtId="167" fontId="20" fillId="3" borderId="1" xfId="1" applyFont="1" applyFill="1" applyBorder="1" applyAlignment="1">
      <alignment horizontal="left" vertical="center"/>
    </xf>
    <xf numFmtId="167" fontId="20" fillId="12" borderId="1" xfId="1" applyFont="1" applyFill="1" applyBorder="1"/>
    <xf numFmtId="0" fontId="0" fillId="0" borderId="0" xfId="0" applyNumberFormat="1"/>
    <xf numFmtId="168" fontId="0" fillId="0" borderId="0" xfId="0" applyNumberFormat="1"/>
    <xf numFmtId="167" fontId="0" fillId="0" borderId="0" xfId="0" applyNumberFormat="1"/>
    <xf numFmtId="167" fontId="21" fillId="10" borderId="1" xfId="0" applyFont="1" applyFill="1" applyBorder="1" applyAlignment="1">
      <alignment horizontal="left" vertical="top" wrapText="1"/>
    </xf>
    <xf numFmtId="167" fontId="0" fillId="0" borderId="0" xfId="0" applyAlignment="1">
      <alignment horizontal="left" vertical="top" wrapText="1"/>
    </xf>
    <xf numFmtId="167" fontId="20" fillId="9" borderId="1" xfId="1" applyFont="1" applyFill="1" applyBorder="1" applyAlignment="1"/>
    <xf numFmtId="167" fontId="21" fillId="9" borderId="1" xfId="0" applyFont="1" applyFill="1" applyBorder="1" applyAlignment="1">
      <alignment horizontal="left" vertical="top"/>
    </xf>
    <xf numFmtId="167" fontId="8" fillId="0" borderId="0" xfId="1" applyFont="1" applyAlignment="1">
      <alignment horizontal="center"/>
    </xf>
    <xf numFmtId="167" fontId="8" fillId="0" borderId="0" xfId="1" applyFont="1" applyBorder="1" applyAlignment="1">
      <alignment horizontal="center" vertical="center"/>
    </xf>
    <xf numFmtId="167" fontId="11" fillId="12" borderId="27" xfId="1" applyFont="1" applyFill="1" applyBorder="1" applyAlignment="1">
      <alignment horizontal="left" vertical="center"/>
    </xf>
    <xf numFmtId="167" fontId="16" fillId="12" borderId="1" xfId="1" applyFont="1" applyFill="1" applyBorder="1" applyAlignment="1">
      <alignment vertical="center" wrapText="1"/>
    </xf>
    <xf numFmtId="0" fontId="9" fillId="12" borderId="1" xfId="1" applyNumberFormat="1" applyFont="1" applyFill="1" applyBorder="1" applyAlignment="1">
      <alignment horizontal="center"/>
    </xf>
    <xf numFmtId="164" fontId="8" fillId="0" borderId="11" xfId="1" applyNumberFormat="1" applyFont="1" applyBorder="1" applyAlignment="1">
      <alignment horizontal="center"/>
    </xf>
    <xf numFmtId="164" fontId="17" fillId="0" borderId="1" xfId="1" applyNumberFormat="1" applyFont="1" applyFill="1" applyBorder="1" applyAlignment="1">
      <alignment vertical="center"/>
    </xf>
    <xf numFmtId="167" fontId="12" fillId="12" borderId="28" xfId="1" applyFont="1" applyFill="1" applyBorder="1" applyAlignment="1">
      <alignment horizontal="left" vertical="center"/>
    </xf>
    <xf numFmtId="167" fontId="20" fillId="10" borderId="1" xfId="1" applyFont="1" applyFill="1" applyBorder="1" applyAlignment="1">
      <alignment vertical="top" wrapText="1"/>
    </xf>
    <xf numFmtId="164" fontId="8" fillId="0" borderId="7" xfId="1" applyNumberFormat="1" applyFont="1" applyBorder="1" applyAlignment="1">
      <alignment horizontal="center"/>
    </xf>
    <xf numFmtId="2" fontId="9" fillId="5" borderId="20" xfId="1" applyNumberFormat="1" applyFont="1" applyFill="1" applyBorder="1" applyAlignment="1">
      <alignment horizontal="center" vertical="center"/>
    </xf>
    <xf numFmtId="168" fontId="8" fillId="0" borderId="7" xfId="1" applyNumberFormat="1" applyFont="1" applyBorder="1" applyAlignment="1" applyProtection="1">
      <alignment horizontal="center"/>
      <protection locked="0"/>
    </xf>
    <xf numFmtId="168" fontId="0" fillId="0" borderId="1" xfId="0" applyNumberFormat="1" applyBorder="1"/>
    <xf numFmtId="167" fontId="0" fillId="0" borderId="1" xfId="0" applyNumberFormat="1" applyBorder="1"/>
    <xf numFmtId="0" fontId="0" fillId="0" borderId="1" xfId="0" applyNumberFormat="1" applyBorder="1"/>
    <xf numFmtId="1" fontId="0" fillId="0" borderId="1" xfId="0" applyNumberFormat="1" applyBorder="1"/>
    <xf numFmtId="167" fontId="8" fillId="0" borderId="0" xfId="1" applyFont="1" applyBorder="1" applyAlignment="1">
      <alignment horizontal="center" vertical="center"/>
    </xf>
    <xf numFmtId="167" fontId="8" fillId="0" borderId="0" xfId="1" applyFont="1" applyAlignment="1">
      <alignment horizontal="center"/>
    </xf>
    <xf numFmtId="167" fontId="8" fillId="0" borderId="0" xfId="1" applyFont="1" applyAlignment="1">
      <alignment horizontal="center"/>
    </xf>
    <xf numFmtId="0" fontId="21" fillId="0" borderId="0" xfId="0" applyNumberFormat="1" applyFont="1" applyAlignment="1">
      <alignment horizontal="left" vertical="top" wrapText="1"/>
    </xf>
    <xf numFmtId="167" fontId="9" fillId="2" borderId="4" xfId="1" applyFont="1" applyFill="1" applyBorder="1" applyAlignment="1">
      <alignment horizontal="center"/>
    </xf>
    <xf numFmtId="167" fontId="9" fillId="2" borderId="6" xfId="1" applyFont="1" applyFill="1" applyBorder="1" applyAlignment="1">
      <alignment horizontal="center"/>
    </xf>
    <xf numFmtId="167" fontId="9" fillId="2" borderId="5" xfId="1" applyFont="1" applyFill="1" applyBorder="1" applyAlignment="1">
      <alignment horizontal="center"/>
    </xf>
    <xf numFmtId="167" fontId="8" fillId="0" borderId="0" xfId="1" applyFont="1" applyBorder="1" applyAlignment="1">
      <alignment horizontal="center" vertical="center"/>
    </xf>
    <xf numFmtId="167" fontId="8" fillId="0" borderId="5" xfId="1" applyFont="1" applyBorder="1" applyAlignment="1">
      <alignment horizontal="center"/>
    </xf>
    <xf numFmtId="167" fontId="8" fillId="0" borderId="0" xfId="1" applyFont="1" applyAlignment="1">
      <alignment horizontal="center"/>
    </xf>
    <xf numFmtId="0" fontId="8" fillId="0" borderId="0" xfId="1" applyNumberFormat="1" applyFont="1" applyBorder="1" applyAlignment="1">
      <alignment horizontal="left"/>
    </xf>
    <xf numFmtId="167" fontId="10" fillId="0" borderId="0" xfId="1" applyFont="1" applyBorder="1" applyAlignment="1">
      <alignment vertical="top" wrapText="1"/>
    </xf>
    <xf numFmtId="167" fontId="8" fillId="0" borderId="0" xfId="1" applyFont="1" applyFill="1" applyBorder="1" applyAlignment="1">
      <alignment horizontal="center" vertical="center"/>
    </xf>
    <xf numFmtId="167" fontId="8" fillId="0" borderId="0" xfId="1" applyNumberFormat="1" applyFont="1" applyBorder="1" applyAlignment="1" applyProtection="1">
      <alignment horizontal="center"/>
      <protection locked="0"/>
    </xf>
    <xf numFmtId="165" fontId="17" fillId="0" borderId="0" xfId="1" applyNumberFormat="1" applyFont="1" applyFill="1" applyBorder="1" applyAlignment="1">
      <alignment vertical="center"/>
    </xf>
    <xf numFmtId="167" fontId="16" fillId="12" borderId="0" xfId="1" applyFont="1" applyFill="1" applyBorder="1" applyAlignment="1">
      <alignment vertical="center" wrapText="1"/>
    </xf>
    <xf numFmtId="0" fontId="9" fillId="12" borderId="0" xfId="1" applyNumberFormat="1" applyFont="1" applyFill="1" applyBorder="1" applyAlignment="1">
      <alignment horizontal="center"/>
    </xf>
    <xf numFmtId="0" fontId="21" fillId="11" borderId="41" xfId="0" applyNumberFormat="1" applyFont="1" applyFill="1" applyBorder="1" applyAlignment="1">
      <alignment horizontal="center" vertical="top" wrapText="1"/>
    </xf>
    <xf numFmtId="167" fontId="8" fillId="3" borderId="17" xfId="1" applyFont="1" applyFill="1" applyBorder="1" applyAlignment="1">
      <alignment horizontal="center"/>
    </xf>
    <xf numFmtId="1" fontId="9" fillId="0" borderId="7" xfId="1" applyNumberFormat="1" applyFont="1" applyBorder="1" applyAlignment="1" applyProtection="1">
      <alignment horizontal="center"/>
      <protection locked="0"/>
    </xf>
    <xf numFmtId="167" fontId="8" fillId="0" borderId="0" xfId="1" applyFont="1" applyBorder="1" applyAlignment="1">
      <alignment horizontal="center" vertical="center"/>
    </xf>
    <xf numFmtId="167" fontId="8" fillId="0" borderId="5" xfId="1" applyFont="1" applyBorder="1" applyAlignment="1">
      <alignment horizontal="center"/>
    </xf>
    <xf numFmtId="167" fontId="8" fillId="0" borderId="0" xfId="1" applyFont="1" applyAlignment="1">
      <alignment horizontal="center"/>
    </xf>
    <xf numFmtId="167" fontId="9" fillId="2" borderId="4" xfId="1" applyFont="1" applyFill="1" applyBorder="1" applyAlignment="1">
      <alignment horizontal="center"/>
    </xf>
    <xf numFmtId="167" fontId="9" fillId="2" borderId="5" xfId="1" applyFont="1" applyFill="1" applyBorder="1" applyAlignment="1">
      <alignment horizontal="center"/>
    </xf>
    <xf numFmtId="167" fontId="9" fillId="2" borderId="6" xfId="1" applyFont="1" applyFill="1" applyBorder="1" applyAlignment="1">
      <alignment horizontal="center"/>
    </xf>
    <xf numFmtId="167" fontId="8" fillId="0" borderId="0" xfId="1" applyFont="1" applyAlignment="1">
      <alignment horizontal="center"/>
    </xf>
    <xf numFmtId="167" fontId="8" fillId="0" borderId="0" xfId="1" applyFont="1" applyBorder="1" applyAlignment="1">
      <alignment horizontal="center" vertical="center"/>
    </xf>
    <xf numFmtId="167" fontId="8" fillId="0" borderId="5" xfId="1" applyFont="1" applyBorder="1" applyAlignment="1">
      <alignment horizontal="center"/>
    </xf>
    <xf numFmtId="168" fontId="0" fillId="12" borderId="1" xfId="0" applyNumberFormat="1" applyFill="1" applyBorder="1"/>
    <xf numFmtId="167" fontId="0" fillId="12" borderId="1" xfId="0" applyNumberFormat="1" applyFill="1" applyBorder="1"/>
    <xf numFmtId="0" fontId="0" fillId="12" borderId="1" xfId="0" applyNumberFormat="1" applyFill="1" applyBorder="1"/>
    <xf numFmtId="2" fontId="0" fillId="12" borderId="1" xfId="0" applyNumberFormat="1" applyFill="1" applyBorder="1"/>
    <xf numFmtId="1" fontId="0" fillId="12" borderId="1" xfId="0" applyNumberFormat="1" applyFill="1" applyBorder="1"/>
    <xf numFmtId="2" fontId="8" fillId="4" borderId="31" xfId="1" applyNumberFormat="1" applyFont="1" applyFill="1" applyBorder="1" applyAlignment="1">
      <alignment horizontal="center"/>
    </xf>
    <xf numFmtId="2" fontId="8" fillId="4" borderId="30" xfId="1" applyNumberFormat="1" applyFont="1" applyFill="1" applyBorder="1" applyAlignment="1">
      <alignment horizontal="center"/>
    </xf>
    <xf numFmtId="2" fontId="8" fillId="7" borderId="31" xfId="1" applyNumberFormat="1" applyFont="1" applyFill="1" applyBorder="1" applyAlignment="1">
      <alignment horizontal="center"/>
    </xf>
    <xf numFmtId="2" fontId="8" fillId="13" borderId="31" xfId="1" applyNumberFormat="1" applyFont="1" applyFill="1" applyBorder="1" applyAlignment="1">
      <alignment horizontal="center"/>
    </xf>
    <xf numFmtId="2" fontId="8" fillId="13" borderId="30" xfId="1" applyNumberFormat="1" applyFont="1" applyFill="1" applyBorder="1" applyAlignment="1">
      <alignment horizontal="center"/>
    </xf>
    <xf numFmtId="2" fontId="8" fillId="7" borderId="30" xfId="1" applyNumberFormat="1" applyFont="1" applyFill="1" applyBorder="1" applyAlignment="1">
      <alignment horizontal="center"/>
    </xf>
    <xf numFmtId="2" fontId="8" fillId="12" borderId="31" xfId="1" applyNumberFormat="1" applyFont="1" applyFill="1" applyBorder="1" applyAlignment="1">
      <alignment horizontal="center"/>
    </xf>
    <xf numFmtId="2" fontId="8" fillId="12" borderId="30" xfId="1" applyNumberFormat="1" applyFont="1" applyFill="1" applyBorder="1" applyAlignment="1">
      <alignment horizontal="center"/>
    </xf>
    <xf numFmtId="2" fontId="6" fillId="0" borderId="0" xfId="1" applyNumberFormat="1" applyFont="1" applyBorder="1" applyAlignment="1">
      <alignment vertical="top" wrapText="1"/>
    </xf>
    <xf numFmtId="167" fontId="8" fillId="0" borderId="0" xfId="1" applyFont="1" applyAlignment="1">
      <alignment horizontal="center"/>
    </xf>
    <xf numFmtId="2" fontId="25" fillId="0" borderId="0" xfId="1" applyNumberFormat="1" applyFont="1"/>
    <xf numFmtId="167" fontId="8" fillId="0" borderId="0" xfId="1" applyFont="1" applyBorder="1" applyAlignment="1">
      <alignment horizontal="center" vertical="center"/>
    </xf>
    <xf numFmtId="167" fontId="8" fillId="0" borderId="5" xfId="1" applyFont="1" applyBorder="1" applyAlignment="1">
      <alignment horizontal="center"/>
    </xf>
    <xf numFmtId="167" fontId="8" fillId="0" borderId="0" xfId="1" applyFont="1" applyAlignment="1">
      <alignment horizontal="center"/>
    </xf>
    <xf numFmtId="167" fontId="9" fillId="2" borderId="4" xfId="1" applyFont="1" applyFill="1" applyBorder="1" applyAlignment="1">
      <alignment horizontal="center"/>
    </xf>
    <xf numFmtId="167" fontId="9" fillId="2" borderId="5" xfId="1" applyFont="1" applyFill="1" applyBorder="1" applyAlignment="1">
      <alignment horizontal="center"/>
    </xf>
    <xf numFmtId="167" fontId="9" fillId="2" borderId="6" xfId="1" applyFont="1" applyFill="1" applyBorder="1" applyAlignment="1">
      <alignment horizontal="center"/>
    </xf>
    <xf numFmtId="167" fontId="0" fillId="7" borderId="0" xfId="0" applyFill="1" applyAlignment="1">
      <alignment horizontal="left" vertical="top"/>
    </xf>
    <xf numFmtId="2" fontId="17" fillId="0" borderId="0" xfId="1" applyNumberFormat="1" applyFont="1" applyFill="1" applyBorder="1" applyAlignment="1">
      <alignment vertical="center"/>
    </xf>
    <xf numFmtId="2" fontId="0" fillId="0" borderId="1" xfId="4" applyNumberFormat="1" applyFont="1" applyBorder="1"/>
    <xf numFmtId="2" fontId="24" fillId="14" borderId="31" xfId="1" applyNumberFormat="1" applyFont="1" applyFill="1" applyBorder="1" applyAlignment="1">
      <alignment horizontal="center"/>
    </xf>
    <xf numFmtId="2" fontId="24" fillId="14" borderId="30" xfId="1" applyNumberFormat="1" applyFont="1" applyFill="1" applyBorder="1" applyAlignment="1">
      <alignment horizontal="center"/>
    </xf>
    <xf numFmtId="2" fontId="8" fillId="15" borderId="31" xfId="1" applyNumberFormat="1" applyFont="1" applyFill="1" applyBorder="1" applyAlignment="1">
      <alignment horizontal="center"/>
    </xf>
    <xf numFmtId="2" fontId="8" fillId="15" borderId="30" xfId="1" applyNumberFormat="1" applyFont="1" applyFill="1" applyBorder="1" applyAlignment="1">
      <alignment horizontal="center"/>
    </xf>
    <xf numFmtId="2" fontId="8" fillId="16" borderId="31" xfId="1" applyNumberFormat="1" applyFont="1" applyFill="1" applyBorder="1" applyAlignment="1">
      <alignment horizontal="center"/>
    </xf>
    <xf numFmtId="2" fontId="8" fillId="16" borderId="30" xfId="1" applyNumberFormat="1" applyFont="1" applyFill="1" applyBorder="1" applyAlignment="1">
      <alignment horizontal="center"/>
    </xf>
    <xf numFmtId="2" fontId="4" fillId="0" borderId="41" xfId="1" applyNumberFormat="1" applyFont="1" applyBorder="1" applyAlignment="1" applyProtection="1">
      <alignment horizontal="center" vertical="top" wrapText="1"/>
      <protection locked="0"/>
    </xf>
    <xf numFmtId="167" fontId="4" fillId="3" borderId="1" xfId="1" applyFont="1" applyFill="1" applyBorder="1" applyAlignment="1">
      <alignment horizontal="left" vertical="top" wrapText="1"/>
    </xf>
    <xf numFmtId="167" fontId="4" fillId="3" borderId="1" xfId="1" applyFont="1" applyFill="1" applyBorder="1" applyAlignment="1">
      <alignment horizontal="left" vertical="top"/>
    </xf>
    <xf numFmtId="167" fontId="28" fillId="0" borderId="0" xfId="0" applyFont="1" applyAlignment="1">
      <alignment horizontal="left" vertical="top"/>
    </xf>
    <xf numFmtId="167" fontId="0" fillId="0" borderId="0" xfId="0" applyAlignment="1">
      <alignment horizontal="center" vertical="center"/>
    </xf>
    <xf numFmtId="167" fontId="20" fillId="7" borderId="41" xfId="1" applyFont="1" applyFill="1" applyBorder="1" applyAlignment="1">
      <alignment vertical="top"/>
    </xf>
    <xf numFmtId="167" fontId="20" fillId="10" borderId="41" xfId="1" applyFont="1" applyFill="1" applyBorder="1" applyAlignment="1">
      <alignment vertical="top"/>
    </xf>
    <xf numFmtId="2" fontId="8" fillId="0" borderId="11" xfId="1" applyNumberFormat="1" applyFont="1" applyBorder="1" applyAlignment="1">
      <alignment horizontal="center"/>
    </xf>
    <xf numFmtId="167" fontId="20" fillId="16" borderId="1" xfId="1" quotePrefix="1" applyFont="1" applyFill="1" applyBorder="1" applyAlignment="1">
      <alignment horizontal="left" vertical="top"/>
    </xf>
    <xf numFmtId="167" fontId="0" fillId="16" borderId="0" xfId="0" applyFill="1" applyAlignment="1">
      <alignment horizontal="left" vertical="top"/>
    </xf>
    <xf numFmtId="167" fontId="30" fillId="0" borderId="0" xfId="0" applyFont="1" applyAlignment="1">
      <alignment horizontal="left" vertical="top" wrapText="1"/>
    </xf>
    <xf numFmtId="167" fontId="4" fillId="5" borderId="1" xfId="1" applyFont="1" applyFill="1" applyBorder="1" applyAlignment="1">
      <alignment horizontal="left" vertical="top" wrapText="1"/>
    </xf>
    <xf numFmtId="167" fontId="4" fillId="3" borderId="1" xfId="1" quotePrefix="1" applyFont="1" applyFill="1" applyBorder="1" applyAlignment="1">
      <alignment horizontal="left" vertical="top" wrapText="1"/>
    </xf>
    <xf numFmtId="167" fontId="31" fillId="3" borderId="1" xfId="0" applyFont="1" applyFill="1" applyBorder="1" applyAlignment="1">
      <alignment horizontal="center" vertical="top" wrapText="1"/>
    </xf>
    <xf numFmtId="167" fontId="28" fillId="0" borderId="0" xfId="0" applyFont="1"/>
    <xf numFmtId="49" fontId="20" fillId="0" borderId="1" xfId="1" applyNumberFormat="1" applyFont="1" applyBorder="1" applyAlignment="1">
      <alignment vertical="top"/>
    </xf>
    <xf numFmtId="49" fontId="0" fillId="0" borderId="0" xfId="0" applyNumberFormat="1" applyAlignment="1">
      <alignment horizontal="left" vertical="top"/>
    </xf>
    <xf numFmtId="167" fontId="4" fillId="0" borderId="1" xfId="1" applyFont="1" applyBorder="1" applyAlignment="1">
      <alignment vertical="top"/>
    </xf>
    <xf numFmtId="167" fontId="4" fillId="3" borderId="41" xfId="1" applyFont="1" applyFill="1" applyBorder="1" applyAlignment="1">
      <alignment vertical="top"/>
    </xf>
    <xf numFmtId="0" fontId="0" fillId="16" borderId="1" xfId="0" applyNumberFormat="1" applyFill="1" applyBorder="1" applyAlignment="1">
      <alignment vertical="top" wrapText="1"/>
    </xf>
    <xf numFmtId="167" fontId="4" fillId="3" borderId="1" xfId="1" applyFont="1" applyFill="1" applyBorder="1" applyAlignment="1">
      <alignment horizontal="left" vertical="top" wrapText="1"/>
    </xf>
    <xf numFmtId="167" fontId="4" fillId="17" borderId="1" xfId="1" applyFont="1" applyFill="1" applyBorder="1" applyAlignment="1">
      <alignment horizontal="left" vertical="top" wrapText="1"/>
    </xf>
    <xf numFmtId="2" fontId="0" fillId="0" borderId="0" xfId="0" applyNumberFormat="1" applyAlignment="1">
      <alignment vertical="top"/>
    </xf>
    <xf numFmtId="2" fontId="0" fillId="0" borderId="0" xfId="0" pivotButton="1" applyNumberFormat="1" applyAlignment="1">
      <alignment vertical="top" wrapText="1"/>
    </xf>
    <xf numFmtId="2" fontId="0" fillId="0" borderId="0" xfId="0" applyNumberFormat="1" applyAlignment="1">
      <alignment vertical="top" wrapText="1"/>
    </xf>
    <xf numFmtId="2" fontId="0" fillId="0" borderId="0" xfId="0" applyNumberFormat="1" applyAlignment="1">
      <alignment horizontal="left" vertical="top" wrapText="1"/>
    </xf>
    <xf numFmtId="2" fontId="0" fillId="0" borderId="0" xfId="0" pivotButton="1" applyNumberFormat="1" applyAlignment="1">
      <alignment vertical="top"/>
    </xf>
    <xf numFmtId="167" fontId="0" fillId="0" borderId="0" xfId="0" applyAlignment="1">
      <alignment vertical="top"/>
    </xf>
    <xf numFmtId="2" fontId="0" fillId="0" borderId="0" xfId="0" applyNumberFormat="1" applyAlignment="1">
      <alignment horizontal="left" vertical="top"/>
    </xf>
    <xf numFmtId="167" fontId="0" fillId="0" borderId="0" xfId="0" applyAlignment="1">
      <alignment vertical="top" wrapText="1"/>
    </xf>
    <xf numFmtId="0" fontId="0" fillId="0" borderId="0" xfId="0" pivotButton="1" applyNumberFormat="1" applyAlignment="1">
      <alignment vertical="top"/>
    </xf>
    <xf numFmtId="0" fontId="0" fillId="0" borderId="0" xfId="0" applyNumberFormat="1" applyAlignment="1">
      <alignment vertical="top" wrapText="1"/>
    </xf>
    <xf numFmtId="0" fontId="0" fillId="0" borderId="0" xfId="0" applyNumberFormat="1" applyAlignment="1">
      <alignment vertical="top"/>
    </xf>
    <xf numFmtId="0" fontId="0" fillId="0" borderId="0" xfId="0" applyNumberFormat="1" applyAlignment="1">
      <alignment horizontal="left" vertical="top"/>
    </xf>
    <xf numFmtId="169" fontId="0" fillId="0" borderId="0" xfId="0" applyNumberFormat="1" applyAlignment="1">
      <alignment horizontal="center" vertical="top" wrapText="1"/>
    </xf>
    <xf numFmtId="0" fontId="21" fillId="0" borderId="33" xfId="0" applyNumberFormat="1" applyFont="1" applyBorder="1" applyAlignment="1" applyProtection="1">
      <alignment horizontal="center" vertical="top" wrapText="1"/>
      <protection locked="0" hidden="1"/>
    </xf>
    <xf numFmtId="0" fontId="0" fillId="4" borderId="0" xfId="0" applyNumberFormat="1" applyFill="1" applyAlignment="1">
      <alignment vertical="top"/>
    </xf>
    <xf numFmtId="0" fontId="0" fillId="4" borderId="0" xfId="0" applyNumberFormat="1" applyFill="1" applyAlignment="1">
      <alignment vertical="top" wrapText="1"/>
    </xf>
    <xf numFmtId="167" fontId="4" fillId="3" borderId="1" xfId="1" applyFont="1" applyFill="1" applyBorder="1" applyAlignment="1" applyProtection="1">
      <alignment horizontal="center" vertical="top" wrapText="1"/>
      <protection locked="0"/>
    </xf>
    <xf numFmtId="0" fontId="21" fillId="0" borderId="35" xfId="0" applyNumberFormat="1" applyFont="1" applyBorder="1" applyAlignment="1" applyProtection="1">
      <alignment horizontal="center" vertical="top" wrapText="1"/>
      <protection locked="0"/>
    </xf>
    <xf numFmtId="0" fontId="20" fillId="3" borderId="34" xfId="1" applyNumberFormat="1" applyFont="1" applyFill="1" applyBorder="1" applyAlignment="1" applyProtection="1">
      <alignment horizontal="left" vertical="top" wrapText="1"/>
      <protection locked="0"/>
    </xf>
    <xf numFmtId="0" fontId="27" fillId="3" borderId="1" xfId="0" applyNumberFormat="1" applyFont="1" applyFill="1" applyBorder="1" applyAlignment="1" applyProtection="1">
      <alignment horizontal="left" vertical="top" wrapText="1"/>
      <protection locked="0"/>
    </xf>
    <xf numFmtId="0" fontId="21" fillId="0" borderId="33" xfId="0" applyNumberFormat="1" applyFont="1" applyBorder="1" applyAlignment="1" applyProtection="1">
      <alignment horizontal="center" vertical="top" wrapText="1"/>
      <protection locked="0"/>
    </xf>
    <xf numFmtId="0" fontId="21" fillId="0" borderId="34" xfId="0" applyNumberFormat="1" applyFont="1" applyBorder="1" applyAlignment="1" applyProtection="1">
      <alignment horizontal="center" vertical="top" wrapText="1"/>
      <protection locked="0"/>
    </xf>
    <xf numFmtId="0" fontId="21" fillId="0" borderId="1" xfId="0" applyNumberFormat="1" applyFont="1" applyBorder="1" applyAlignment="1" applyProtection="1">
      <alignment horizontal="center" vertical="center" wrapText="1"/>
      <protection locked="0"/>
    </xf>
    <xf numFmtId="167" fontId="0" fillId="4" borderId="0" xfId="0" applyFill="1"/>
    <xf numFmtId="0" fontId="21" fillId="0" borderId="1" xfId="0" applyNumberFormat="1" applyFont="1" applyBorder="1" applyAlignment="1" applyProtection="1">
      <alignment horizontal="left" vertical="top" wrapText="1"/>
      <protection locked="0"/>
    </xf>
    <xf numFmtId="2" fontId="20" fillId="11" borderId="1" xfId="1" applyNumberFormat="1" applyFont="1" applyFill="1" applyBorder="1" applyAlignment="1" applyProtection="1">
      <alignment horizontal="center" vertical="top" wrapText="1"/>
    </xf>
    <xf numFmtId="167" fontId="0" fillId="0" borderId="0" xfId="0"/>
    <xf numFmtId="167" fontId="46" fillId="4" borderId="1" xfId="0" applyFont="1" applyFill="1" applyBorder="1" applyAlignment="1">
      <alignment horizontal="center" vertical="top"/>
    </xf>
    <xf numFmtId="0" fontId="0" fillId="0" borderId="0" xfId="0" applyNumberFormat="1" applyAlignment="1">
      <alignment vertical="top" wrapText="1"/>
    </xf>
    <xf numFmtId="169" fontId="0" fillId="4" borderId="0" xfId="0" applyNumberFormat="1" applyFill="1" applyAlignment="1">
      <alignment horizontal="center" vertical="top" wrapText="1"/>
    </xf>
    <xf numFmtId="0" fontId="21" fillId="3" borderId="1" xfId="0" applyNumberFormat="1" applyFont="1" applyFill="1" applyBorder="1" applyAlignment="1" applyProtection="1">
      <alignment horizontal="left" vertical="top" wrapText="1"/>
      <protection locked="0"/>
    </xf>
    <xf numFmtId="0" fontId="21" fillId="0" borderId="34" xfId="0" applyNumberFormat="1" applyFont="1" applyBorder="1" applyAlignment="1" applyProtection="1">
      <alignment horizontal="center" vertical="top" wrapText="1"/>
      <protection locked="0" hidden="1"/>
    </xf>
    <xf numFmtId="0" fontId="0" fillId="0" borderId="1" xfId="0" applyNumberFormat="1" applyBorder="1" applyAlignment="1">
      <alignment vertical="top" wrapText="1"/>
    </xf>
    <xf numFmtId="0" fontId="0" fillId="0" borderId="1" xfId="0" applyNumberFormat="1" applyBorder="1" applyAlignment="1">
      <alignment horizontal="left" vertical="top"/>
    </xf>
    <xf numFmtId="0" fontId="0" fillId="0" borderId="1" xfId="0" pivotButton="1" applyNumberFormat="1" applyBorder="1" applyAlignment="1">
      <alignment vertical="top"/>
    </xf>
    <xf numFmtId="2" fontId="0" fillId="0" borderId="1" xfId="0" applyNumberFormat="1" applyBorder="1" applyAlignment="1">
      <alignment vertical="top" wrapText="1"/>
    </xf>
    <xf numFmtId="2" fontId="0" fillId="0" borderId="1" xfId="0" pivotButton="1" applyNumberFormat="1" applyBorder="1" applyAlignment="1">
      <alignment vertical="top"/>
    </xf>
    <xf numFmtId="2" fontId="0" fillId="0" borderId="1" xfId="0" applyNumberFormat="1" applyBorder="1" applyAlignment="1">
      <alignment horizontal="left" vertical="top"/>
    </xf>
    <xf numFmtId="0" fontId="0" fillId="0" borderId="0" xfId="0" applyNumberFormat="1" applyAlignment="1">
      <alignment vertical="top"/>
    </xf>
    <xf numFmtId="169" fontId="0" fillId="0" borderId="1" xfId="0" applyNumberFormat="1" applyBorder="1" applyAlignment="1">
      <alignment horizontal="center" vertical="top" wrapText="1"/>
    </xf>
    <xf numFmtId="167" fontId="0" fillId="0" borderId="0" xfId="0"/>
    <xf numFmtId="167" fontId="46" fillId="4" borderId="41" xfId="0" applyFont="1" applyFill="1" applyBorder="1" applyAlignment="1">
      <alignment horizontal="center" vertical="top"/>
    </xf>
    <xf numFmtId="0" fontId="0" fillId="0" borderId="0" xfId="0" applyNumberFormat="1" applyAlignment="1">
      <alignment vertical="top" wrapText="1"/>
    </xf>
    <xf numFmtId="167" fontId="46" fillId="4" borderId="41" xfId="0" applyFont="1" applyFill="1" applyBorder="1" applyAlignment="1">
      <alignment horizontal="center" vertical="top"/>
    </xf>
    <xf numFmtId="0" fontId="20" fillId="3" borderId="33" xfId="1" applyNumberFormat="1" applyFont="1" applyFill="1" applyBorder="1" applyAlignment="1" applyProtection="1">
      <alignment horizontal="left" vertical="top" wrapText="1"/>
      <protection locked="0"/>
    </xf>
    <xf numFmtId="167" fontId="4" fillId="3" borderId="1" xfId="1" applyFont="1" applyFill="1" applyBorder="1" applyAlignment="1" applyProtection="1">
      <alignment horizontal="left" vertical="top" wrapText="1"/>
      <protection locked="0"/>
    </xf>
    <xf numFmtId="0" fontId="21" fillId="0" borderId="36" xfId="0" applyNumberFormat="1" applyFont="1" applyBorder="1" applyAlignment="1" applyProtection="1">
      <alignment horizontal="center" vertical="top" wrapText="1"/>
      <protection locked="0"/>
    </xf>
    <xf numFmtId="167" fontId="20" fillId="9" borderId="1" xfId="1" applyFont="1" applyFill="1" applyBorder="1" applyAlignment="1" applyProtection="1">
      <alignment vertical="top" wrapText="1"/>
      <protection locked="0"/>
    </xf>
    <xf numFmtId="167" fontId="0" fillId="0" borderId="0" xfId="0"/>
    <xf numFmtId="0" fontId="0" fillId="0" borderId="0" xfId="0" applyNumberFormat="1" applyAlignment="1">
      <alignment vertical="top" wrapText="1"/>
    </xf>
    <xf numFmtId="0" fontId="21" fillId="9" borderId="1" xfId="0" applyNumberFormat="1" applyFont="1" applyFill="1" applyBorder="1" applyAlignment="1" applyProtection="1">
      <alignment horizontal="left" vertical="top" wrapText="1"/>
      <protection locked="0"/>
    </xf>
    <xf numFmtId="167" fontId="46" fillId="4" borderId="41" xfId="0" applyFont="1" applyFill="1" applyBorder="1" applyAlignment="1">
      <alignment horizontal="center" vertical="top"/>
    </xf>
    <xf numFmtId="0" fontId="0" fillId="0" borderId="0" xfId="0" applyNumberFormat="1" applyAlignment="1">
      <alignment vertical="top" wrapText="1"/>
    </xf>
    <xf numFmtId="0" fontId="0" fillId="0" borderId="0" xfId="0" applyNumberFormat="1" applyAlignment="1">
      <alignment vertical="top"/>
    </xf>
    <xf numFmtId="2" fontId="0" fillId="4" borderId="0" xfId="0" applyNumberFormat="1" applyFill="1" applyAlignment="1">
      <alignment vertical="top" wrapText="1"/>
    </xf>
    <xf numFmtId="2" fontId="0" fillId="4" borderId="0" xfId="0" applyNumberFormat="1" applyFill="1" applyAlignment="1">
      <alignment vertical="top"/>
    </xf>
    <xf numFmtId="2" fontId="0" fillId="5" borderId="1" xfId="0" applyNumberFormat="1" applyFill="1" applyBorder="1" applyAlignment="1">
      <alignment vertical="top"/>
    </xf>
    <xf numFmtId="2" fontId="0" fillId="3" borderId="1" xfId="0" applyNumberFormat="1" applyFill="1" applyBorder="1" applyAlignment="1">
      <alignment vertical="top" wrapText="1"/>
    </xf>
    <xf numFmtId="0" fontId="0" fillId="5" borderId="0" xfId="0" applyNumberFormat="1" applyFill="1"/>
    <xf numFmtId="0" fontId="18" fillId="5" borderId="1" xfId="0" applyNumberFormat="1" applyFont="1" applyFill="1" applyBorder="1" applyAlignment="1">
      <alignment vertical="top"/>
    </xf>
    <xf numFmtId="0" fontId="18" fillId="5" borderId="1" xfId="0" applyNumberFormat="1" applyFont="1" applyFill="1" applyBorder="1" applyAlignment="1">
      <alignment vertical="top" wrapText="1"/>
    </xf>
    <xf numFmtId="0" fontId="0" fillId="5" borderId="1" xfId="0" applyNumberFormat="1" applyFill="1" applyBorder="1"/>
    <xf numFmtId="2" fontId="0" fillId="0" borderId="0" xfId="0" applyNumberFormat="1" applyAlignment="1">
      <alignment vertical="top" wrapText="1"/>
    </xf>
    <xf numFmtId="0" fontId="0" fillId="5" borderId="0" xfId="0" applyNumberFormat="1" applyFill="1"/>
    <xf numFmtId="0" fontId="0" fillId="5" borderId="1" xfId="0" applyNumberFormat="1" applyFill="1" applyBorder="1"/>
    <xf numFmtId="9" fontId="0" fillId="5" borderId="1" xfId="4" applyFont="1" applyFill="1" applyBorder="1"/>
    <xf numFmtId="0" fontId="18" fillId="5" borderId="1" xfId="0" applyNumberFormat="1" applyFont="1" applyFill="1" applyBorder="1" applyAlignment="1">
      <alignment vertical="top"/>
    </xf>
    <xf numFmtId="0" fontId="18" fillId="5" borderId="1" xfId="0" applyNumberFormat="1" applyFont="1" applyFill="1" applyBorder="1" applyAlignment="1">
      <alignment vertical="top" wrapText="1"/>
    </xf>
    <xf numFmtId="9" fontId="0" fillId="5" borderId="1" xfId="4" applyFont="1" applyFill="1" applyBorder="1"/>
    <xf numFmtId="0" fontId="18" fillId="5" borderId="1" xfId="0" applyNumberFormat="1" applyFont="1" applyFill="1" applyBorder="1" applyAlignment="1">
      <alignment vertical="top" wrapText="1"/>
    </xf>
    <xf numFmtId="167" fontId="20" fillId="12" borderId="1" xfId="1" applyFont="1" applyFill="1" applyBorder="1" applyAlignment="1">
      <alignment horizontal="left" vertical="top"/>
    </xf>
    <xf numFmtId="167" fontId="0" fillId="12" borderId="0" xfId="0" applyFill="1" applyAlignment="1">
      <alignment horizontal="left" vertical="top"/>
    </xf>
    <xf numFmtId="167" fontId="20" fillId="12" borderId="1" xfId="1" applyFont="1" applyFill="1" applyBorder="1" applyAlignment="1">
      <alignment horizontal="left"/>
    </xf>
    <xf numFmtId="49" fontId="20" fillId="12" borderId="1" xfId="1" applyNumberFormat="1" applyFont="1" applyFill="1" applyBorder="1" applyAlignment="1">
      <alignment horizontal="left" vertical="top"/>
    </xf>
    <xf numFmtId="49" fontId="0" fillId="12" borderId="0" xfId="0" applyNumberFormat="1" applyFill="1" applyAlignment="1">
      <alignment horizontal="left" vertical="top"/>
    </xf>
    <xf numFmtId="167" fontId="20" fillId="12" borderId="1" xfId="1" applyFont="1" applyFill="1" applyBorder="1" applyAlignment="1">
      <alignment vertical="top"/>
    </xf>
    <xf numFmtId="167" fontId="20" fillId="12" borderId="1" xfId="1" applyFont="1" applyFill="1" applyBorder="1" applyAlignment="1">
      <alignment horizontal="left" vertical="top" wrapText="1"/>
    </xf>
    <xf numFmtId="167" fontId="0" fillId="12" borderId="0" xfId="0" applyFill="1" applyAlignment="1">
      <alignment horizontal="right" vertical="top" wrapText="1" readingOrder="2"/>
    </xf>
    <xf numFmtId="0" fontId="0" fillId="0" borderId="1" xfId="0" applyNumberFormat="1" applyBorder="1" applyAlignment="1">
      <alignment vertical="top"/>
    </xf>
    <xf numFmtId="2" fontId="4" fillId="3" borderId="1" xfId="1" applyNumberFormat="1" applyFont="1" applyFill="1" applyBorder="1" applyAlignment="1" applyProtection="1">
      <alignment horizontal="center" vertical="top" wrapText="1"/>
    </xf>
    <xf numFmtId="0" fontId="20" fillId="12" borderId="41" xfId="1" applyNumberFormat="1" applyFont="1" applyFill="1" applyBorder="1" applyAlignment="1" applyProtection="1">
      <alignment horizontal="center" vertical="top" wrapText="1" readingOrder="1"/>
      <protection locked="0"/>
    </xf>
    <xf numFmtId="0" fontId="20" fillId="12" borderId="37" xfId="1" applyNumberFormat="1" applyFont="1" applyFill="1" applyBorder="1" applyAlignment="1" applyProtection="1">
      <alignment horizontal="center" vertical="top" wrapText="1" readingOrder="1"/>
      <protection locked="0"/>
    </xf>
    <xf numFmtId="0" fontId="4" fillId="12" borderId="42" xfId="1" applyNumberFormat="1" applyFont="1" applyFill="1" applyBorder="1" applyAlignment="1" applyProtection="1">
      <alignment horizontal="center" vertical="top" wrapText="1"/>
      <protection locked="0"/>
    </xf>
    <xf numFmtId="0" fontId="4" fillId="12" borderId="43" xfId="1" applyNumberFormat="1" applyFont="1" applyFill="1" applyBorder="1" applyAlignment="1" applyProtection="1">
      <alignment horizontal="center" vertical="top" wrapText="1"/>
      <protection locked="0"/>
    </xf>
    <xf numFmtId="0" fontId="20" fillId="12" borderId="41" xfId="1" applyNumberFormat="1" applyFont="1" applyFill="1" applyBorder="1" applyAlignment="1" applyProtection="1">
      <alignment horizontal="right" vertical="top" wrapText="1" readingOrder="2"/>
      <protection locked="0"/>
    </xf>
    <xf numFmtId="0" fontId="20" fillId="12" borderId="37" xfId="1" applyNumberFormat="1" applyFont="1" applyFill="1" applyBorder="1" applyAlignment="1" applyProtection="1">
      <alignment horizontal="right" vertical="top" wrapText="1" readingOrder="2"/>
      <protection locked="0"/>
    </xf>
    <xf numFmtId="49" fontId="20" fillId="0" borderId="41" xfId="1" applyNumberFormat="1" applyFont="1" applyBorder="1" applyAlignment="1" applyProtection="1">
      <alignment horizontal="center" vertical="top"/>
      <protection locked="0"/>
    </xf>
    <xf numFmtId="49" fontId="20" fillId="0" borderId="37" xfId="1" applyNumberFormat="1" applyFont="1" applyBorder="1" applyAlignment="1" applyProtection="1">
      <alignment horizontal="center" vertical="top"/>
      <protection locked="0"/>
    </xf>
    <xf numFmtId="0" fontId="20" fillId="12" borderId="41" xfId="1" applyNumberFormat="1" applyFont="1" applyFill="1" applyBorder="1" applyAlignment="1" applyProtection="1">
      <alignment horizontal="left" vertical="top" wrapText="1" readingOrder="1"/>
      <protection locked="0"/>
    </xf>
    <xf numFmtId="0" fontId="20" fillId="12" borderId="37" xfId="1" applyNumberFormat="1" applyFont="1" applyFill="1" applyBorder="1" applyAlignment="1" applyProtection="1">
      <alignment horizontal="left" vertical="top" wrapText="1" readingOrder="1"/>
      <protection locked="0"/>
    </xf>
    <xf numFmtId="0" fontId="20" fillId="12" borderId="41" xfId="1" applyNumberFormat="1" applyFont="1" applyFill="1" applyBorder="1" applyAlignment="1" applyProtection="1">
      <alignment horizontal="center" vertical="top" wrapText="1"/>
      <protection locked="0"/>
    </xf>
    <xf numFmtId="0" fontId="20" fillId="12" borderId="37" xfId="1" applyNumberFormat="1" applyFont="1" applyFill="1" applyBorder="1" applyAlignment="1" applyProtection="1">
      <alignment horizontal="center" vertical="top" wrapText="1"/>
      <protection locked="0"/>
    </xf>
    <xf numFmtId="0" fontId="20" fillId="0" borderId="41" xfId="1" applyNumberFormat="1" applyFont="1" applyBorder="1" applyAlignment="1" applyProtection="1">
      <alignment horizontal="center" vertical="top" wrapText="1"/>
      <protection locked="0"/>
    </xf>
    <xf numFmtId="0" fontId="20" fillId="0" borderId="37" xfId="1" applyNumberFormat="1" applyFont="1" applyBorder="1" applyAlignment="1" applyProtection="1">
      <alignment horizontal="center" vertical="top" wrapText="1"/>
      <protection locked="0"/>
    </xf>
    <xf numFmtId="0" fontId="20" fillId="3" borderId="41" xfId="1" applyNumberFormat="1" applyFont="1" applyFill="1" applyBorder="1" applyAlignment="1" applyProtection="1">
      <alignment horizontal="center" vertical="top" wrapText="1"/>
      <protection locked="0"/>
    </xf>
    <xf numFmtId="0" fontId="20" fillId="3" borderId="37" xfId="1" applyNumberFormat="1" applyFont="1" applyFill="1" applyBorder="1" applyAlignment="1" applyProtection="1">
      <alignment horizontal="center" vertical="top" wrapText="1"/>
      <protection locked="0"/>
    </xf>
    <xf numFmtId="0" fontId="20" fillId="7" borderId="44" xfId="1" applyNumberFormat="1" applyFont="1" applyFill="1" applyBorder="1" applyAlignment="1" applyProtection="1">
      <alignment horizontal="center" vertical="top" wrapText="1"/>
      <protection locked="0"/>
    </xf>
    <xf numFmtId="0" fontId="20" fillId="7" borderId="45" xfId="1" applyNumberFormat="1" applyFont="1" applyFill="1" applyBorder="1" applyAlignment="1" applyProtection="1">
      <alignment horizontal="center" vertical="top" wrapText="1"/>
      <protection locked="0"/>
    </xf>
    <xf numFmtId="2" fontId="20" fillId="12" borderId="41" xfId="1" applyNumberFormat="1" applyFont="1" applyFill="1" applyBorder="1" applyAlignment="1" applyProtection="1">
      <alignment horizontal="center" vertical="top" wrapText="1"/>
      <protection locked="0"/>
    </xf>
    <xf numFmtId="2" fontId="20" fillId="12" borderId="37" xfId="1" applyNumberFormat="1" applyFont="1" applyFill="1" applyBorder="1" applyAlignment="1" applyProtection="1">
      <alignment horizontal="center" vertical="top" wrapText="1"/>
      <protection locked="0"/>
    </xf>
    <xf numFmtId="49" fontId="20" fillId="12" borderId="41" xfId="1" applyNumberFormat="1" applyFont="1" applyFill="1" applyBorder="1" applyAlignment="1" applyProtection="1">
      <alignment horizontal="center" vertical="top" wrapText="1"/>
      <protection locked="0"/>
    </xf>
    <xf numFmtId="49" fontId="20" fillId="12" borderId="37" xfId="1" applyNumberFormat="1" applyFont="1" applyFill="1" applyBorder="1" applyAlignment="1" applyProtection="1">
      <alignment horizontal="center" vertical="top" wrapText="1"/>
      <protection locked="0"/>
    </xf>
    <xf numFmtId="0" fontId="20" fillId="10" borderId="41" xfId="1" applyNumberFormat="1" applyFont="1" applyFill="1" applyBorder="1" applyAlignment="1" applyProtection="1">
      <alignment horizontal="center" vertical="top" wrapText="1"/>
      <protection locked="0"/>
    </xf>
    <xf numFmtId="0" fontId="20" fillId="10" borderId="37" xfId="1" applyNumberFormat="1" applyFont="1" applyFill="1" applyBorder="1" applyAlignment="1" applyProtection="1">
      <alignment horizontal="center" vertical="top" wrapText="1"/>
      <protection locked="0"/>
    </xf>
    <xf numFmtId="167" fontId="20" fillId="12" borderId="41" xfId="1" applyFont="1" applyFill="1" applyBorder="1" applyAlignment="1" applyProtection="1">
      <alignment horizontal="center" vertical="top" wrapText="1"/>
      <protection locked="0"/>
    </xf>
    <xf numFmtId="167" fontId="20" fillId="12" borderId="37" xfId="1" applyFont="1" applyFill="1" applyBorder="1" applyAlignment="1" applyProtection="1">
      <alignment horizontal="center" vertical="top" wrapText="1"/>
      <protection locked="0"/>
    </xf>
    <xf numFmtId="167" fontId="20" fillId="0" borderId="41" xfId="1" applyFont="1" applyBorder="1" applyAlignment="1" applyProtection="1">
      <alignment horizontal="center" vertical="top" wrapText="1"/>
      <protection locked="0"/>
    </xf>
    <xf numFmtId="167" fontId="20" fillId="0" borderId="37" xfId="1" applyFont="1" applyBorder="1" applyAlignment="1" applyProtection="1">
      <alignment horizontal="center" vertical="top" wrapText="1"/>
      <protection locked="0"/>
    </xf>
    <xf numFmtId="0" fontId="21" fillId="3" borderId="41" xfId="0" applyNumberFormat="1" applyFont="1" applyFill="1" applyBorder="1" applyAlignment="1" applyProtection="1">
      <alignment horizontal="center" vertical="top" wrapText="1"/>
      <protection locked="0"/>
    </xf>
    <xf numFmtId="0" fontId="21" fillId="3" borderId="37" xfId="0" applyNumberFormat="1" applyFont="1" applyFill="1" applyBorder="1" applyAlignment="1" applyProtection="1">
      <alignment horizontal="center" vertical="top" wrapText="1"/>
      <protection locked="0"/>
    </xf>
    <xf numFmtId="167" fontId="20" fillId="12" borderId="41" xfId="1" applyNumberFormat="1" applyFont="1" applyFill="1" applyBorder="1" applyAlignment="1" applyProtection="1">
      <alignment horizontal="center" vertical="top" wrapText="1"/>
      <protection locked="0"/>
    </xf>
    <xf numFmtId="167" fontId="20" fillId="12" borderId="37" xfId="1" applyNumberFormat="1" applyFont="1" applyFill="1" applyBorder="1" applyAlignment="1" applyProtection="1">
      <alignment horizontal="center" vertical="top" wrapText="1"/>
      <protection locked="0"/>
    </xf>
    <xf numFmtId="1" fontId="20" fillId="16" borderId="41" xfId="1" applyNumberFormat="1" applyFont="1" applyFill="1" applyBorder="1" applyAlignment="1" applyProtection="1">
      <alignment horizontal="center" vertical="top" wrapText="1"/>
      <protection locked="0"/>
    </xf>
    <xf numFmtId="1" fontId="20" fillId="16" borderId="37" xfId="1" applyNumberFormat="1" applyFont="1" applyFill="1" applyBorder="1" applyAlignment="1" applyProtection="1">
      <alignment horizontal="center" vertical="top" wrapText="1"/>
      <protection locked="0"/>
    </xf>
    <xf numFmtId="0" fontId="29" fillId="8" borderId="41" xfId="3" applyNumberFormat="1" applyFont="1" applyFill="1" applyBorder="1" applyAlignment="1">
      <alignment horizontal="center" vertical="top" wrapText="1"/>
    </xf>
    <xf numFmtId="0" fontId="29" fillId="8" borderId="37" xfId="3" applyNumberFormat="1" applyFont="1" applyFill="1" applyBorder="1" applyAlignment="1">
      <alignment horizontal="center" vertical="top" wrapText="1"/>
    </xf>
    <xf numFmtId="0" fontId="21" fillId="0" borderId="41" xfId="0" applyNumberFormat="1" applyFont="1" applyBorder="1" applyAlignment="1" applyProtection="1">
      <alignment horizontal="center" vertical="top" wrapText="1"/>
      <protection locked="0"/>
    </xf>
    <xf numFmtId="0" fontId="21" fillId="0" borderId="37" xfId="0" applyNumberFormat="1" applyFont="1" applyBorder="1" applyAlignment="1" applyProtection="1">
      <alignment horizontal="center" vertical="top" wrapText="1"/>
      <protection locked="0"/>
    </xf>
    <xf numFmtId="168" fontId="20" fillId="0" borderId="41" xfId="1" applyNumberFormat="1" applyFont="1" applyBorder="1" applyAlignment="1" applyProtection="1">
      <alignment horizontal="center" vertical="top" wrapText="1"/>
      <protection locked="0"/>
    </xf>
    <xf numFmtId="168" fontId="20" fillId="0" borderId="37" xfId="1" applyNumberFormat="1" applyFont="1" applyBorder="1" applyAlignment="1" applyProtection="1">
      <alignment horizontal="center" vertical="top" wrapText="1"/>
      <protection locked="0"/>
    </xf>
    <xf numFmtId="168" fontId="20" fillId="12" borderId="41" xfId="1" applyNumberFormat="1" applyFont="1" applyFill="1" applyBorder="1" applyAlignment="1" applyProtection="1">
      <alignment horizontal="center" vertical="top" wrapText="1"/>
      <protection locked="0"/>
    </xf>
    <xf numFmtId="168" fontId="20" fillId="12" borderId="37" xfId="1" applyNumberFormat="1" applyFont="1" applyFill="1" applyBorder="1" applyAlignment="1" applyProtection="1">
      <alignment horizontal="center" vertical="top" wrapText="1"/>
      <protection locked="0"/>
    </xf>
    <xf numFmtId="167" fontId="8" fillId="0" borderId="19" xfId="1" applyFont="1" applyFill="1" applyBorder="1" applyAlignment="1">
      <alignment horizontal="center" vertical="center"/>
    </xf>
    <xf numFmtId="167" fontId="8" fillId="0" borderId="20" xfId="1" applyFont="1" applyFill="1" applyBorder="1" applyAlignment="1">
      <alignment horizontal="center" vertical="center"/>
    </xf>
    <xf numFmtId="167" fontId="7" fillId="0" borderId="0" xfId="1" applyFont="1" applyAlignment="1">
      <alignment horizontal="center"/>
    </xf>
    <xf numFmtId="167" fontId="8" fillId="0" borderId="0" xfId="1" applyFont="1" applyAlignment="1">
      <alignment horizontal="center"/>
    </xf>
    <xf numFmtId="167" fontId="8" fillId="0" borderId="14" xfId="1" applyFont="1" applyBorder="1" applyAlignment="1">
      <alignment horizontal="center"/>
    </xf>
    <xf numFmtId="167" fontId="8" fillId="0" borderId="15" xfId="1" applyFont="1" applyBorder="1" applyAlignment="1">
      <alignment horizontal="center"/>
    </xf>
    <xf numFmtId="164" fontId="8" fillId="0" borderId="38" xfId="1" applyNumberFormat="1" applyFont="1" applyFill="1" applyBorder="1" applyAlignment="1">
      <alignment horizontal="center" vertical="center"/>
    </xf>
    <xf numFmtId="164" fontId="8" fillId="0" borderId="5" xfId="1" applyNumberFormat="1" applyFont="1" applyFill="1" applyBorder="1" applyAlignment="1">
      <alignment horizontal="center" vertical="center"/>
    </xf>
    <xf numFmtId="167" fontId="8" fillId="0" borderId="39" xfId="1" applyFont="1" applyBorder="1" applyAlignment="1">
      <alignment horizontal="center"/>
    </xf>
    <xf numFmtId="167" fontId="8" fillId="0" borderId="40" xfId="1" applyFont="1" applyBorder="1" applyAlignment="1">
      <alignment horizontal="center"/>
    </xf>
    <xf numFmtId="167" fontId="8" fillId="0" borderId="11" xfId="1" applyFont="1" applyBorder="1" applyAlignment="1">
      <alignment horizontal="center"/>
    </xf>
    <xf numFmtId="167" fontId="8" fillId="0" borderId="12" xfId="1" applyFont="1" applyBorder="1" applyAlignment="1">
      <alignment horizontal="center"/>
    </xf>
    <xf numFmtId="167" fontId="8" fillId="0" borderId="0" xfId="1" applyFont="1" applyBorder="1" applyAlignment="1">
      <alignment horizontal="center" vertical="center"/>
    </xf>
    <xf numFmtId="167" fontId="8" fillId="0" borderId="30" xfId="1" applyFont="1" applyFill="1" applyBorder="1" applyAlignment="1">
      <alignment horizontal="center" vertical="center"/>
    </xf>
    <xf numFmtId="167" fontId="8" fillId="0" borderId="4" xfId="1" applyFont="1" applyBorder="1" applyAlignment="1">
      <alignment horizontal="center"/>
    </xf>
    <xf numFmtId="167" fontId="8" fillId="0" borderId="5" xfId="1" applyFont="1" applyBorder="1" applyAlignment="1">
      <alignment horizontal="center"/>
    </xf>
    <xf numFmtId="167" fontId="8" fillId="0" borderId="1" xfId="1" applyFont="1" applyBorder="1" applyAlignment="1">
      <alignment horizontal="center"/>
    </xf>
    <xf numFmtId="0" fontId="47" fillId="5" borderId="55" xfId="0" applyNumberFormat="1" applyFont="1" applyFill="1" applyBorder="1" applyAlignment="1">
      <alignment horizontal="center"/>
    </xf>
    <xf numFmtId="167" fontId="8" fillId="0" borderId="4" xfId="1" applyFont="1" applyBorder="1" applyAlignment="1"/>
    <xf numFmtId="167" fontId="8" fillId="0" borderId="5" xfId="1" applyFont="1" applyBorder="1" applyAlignment="1"/>
    <xf numFmtId="2" fontId="9" fillId="0" borderId="8" xfId="1" applyNumberFormat="1" applyFont="1" applyBorder="1" applyAlignment="1" applyProtection="1">
      <alignment horizontal="center"/>
      <protection locked="0"/>
    </xf>
    <xf numFmtId="2" fontId="9" fillId="0" borderId="9" xfId="1" applyNumberFormat="1" applyFont="1" applyBorder="1" applyAlignment="1" applyProtection="1">
      <alignment horizontal="center"/>
      <protection locked="0"/>
    </xf>
    <xf numFmtId="167" fontId="8" fillId="2" borderId="21" xfId="1" applyFont="1" applyFill="1" applyBorder="1" applyAlignment="1">
      <alignment horizontal="center"/>
    </xf>
    <xf numFmtId="167" fontId="8" fillId="2" borderId="22" xfId="1" applyFont="1" applyFill="1" applyBorder="1" applyAlignment="1">
      <alignment horizontal="center"/>
    </xf>
    <xf numFmtId="167" fontId="8" fillId="0" borderId="24" xfId="1" applyFont="1" applyBorder="1" applyAlignment="1">
      <alignment horizontal="center"/>
    </xf>
    <xf numFmtId="167" fontId="8" fillId="0" borderId="25" xfId="1" applyFont="1" applyBorder="1" applyAlignment="1">
      <alignment horizontal="center"/>
    </xf>
    <xf numFmtId="167" fontId="8" fillId="0" borderId="26" xfId="1" applyFont="1" applyBorder="1" applyAlignment="1">
      <alignment horizontal="center"/>
    </xf>
    <xf numFmtId="167" fontId="9" fillId="2" borderId="4" xfId="1" applyFont="1" applyFill="1" applyBorder="1" applyAlignment="1">
      <alignment horizontal="center"/>
    </xf>
    <xf numFmtId="167" fontId="9" fillId="2" borderId="5" xfId="1" applyFont="1" applyFill="1" applyBorder="1" applyAlignment="1">
      <alignment horizontal="center"/>
    </xf>
    <xf numFmtId="167" fontId="9" fillId="2" borderId="6" xfId="1" applyFont="1" applyFill="1" applyBorder="1" applyAlignment="1">
      <alignment horizontal="center"/>
    </xf>
    <xf numFmtId="167" fontId="9" fillId="0" borderId="4" xfId="1" applyFont="1" applyBorder="1" applyAlignment="1" applyProtection="1">
      <alignment horizontal="center"/>
      <protection locked="0"/>
    </xf>
    <xf numFmtId="167" fontId="9" fillId="0" borderId="5" xfId="1" applyFont="1" applyBorder="1" applyAlignment="1" applyProtection="1">
      <alignment horizontal="center"/>
      <protection locked="0"/>
    </xf>
    <xf numFmtId="0" fontId="26" fillId="4" borderId="0" xfId="1" applyNumberFormat="1" applyFont="1" applyFill="1" applyBorder="1" applyAlignment="1">
      <alignment horizontal="left" vertical="top" wrapText="1"/>
    </xf>
    <xf numFmtId="1" fontId="26" fillId="4" borderId="0" xfId="1" applyNumberFormat="1" applyFont="1" applyFill="1" applyBorder="1" applyAlignment="1">
      <alignment horizontal="left" vertical="top" wrapText="1"/>
    </xf>
    <xf numFmtId="0" fontId="10" fillId="4" borderId="0" xfId="1" applyNumberFormat="1" applyFont="1" applyFill="1" applyBorder="1" applyAlignment="1">
      <alignment horizontal="left" vertical="top" wrapText="1"/>
    </xf>
  </cellXfs>
  <cellStyles count="83">
    <cellStyle name="20% - Accent1" xfId="22" builtinId="30" customBuiltin="1"/>
    <cellStyle name="20% - Accent1 2" xfId="53"/>
    <cellStyle name="20% - Accent1 3" xfId="68"/>
    <cellStyle name="20% - Accent2" xfId="26" builtinId="34" customBuiltin="1"/>
    <cellStyle name="20% - Accent2 2" xfId="55"/>
    <cellStyle name="20% - Accent2 3" xfId="70"/>
    <cellStyle name="20% - Accent3" xfId="30" builtinId="38" customBuiltin="1"/>
    <cellStyle name="20% - Accent3 2" xfId="57"/>
    <cellStyle name="20% - Accent3 3" xfId="72"/>
    <cellStyle name="20% - Accent4" xfId="34" builtinId="42" customBuiltin="1"/>
    <cellStyle name="20% - Accent4 2" xfId="59"/>
    <cellStyle name="20% - Accent4 3" xfId="74"/>
    <cellStyle name="20% - Accent5" xfId="38" builtinId="46" customBuiltin="1"/>
    <cellStyle name="20% - Accent5 2" xfId="61"/>
    <cellStyle name="20% - Accent5 3" xfId="76"/>
    <cellStyle name="20% - Accent6" xfId="42" builtinId="50" customBuiltin="1"/>
    <cellStyle name="20% - Accent6 2" xfId="63"/>
    <cellStyle name="20% - Accent6 3" xfId="78"/>
    <cellStyle name="40% - Accent1" xfId="23" builtinId="31" customBuiltin="1"/>
    <cellStyle name="40% - Accent1 2" xfId="54"/>
    <cellStyle name="40% - Accent1 3" xfId="69"/>
    <cellStyle name="40% - Accent2" xfId="27" builtinId="35" customBuiltin="1"/>
    <cellStyle name="40% - Accent2 2" xfId="56"/>
    <cellStyle name="40% - Accent2 3" xfId="71"/>
    <cellStyle name="40% - Accent3" xfId="31" builtinId="39" customBuiltin="1"/>
    <cellStyle name="40% - Accent3 2" xfId="58"/>
    <cellStyle name="40% - Accent3 3" xfId="73"/>
    <cellStyle name="40% - Accent4" xfId="35" builtinId="43" customBuiltin="1"/>
    <cellStyle name="40% - Accent4 2" xfId="60"/>
    <cellStyle name="40% - Accent4 3" xfId="75"/>
    <cellStyle name="40% - Accent5" xfId="39" builtinId="47" customBuiltin="1"/>
    <cellStyle name="40% - Accent5 2" xfId="62"/>
    <cellStyle name="40% - Accent5 3" xfId="77"/>
    <cellStyle name="40% - Accent6" xfId="43" builtinId="51" customBuiltin="1"/>
    <cellStyle name="40% - Accent6 2" xfId="64"/>
    <cellStyle name="40% - Accent6 3" xfId="79"/>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1" builtinId="27" customBuiltin="1"/>
    <cellStyle name="Calculation" xfId="15" builtinId="22" customBuiltin="1"/>
    <cellStyle name="Check Cell" xfId="17" builtinId="23" customBuiltin="1"/>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3" builtinId="8"/>
    <cellStyle name="Input" xfId="13" builtinId="20" customBuiltin="1"/>
    <cellStyle name="Linked Cell" xfId="16" builtinId="24" customBuiltin="1"/>
    <cellStyle name="Neutral" xfId="12" builtinId="28" customBuiltin="1"/>
    <cellStyle name="Normal" xfId="0" builtinId="0"/>
    <cellStyle name="Normal 2" xfId="1"/>
    <cellStyle name="Normal 2 2" xfId="52"/>
    <cellStyle name="Normal 3" xfId="51"/>
    <cellStyle name="Normal 3 2" xfId="67"/>
    <cellStyle name="Normal 3 3" xfId="82"/>
    <cellStyle name="Normal 4" xfId="50"/>
    <cellStyle name="Normal 5" xfId="45"/>
    <cellStyle name="Normal 5 2" xfId="65"/>
    <cellStyle name="Normal 5 3" xfId="80"/>
    <cellStyle name="Normal 6" xfId="46"/>
    <cellStyle name="Normal 7" xfId="49"/>
    <cellStyle name="Normal 8" xfId="48"/>
    <cellStyle name="Note 2" xfId="47"/>
    <cellStyle name="Note 2 2" xfId="66"/>
    <cellStyle name="Note 2 3" xfId="81"/>
    <cellStyle name="Output" xfId="14" builtinId="21" customBuiltin="1"/>
    <cellStyle name="Percent" xfId="4" builtinId="5"/>
    <cellStyle name="Title" xfId="5" builtinId="15" customBuiltin="1"/>
    <cellStyle name="Total" xfId="20" builtinId="25" customBuiltin="1"/>
    <cellStyle name="Warning Text" xfId="18" builtinId="11" customBuiltin="1"/>
    <cellStyle name="표준_Test Log2" xfId="2"/>
  </cellStyles>
  <dxfs count="53">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indent="0" readingOrder="0"/>
    </dxf>
    <dxf>
      <alignment wrapText="1" readingOrder="0"/>
    </dxf>
    <dxf>
      <alignment wrapText="1" readingOrder="0"/>
    </dxf>
    <dxf>
      <alignment horizontal="center" readingOrder="0"/>
    </dxf>
    <dxf>
      <numFmt numFmtId="169" formatCode="0.0000"/>
    </dxf>
    <dxf>
      <numFmt numFmtId="0" formatCode="General"/>
    </dxf>
    <dxf>
      <alignment vertical="top" indent="0" readingOrder="0"/>
    </dxf>
    <dxf>
      <alignment wrapText="1" readingOrder="0"/>
    </dxf>
    <dxf>
      <alignment wrapText="1" readingOrder="0"/>
    </dxf>
    <dxf>
      <alignment horizontal="center" readingOrder="0"/>
    </dxf>
    <dxf>
      <numFmt numFmtId="169" formatCode="0.0000"/>
    </dxf>
    <dxf>
      <numFmt numFmtId="0" formatCode="General"/>
    </dxf>
    <dxf>
      <alignment vertical="top" indent="0" readingOrder="0"/>
    </dxf>
    <dxf>
      <alignment wrapText="1" readingOrder="0"/>
    </dxf>
    <dxf>
      <alignment wrapText="1" readingOrder="0"/>
    </dxf>
    <dxf>
      <alignment horizontal="center" readingOrder="0"/>
    </dxf>
    <dxf>
      <numFmt numFmtId="169" formatCode="0.0000"/>
    </dxf>
    <dxf>
      <numFmt numFmtId="0" formatCode="General"/>
    </dxf>
    <dxf>
      <fill>
        <patternFill patternType="solid">
          <bgColor rgb="FFFFFF00"/>
        </patternFill>
      </fill>
    </dxf>
    <dxf>
      <fill>
        <patternFill patternType="solid">
          <bgColor rgb="FFFFFF00"/>
        </patternFill>
      </fill>
    </dxf>
    <dxf>
      <fill>
        <patternFill patternType="solid">
          <bgColor rgb="FFFFFF00"/>
        </patternFill>
      </fill>
    </dxf>
    <dxf>
      <alignment vertical="top" indent="0" readingOrder="0"/>
    </dxf>
    <dxf>
      <alignment wrapText="1" readingOrder="0"/>
    </dxf>
    <dxf>
      <alignment wrapText="1" readingOrder="0"/>
    </dxf>
    <dxf>
      <alignment horizontal="center" readingOrder="0"/>
    </dxf>
    <dxf>
      <numFmt numFmtId="169" formatCode="0.0000"/>
    </dxf>
    <dxf>
      <numFmt numFmtId="0" formatCode="General"/>
    </dxf>
    <dxf>
      <alignment vertical="top" readingOrder="0"/>
    </dxf>
    <dxf>
      <alignment wrapText="1" readingOrder="0"/>
    </dxf>
    <dxf>
      <numFmt numFmtId="2" formatCode="0.00"/>
    </dxf>
    <dxf>
      <alignment vertical="top" readingOrder="0"/>
    </dxf>
    <dxf>
      <alignment wrapText="1" readingOrder="0"/>
    </dxf>
    <dxf>
      <alignment wrapText="1" readingOrder="0"/>
    </dxf>
    <dxf>
      <numFmt numFmtId="2" formatCode="0.00"/>
    </dxf>
    <dxf>
      <alignment vertical="top" readingOrder="0"/>
    </dxf>
    <dxf>
      <alignment wrapText="1" readingOrder="0"/>
    </dxf>
    <dxf>
      <numFmt numFmtId="2" formatCode="0.00"/>
    </dxf>
    <dxf>
      <alignment vertical="top" readingOrder="0"/>
    </dxf>
    <dxf>
      <alignment wrapText="1" readingOrder="0"/>
    </dxf>
    <dxf>
      <alignment wrapText="1" readingOrder="0"/>
    </dxf>
    <dxf>
      <numFmt numFmtId="2" formatCode="0.00"/>
    </dxf>
    <dxf>
      <alignment vertical="top" readingOrder="0"/>
    </dxf>
    <dxf>
      <alignment wrapText="1" readingOrder="0"/>
    </dxf>
    <dxf>
      <numFmt numFmtId="2" formatCode="0.00"/>
    </dxf>
    <dxf>
      <alignment vertical="top" readingOrder="0"/>
    </dxf>
    <dxf>
      <alignment wrapText="1" readingOrder="0"/>
    </dxf>
    <dxf>
      <alignment wrapText="1" readingOrder="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numFmt numFmtId="2" formatCode="0.00"/>
    </dxf>
  </dxfs>
  <tableStyles count="0" defaultTableStyle="TableStyleMedium9" defaultPivotStyle="PivotStyleLight16"/>
  <colors>
    <mruColors>
      <color rgb="FFFFFF99"/>
      <color rgb="FF99FF99"/>
      <color rgb="FFFF9966"/>
      <color rgb="FFFF7C80"/>
      <color rgb="FF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1.xml"/><Relationship Id="rId3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076965741317245E-2"/>
          <c:y val="6.6882494538689649E-2"/>
          <c:w val="0.91597633136094658"/>
          <c:h val="0.88899630808360819"/>
        </c:manualLayout>
      </c:layout>
      <c:scatterChart>
        <c:scatterStyle val="lineMarker"/>
        <c:varyColors val="0"/>
        <c:ser>
          <c:idx val="0"/>
          <c:order val="0"/>
          <c:spPr>
            <a:ln w="28575">
              <a:noFill/>
            </a:ln>
          </c:spPr>
          <c:marker>
            <c:symbol val="diamond"/>
            <c:size val="15"/>
            <c:spPr>
              <a:solidFill>
                <a:srgbClr val="000000"/>
              </a:solidFill>
              <a:ln>
                <a:solidFill>
                  <a:srgbClr val="FF0000"/>
                </a:solidFill>
                <a:prstDash val="solid"/>
              </a:ln>
            </c:spPr>
          </c:marker>
          <c:dPt>
            <c:idx val="0"/>
            <c:marker>
              <c:spPr>
                <a:solidFill>
                  <a:srgbClr val="00B050"/>
                </a:solidFill>
                <a:ln>
                  <a:solidFill>
                    <a:srgbClr val="FF0000"/>
                  </a:solidFill>
                  <a:prstDash val="solid"/>
                </a:ln>
              </c:spPr>
            </c:marker>
            <c:bubble3D val="0"/>
          </c:dPt>
          <c:dPt>
            <c:idx val="1"/>
            <c:marker>
              <c:spPr>
                <a:solidFill>
                  <a:srgbClr val="FFFF00"/>
                </a:solidFill>
                <a:ln>
                  <a:solidFill>
                    <a:srgbClr val="FF0000"/>
                  </a:solidFill>
                  <a:prstDash val="solid"/>
                </a:ln>
              </c:spPr>
            </c:marker>
            <c:bubble3D val="0"/>
          </c:dPt>
          <c:dPt>
            <c:idx val="2"/>
            <c:marker>
              <c:spPr>
                <a:solidFill>
                  <a:srgbClr val="FFC000"/>
                </a:solidFill>
                <a:ln>
                  <a:solidFill>
                    <a:srgbClr val="FF0000"/>
                  </a:solidFill>
                  <a:prstDash val="solid"/>
                </a:ln>
              </c:spPr>
            </c:marker>
            <c:bubble3D val="0"/>
          </c:dPt>
          <c:dPt>
            <c:idx val="4"/>
            <c:marker>
              <c:spPr>
                <a:solidFill>
                  <a:schemeClr val="accent4"/>
                </a:solidFill>
                <a:ln>
                  <a:solidFill>
                    <a:srgbClr val="FF0000"/>
                  </a:solidFill>
                  <a:prstDash val="solid"/>
                </a:ln>
              </c:spPr>
            </c:marker>
            <c:bubble3D val="0"/>
          </c:dPt>
          <c:dPt>
            <c:idx val="5"/>
            <c:marker>
              <c:spPr>
                <a:solidFill>
                  <a:schemeClr val="bg1"/>
                </a:solidFill>
                <a:ln>
                  <a:solidFill>
                    <a:srgbClr val="FF0000"/>
                  </a:solidFill>
                  <a:prstDash val="solid"/>
                </a:ln>
              </c:spPr>
            </c:marker>
            <c:bubble3D val="0"/>
          </c:dPt>
          <c:dPt>
            <c:idx val="6"/>
            <c:marker>
              <c:spPr>
                <a:solidFill>
                  <a:srgbClr val="FF7C80"/>
                </a:solidFill>
                <a:ln>
                  <a:solidFill>
                    <a:srgbClr val="FF0000"/>
                  </a:solidFill>
                  <a:prstDash val="solid"/>
                </a:ln>
              </c:spPr>
            </c:marker>
            <c:bubble3D val="0"/>
          </c:dPt>
          <c:trendline>
            <c:trendlineType val="log"/>
            <c:dispRSqr val="0"/>
            <c:dispEq val="0"/>
          </c:trendline>
          <c:xVal>
            <c:numRef>
              <c:f>'Output Graph'!$D$6:$D$25</c:f>
              <c:numCache>
                <c:formatCode>0.00</c:formatCode>
                <c:ptCount val="20"/>
                <c:pt idx="0">
                  <c:v>0</c:v>
                </c:pt>
                <c:pt idx="1">
                  <c:v>-23</c:v>
                </c:pt>
                <c:pt idx="2">
                  <c:v>-2.2222222222222223</c:v>
                </c:pt>
                <c:pt idx="3">
                  <c:v>-26.25</c:v>
                </c:pt>
                <c:pt idx="4">
                  <c:v>-31.375</c:v>
                </c:pt>
                <c:pt idx="5">
                  <c:v>-36.799999999999997</c:v>
                </c:pt>
                <c:pt idx="6">
                  <c:v>-22.2</c:v>
                </c:pt>
                <c:pt idx="7">
                  <c:v>-18.600000000000001</c:v>
                </c:pt>
                <c:pt idx="8">
                  <c:v>-35.166666666666664</c:v>
                </c:pt>
                <c:pt idx="9">
                  <c:v>-50</c:v>
                </c:pt>
                <c:pt idx="10">
                  <c:v>0</c:v>
                </c:pt>
                <c:pt idx="11">
                  <c:v>-2.4</c:v>
                </c:pt>
                <c:pt idx="12">
                  <c:v>-36</c:v>
                </c:pt>
                <c:pt idx="13">
                  <c:v>-37.571428571428569</c:v>
                </c:pt>
                <c:pt idx="14">
                  <c:v>-26</c:v>
                </c:pt>
                <c:pt idx="15">
                  <c:v>25.727272727272727</c:v>
                </c:pt>
                <c:pt idx="16">
                  <c:v>8.6</c:v>
                </c:pt>
                <c:pt idx="17">
                  <c:v>0</c:v>
                </c:pt>
                <c:pt idx="18">
                  <c:v>0</c:v>
                </c:pt>
                <c:pt idx="19">
                  <c:v>0</c:v>
                </c:pt>
              </c:numCache>
            </c:numRef>
          </c:xVal>
          <c:yVal>
            <c:numRef>
              <c:f>'Output Graph'!$E$6:$E$25</c:f>
              <c:numCache>
                <c:formatCode>0.00</c:formatCode>
                <c:ptCount val="20"/>
                <c:pt idx="0">
                  <c:v>0</c:v>
                </c:pt>
                <c:pt idx="1">
                  <c:v>-33</c:v>
                </c:pt>
                <c:pt idx="2">
                  <c:v>15.777777777777779</c:v>
                </c:pt>
                <c:pt idx="3">
                  <c:v>12.5</c:v>
                </c:pt>
                <c:pt idx="4">
                  <c:v>14.5</c:v>
                </c:pt>
                <c:pt idx="5">
                  <c:v>-6.8</c:v>
                </c:pt>
                <c:pt idx="6">
                  <c:v>32.200000000000003</c:v>
                </c:pt>
                <c:pt idx="7">
                  <c:v>24.6</c:v>
                </c:pt>
                <c:pt idx="8">
                  <c:v>15</c:v>
                </c:pt>
                <c:pt idx="9">
                  <c:v>46.5</c:v>
                </c:pt>
                <c:pt idx="10">
                  <c:v>0</c:v>
                </c:pt>
                <c:pt idx="11">
                  <c:v>-8.4</c:v>
                </c:pt>
                <c:pt idx="12">
                  <c:v>-29.1</c:v>
                </c:pt>
                <c:pt idx="13">
                  <c:v>-7.2857142857142856</c:v>
                </c:pt>
                <c:pt idx="14">
                  <c:v>-2</c:v>
                </c:pt>
                <c:pt idx="15">
                  <c:v>-23.818181818181817</c:v>
                </c:pt>
                <c:pt idx="16">
                  <c:v>5</c:v>
                </c:pt>
                <c:pt idx="17">
                  <c:v>0</c:v>
                </c:pt>
                <c:pt idx="18">
                  <c:v>0</c:v>
                </c:pt>
                <c:pt idx="19">
                  <c:v>0</c:v>
                </c:pt>
              </c:numCache>
            </c:numRef>
          </c:yVal>
          <c:smooth val="0"/>
        </c:ser>
        <c:ser>
          <c:idx val="1"/>
          <c:order val="1"/>
          <c:tx>
            <c:v>Mean Point</c:v>
          </c:tx>
          <c:spPr>
            <a:ln w="28575">
              <a:noFill/>
            </a:ln>
          </c:spPr>
          <c:marker>
            <c:symbol val="circle"/>
            <c:size val="18"/>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'Output Graph'!$D$27</c:f>
              <c:numCache>
                <c:formatCode>0.0</c:formatCode>
                <c:ptCount val="1"/>
                <c:pt idx="0">
                  <c:v>-20.883869648869645</c:v>
                </c:pt>
              </c:numCache>
            </c:numRef>
          </c:xVal>
          <c:yVal>
            <c:numRef>
              <c:f>'Output Graph'!$E$27</c:f>
              <c:numCache>
                <c:formatCode>0.00</c:formatCode>
                <c:ptCount val="1"/>
                <c:pt idx="0">
                  <c:v>3.7115921115921111</c:v>
                </c:pt>
              </c:numCache>
            </c:numRef>
          </c:yVal>
          <c:smooth val="0"/>
        </c:ser>
        <c:ser>
          <c:idx val="2"/>
          <c:order val="2"/>
          <c:tx>
            <c:v>Real Target</c:v>
          </c:tx>
          <c:spPr>
            <a:ln w="28575">
              <a:solidFill>
                <a:schemeClr val="bg1"/>
              </a:solidFill>
            </a:ln>
          </c:spPr>
          <c:marker>
            <c:symbol val="none"/>
          </c:marker>
          <c:xVal>
            <c:numRef>
              <c:f>'Output Graph'!$H$36:$H$40</c:f>
              <c:numCache>
                <c:formatCode>0.00</c:formatCode>
                <c:ptCount val="5"/>
                <c:pt idx="0">
                  <c:v>114.99999999999999</c:v>
                </c:pt>
                <c:pt idx="1">
                  <c:v>115</c:v>
                </c:pt>
                <c:pt idx="2">
                  <c:v>-114.99999999999999</c:v>
                </c:pt>
                <c:pt idx="3">
                  <c:v>-114.99999999999999</c:v>
                </c:pt>
                <c:pt idx="4">
                  <c:v>114.99999999999999</c:v>
                </c:pt>
              </c:numCache>
            </c:numRef>
          </c:xVal>
          <c:yVal>
            <c:numRef>
              <c:f>'Output Graph'!$I$36:$I$40</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'Output Graph'!$M$33:$M$37</c:f>
              <c:numCache>
                <c:formatCode>0.00</c:formatCode>
                <c:ptCount val="5"/>
                <c:pt idx="3">
                  <c:v>0</c:v>
                </c:pt>
                <c:pt idx="4">
                  <c:v>0</c:v>
                </c:pt>
              </c:numCache>
            </c:numRef>
          </c:xVal>
          <c:yVal>
            <c:numRef>
              <c:f>'Output Graph'!$N$33:$N$37</c:f>
              <c:numCache>
                <c:formatCode>0.00</c:formatCode>
                <c:ptCount val="5"/>
              </c:numCache>
            </c:numRef>
          </c:yVal>
          <c:smooth val="0"/>
        </c:ser>
        <c:dLbls>
          <c:showLegendKey val="0"/>
          <c:showVal val="0"/>
          <c:showCatName val="0"/>
          <c:showSerName val="0"/>
          <c:showPercent val="0"/>
          <c:showBubbleSize val="0"/>
        </c:dLbls>
        <c:axId val="202977280"/>
        <c:axId val="202978816"/>
      </c:scatterChart>
      <c:valAx>
        <c:axId val="202977280"/>
        <c:scaling>
          <c:orientation val="minMax"/>
          <c:max val="150"/>
          <c:min val="-1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02978816"/>
        <c:crosses val="autoZero"/>
        <c:crossBetween val="midCat"/>
        <c:majorUnit val="50"/>
        <c:minorUnit val="50"/>
      </c:valAx>
      <c:valAx>
        <c:axId val="202978816"/>
        <c:scaling>
          <c:orientation val="minMax"/>
          <c:max val="150"/>
          <c:min val="-1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02977280"/>
        <c:crosses val="autoZero"/>
        <c:crossBetween val="midCat"/>
        <c:majorUnit val="50"/>
        <c:minorUnit val="50"/>
      </c:valAx>
      <c:spPr>
        <a:solidFill>
          <a:srgbClr val="C0C0C0"/>
        </a:solidFill>
        <a:ln w="12700">
          <a:solidFill>
            <a:srgbClr val="808080"/>
          </a:solidFill>
          <a:prstDash val="solid"/>
        </a:ln>
      </c:spPr>
    </c:plotArea>
    <c:plotVisOnly val="1"/>
    <c:dispBlanksAs val="gap"/>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[UT_Fire_Analysis_Tool_ver16_Format_EMINT.xlsx]Histogram!PivotTable30</c:name>
    <c:fmtId val="0"/>
  </c:pivotSource>
  <c:chart>
    <c:title>
      <c:tx>
        <c:rich>
          <a:bodyPr/>
          <a:lstStyle/>
          <a:p>
            <a:pPr>
              <a:defRPr/>
            </a:pPr>
            <a:r>
              <a:rPr lang="en-US"/>
              <a:t>MPI</a:t>
            </a:r>
            <a:r>
              <a:rPr lang="en-US" baseline="0"/>
              <a:t> TRV ABS</a:t>
            </a:r>
            <a:endParaRPr lang="en-US"/>
          </a:p>
        </c:rich>
      </c:tx>
      <c:overlay val="0"/>
    </c:title>
    <c:autoTitleDeleted val="0"/>
    <c:pivotFmts>
      <c:pivotFmt>
        <c:idx val="0"/>
        <c:spPr>
          <a:ln>
            <a:solidFill>
              <a:srgbClr val="7030A0"/>
            </a:solidFill>
          </a:ln>
        </c:spPr>
        <c:marker>
          <c:symbol val="none"/>
        </c:marker>
      </c:pivotFmt>
    </c:pivotFmts>
    <c:plotArea>
      <c:layout/>
      <c:barChart>
        <c:barDir val="col"/>
        <c:grouping val="clustered"/>
        <c:varyColors val="0"/>
        <c:ser>
          <c:idx val="0"/>
          <c:order val="0"/>
          <c:tx>
            <c:strRef>
              <c:f>Histogram!$B$3</c:f>
              <c:strCache>
                <c:ptCount val="1"/>
                <c:pt idx="0">
                  <c:v>Total</c:v>
                </c:pt>
              </c:strCache>
            </c:strRef>
          </c:tx>
          <c:spPr>
            <a:ln>
              <a:solidFill>
                <a:srgbClr val="7030A0"/>
              </a:solidFill>
            </a:ln>
          </c:spPr>
          <c:invertIfNegative val="0"/>
          <c:cat>
            <c:strRef>
              <c:f>Histogram!$A$4:$A$8</c:f>
              <c:strCache>
                <c:ptCount val="4"/>
                <c:pt idx="0">
                  <c:v>0-0.1</c:v>
                </c:pt>
                <c:pt idx="1">
                  <c:v>0.1-0.2</c:v>
                </c:pt>
                <c:pt idx="2">
                  <c:v>0.2-0.3</c:v>
                </c:pt>
                <c:pt idx="3">
                  <c:v>0.3-0.4</c:v>
                </c:pt>
              </c:strCache>
            </c:strRef>
          </c:cat>
          <c:val>
            <c:numRef>
              <c:f>Histogram!$B$4:$B$8</c:f>
              <c:numCache>
                <c:formatCode>0.00</c:formatCode>
                <c:ptCount val="4"/>
                <c:pt idx="0">
                  <c:v>8</c:v>
                </c:pt>
                <c:pt idx="1">
                  <c:v>4</c:v>
                </c:pt>
                <c:pt idx="2">
                  <c:v>6</c:v>
                </c:pt>
                <c:pt idx="3">
                  <c:v>2</c:v>
                </c:pt>
              </c:numCache>
            </c:numRef>
          </c:val>
        </c:ser>
        <c:dLbls>
          <c:showLegendKey val="0"/>
          <c:showVal val="0"/>
          <c:showCatName val="0"/>
          <c:showSerName val="0"/>
          <c:showPercent val="0"/>
          <c:showBubbleSize val="0"/>
        </c:dLbls>
        <c:gapWidth val="0"/>
        <c:axId val="207054336"/>
        <c:axId val="207056256"/>
      </c:barChart>
      <c:catAx>
        <c:axId val="207054336"/>
        <c:scaling>
          <c:orientation val="minMax"/>
        </c:scaling>
        <c:delete val="0"/>
        <c:axPos val="b"/>
        <c:title>
          <c:overlay val="0"/>
        </c:title>
        <c:majorTickMark val="none"/>
        <c:minorTickMark val="none"/>
        <c:tickLblPos val="nextTo"/>
        <c:crossAx val="207056256"/>
        <c:crosses val="autoZero"/>
        <c:auto val="1"/>
        <c:lblAlgn val="ctr"/>
        <c:lblOffset val="100"/>
        <c:noMultiLvlLbl val="0"/>
      </c:catAx>
      <c:valAx>
        <c:axId val="207056256"/>
        <c:scaling>
          <c:orientation val="minMax"/>
        </c:scaling>
        <c:delete val="0"/>
        <c:axPos val="l"/>
        <c:title>
          <c:tx>
            <c:rich>
              <a:bodyPr/>
              <a:lstStyle/>
              <a:p>
                <a:pPr>
                  <a:defRPr/>
                </a:pPr>
                <a:r>
                  <a:rPr lang="en-US"/>
                  <a:t>Frequency</a:t>
                </a:r>
              </a:p>
            </c:rich>
          </c:tx>
          <c:overlay val="0"/>
        </c:title>
        <c:numFmt formatCode="0.00" sourceLinked="1"/>
        <c:majorTickMark val="out"/>
        <c:minorTickMark val="none"/>
        <c:tickLblPos val="nextTo"/>
        <c:crossAx val="207054336"/>
        <c:crosses val="autoZero"/>
        <c:crossBetween val="between"/>
      </c:valAx>
      <c:spPr>
        <a:ln>
          <a:solidFill>
            <a:srgbClr val="7030A0"/>
          </a:solidFill>
        </a:ln>
      </c:spPr>
    </c:plotArea>
    <c:plotVisOnly val="1"/>
    <c:dispBlanksAs val="gap"/>
    <c:showDLblsOverMax val="0"/>
  </c:chart>
  <c:spPr>
    <a:solidFill>
      <a:srgbClr val="99FF99"/>
    </a:solid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[UT_Fire_Analysis_Tool_ver16_Format_EMINT.xlsx]Histogram!PivotTable31</c:name>
    <c:fmtId val="0"/>
  </c:pivotSource>
  <c:chart>
    <c:title>
      <c:tx>
        <c:rich>
          <a:bodyPr/>
          <a:lstStyle/>
          <a:p>
            <a:pPr>
              <a:defRPr/>
            </a:pPr>
            <a:r>
              <a:rPr lang="en-US"/>
              <a:t>MPI TRV ABS</a:t>
            </a:r>
          </a:p>
        </c:rich>
      </c:tx>
      <c:overlay val="0"/>
    </c:title>
    <c:autoTitleDeleted val="0"/>
    <c:pivotFmts>
      <c:pivotFmt>
        <c:idx val="0"/>
        <c:spPr>
          <a:ln>
            <a:solidFill>
              <a:srgbClr val="7030A0"/>
            </a:solidFill>
          </a:ln>
        </c:spPr>
        <c:marker>
          <c:symbol val="none"/>
        </c:marker>
      </c:pivotFmt>
    </c:pivotFmts>
    <c:plotArea>
      <c:layout/>
      <c:barChart>
        <c:barDir val="col"/>
        <c:grouping val="clustered"/>
        <c:varyColors val="0"/>
        <c:ser>
          <c:idx val="0"/>
          <c:order val="0"/>
          <c:tx>
            <c:strRef>
              <c:f>Histogram!$L$3</c:f>
              <c:strCache>
                <c:ptCount val="1"/>
                <c:pt idx="0">
                  <c:v>Total</c:v>
                </c:pt>
              </c:strCache>
            </c:strRef>
          </c:tx>
          <c:spPr>
            <a:ln>
              <a:solidFill>
                <a:srgbClr val="7030A0"/>
              </a:solidFill>
            </a:ln>
          </c:spPr>
          <c:invertIfNegative val="0"/>
          <c:cat>
            <c:strRef>
              <c:f>Histogram!$K$4:$K$8</c:f>
              <c:strCache>
                <c:ptCount val="4"/>
                <c:pt idx="0">
                  <c:v>0-0.1</c:v>
                </c:pt>
                <c:pt idx="1">
                  <c:v>0.1-0.2</c:v>
                </c:pt>
                <c:pt idx="2">
                  <c:v>0.2-0.3</c:v>
                </c:pt>
                <c:pt idx="3">
                  <c:v>0.3-0.4</c:v>
                </c:pt>
              </c:strCache>
            </c:strRef>
          </c:cat>
          <c:val>
            <c:numRef>
              <c:f>Histogram!$L$4:$L$8</c:f>
              <c:numCache>
                <c:formatCode>0.00</c:formatCode>
                <c:ptCount val="4"/>
                <c:pt idx="0">
                  <c:v>12</c:v>
                </c:pt>
                <c:pt idx="1">
                  <c:v>4</c:v>
                </c:pt>
                <c:pt idx="2">
                  <c:v>2</c:v>
                </c:pt>
                <c:pt idx="3">
                  <c:v>2</c:v>
                </c:pt>
              </c:numCache>
            </c:numRef>
          </c:val>
        </c:ser>
        <c:dLbls>
          <c:showLegendKey val="0"/>
          <c:showVal val="0"/>
          <c:showCatName val="0"/>
          <c:showSerName val="0"/>
          <c:showPercent val="0"/>
          <c:showBubbleSize val="0"/>
        </c:dLbls>
        <c:gapWidth val="0"/>
        <c:axId val="207110144"/>
        <c:axId val="207112064"/>
      </c:barChart>
      <c:catAx>
        <c:axId val="207110144"/>
        <c:scaling>
          <c:orientation val="minMax"/>
        </c:scaling>
        <c:delete val="0"/>
        <c:axPos val="b"/>
        <c:title>
          <c:overlay val="0"/>
        </c:title>
        <c:majorTickMark val="none"/>
        <c:minorTickMark val="none"/>
        <c:tickLblPos val="nextTo"/>
        <c:crossAx val="207112064"/>
        <c:crosses val="autoZero"/>
        <c:auto val="1"/>
        <c:lblAlgn val="ctr"/>
        <c:lblOffset val="100"/>
        <c:noMultiLvlLbl val="0"/>
      </c:catAx>
      <c:valAx>
        <c:axId val="207112064"/>
        <c:scaling>
          <c:orientation val="minMax"/>
        </c:scaling>
        <c:delete val="0"/>
        <c:axPos val="l"/>
        <c:title>
          <c:tx>
            <c:rich>
              <a:bodyPr/>
              <a:lstStyle/>
              <a:p>
                <a:pPr>
                  <a:defRPr/>
                </a:pPr>
                <a:r>
                  <a:rPr lang="en-US"/>
                  <a:t>Frequency</a:t>
                </a:r>
              </a:p>
            </c:rich>
          </c:tx>
          <c:overlay val="0"/>
        </c:title>
        <c:numFmt formatCode="0.00" sourceLinked="1"/>
        <c:majorTickMark val="out"/>
        <c:minorTickMark val="none"/>
        <c:tickLblPos val="nextTo"/>
        <c:crossAx val="207110144"/>
        <c:crosses val="autoZero"/>
        <c:crossBetween val="between"/>
      </c:valAx>
    </c:plotArea>
    <c:plotVisOnly val="1"/>
    <c:dispBlanksAs val="gap"/>
    <c:showDLblsOverMax val="0"/>
  </c:chart>
  <c:spPr>
    <a:solidFill>
      <a:srgbClr val="99FF99"/>
    </a:solid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[UT_Fire_Analysis_Tool_ver16_Format_EMINT.xlsx]Histogram!PivotTable32</c:name>
    <c:fmtId val="0"/>
  </c:pivotSource>
  <c:chart>
    <c:title>
      <c:tx>
        <c:rich>
          <a:bodyPr/>
          <a:lstStyle/>
          <a:p>
            <a:pPr>
              <a:defRPr/>
            </a:pPr>
            <a:r>
              <a:rPr lang="en-US"/>
              <a:t>STD TRV</a:t>
            </a:r>
          </a:p>
        </c:rich>
      </c:tx>
      <c:overlay val="0"/>
    </c:title>
    <c:autoTitleDeleted val="0"/>
    <c:pivotFmts>
      <c:pivotFmt>
        <c:idx val="0"/>
        <c:spPr>
          <a:ln>
            <a:solidFill>
              <a:srgbClr val="7030A0"/>
            </a:solidFill>
          </a:ln>
        </c:spPr>
        <c:marker>
          <c:symbol val="none"/>
        </c:marker>
      </c:pivotFmt>
    </c:pivotFmts>
    <c:plotArea>
      <c:layout/>
      <c:barChart>
        <c:barDir val="col"/>
        <c:grouping val="clustered"/>
        <c:varyColors val="0"/>
        <c:ser>
          <c:idx val="0"/>
          <c:order val="0"/>
          <c:tx>
            <c:strRef>
              <c:f>Histogram!$B$22</c:f>
              <c:strCache>
                <c:ptCount val="1"/>
                <c:pt idx="0">
                  <c:v>Total</c:v>
                </c:pt>
              </c:strCache>
            </c:strRef>
          </c:tx>
          <c:spPr>
            <a:ln>
              <a:solidFill>
                <a:srgbClr val="7030A0"/>
              </a:solidFill>
            </a:ln>
          </c:spPr>
          <c:invertIfNegative val="0"/>
          <c:cat>
            <c:strRef>
              <c:f>Histogram!$A$23:$A$28</c:f>
              <c:strCache>
                <c:ptCount val="5"/>
                <c:pt idx="0">
                  <c:v>0.1-0.2</c:v>
                </c:pt>
                <c:pt idx="1">
                  <c:v>0.2-0.3</c:v>
                </c:pt>
                <c:pt idx="2">
                  <c:v>0.3-0.4</c:v>
                </c:pt>
                <c:pt idx="3">
                  <c:v>0.4-0.5</c:v>
                </c:pt>
                <c:pt idx="4">
                  <c:v>0.5-0.6</c:v>
                </c:pt>
              </c:strCache>
            </c:strRef>
          </c:cat>
          <c:val>
            <c:numRef>
              <c:f>Histogram!$B$23:$B$28</c:f>
              <c:numCache>
                <c:formatCode>0.00</c:formatCode>
                <c:ptCount val="5"/>
                <c:pt idx="0">
                  <c:v>2</c:v>
                </c:pt>
                <c:pt idx="1">
                  <c:v>2</c:v>
                </c:pt>
                <c:pt idx="2">
                  <c:v>6</c:v>
                </c:pt>
                <c:pt idx="3">
                  <c:v>1</c:v>
                </c:pt>
                <c:pt idx="4">
                  <c:v>4</c:v>
                </c:pt>
              </c:numCache>
            </c:numRef>
          </c:val>
        </c:ser>
        <c:dLbls>
          <c:showLegendKey val="0"/>
          <c:showVal val="0"/>
          <c:showCatName val="0"/>
          <c:showSerName val="0"/>
          <c:showPercent val="0"/>
          <c:showBubbleSize val="0"/>
        </c:dLbls>
        <c:gapWidth val="0"/>
        <c:axId val="207134720"/>
        <c:axId val="207136640"/>
      </c:barChart>
      <c:catAx>
        <c:axId val="207134720"/>
        <c:scaling>
          <c:orientation val="minMax"/>
        </c:scaling>
        <c:delete val="0"/>
        <c:axPos val="b"/>
        <c:title>
          <c:overlay val="0"/>
        </c:title>
        <c:majorTickMark val="none"/>
        <c:minorTickMark val="none"/>
        <c:tickLblPos val="nextTo"/>
        <c:crossAx val="207136640"/>
        <c:crosses val="autoZero"/>
        <c:auto val="1"/>
        <c:lblAlgn val="ctr"/>
        <c:lblOffset val="100"/>
        <c:noMultiLvlLbl val="0"/>
      </c:catAx>
      <c:valAx>
        <c:axId val="207136640"/>
        <c:scaling>
          <c:orientation val="minMax"/>
        </c:scaling>
        <c:delete val="0"/>
        <c:axPos val="l"/>
        <c:title>
          <c:overlay val="0"/>
        </c:title>
        <c:numFmt formatCode="0.00" sourceLinked="1"/>
        <c:majorTickMark val="out"/>
        <c:minorTickMark val="none"/>
        <c:tickLblPos val="nextTo"/>
        <c:crossAx val="207134720"/>
        <c:crosses val="autoZero"/>
        <c:crossBetween val="between"/>
      </c:valAx>
    </c:plotArea>
    <c:plotVisOnly val="1"/>
    <c:dispBlanksAs val="gap"/>
    <c:showDLblsOverMax val="0"/>
  </c:chart>
  <c:spPr>
    <a:solidFill>
      <a:srgbClr val="FF9966"/>
    </a:solid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[UT_Fire_Analysis_Tool_ver16_Format_EMINT.xlsx]Histogram!PivotTable33</c:name>
    <c:fmtId val="0"/>
  </c:pivotSource>
  <c:chart>
    <c:title>
      <c:tx>
        <c:rich>
          <a:bodyPr/>
          <a:lstStyle/>
          <a:p>
            <a:pPr>
              <a:defRPr/>
            </a:pPr>
            <a:r>
              <a:rPr lang="en-US"/>
              <a:t>STD ELV</a:t>
            </a:r>
          </a:p>
        </c:rich>
      </c:tx>
      <c:overlay val="0"/>
    </c:title>
    <c:autoTitleDeleted val="0"/>
    <c:pivotFmts>
      <c:pivotFmt>
        <c:idx val="0"/>
        <c:spPr>
          <a:ln>
            <a:solidFill>
              <a:srgbClr val="7030A0"/>
            </a:solidFill>
          </a:ln>
        </c:spPr>
        <c:marker>
          <c:symbol val="none"/>
        </c:marker>
      </c:pivotFmt>
    </c:pivotFmts>
    <c:plotArea>
      <c:layout/>
      <c:barChart>
        <c:barDir val="col"/>
        <c:grouping val="clustered"/>
        <c:varyColors val="0"/>
        <c:ser>
          <c:idx val="0"/>
          <c:order val="0"/>
          <c:tx>
            <c:strRef>
              <c:f>Histogram!$L$22</c:f>
              <c:strCache>
                <c:ptCount val="1"/>
                <c:pt idx="0">
                  <c:v>Total</c:v>
                </c:pt>
              </c:strCache>
            </c:strRef>
          </c:tx>
          <c:spPr>
            <a:ln>
              <a:solidFill>
                <a:srgbClr val="7030A0"/>
              </a:solidFill>
            </a:ln>
          </c:spPr>
          <c:invertIfNegative val="0"/>
          <c:cat>
            <c:strRef>
              <c:f>Histogram!$K$23:$K$27</c:f>
              <c:strCache>
                <c:ptCount val="4"/>
                <c:pt idx="0">
                  <c:v>0.2-0.3</c:v>
                </c:pt>
                <c:pt idx="1">
                  <c:v>0.3-0.4</c:v>
                </c:pt>
                <c:pt idx="2">
                  <c:v>0.4-0.5</c:v>
                </c:pt>
                <c:pt idx="3">
                  <c:v>0.5-0.6</c:v>
                </c:pt>
              </c:strCache>
            </c:strRef>
          </c:cat>
          <c:val>
            <c:numRef>
              <c:f>Histogram!$L$23:$L$27</c:f>
              <c:numCache>
                <c:formatCode>0.00</c:formatCode>
                <c:ptCount val="4"/>
                <c:pt idx="0">
                  <c:v>5</c:v>
                </c:pt>
                <c:pt idx="1">
                  <c:v>4</c:v>
                </c:pt>
                <c:pt idx="2">
                  <c:v>5</c:v>
                </c:pt>
                <c:pt idx="3">
                  <c:v>1</c:v>
                </c:pt>
              </c:numCache>
            </c:numRef>
          </c:val>
        </c:ser>
        <c:dLbls>
          <c:showLegendKey val="0"/>
          <c:showVal val="0"/>
          <c:showCatName val="0"/>
          <c:showSerName val="0"/>
          <c:showPercent val="0"/>
          <c:showBubbleSize val="0"/>
        </c:dLbls>
        <c:gapWidth val="0"/>
        <c:axId val="223685248"/>
        <c:axId val="223687424"/>
      </c:barChart>
      <c:catAx>
        <c:axId val="223685248"/>
        <c:scaling>
          <c:orientation val="minMax"/>
        </c:scaling>
        <c:delete val="0"/>
        <c:axPos val="b"/>
        <c:title>
          <c:overlay val="0"/>
        </c:title>
        <c:majorTickMark val="none"/>
        <c:minorTickMark val="none"/>
        <c:tickLblPos val="nextTo"/>
        <c:crossAx val="223687424"/>
        <c:crosses val="autoZero"/>
        <c:auto val="1"/>
        <c:lblAlgn val="ctr"/>
        <c:lblOffset val="100"/>
        <c:noMultiLvlLbl val="0"/>
      </c:catAx>
      <c:valAx>
        <c:axId val="223687424"/>
        <c:scaling>
          <c:orientation val="minMax"/>
        </c:scaling>
        <c:delete val="0"/>
        <c:axPos val="l"/>
        <c:title>
          <c:overlay val="0"/>
        </c:title>
        <c:numFmt formatCode="0.00" sourceLinked="1"/>
        <c:majorTickMark val="out"/>
        <c:minorTickMark val="none"/>
        <c:tickLblPos val="nextTo"/>
        <c:crossAx val="223685248"/>
        <c:crosses val="autoZero"/>
        <c:crossBetween val="between"/>
      </c:valAx>
    </c:plotArea>
    <c:plotVisOnly val="1"/>
    <c:dispBlanksAs val="gap"/>
    <c:showDLblsOverMax val="0"/>
  </c:chart>
  <c:spPr>
    <a:solidFill>
      <a:srgbClr val="FF9966"/>
    </a:solid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[UT_Fire_Analysis_Tool_ver16_Format_EMINT.xlsx]Histogram!PivotTable34</c:name>
    <c:fmtId val="1"/>
  </c:pivotSource>
  <c:chart>
    <c:title>
      <c:tx>
        <c:rich>
          <a:bodyPr/>
          <a:lstStyle/>
          <a:p>
            <a:pPr>
              <a:defRPr/>
            </a:pPr>
            <a:r>
              <a:rPr lang="en-US"/>
              <a:t>MAX ERROR TRV</a:t>
            </a:r>
          </a:p>
        </c:rich>
      </c:tx>
      <c:overlay val="0"/>
    </c:title>
    <c:autoTitleDeleted val="0"/>
    <c:pivotFmts>
      <c:pivotFmt>
        <c:idx val="0"/>
        <c:spPr>
          <a:ln>
            <a:solidFill>
              <a:srgbClr val="7030A0"/>
            </a:solidFill>
          </a:ln>
        </c:spPr>
        <c:marker>
          <c:symbol val="none"/>
        </c:marker>
      </c:pivotFmt>
    </c:pivotFmts>
    <c:plotArea>
      <c:layout/>
      <c:barChart>
        <c:barDir val="col"/>
        <c:grouping val="clustered"/>
        <c:varyColors val="0"/>
        <c:ser>
          <c:idx val="0"/>
          <c:order val="0"/>
          <c:tx>
            <c:strRef>
              <c:f>Histogram!$B$38</c:f>
              <c:strCache>
                <c:ptCount val="1"/>
                <c:pt idx="0">
                  <c:v>Total</c:v>
                </c:pt>
              </c:strCache>
            </c:strRef>
          </c:tx>
          <c:spPr>
            <a:ln>
              <a:solidFill>
                <a:srgbClr val="7030A0"/>
              </a:solidFill>
            </a:ln>
          </c:spPr>
          <c:invertIfNegative val="0"/>
          <c:cat>
            <c:strRef>
              <c:f>Histogram!$A$39:$A$46</c:f>
              <c:strCache>
                <c:ptCount val="7"/>
                <c:pt idx="0">
                  <c:v>0.1-0.2</c:v>
                </c:pt>
                <c:pt idx="1">
                  <c:v>0.2-0.3</c:v>
                </c:pt>
                <c:pt idx="2">
                  <c:v>0.4-0.5</c:v>
                </c:pt>
                <c:pt idx="3">
                  <c:v>0.5-0.6</c:v>
                </c:pt>
                <c:pt idx="4">
                  <c:v>0.6-0.7</c:v>
                </c:pt>
                <c:pt idx="5">
                  <c:v>0.7-0.8</c:v>
                </c:pt>
                <c:pt idx="6">
                  <c:v>0.8-0.9</c:v>
                </c:pt>
              </c:strCache>
            </c:strRef>
          </c:cat>
          <c:val>
            <c:numRef>
              <c:f>Histogram!$B$39:$B$46</c:f>
              <c:numCache>
                <c:formatCode>0.00</c:formatCode>
                <c:ptCount val="7"/>
                <c:pt idx="0">
                  <c:v>1</c:v>
                </c:pt>
                <c:pt idx="1">
                  <c:v>1</c:v>
                </c:pt>
                <c:pt idx="2">
                  <c:v>2</c:v>
                </c:pt>
                <c:pt idx="3">
                  <c:v>2</c:v>
                </c:pt>
                <c:pt idx="4">
                  <c:v>4</c:v>
                </c:pt>
                <c:pt idx="5">
                  <c:v>4</c:v>
                </c:pt>
                <c:pt idx="6">
                  <c:v>1</c:v>
                </c:pt>
              </c:numCache>
            </c:numRef>
          </c:val>
        </c:ser>
        <c:dLbls>
          <c:showLegendKey val="0"/>
          <c:showVal val="0"/>
          <c:showCatName val="0"/>
          <c:showSerName val="0"/>
          <c:showPercent val="0"/>
          <c:showBubbleSize val="0"/>
        </c:dLbls>
        <c:gapWidth val="0"/>
        <c:axId val="223708288"/>
        <c:axId val="223710208"/>
      </c:barChart>
      <c:catAx>
        <c:axId val="223708288"/>
        <c:scaling>
          <c:orientation val="minMax"/>
        </c:scaling>
        <c:delete val="0"/>
        <c:axPos val="b"/>
        <c:title>
          <c:overlay val="0"/>
        </c:title>
        <c:majorTickMark val="none"/>
        <c:minorTickMark val="none"/>
        <c:tickLblPos val="nextTo"/>
        <c:crossAx val="223710208"/>
        <c:crosses val="autoZero"/>
        <c:auto val="1"/>
        <c:lblAlgn val="ctr"/>
        <c:lblOffset val="100"/>
        <c:noMultiLvlLbl val="0"/>
      </c:catAx>
      <c:valAx>
        <c:axId val="223710208"/>
        <c:scaling>
          <c:orientation val="minMax"/>
        </c:scaling>
        <c:delete val="0"/>
        <c:axPos val="l"/>
        <c:title>
          <c:tx>
            <c:rich>
              <a:bodyPr/>
              <a:lstStyle/>
              <a:p>
                <a:pPr>
                  <a:defRPr/>
                </a:pPr>
                <a:r>
                  <a:rPr lang="en-US"/>
                  <a:t>Frexuency</a:t>
                </a:r>
              </a:p>
            </c:rich>
          </c:tx>
          <c:overlay val="0"/>
        </c:title>
        <c:numFmt formatCode="0.00" sourceLinked="1"/>
        <c:majorTickMark val="out"/>
        <c:minorTickMark val="none"/>
        <c:tickLblPos val="nextTo"/>
        <c:crossAx val="223708288"/>
        <c:crosses val="autoZero"/>
        <c:crossBetween val="between"/>
      </c:valAx>
    </c:plotArea>
    <c:plotVisOnly val="1"/>
    <c:dispBlanksAs val="gap"/>
    <c:showDLblsOverMax val="0"/>
  </c:chart>
  <c:spPr>
    <a:solidFill>
      <a:srgbClr val="FFFF99"/>
    </a:solid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[UT_Fire_Analysis_Tool_ver16_Format_EMINT.xlsx]Histogram!PivotTable35</c:name>
    <c:fmtId val="0"/>
  </c:pivotSource>
  <c:chart>
    <c:title>
      <c:tx>
        <c:rich>
          <a:bodyPr/>
          <a:lstStyle/>
          <a:p>
            <a:pPr>
              <a:defRPr/>
            </a:pPr>
            <a:r>
              <a:rPr lang="en-US"/>
              <a:t>MAX ERROR ELV</a:t>
            </a:r>
          </a:p>
        </c:rich>
      </c:tx>
      <c:overlay val="0"/>
    </c:title>
    <c:autoTitleDeleted val="0"/>
    <c:pivotFmts>
      <c:pivotFmt>
        <c:idx val="0"/>
        <c:spPr>
          <a:ln>
            <a:solidFill>
              <a:srgbClr val="7030A0"/>
            </a:solidFill>
          </a:ln>
        </c:spPr>
        <c:marker>
          <c:symbol val="none"/>
        </c:marker>
      </c:pivotFmt>
    </c:pivotFmts>
    <c:plotArea>
      <c:layout/>
      <c:barChart>
        <c:barDir val="col"/>
        <c:grouping val="clustered"/>
        <c:varyColors val="0"/>
        <c:ser>
          <c:idx val="0"/>
          <c:order val="0"/>
          <c:tx>
            <c:strRef>
              <c:f>Histogram!$L$38</c:f>
              <c:strCache>
                <c:ptCount val="1"/>
                <c:pt idx="0">
                  <c:v>Total</c:v>
                </c:pt>
              </c:strCache>
            </c:strRef>
          </c:tx>
          <c:spPr>
            <a:ln>
              <a:solidFill>
                <a:srgbClr val="7030A0"/>
              </a:solidFill>
            </a:ln>
          </c:spPr>
          <c:invertIfNegative val="0"/>
          <c:cat>
            <c:strRef>
              <c:f>Histogram!$K$39:$K$45</c:f>
              <c:strCache>
                <c:ptCount val="6"/>
                <c:pt idx="0">
                  <c:v>0.3-0.4</c:v>
                </c:pt>
                <c:pt idx="1">
                  <c:v>0.4-0.5</c:v>
                </c:pt>
                <c:pt idx="2">
                  <c:v>0.5-0.6</c:v>
                </c:pt>
                <c:pt idx="3">
                  <c:v>0.6-0.7</c:v>
                </c:pt>
                <c:pt idx="4">
                  <c:v>0.7-0.8</c:v>
                </c:pt>
                <c:pt idx="5">
                  <c:v>0.9-1</c:v>
                </c:pt>
              </c:strCache>
            </c:strRef>
          </c:cat>
          <c:val>
            <c:numRef>
              <c:f>Histogram!$L$39:$L$45</c:f>
              <c:numCache>
                <c:formatCode>0.00</c:formatCode>
                <c:ptCount val="6"/>
                <c:pt idx="0">
                  <c:v>1</c:v>
                </c:pt>
                <c:pt idx="1">
                  <c:v>3</c:v>
                </c:pt>
                <c:pt idx="2">
                  <c:v>3</c:v>
                </c:pt>
                <c:pt idx="3">
                  <c:v>2</c:v>
                </c:pt>
                <c:pt idx="4">
                  <c:v>5</c:v>
                </c:pt>
                <c:pt idx="5">
                  <c:v>1</c:v>
                </c:pt>
              </c:numCache>
            </c:numRef>
          </c:val>
        </c:ser>
        <c:dLbls>
          <c:showLegendKey val="0"/>
          <c:showVal val="0"/>
          <c:showCatName val="0"/>
          <c:showSerName val="0"/>
          <c:showPercent val="0"/>
          <c:showBubbleSize val="0"/>
        </c:dLbls>
        <c:gapWidth val="0"/>
        <c:axId val="223722880"/>
        <c:axId val="224081408"/>
      </c:barChart>
      <c:catAx>
        <c:axId val="223722880"/>
        <c:scaling>
          <c:orientation val="minMax"/>
        </c:scaling>
        <c:delete val="0"/>
        <c:axPos val="b"/>
        <c:title>
          <c:overlay val="0"/>
        </c:title>
        <c:majorTickMark val="none"/>
        <c:minorTickMark val="none"/>
        <c:tickLblPos val="nextTo"/>
        <c:crossAx val="224081408"/>
        <c:crosses val="autoZero"/>
        <c:auto val="1"/>
        <c:lblAlgn val="ctr"/>
        <c:lblOffset val="100"/>
        <c:noMultiLvlLbl val="0"/>
      </c:catAx>
      <c:valAx>
        <c:axId val="224081408"/>
        <c:scaling>
          <c:orientation val="minMax"/>
        </c:scaling>
        <c:delete val="0"/>
        <c:axPos val="l"/>
        <c:title>
          <c:tx>
            <c:rich>
              <a:bodyPr/>
              <a:lstStyle/>
              <a:p>
                <a:pPr>
                  <a:defRPr/>
                </a:pPr>
                <a:r>
                  <a:rPr lang="en-US"/>
                  <a:t>Frequency</a:t>
                </a:r>
              </a:p>
            </c:rich>
          </c:tx>
          <c:overlay val="0"/>
        </c:title>
        <c:numFmt formatCode="0.00" sourceLinked="1"/>
        <c:majorTickMark val="out"/>
        <c:minorTickMark val="none"/>
        <c:tickLblPos val="nextTo"/>
        <c:crossAx val="223722880"/>
        <c:crosses val="autoZero"/>
        <c:crossBetween val="between"/>
      </c:valAx>
    </c:plotArea>
    <c:plotVisOnly val="1"/>
    <c:dispBlanksAs val="gap"/>
    <c:showDLblsOverMax val="0"/>
  </c:chart>
  <c:spPr>
    <a:solidFill>
      <a:srgbClr val="FFFF99"/>
    </a:solid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541274731962853E-2"/>
          <c:y val="4.8535705422049838E-2"/>
          <c:w val="0.57811730055482191"/>
          <c:h val="0.77119422646714297"/>
        </c:manualLayout>
      </c:layout>
      <c:barChart>
        <c:barDir val="col"/>
        <c:grouping val="clustered"/>
        <c:varyColors val="0"/>
        <c:ser>
          <c:idx val="0"/>
          <c:order val="0"/>
          <c:tx>
            <c:strRef>
              <c:f>Histogram!$W$4</c:f>
              <c:strCache>
                <c:ptCount val="1"/>
                <c:pt idx="0">
                  <c:v>MPI TRV</c:v>
                </c:pt>
              </c:strCache>
            </c:strRef>
          </c:tx>
          <c:invertIfNegative val="0"/>
          <c:cat>
            <c:strRef>
              <c:f>Histogram!$V$5:$V$14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Histogram!$W$5:$W$14</c:f>
              <c:numCache>
                <c:formatCode>0.00</c:formatCode>
                <c:ptCount val="10"/>
                <c:pt idx="0">
                  <c:v>8</c:v>
                </c:pt>
                <c:pt idx="1">
                  <c:v>4</c:v>
                </c:pt>
                <c:pt idx="2">
                  <c:v>6</c:v>
                </c:pt>
                <c:pt idx="3">
                  <c:v>2</c:v>
                </c:pt>
                <c:pt idx="4">
                  <c:v>0</c:v>
                </c:pt>
                <c:pt idx="5">
                  <c:v>0</c:v>
                </c:pt>
                <c:pt idx="6">
                  <c:v>0</c:v>
                </c:pt>
                <c:pt idx="7">
                  <c:v>0</c:v>
                </c:pt>
                <c:pt idx="8">
                  <c:v>0</c:v>
                </c:pt>
                <c:pt idx="9">
                  <c:v>0</c:v>
                </c:pt>
              </c:numCache>
            </c:numRef>
          </c:val>
        </c:ser>
        <c:ser>
          <c:idx val="1"/>
          <c:order val="1"/>
          <c:tx>
            <c:strRef>
              <c:f>Histogram!$X$4</c:f>
              <c:strCache>
                <c:ptCount val="1"/>
                <c:pt idx="0">
                  <c:v>MPI ELV</c:v>
                </c:pt>
              </c:strCache>
            </c:strRef>
          </c:tx>
          <c:invertIfNegative val="0"/>
          <c:cat>
            <c:strRef>
              <c:f>Histogram!$V$5:$V$14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Histogram!$X$5:$X$14</c:f>
              <c:numCache>
                <c:formatCode>0.00</c:formatCode>
                <c:ptCount val="10"/>
                <c:pt idx="0">
                  <c:v>12</c:v>
                </c:pt>
                <c:pt idx="1">
                  <c:v>4</c:v>
                </c:pt>
                <c:pt idx="2">
                  <c:v>2</c:v>
                </c:pt>
                <c:pt idx="3">
                  <c:v>2</c:v>
                </c:pt>
                <c:pt idx="4">
                  <c:v>0</c:v>
                </c:pt>
                <c:pt idx="5">
                  <c:v>0</c:v>
                </c:pt>
                <c:pt idx="6">
                  <c:v>0</c:v>
                </c:pt>
                <c:pt idx="7">
                  <c:v>0</c:v>
                </c:pt>
                <c:pt idx="8">
                  <c:v>0</c:v>
                </c:pt>
                <c:pt idx="9">
                  <c:v>0</c:v>
                </c:pt>
              </c:numCache>
            </c:numRef>
          </c:val>
        </c:ser>
        <c:dLbls>
          <c:showLegendKey val="0"/>
          <c:showVal val="0"/>
          <c:showCatName val="0"/>
          <c:showSerName val="0"/>
          <c:showPercent val="0"/>
          <c:showBubbleSize val="0"/>
        </c:dLbls>
        <c:gapWidth val="150"/>
        <c:axId val="224469760"/>
        <c:axId val="224471296"/>
      </c:barChart>
      <c:lineChart>
        <c:grouping val="standard"/>
        <c:varyColors val="0"/>
        <c:ser>
          <c:idx val="2"/>
          <c:order val="2"/>
          <c:tx>
            <c:strRef>
              <c:f>Histogram!$Y$4</c:f>
              <c:strCache>
                <c:ptCount val="1"/>
                <c:pt idx="0">
                  <c:v>MPI Cummulative TRV</c:v>
                </c:pt>
              </c:strCache>
            </c:strRef>
          </c:tx>
          <c:marker>
            <c:symbol val="none"/>
          </c:marker>
          <c:cat>
            <c:strRef>
              <c:f>Histogram!$V$5:$V$14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Histogram!$Y$5:$Y$14</c:f>
              <c:numCache>
                <c:formatCode>0%</c:formatCode>
                <c:ptCount val="10"/>
                <c:pt idx="0">
                  <c:v>0.4</c:v>
                </c:pt>
                <c:pt idx="1">
                  <c:v>0.6</c:v>
                </c:pt>
                <c:pt idx="2">
                  <c:v>0.9</c:v>
                </c:pt>
                <c:pt idx="3">
                  <c:v>1</c:v>
                </c:pt>
                <c:pt idx="4">
                  <c:v>1</c:v>
                </c:pt>
                <c:pt idx="5">
                  <c:v>1</c:v>
                </c:pt>
                <c:pt idx="6">
                  <c:v>1</c:v>
                </c:pt>
                <c:pt idx="7">
                  <c:v>1</c:v>
                </c:pt>
                <c:pt idx="8">
                  <c:v>1</c:v>
                </c:pt>
                <c:pt idx="9">
                  <c:v>1</c:v>
                </c:pt>
              </c:numCache>
            </c:numRef>
          </c:val>
          <c:smooth val="0"/>
        </c:ser>
        <c:ser>
          <c:idx val="3"/>
          <c:order val="3"/>
          <c:tx>
            <c:strRef>
              <c:f>Histogram!$Z$4</c:f>
              <c:strCache>
                <c:ptCount val="1"/>
                <c:pt idx="0">
                  <c:v>MPI Cummulative ELV</c:v>
                </c:pt>
              </c:strCache>
            </c:strRef>
          </c:tx>
          <c:marker>
            <c:symbol val="none"/>
          </c:marker>
          <c:cat>
            <c:strRef>
              <c:f>Histogram!$V$5:$V$14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Histogram!$Z$5:$Z$14</c:f>
              <c:numCache>
                <c:formatCode>0%</c:formatCode>
                <c:ptCount val="10"/>
                <c:pt idx="0">
                  <c:v>0.6</c:v>
                </c:pt>
                <c:pt idx="1">
                  <c:v>0.8</c:v>
                </c:pt>
                <c:pt idx="2">
                  <c:v>0.9</c:v>
                </c:pt>
                <c:pt idx="3">
                  <c:v>1</c:v>
                </c:pt>
                <c:pt idx="4">
                  <c:v>1</c:v>
                </c:pt>
                <c:pt idx="5">
                  <c:v>1</c:v>
                </c:pt>
                <c:pt idx="6">
                  <c:v>1</c:v>
                </c:pt>
                <c:pt idx="7">
                  <c:v>1</c:v>
                </c:pt>
                <c:pt idx="8">
                  <c:v>1</c:v>
                </c:pt>
                <c:pt idx="9">
                  <c:v>1</c:v>
                </c:pt>
              </c:numCache>
            </c:numRef>
          </c:val>
          <c:smooth val="0"/>
        </c:ser>
        <c:dLbls>
          <c:showLegendKey val="0"/>
          <c:showVal val="0"/>
          <c:showCatName val="0"/>
          <c:showSerName val="0"/>
          <c:showPercent val="0"/>
          <c:showBubbleSize val="0"/>
        </c:dLbls>
        <c:marker val="1"/>
        <c:smooth val="0"/>
        <c:axId val="224482816"/>
        <c:axId val="224481280"/>
      </c:lineChart>
      <c:catAx>
        <c:axId val="224469760"/>
        <c:scaling>
          <c:orientation val="minMax"/>
        </c:scaling>
        <c:delete val="0"/>
        <c:axPos val="b"/>
        <c:numFmt formatCode="General" sourceLinked="1"/>
        <c:majorTickMark val="out"/>
        <c:minorTickMark val="none"/>
        <c:tickLblPos val="nextTo"/>
        <c:crossAx val="224471296"/>
        <c:crosses val="autoZero"/>
        <c:auto val="1"/>
        <c:lblAlgn val="ctr"/>
        <c:lblOffset val="100"/>
        <c:noMultiLvlLbl val="0"/>
      </c:catAx>
      <c:valAx>
        <c:axId val="224471296"/>
        <c:scaling>
          <c:orientation val="minMax"/>
        </c:scaling>
        <c:delete val="0"/>
        <c:axPos val="l"/>
        <c:majorGridlines/>
        <c:numFmt formatCode="0.00" sourceLinked="1"/>
        <c:majorTickMark val="out"/>
        <c:minorTickMark val="none"/>
        <c:tickLblPos val="nextTo"/>
        <c:crossAx val="224469760"/>
        <c:crosses val="autoZero"/>
        <c:crossBetween val="between"/>
      </c:valAx>
      <c:valAx>
        <c:axId val="224481280"/>
        <c:scaling>
          <c:orientation val="minMax"/>
        </c:scaling>
        <c:delete val="0"/>
        <c:axPos val="r"/>
        <c:numFmt formatCode="0%" sourceLinked="1"/>
        <c:majorTickMark val="out"/>
        <c:minorTickMark val="none"/>
        <c:tickLblPos val="nextTo"/>
        <c:crossAx val="224482816"/>
        <c:crosses val="max"/>
        <c:crossBetween val="between"/>
      </c:valAx>
      <c:catAx>
        <c:axId val="224482816"/>
        <c:scaling>
          <c:orientation val="minMax"/>
        </c:scaling>
        <c:delete val="1"/>
        <c:axPos val="b"/>
        <c:numFmt formatCode="General" sourceLinked="1"/>
        <c:majorTickMark val="out"/>
        <c:minorTickMark val="none"/>
        <c:tickLblPos val="nextTo"/>
        <c:crossAx val="224481280"/>
        <c:crosses val="autoZero"/>
        <c:auto val="1"/>
        <c:lblAlgn val="ctr"/>
        <c:lblOffset val="100"/>
        <c:noMultiLvlLbl val="0"/>
      </c:catAx>
    </c:plotArea>
    <c:legend>
      <c:legendPos val="r"/>
      <c:layout>
        <c:manualLayout>
          <c:xMode val="edge"/>
          <c:yMode val="edge"/>
          <c:x val="0.75493345940453105"/>
          <c:y val="0.14517580863296822"/>
          <c:w val="0.21414072906415496"/>
          <c:h val="0.3201401265627799"/>
        </c:manualLayout>
      </c:layout>
      <c:overlay val="0"/>
      <c:spPr>
        <a:ln>
          <a:solidFill>
            <a:sysClr val="windowText" lastClr="000000"/>
          </a:solidFill>
        </a:ln>
      </c:spPr>
    </c:legend>
    <c:plotVisOnly val="1"/>
    <c:dispBlanksAs val="gap"/>
    <c:showDLblsOverMax val="0"/>
  </c:chart>
  <c:spPr>
    <a:solidFill>
      <a:schemeClr val="bg1">
        <a:lumMod val="65000"/>
      </a:schemeClr>
    </a:solidFill>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541274731962853E-2"/>
          <c:y val="4.8535705422049838E-2"/>
          <c:w val="0.57811730055482191"/>
          <c:h val="0.77119422646714297"/>
        </c:manualLayout>
      </c:layout>
      <c:barChart>
        <c:barDir val="col"/>
        <c:grouping val="clustered"/>
        <c:varyColors val="0"/>
        <c:ser>
          <c:idx val="0"/>
          <c:order val="0"/>
          <c:tx>
            <c:strRef>
              <c:f>Histogram!$W$23</c:f>
              <c:strCache>
                <c:ptCount val="1"/>
                <c:pt idx="0">
                  <c:v>STD TRV</c:v>
                </c:pt>
              </c:strCache>
            </c:strRef>
          </c:tx>
          <c:invertIfNegative val="0"/>
          <c:cat>
            <c:strRef>
              <c:f>Histogram!$V$24:$V$33</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Histogram!$W$24:$W$33</c:f>
              <c:numCache>
                <c:formatCode>0.00</c:formatCode>
                <c:ptCount val="10"/>
                <c:pt idx="1">
                  <c:v>2</c:v>
                </c:pt>
                <c:pt idx="2">
                  <c:v>2</c:v>
                </c:pt>
                <c:pt idx="3">
                  <c:v>6</c:v>
                </c:pt>
                <c:pt idx="4">
                  <c:v>1</c:v>
                </c:pt>
                <c:pt idx="5">
                  <c:v>4</c:v>
                </c:pt>
              </c:numCache>
            </c:numRef>
          </c:val>
        </c:ser>
        <c:ser>
          <c:idx val="1"/>
          <c:order val="1"/>
          <c:tx>
            <c:strRef>
              <c:f>Histogram!$X$23</c:f>
              <c:strCache>
                <c:ptCount val="1"/>
                <c:pt idx="0">
                  <c:v>STD ELV</c:v>
                </c:pt>
              </c:strCache>
            </c:strRef>
          </c:tx>
          <c:invertIfNegative val="0"/>
          <c:cat>
            <c:strRef>
              <c:f>Histogram!$V$24:$V$33</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Histogram!$X$24:$X$33</c:f>
              <c:numCache>
                <c:formatCode>0.00</c:formatCode>
                <c:ptCount val="10"/>
                <c:pt idx="2">
                  <c:v>5</c:v>
                </c:pt>
                <c:pt idx="3">
                  <c:v>4</c:v>
                </c:pt>
                <c:pt idx="4">
                  <c:v>5</c:v>
                </c:pt>
                <c:pt idx="5">
                  <c:v>1</c:v>
                </c:pt>
              </c:numCache>
            </c:numRef>
          </c:val>
        </c:ser>
        <c:dLbls>
          <c:showLegendKey val="0"/>
          <c:showVal val="0"/>
          <c:showCatName val="0"/>
          <c:showSerName val="0"/>
          <c:showPercent val="0"/>
          <c:showBubbleSize val="0"/>
        </c:dLbls>
        <c:gapWidth val="150"/>
        <c:axId val="224514816"/>
        <c:axId val="224516352"/>
      </c:barChart>
      <c:lineChart>
        <c:grouping val="standard"/>
        <c:varyColors val="0"/>
        <c:ser>
          <c:idx val="2"/>
          <c:order val="2"/>
          <c:tx>
            <c:strRef>
              <c:f>Histogram!$Y$23</c:f>
              <c:strCache>
                <c:ptCount val="1"/>
                <c:pt idx="0">
                  <c:v>STD Cummulative TRV</c:v>
                </c:pt>
              </c:strCache>
            </c:strRef>
          </c:tx>
          <c:marker>
            <c:symbol val="none"/>
          </c:marker>
          <c:cat>
            <c:strRef>
              <c:f>Histogram!$V$24:$V$33</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Histogram!$Y$24:$Y$33</c:f>
              <c:numCache>
                <c:formatCode>0%</c:formatCode>
                <c:ptCount val="10"/>
                <c:pt idx="0">
                  <c:v>0</c:v>
                </c:pt>
                <c:pt idx="1">
                  <c:v>0.13333333333333333</c:v>
                </c:pt>
                <c:pt idx="2">
                  <c:v>0.26666666666666666</c:v>
                </c:pt>
                <c:pt idx="3">
                  <c:v>0.66666666666666663</c:v>
                </c:pt>
                <c:pt idx="4">
                  <c:v>0.73333333333333328</c:v>
                </c:pt>
                <c:pt idx="5">
                  <c:v>1</c:v>
                </c:pt>
                <c:pt idx="6">
                  <c:v>1</c:v>
                </c:pt>
                <c:pt idx="7">
                  <c:v>1</c:v>
                </c:pt>
                <c:pt idx="8">
                  <c:v>1</c:v>
                </c:pt>
                <c:pt idx="9">
                  <c:v>1</c:v>
                </c:pt>
              </c:numCache>
            </c:numRef>
          </c:val>
          <c:smooth val="0"/>
        </c:ser>
        <c:ser>
          <c:idx val="3"/>
          <c:order val="3"/>
          <c:tx>
            <c:strRef>
              <c:f>Histogram!$Z$23</c:f>
              <c:strCache>
                <c:ptCount val="1"/>
                <c:pt idx="0">
                  <c:v>STD Cummulative ELV</c:v>
                </c:pt>
              </c:strCache>
            </c:strRef>
          </c:tx>
          <c:marker>
            <c:symbol val="none"/>
          </c:marker>
          <c:cat>
            <c:strRef>
              <c:f>Histogram!$V$24:$V$33</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Histogram!$Z$24:$Z$33</c:f>
              <c:numCache>
                <c:formatCode>0%</c:formatCode>
                <c:ptCount val="10"/>
                <c:pt idx="0">
                  <c:v>0</c:v>
                </c:pt>
                <c:pt idx="1">
                  <c:v>0</c:v>
                </c:pt>
                <c:pt idx="2">
                  <c:v>0.33333333333333331</c:v>
                </c:pt>
                <c:pt idx="3">
                  <c:v>0.6</c:v>
                </c:pt>
                <c:pt idx="4">
                  <c:v>0.93333333333333335</c:v>
                </c:pt>
                <c:pt idx="5">
                  <c:v>1</c:v>
                </c:pt>
                <c:pt idx="6">
                  <c:v>1</c:v>
                </c:pt>
                <c:pt idx="7">
                  <c:v>1</c:v>
                </c:pt>
                <c:pt idx="8">
                  <c:v>1</c:v>
                </c:pt>
                <c:pt idx="9">
                  <c:v>1</c:v>
                </c:pt>
              </c:numCache>
            </c:numRef>
          </c:val>
          <c:smooth val="0"/>
        </c:ser>
        <c:dLbls>
          <c:showLegendKey val="0"/>
          <c:showVal val="0"/>
          <c:showCatName val="0"/>
          <c:showSerName val="0"/>
          <c:showPercent val="0"/>
          <c:showBubbleSize val="0"/>
        </c:dLbls>
        <c:marker val="1"/>
        <c:smooth val="0"/>
        <c:axId val="224519680"/>
        <c:axId val="224518144"/>
      </c:lineChart>
      <c:catAx>
        <c:axId val="224514816"/>
        <c:scaling>
          <c:orientation val="minMax"/>
        </c:scaling>
        <c:delete val="0"/>
        <c:axPos val="b"/>
        <c:numFmt formatCode="General" sourceLinked="1"/>
        <c:majorTickMark val="out"/>
        <c:minorTickMark val="none"/>
        <c:tickLblPos val="nextTo"/>
        <c:crossAx val="224516352"/>
        <c:crosses val="autoZero"/>
        <c:auto val="1"/>
        <c:lblAlgn val="ctr"/>
        <c:lblOffset val="100"/>
        <c:noMultiLvlLbl val="0"/>
      </c:catAx>
      <c:valAx>
        <c:axId val="224516352"/>
        <c:scaling>
          <c:orientation val="minMax"/>
        </c:scaling>
        <c:delete val="0"/>
        <c:axPos val="l"/>
        <c:majorGridlines/>
        <c:numFmt formatCode="0.00" sourceLinked="1"/>
        <c:majorTickMark val="out"/>
        <c:minorTickMark val="none"/>
        <c:tickLblPos val="nextTo"/>
        <c:crossAx val="224514816"/>
        <c:crosses val="autoZero"/>
        <c:crossBetween val="between"/>
      </c:valAx>
      <c:valAx>
        <c:axId val="224518144"/>
        <c:scaling>
          <c:orientation val="minMax"/>
        </c:scaling>
        <c:delete val="0"/>
        <c:axPos val="r"/>
        <c:numFmt formatCode="0%" sourceLinked="1"/>
        <c:majorTickMark val="out"/>
        <c:minorTickMark val="none"/>
        <c:tickLblPos val="nextTo"/>
        <c:crossAx val="224519680"/>
        <c:crosses val="max"/>
        <c:crossBetween val="between"/>
      </c:valAx>
      <c:catAx>
        <c:axId val="224519680"/>
        <c:scaling>
          <c:orientation val="minMax"/>
        </c:scaling>
        <c:delete val="1"/>
        <c:axPos val="b"/>
        <c:numFmt formatCode="General" sourceLinked="1"/>
        <c:majorTickMark val="out"/>
        <c:minorTickMark val="none"/>
        <c:tickLblPos val="nextTo"/>
        <c:crossAx val="224518144"/>
        <c:crosses val="autoZero"/>
        <c:auto val="1"/>
        <c:lblAlgn val="ctr"/>
        <c:lblOffset val="100"/>
        <c:noMultiLvlLbl val="0"/>
      </c:catAx>
    </c:plotArea>
    <c:legend>
      <c:legendPos val="r"/>
      <c:layout>
        <c:manualLayout>
          <c:xMode val="edge"/>
          <c:yMode val="edge"/>
          <c:x val="0.75493345940453105"/>
          <c:y val="0.14517580863296822"/>
          <c:w val="0.20332551234126037"/>
          <c:h val="0.30138248303638393"/>
        </c:manualLayout>
      </c:layout>
      <c:overlay val="0"/>
      <c:spPr>
        <a:ln>
          <a:solidFill>
            <a:sysClr val="windowText" lastClr="000000"/>
          </a:solidFill>
        </a:ln>
      </c:spPr>
    </c:legend>
    <c:plotVisOnly val="1"/>
    <c:dispBlanksAs val="gap"/>
    <c:showDLblsOverMax val="0"/>
  </c:chart>
  <c:spPr>
    <a:solidFill>
      <a:schemeClr val="bg1">
        <a:lumMod val="65000"/>
      </a:schemeClr>
    </a:solidFill>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541274731962853E-2"/>
          <c:y val="4.8535705422049838E-2"/>
          <c:w val="0.57811730055482191"/>
          <c:h val="0.77119422646714297"/>
        </c:manualLayout>
      </c:layout>
      <c:barChart>
        <c:barDir val="col"/>
        <c:grouping val="clustered"/>
        <c:varyColors val="0"/>
        <c:ser>
          <c:idx val="0"/>
          <c:order val="0"/>
          <c:tx>
            <c:strRef>
              <c:f>Histogram!$W$40</c:f>
              <c:strCache>
                <c:ptCount val="1"/>
                <c:pt idx="0">
                  <c:v>Max Err TRV</c:v>
                </c:pt>
              </c:strCache>
            </c:strRef>
          </c:tx>
          <c:invertIfNegative val="0"/>
          <c:cat>
            <c:strRef>
              <c:f>Histogram!$V$41:$V$51</c:f>
              <c:strCache>
                <c:ptCount val="11"/>
                <c:pt idx="0">
                  <c:v>0-0.1</c:v>
                </c:pt>
                <c:pt idx="1">
                  <c:v>0.1-0.2</c:v>
                </c:pt>
                <c:pt idx="2">
                  <c:v>0.2-0.3</c:v>
                </c:pt>
                <c:pt idx="3">
                  <c:v>0.3-0.4</c:v>
                </c:pt>
                <c:pt idx="4">
                  <c:v>0.4-0.5</c:v>
                </c:pt>
                <c:pt idx="5">
                  <c:v>0.5-0.6</c:v>
                </c:pt>
                <c:pt idx="6">
                  <c:v>0.6-0.7</c:v>
                </c:pt>
                <c:pt idx="7">
                  <c:v>0.7-0.8</c:v>
                </c:pt>
                <c:pt idx="8">
                  <c:v>0.8-0.9</c:v>
                </c:pt>
                <c:pt idx="9">
                  <c:v>0.9-1</c:v>
                </c:pt>
                <c:pt idx="10">
                  <c:v>Sum</c:v>
                </c:pt>
              </c:strCache>
            </c:strRef>
          </c:cat>
          <c:val>
            <c:numRef>
              <c:f>Histogram!$W$41:$W$51</c:f>
              <c:numCache>
                <c:formatCode>0.00</c:formatCode>
                <c:ptCount val="11"/>
                <c:pt idx="1">
                  <c:v>2</c:v>
                </c:pt>
                <c:pt idx="2">
                  <c:v>2</c:v>
                </c:pt>
                <c:pt idx="3">
                  <c:v>6</c:v>
                </c:pt>
                <c:pt idx="4">
                  <c:v>1</c:v>
                </c:pt>
                <c:pt idx="5">
                  <c:v>4</c:v>
                </c:pt>
                <c:pt idx="10">
                  <c:v>15</c:v>
                </c:pt>
              </c:numCache>
            </c:numRef>
          </c:val>
        </c:ser>
        <c:ser>
          <c:idx val="1"/>
          <c:order val="1"/>
          <c:tx>
            <c:strRef>
              <c:f>Histogram!$X$40</c:f>
              <c:strCache>
                <c:ptCount val="1"/>
                <c:pt idx="0">
                  <c:v>Max Err ELV</c:v>
                </c:pt>
              </c:strCache>
            </c:strRef>
          </c:tx>
          <c:invertIfNegative val="0"/>
          <c:cat>
            <c:strRef>
              <c:f>Histogram!$V$41:$V$51</c:f>
              <c:strCache>
                <c:ptCount val="11"/>
                <c:pt idx="0">
                  <c:v>0-0.1</c:v>
                </c:pt>
                <c:pt idx="1">
                  <c:v>0.1-0.2</c:v>
                </c:pt>
                <c:pt idx="2">
                  <c:v>0.2-0.3</c:v>
                </c:pt>
                <c:pt idx="3">
                  <c:v>0.3-0.4</c:v>
                </c:pt>
                <c:pt idx="4">
                  <c:v>0.4-0.5</c:v>
                </c:pt>
                <c:pt idx="5">
                  <c:v>0.5-0.6</c:v>
                </c:pt>
                <c:pt idx="6">
                  <c:v>0.6-0.7</c:v>
                </c:pt>
                <c:pt idx="7">
                  <c:v>0.7-0.8</c:v>
                </c:pt>
                <c:pt idx="8">
                  <c:v>0.8-0.9</c:v>
                </c:pt>
                <c:pt idx="9">
                  <c:v>0.9-1</c:v>
                </c:pt>
                <c:pt idx="10">
                  <c:v>Sum</c:v>
                </c:pt>
              </c:strCache>
            </c:strRef>
          </c:cat>
          <c:val>
            <c:numRef>
              <c:f>Histogram!$X$41:$X$51</c:f>
              <c:numCache>
                <c:formatCode>0.00</c:formatCode>
                <c:ptCount val="11"/>
                <c:pt idx="2">
                  <c:v>5</c:v>
                </c:pt>
                <c:pt idx="3">
                  <c:v>4</c:v>
                </c:pt>
                <c:pt idx="4">
                  <c:v>5</c:v>
                </c:pt>
                <c:pt idx="5">
                  <c:v>1</c:v>
                </c:pt>
                <c:pt idx="10">
                  <c:v>15</c:v>
                </c:pt>
              </c:numCache>
            </c:numRef>
          </c:val>
        </c:ser>
        <c:dLbls>
          <c:showLegendKey val="0"/>
          <c:showVal val="0"/>
          <c:showCatName val="0"/>
          <c:showSerName val="0"/>
          <c:showPercent val="0"/>
          <c:showBubbleSize val="0"/>
        </c:dLbls>
        <c:gapWidth val="150"/>
        <c:axId val="224295552"/>
        <c:axId val="224297344"/>
      </c:barChart>
      <c:lineChart>
        <c:grouping val="standard"/>
        <c:varyColors val="0"/>
        <c:ser>
          <c:idx val="2"/>
          <c:order val="2"/>
          <c:tx>
            <c:strRef>
              <c:f>Histogram!$Y$40</c:f>
              <c:strCache>
                <c:ptCount val="1"/>
                <c:pt idx="0">
                  <c:v>Max Error Cummulative TRV</c:v>
                </c:pt>
              </c:strCache>
            </c:strRef>
          </c:tx>
          <c:marker>
            <c:symbol val="none"/>
          </c:marker>
          <c:cat>
            <c:strRef>
              <c:f>Histogram!$V$41:$V$51</c:f>
              <c:strCache>
                <c:ptCount val="11"/>
                <c:pt idx="0">
                  <c:v>0-0.1</c:v>
                </c:pt>
                <c:pt idx="1">
                  <c:v>0.1-0.2</c:v>
                </c:pt>
                <c:pt idx="2">
                  <c:v>0.2-0.3</c:v>
                </c:pt>
                <c:pt idx="3">
                  <c:v>0.3-0.4</c:v>
                </c:pt>
                <c:pt idx="4">
                  <c:v>0.4-0.5</c:v>
                </c:pt>
                <c:pt idx="5">
                  <c:v>0.5-0.6</c:v>
                </c:pt>
                <c:pt idx="6">
                  <c:v>0.6-0.7</c:v>
                </c:pt>
                <c:pt idx="7">
                  <c:v>0.7-0.8</c:v>
                </c:pt>
                <c:pt idx="8">
                  <c:v>0.8-0.9</c:v>
                </c:pt>
                <c:pt idx="9">
                  <c:v>0.9-1</c:v>
                </c:pt>
                <c:pt idx="10">
                  <c:v>Sum</c:v>
                </c:pt>
              </c:strCache>
            </c:strRef>
          </c:cat>
          <c:val>
            <c:numRef>
              <c:f>Histogram!$Y$41:$Y$51</c:f>
              <c:numCache>
                <c:formatCode>0%</c:formatCode>
                <c:ptCount val="11"/>
                <c:pt idx="0">
                  <c:v>0</c:v>
                </c:pt>
                <c:pt idx="1">
                  <c:v>0.13333333333333333</c:v>
                </c:pt>
                <c:pt idx="2">
                  <c:v>0.26666666666666666</c:v>
                </c:pt>
                <c:pt idx="3">
                  <c:v>0.66666666666666663</c:v>
                </c:pt>
                <c:pt idx="4">
                  <c:v>0.73333333333333328</c:v>
                </c:pt>
                <c:pt idx="5">
                  <c:v>1</c:v>
                </c:pt>
                <c:pt idx="6">
                  <c:v>1</c:v>
                </c:pt>
                <c:pt idx="7">
                  <c:v>1</c:v>
                </c:pt>
                <c:pt idx="8">
                  <c:v>1</c:v>
                </c:pt>
                <c:pt idx="9">
                  <c:v>1</c:v>
                </c:pt>
              </c:numCache>
            </c:numRef>
          </c:val>
          <c:smooth val="0"/>
        </c:ser>
        <c:ser>
          <c:idx val="3"/>
          <c:order val="3"/>
          <c:tx>
            <c:strRef>
              <c:f>Histogram!$Z$40</c:f>
              <c:strCache>
                <c:ptCount val="1"/>
                <c:pt idx="0">
                  <c:v>Max Error Cummulative ELV</c:v>
                </c:pt>
              </c:strCache>
            </c:strRef>
          </c:tx>
          <c:marker>
            <c:symbol val="none"/>
          </c:marker>
          <c:cat>
            <c:strRef>
              <c:f>Histogram!$V$41:$V$51</c:f>
              <c:strCache>
                <c:ptCount val="11"/>
                <c:pt idx="0">
                  <c:v>0-0.1</c:v>
                </c:pt>
                <c:pt idx="1">
                  <c:v>0.1-0.2</c:v>
                </c:pt>
                <c:pt idx="2">
                  <c:v>0.2-0.3</c:v>
                </c:pt>
                <c:pt idx="3">
                  <c:v>0.3-0.4</c:v>
                </c:pt>
                <c:pt idx="4">
                  <c:v>0.4-0.5</c:v>
                </c:pt>
                <c:pt idx="5">
                  <c:v>0.5-0.6</c:v>
                </c:pt>
                <c:pt idx="6">
                  <c:v>0.6-0.7</c:v>
                </c:pt>
                <c:pt idx="7">
                  <c:v>0.7-0.8</c:v>
                </c:pt>
                <c:pt idx="8">
                  <c:v>0.8-0.9</c:v>
                </c:pt>
                <c:pt idx="9">
                  <c:v>0.9-1</c:v>
                </c:pt>
                <c:pt idx="10">
                  <c:v>Sum</c:v>
                </c:pt>
              </c:strCache>
            </c:strRef>
          </c:cat>
          <c:val>
            <c:numRef>
              <c:f>Histogram!$Z$41:$Z$51</c:f>
              <c:numCache>
                <c:formatCode>0%</c:formatCode>
                <c:ptCount val="11"/>
                <c:pt idx="0">
                  <c:v>0</c:v>
                </c:pt>
                <c:pt idx="1">
                  <c:v>0</c:v>
                </c:pt>
                <c:pt idx="2">
                  <c:v>0.33333333333333331</c:v>
                </c:pt>
                <c:pt idx="3">
                  <c:v>0.6</c:v>
                </c:pt>
                <c:pt idx="4">
                  <c:v>0.93333333333333335</c:v>
                </c:pt>
                <c:pt idx="5">
                  <c:v>1</c:v>
                </c:pt>
                <c:pt idx="6">
                  <c:v>1</c:v>
                </c:pt>
                <c:pt idx="7">
                  <c:v>1</c:v>
                </c:pt>
                <c:pt idx="8">
                  <c:v>1</c:v>
                </c:pt>
                <c:pt idx="9">
                  <c:v>1</c:v>
                </c:pt>
              </c:numCache>
            </c:numRef>
          </c:val>
          <c:smooth val="0"/>
        </c:ser>
        <c:dLbls>
          <c:showLegendKey val="0"/>
          <c:showVal val="0"/>
          <c:showCatName val="0"/>
          <c:showSerName val="0"/>
          <c:showPercent val="0"/>
          <c:showBubbleSize val="0"/>
        </c:dLbls>
        <c:marker val="1"/>
        <c:smooth val="0"/>
        <c:axId val="224300416"/>
        <c:axId val="224298880"/>
      </c:lineChart>
      <c:catAx>
        <c:axId val="224295552"/>
        <c:scaling>
          <c:orientation val="minMax"/>
        </c:scaling>
        <c:delete val="0"/>
        <c:axPos val="b"/>
        <c:numFmt formatCode="General" sourceLinked="1"/>
        <c:majorTickMark val="out"/>
        <c:minorTickMark val="none"/>
        <c:tickLblPos val="nextTo"/>
        <c:crossAx val="224297344"/>
        <c:crosses val="autoZero"/>
        <c:auto val="1"/>
        <c:lblAlgn val="ctr"/>
        <c:lblOffset val="100"/>
        <c:noMultiLvlLbl val="0"/>
      </c:catAx>
      <c:valAx>
        <c:axId val="224297344"/>
        <c:scaling>
          <c:orientation val="minMax"/>
        </c:scaling>
        <c:delete val="0"/>
        <c:axPos val="l"/>
        <c:majorGridlines/>
        <c:numFmt formatCode="0.00" sourceLinked="1"/>
        <c:majorTickMark val="out"/>
        <c:minorTickMark val="none"/>
        <c:tickLblPos val="nextTo"/>
        <c:crossAx val="224295552"/>
        <c:crosses val="autoZero"/>
        <c:crossBetween val="between"/>
      </c:valAx>
      <c:valAx>
        <c:axId val="224298880"/>
        <c:scaling>
          <c:orientation val="minMax"/>
        </c:scaling>
        <c:delete val="0"/>
        <c:axPos val="r"/>
        <c:numFmt formatCode="0%" sourceLinked="1"/>
        <c:majorTickMark val="out"/>
        <c:minorTickMark val="none"/>
        <c:tickLblPos val="nextTo"/>
        <c:crossAx val="224300416"/>
        <c:crosses val="max"/>
        <c:crossBetween val="between"/>
      </c:valAx>
      <c:catAx>
        <c:axId val="224300416"/>
        <c:scaling>
          <c:orientation val="minMax"/>
        </c:scaling>
        <c:delete val="1"/>
        <c:axPos val="b"/>
        <c:numFmt formatCode="General" sourceLinked="1"/>
        <c:majorTickMark val="out"/>
        <c:minorTickMark val="none"/>
        <c:tickLblPos val="nextTo"/>
        <c:crossAx val="224298880"/>
        <c:crosses val="autoZero"/>
        <c:auto val="1"/>
        <c:lblAlgn val="ctr"/>
        <c:lblOffset val="100"/>
        <c:noMultiLvlLbl val="0"/>
      </c:catAx>
    </c:plotArea>
    <c:legend>
      <c:legendPos val="r"/>
      <c:layout>
        <c:manualLayout>
          <c:xMode val="edge"/>
          <c:yMode val="edge"/>
          <c:x val="0.75493345940453105"/>
          <c:y val="0.14517580863296822"/>
          <c:w val="0.20332551234126037"/>
          <c:h val="0.30138248303638393"/>
        </c:manualLayout>
      </c:layout>
      <c:overlay val="0"/>
      <c:spPr>
        <a:ln>
          <a:solidFill>
            <a:sysClr val="windowText" lastClr="000000"/>
          </a:solidFill>
        </a:ln>
      </c:spPr>
    </c:legend>
    <c:plotVisOnly val="1"/>
    <c:dispBlanksAs val="gap"/>
    <c:showDLblsOverMax val="0"/>
  </c:chart>
  <c:spPr>
    <a:solidFill>
      <a:schemeClr val="bg1">
        <a:lumMod val="65000"/>
      </a:schemeClr>
    </a:solidFill>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'1'!$N$1</c:f>
          <c:strCache>
            <c:ptCount val="1"/>
            <c:pt idx="0">
              <c:v>#DIV/0!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0361092321874574"/>
          <c:w val="0.91597633136094658"/>
          <c:h val="0.75226776646240656"/>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'1'!$D$20:$D$49</c:f>
              <c:numCache>
                <c:formatCode>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'1'!$E$20:$E$49</c:f>
              <c:numCache>
                <c:formatCode>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'1'!$D$51</c:f>
              <c:numCache>
                <c:formatCode>0.0</c:formatCode>
                <c:ptCount val="1"/>
                <c:pt idx="0">
                  <c:v>0</c:v>
                </c:pt>
              </c:numCache>
            </c:numRef>
          </c:xVal>
          <c:yVal>
            <c:numRef>
              <c:f>'1'!$E$51</c:f>
              <c:numCache>
                <c:formatCode>0.00</c:formatCode>
                <c:ptCount val="1"/>
                <c:pt idx="0">
                  <c:v>0</c:v>
                </c:pt>
              </c:numCache>
            </c:numRef>
          </c:yVal>
          <c:smooth val="0"/>
        </c:ser>
        <c:ser>
          <c:idx val="2"/>
          <c:order val="2"/>
          <c:tx>
            <c:v>Real Target</c:v>
          </c:tx>
          <c:spPr>
            <a:ln w="28575">
              <a:solidFill>
                <a:schemeClr val="bg1"/>
              </a:solidFill>
            </a:ln>
          </c:spPr>
          <c:marker>
            <c:symbol val="none"/>
          </c:marker>
          <c:xVal>
            <c:numRef>
              <c:f>'1'!$H$64:$H$68</c:f>
              <c:numCache>
                <c:formatCode>0.00</c:formatCode>
                <c:ptCount val="5"/>
                <c:pt idx="0">
                  <c:v>114.99999999999999</c:v>
                </c:pt>
                <c:pt idx="1">
                  <c:v>115</c:v>
                </c:pt>
                <c:pt idx="2">
                  <c:v>-114.99999999999999</c:v>
                </c:pt>
                <c:pt idx="3">
                  <c:v>-114.99999999999999</c:v>
                </c:pt>
                <c:pt idx="4">
                  <c:v>114.99999999999999</c:v>
                </c:pt>
              </c:numCache>
            </c:numRef>
          </c:xVal>
          <c:yVal>
            <c:numRef>
              <c:f>'1'!$I$64:$I$68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'1'!$M$61:$M$65</c:f>
              <c:numCache>
                <c:formatCode>0.00</c:formatCode>
                <c:ptCount val="5"/>
                <c:pt idx="0">
                  <c:v>0</c:v>
                </c:pt>
                <c:pt idx="1">
                  <c:v>0</c:v>
                </c:pt>
                <c:pt idx="2">
                  <c:v>0</c:v>
                </c:pt>
                <c:pt idx="3">
                  <c:v>0</c:v>
                </c:pt>
                <c:pt idx="4">
                  <c:v>0</c:v>
                </c:pt>
              </c:numCache>
            </c:numRef>
          </c:xVal>
          <c:yVal>
            <c:numRef>
              <c:f>'1'!$N$61:$N$65</c:f>
              <c:numCache>
                <c:formatCode>0.00</c:formatCode>
                <c:ptCount val="5"/>
                <c:pt idx="0">
                  <c:v>0</c:v>
                </c:pt>
                <c:pt idx="1">
                  <c:v>0</c:v>
                </c:pt>
                <c:pt idx="2">
                  <c:v>0</c:v>
                </c:pt>
                <c:pt idx="3">
                  <c:v>0</c:v>
                </c:pt>
                <c:pt idx="4">
                  <c:v>0</c:v>
                </c:pt>
              </c:numCache>
            </c:numRef>
          </c:yVal>
          <c:smooth val="0"/>
        </c:ser>
        <c:dLbls>
          <c:showLegendKey val="0"/>
          <c:showVal val="0"/>
          <c:showCatName val="0"/>
          <c:showSerName val="0"/>
          <c:showPercent val="0"/>
          <c:showBubbleSize val="0"/>
        </c:dLbls>
        <c:axId val="223895552"/>
        <c:axId val="223897088"/>
      </c:scatterChart>
      <c:valAx>
        <c:axId val="223895552"/>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3897088"/>
        <c:crosses val="autoZero"/>
        <c:crossBetween val="midCat"/>
        <c:majorUnit val="50"/>
        <c:minorUnit val="50"/>
      </c:valAx>
      <c:valAx>
        <c:axId val="223897088"/>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3895552"/>
        <c:crosses val="autoZero"/>
        <c:crossBetween val="midCat"/>
        <c:majorUnit val="50"/>
        <c:minorUnit val="50"/>
      </c:valAx>
      <c:spPr>
        <a:solidFill>
          <a:srgbClr val="C0C0C0"/>
        </a:solidFill>
        <a:ln w="12700">
          <a:solidFill>
            <a:srgbClr val="808080"/>
          </a:solidFill>
          <a:prstDash val="solid"/>
        </a:ln>
      </c:spPr>
    </c:plotArea>
    <c:plotVisOnly val="1"/>
    <c:dispBlanksAs val="span"/>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'2'!$N$1</c:f>
          <c:strCache>
            <c:ptCount val="1"/>
            <c:pt idx="0">
              <c:v>0 - Static - Static. 
Range [m]:1497 0
Gun Jump: : 0 , 0
Mean:-0.15 , -0.22
Standard Deviation:0.39 , 0.4
Maximum Difference:1.09 , 1.17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215812468948074"/>
          <c:w val="0.91597633136094658"/>
          <c:h val="0.73429752638472767"/>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'2'!$D$20:$D$49</c:f>
              <c:numCache>
                <c:formatCode>0.00</c:formatCode>
                <c:ptCount val="30"/>
                <c:pt idx="0">
                  <c:v>50</c:v>
                </c:pt>
                <c:pt idx="1">
                  <c:v>58</c:v>
                </c:pt>
                <c:pt idx="2">
                  <c:v>-105</c:v>
                </c:pt>
                <c:pt idx="3">
                  <c:v>-41</c:v>
                </c:pt>
                <c:pt idx="4">
                  <c:v>0</c:v>
                </c:pt>
                <c:pt idx="5">
                  <c:v>-33</c:v>
                </c:pt>
                <c:pt idx="6">
                  <c:v>-26</c:v>
                </c:pt>
                <c:pt idx="7">
                  <c:v>-87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'2'!$E$20:$E$49</c:f>
              <c:numCache>
                <c:formatCode>0.00</c:formatCode>
                <c:ptCount val="30"/>
                <c:pt idx="0">
                  <c:v>74</c:v>
                </c:pt>
                <c:pt idx="1">
                  <c:v>-73</c:v>
                </c:pt>
                <c:pt idx="2">
                  <c:v>21</c:v>
                </c:pt>
                <c:pt idx="3">
                  <c:v>-14</c:v>
                </c:pt>
                <c:pt idx="4">
                  <c:v>-38</c:v>
                </c:pt>
                <c:pt idx="5">
                  <c:v>-37</c:v>
                </c:pt>
                <c:pt idx="6">
                  <c:v>-101</c:v>
                </c:pt>
                <c:pt idx="7">
                  <c:v>-96</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'2'!$D$51</c:f>
              <c:numCache>
                <c:formatCode>0.0</c:formatCode>
                <c:ptCount val="1"/>
                <c:pt idx="0">
                  <c:v>-23</c:v>
                </c:pt>
              </c:numCache>
            </c:numRef>
          </c:xVal>
          <c:yVal>
            <c:numRef>
              <c:f>'2'!$E$51</c:f>
              <c:numCache>
                <c:formatCode>0.00</c:formatCode>
                <c:ptCount val="1"/>
                <c:pt idx="0">
                  <c:v>-33</c:v>
                </c:pt>
              </c:numCache>
            </c:numRef>
          </c:yVal>
          <c:smooth val="0"/>
        </c:ser>
        <c:ser>
          <c:idx val="2"/>
          <c:order val="2"/>
          <c:tx>
            <c:v>Real Target</c:v>
          </c:tx>
          <c:spPr>
            <a:ln w="28575">
              <a:solidFill>
                <a:schemeClr val="bg1"/>
              </a:solidFill>
            </a:ln>
          </c:spPr>
          <c:marker>
            <c:symbol val="none"/>
          </c:marker>
          <c:xVal>
            <c:numRef>
              <c:f>'2'!$H$64:$H$68</c:f>
              <c:numCache>
                <c:formatCode>0.00</c:formatCode>
                <c:ptCount val="5"/>
                <c:pt idx="0">
                  <c:v>114.99999999999999</c:v>
                </c:pt>
                <c:pt idx="1">
                  <c:v>115</c:v>
                </c:pt>
                <c:pt idx="2">
                  <c:v>-114.99999999999999</c:v>
                </c:pt>
                <c:pt idx="3">
                  <c:v>-114.99999999999999</c:v>
                </c:pt>
                <c:pt idx="4">
                  <c:v>114.99999999999999</c:v>
                </c:pt>
              </c:numCache>
            </c:numRef>
          </c:xVal>
          <c:yVal>
            <c:numRef>
              <c:f>'2'!$I$64:$I$68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'2'!$M$61:$M$65</c:f>
              <c:numCache>
                <c:formatCode>0.00</c:formatCode>
                <c:ptCount val="5"/>
                <c:pt idx="0">
                  <c:v>-105</c:v>
                </c:pt>
                <c:pt idx="1">
                  <c:v>-105</c:v>
                </c:pt>
                <c:pt idx="2">
                  <c:v>58</c:v>
                </c:pt>
                <c:pt idx="3">
                  <c:v>58</c:v>
                </c:pt>
                <c:pt idx="4">
                  <c:v>-105</c:v>
                </c:pt>
              </c:numCache>
            </c:numRef>
          </c:xVal>
          <c:yVal>
            <c:numRef>
              <c:f>'2'!$N$61:$N$65</c:f>
              <c:numCache>
                <c:formatCode>0.00</c:formatCode>
                <c:ptCount val="5"/>
                <c:pt idx="0">
                  <c:v>-101</c:v>
                </c:pt>
                <c:pt idx="1">
                  <c:v>74</c:v>
                </c:pt>
                <c:pt idx="2">
                  <c:v>74</c:v>
                </c:pt>
                <c:pt idx="3">
                  <c:v>-101</c:v>
                </c:pt>
                <c:pt idx="4">
                  <c:v>-101</c:v>
                </c:pt>
              </c:numCache>
            </c:numRef>
          </c:yVal>
          <c:smooth val="0"/>
        </c:ser>
        <c:dLbls>
          <c:showLegendKey val="0"/>
          <c:showVal val="0"/>
          <c:showCatName val="0"/>
          <c:showSerName val="0"/>
          <c:showPercent val="0"/>
          <c:showBubbleSize val="0"/>
        </c:dLbls>
        <c:axId val="205149312"/>
        <c:axId val="205150848"/>
      </c:scatterChart>
      <c:valAx>
        <c:axId val="205149312"/>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05150848"/>
        <c:crosses val="autoZero"/>
        <c:crossBetween val="midCat"/>
        <c:majorUnit val="50"/>
        <c:minorUnit val="50"/>
      </c:valAx>
      <c:valAx>
        <c:axId val="205150848"/>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05149312"/>
        <c:crosses val="autoZero"/>
        <c:crossBetween val="midCat"/>
        <c:majorUnit val="50"/>
        <c:minorUnit val="50"/>
      </c:valAx>
      <c:spPr>
        <a:solidFill>
          <a:srgbClr val="C0C0C0"/>
        </a:solidFill>
        <a:ln w="12700">
          <a:solidFill>
            <a:srgbClr val="808080"/>
          </a:solidFill>
          <a:prstDash val="solid"/>
        </a:ln>
      </c:spPr>
    </c:plotArea>
    <c:plotVisOnly val="1"/>
    <c:dispBlanksAs val="gap"/>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'3'!$N$1</c:f>
          <c:strCache>
            <c:ptCount val="1"/>
            <c:pt idx="0">
              <c:v>0 - Static - Static. 
Range [m]:1500 0
Gun Jump: : 0 , 0
Mean:-0.01 , 0.11
Standard Deviation:0.35 , 0.29
Maximum Difference:0.9 , 0.95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1439651084506633"/>
          <c:w val="0.91597633136094658"/>
          <c:h val="0.74148218833240642"/>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'3'!$D$20:$D$49</c:f>
              <c:numCache>
                <c:formatCode>0.00</c:formatCode>
                <c:ptCount val="30"/>
                <c:pt idx="0">
                  <c:v>48</c:v>
                </c:pt>
                <c:pt idx="1">
                  <c:v>16</c:v>
                </c:pt>
                <c:pt idx="2">
                  <c:v>-17</c:v>
                </c:pt>
                <c:pt idx="3">
                  <c:v>-26</c:v>
                </c:pt>
                <c:pt idx="4">
                  <c:v>-60</c:v>
                </c:pt>
                <c:pt idx="5">
                  <c:v>-65</c:v>
                </c:pt>
                <c:pt idx="6">
                  <c:v>-47</c:v>
                </c:pt>
                <c:pt idx="7">
                  <c:v>61</c:v>
                </c:pt>
                <c:pt idx="8">
                  <c:v>70</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'3'!$E$20:$E$49</c:f>
              <c:numCache>
                <c:formatCode>0.00</c:formatCode>
                <c:ptCount val="30"/>
                <c:pt idx="0">
                  <c:v>80</c:v>
                </c:pt>
                <c:pt idx="1">
                  <c:v>64</c:v>
                </c:pt>
                <c:pt idx="2">
                  <c:v>8</c:v>
                </c:pt>
                <c:pt idx="3">
                  <c:v>3</c:v>
                </c:pt>
                <c:pt idx="4">
                  <c:v>35</c:v>
                </c:pt>
                <c:pt idx="5">
                  <c:v>34</c:v>
                </c:pt>
                <c:pt idx="6">
                  <c:v>-62</c:v>
                </c:pt>
                <c:pt idx="7">
                  <c:v>-20</c:v>
                </c:pt>
                <c:pt idx="8">
                  <c:v>0</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'3'!$D$51</c:f>
              <c:numCache>
                <c:formatCode>0.0</c:formatCode>
                <c:ptCount val="1"/>
                <c:pt idx="0">
                  <c:v>-2.2222222222222223</c:v>
                </c:pt>
              </c:numCache>
            </c:numRef>
          </c:xVal>
          <c:yVal>
            <c:numRef>
              <c:f>'3'!$E$51</c:f>
              <c:numCache>
                <c:formatCode>0.00</c:formatCode>
                <c:ptCount val="1"/>
                <c:pt idx="0">
                  <c:v>15.777777777777779</c:v>
                </c:pt>
              </c:numCache>
            </c:numRef>
          </c:yVal>
          <c:smooth val="0"/>
        </c:ser>
        <c:ser>
          <c:idx val="2"/>
          <c:order val="2"/>
          <c:tx>
            <c:v>Real Target</c:v>
          </c:tx>
          <c:spPr>
            <a:ln w="28575">
              <a:solidFill>
                <a:schemeClr val="bg1"/>
              </a:solidFill>
            </a:ln>
          </c:spPr>
          <c:marker>
            <c:symbol val="none"/>
          </c:marker>
          <c:xVal>
            <c:numRef>
              <c:f>'3'!$H$64:$H$68</c:f>
              <c:numCache>
                <c:formatCode>0.00</c:formatCode>
                <c:ptCount val="5"/>
                <c:pt idx="0">
                  <c:v>114.99999999999999</c:v>
                </c:pt>
                <c:pt idx="1">
                  <c:v>115</c:v>
                </c:pt>
                <c:pt idx="2">
                  <c:v>-114.99999999999999</c:v>
                </c:pt>
                <c:pt idx="3">
                  <c:v>-114.99999999999999</c:v>
                </c:pt>
                <c:pt idx="4">
                  <c:v>114.99999999999999</c:v>
                </c:pt>
              </c:numCache>
            </c:numRef>
          </c:xVal>
          <c:yVal>
            <c:numRef>
              <c:f>'3'!$I$64:$I$68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'3'!$M$61:$M$65</c:f>
              <c:numCache>
                <c:formatCode>0.00</c:formatCode>
                <c:ptCount val="5"/>
                <c:pt idx="0">
                  <c:v>-65</c:v>
                </c:pt>
                <c:pt idx="1">
                  <c:v>-65</c:v>
                </c:pt>
                <c:pt idx="2">
                  <c:v>70</c:v>
                </c:pt>
                <c:pt idx="3">
                  <c:v>70</c:v>
                </c:pt>
                <c:pt idx="4">
                  <c:v>-65</c:v>
                </c:pt>
              </c:numCache>
            </c:numRef>
          </c:xVal>
          <c:yVal>
            <c:numRef>
              <c:f>'3'!$N$61:$N$65</c:f>
              <c:numCache>
                <c:formatCode>0.00</c:formatCode>
                <c:ptCount val="5"/>
                <c:pt idx="0">
                  <c:v>-62</c:v>
                </c:pt>
                <c:pt idx="1">
                  <c:v>80</c:v>
                </c:pt>
                <c:pt idx="2">
                  <c:v>80</c:v>
                </c:pt>
                <c:pt idx="3">
                  <c:v>-62</c:v>
                </c:pt>
                <c:pt idx="4">
                  <c:v>-62</c:v>
                </c:pt>
              </c:numCache>
            </c:numRef>
          </c:yVal>
          <c:smooth val="0"/>
        </c:ser>
        <c:dLbls>
          <c:showLegendKey val="0"/>
          <c:showVal val="0"/>
          <c:showCatName val="0"/>
          <c:showSerName val="0"/>
          <c:showPercent val="0"/>
          <c:showBubbleSize val="0"/>
        </c:dLbls>
        <c:axId val="224655232"/>
        <c:axId val="224656768"/>
      </c:scatterChart>
      <c:valAx>
        <c:axId val="224655232"/>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4656768"/>
        <c:crosses val="autoZero"/>
        <c:crossBetween val="midCat"/>
        <c:majorUnit val="50"/>
        <c:minorUnit val="50"/>
      </c:valAx>
      <c:valAx>
        <c:axId val="224656768"/>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4655232"/>
        <c:crosses val="autoZero"/>
        <c:crossBetween val="midCat"/>
        <c:majorUnit val="50"/>
        <c:minorUnit val="50"/>
      </c:valAx>
      <c:spPr>
        <a:solidFill>
          <a:srgbClr val="C0C0C0"/>
        </a:solidFill>
        <a:ln w="12700">
          <a:solidFill>
            <a:srgbClr val="808080"/>
          </a:solidFill>
          <a:prstDash val="solid"/>
        </a:ln>
      </c:spPr>
    </c:plotArea>
    <c:plotVisOnly val="1"/>
    <c:dispBlanksAs val="gap"/>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'4'!$N$1</c:f>
          <c:strCache>
            <c:ptCount val="1"/>
            <c:pt idx="0">
              <c:v>0 - Moving - Static. 
Range [m]:1000 0
Gun Jump: : 0 , 0
Mean:-0.26 , 0.13
Standard Deviation:0.55 , 0.28
Maximum Difference:1.55 , 1.09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17722181972449783"/>
          <c:w val="0.91597633136094658"/>
          <c:h val="0.77865694304990396"/>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'4'!$D$20:$D$49</c:f>
              <c:numCache>
                <c:formatCode>0.00</c:formatCode>
                <c:ptCount val="30"/>
                <c:pt idx="0">
                  <c:v>39</c:v>
                </c:pt>
                <c:pt idx="1">
                  <c:v>5</c:v>
                </c:pt>
                <c:pt idx="2">
                  <c:v>0</c:v>
                </c:pt>
                <c:pt idx="3">
                  <c:v>43</c:v>
                </c:pt>
                <c:pt idx="4">
                  <c:v>38</c:v>
                </c:pt>
                <c:pt idx="5">
                  <c:v>-7</c:v>
                </c:pt>
                <c:pt idx="6">
                  <c:v>-49</c:v>
                </c:pt>
                <c:pt idx="7">
                  <c:v>-83</c:v>
                </c:pt>
                <c:pt idx="8">
                  <c:v>-103</c:v>
                </c:pt>
                <c:pt idx="9">
                  <c:v>-112</c:v>
                </c:pt>
                <c:pt idx="10">
                  <c:v>-60</c:v>
                </c:pt>
                <c:pt idx="11">
                  <c:v>-26</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'4'!$E$20:$E$49</c:f>
              <c:numCache>
                <c:formatCode>0.00</c:formatCode>
                <c:ptCount val="30"/>
                <c:pt idx="0">
                  <c:v>11</c:v>
                </c:pt>
                <c:pt idx="1">
                  <c:v>3</c:v>
                </c:pt>
                <c:pt idx="2">
                  <c:v>0</c:v>
                </c:pt>
                <c:pt idx="3">
                  <c:v>-3</c:v>
                </c:pt>
                <c:pt idx="4">
                  <c:v>-14</c:v>
                </c:pt>
                <c:pt idx="5">
                  <c:v>44</c:v>
                </c:pt>
                <c:pt idx="6">
                  <c:v>15</c:v>
                </c:pt>
                <c:pt idx="7">
                  <c:v>11</c:v>
                </c:pt>
                <c:pt idx="8">
                  <c:v>15</c:v>
                </c:pt>
                <c:pt idx="9">
                  <c:v>25</c:v>
                </c:pt>
                <c:pt idx="10">
                  <c:v>-33</c:v>
                </c:pt>
                <c:pt idx="11">
                  <c:v>76</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'4'!$D$51</c:f>
              <c:numCache>
                <c:formatCode>0.0</c:formatCode>
                <c:ptCount val="1"/>
                <c:pt idx="0">
                  <c:v>-26.25</c:v>
                </c:pt>
              </c:numCache>
            </c:numRef>
          </c:xVal>
          <c:yVal>
            <c:numRef>
              <c:f>'4'!$E$51</c:f>
              <c:numCache>
                <c:formatCode>0.00</c:formatCode>
                <c:ptCount val="1"/>
                <c:pt idx="0">
                  <c:v>12.5</c:v>
                </c:pt>
              </c:numCache>
            </c:numRef>
          </c:yVal>
          <c:smooth val="0"/>
        </c:ser>
        <c:ser>
          <c:idx val="2"/>
          <c:order val="2"/>
          <c:tx>
            <c:v>Real Target</c:v>
          </c:tx>
          <c:spPr>
            <a:ln w="28575">
              <a:solidFill>
                <a:schemeClr val="bg1"/>
              </a:solidFill>
            </a:ln>
          </c:spPr>
          <c:marker>
            <c:symbol val="none"/>
          </c:marker>
          <c:xVal>
            <c:numRef>
              <c:f>'4'!$H$64:$H$68</c:f>
              <c:numCache>
                <c:formatCode>0.00</c:formatCode>
                <c:ptCount val="5"/>
                <c:pt idx="0">
                  <c:v>114.99999999999999</c:v>
                </c:pt>
                <c:pt idx="1">
                  <c:v>115</c:v>
                </c:pt>
                <c:pt idx="2">
                  <c:v>-114.99999999999999</c:v>
                </c:pt>
                <c:pt idx="3">
                  <c:v>-114.99999999999999</c:v>
                </c:pt>
                <c:pt idx="4">
                  <c:v>114.99999999999999</c:v>
                </c:pt>
              </c:numCache>
            </c:numRef>
          </c:xVal>
          <c:yVal>
            <c:numRef>
              <c:f>'4'!$I$64:$I$68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'4'!$M$61:$M$65</c:f>
              <c:numCache>
                <c:formatCode>0.00</c:formatCode>
                <c:ptCount val="5"/>
                <c:pt idx="0">
                  <c:v>-112</c:v>
                </c:pt>
                <c:pt idx="1">
                  <c:v>-112</c:v>
                </c:pt>
                <c:pt idx="2">
                  <c:v>43</c:v>
                </c:pt>
                <c:pt idx="3">
                  <c:v>43</c:v>
                </c:pt>
                <c:pt idx="4">
                  <c:v>-112</c:v>
                </c:pt>
              </c:numCache>
            </c:numRef>
          </c:xVal>
          <c:yVal>
            <c:numRef>
              <c:f>'4'!$N$61:$N$65</c:f>
              <c:numCache>
                <c:formatCode>0.00</c:formatCode>
                <c:ptCount val="5"/>
                <c:pt idx="0">
                  <c:v>-33</c:v>
                </c:pt>
                <c:pt idx="1">
                  <c:v>76</c:v>
                </c:pt>
                <c:pt idx="2">
                  <c:v>76</c:v>
                </c:pt>
                <c:pt idx="3">
                  <c:v>-33</c:v>
                </c:pt>
                <c:pt idx="4">
                  <c:v>-33</c:v>
                </c:pt>
              </c:numCache>
            </c:numRef>
          </c:yVal>
          <c:smooth val="0"/>
        </c:ser>
        <c:dLbls>
          <c:showLegendKey val="0"/>
          <c:showVal val="0"/>
          <c:showCatName val="0"/>
          <c:showSerName val="0"/>
          <c:showPercent val="0"/>
          <c:showBubbleSize val="0"/>
        </c:dLbls>
        <c:axId val="224668288"/>
        <c:axId val="224678272"/>
      </c:scatterChart>
      <c:valAx>
        <c:axId val="224668288"/>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4678272"/>
        <c:crosses val="autoZero"/>
        <c:crossBetween val="midCat"/>
        <c:majorUnit val="50"/>
        <c:minorUnit val="50"/>
      </c:valAx>
      <c:valAx>
        <c:axId val="224678272"/>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4668288"/>
        <c:crosses val="autoZero"/>
        <c:crossBetween val="midCat"/>
        <c:majorUnit val="50"/>
        <c:minorUnit val="50"/>
      </c:valAx>
      <c:spPr>
        <a:solidFill>
          <a:srgbClr val="C0C0C0"/>
        </a:solidFill>
        <a:ln w="12700">
          <a:solidFill>
            <a:srgbClr val="808080"/>
          </a:solidFill>
          <a:prstDash val="solid"/>
        </a:ln>
      </c:spPr>
    </c:plotArea>
    <c:plotVisOnly val="1"/>
    <c:dispBlanksAs val="gap"/>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'5'!$N$1</c:f>
          <c:strCache>
            <c:ptCount val="1"/>
            <c:pt idx="0">
              <c:v>0 - Moving - Static. 
Range [m]:1500 0
Gun Jump: : 0 , 0
Mean:-0.21 , 0.1
Standard Deviation:0.27 , 0.48
Maximum Difference:0.82 , 1.23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047552430707156"/>
          <c:w val="0.91597633136094658"/>
          <c:h val="0.7511235302088195"/>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'5'!$D$20:$D$49</c:f>
              <c:numCache>
                <c:formatCode>0.00</c:formatCode>
                <c:ptCount val="30"/>
                <c:pt idx="0">
                  <c:v>-23</c:v>
                </c:pt>
                <c:pt idx="1">
                  <c:v>-23</c:v>
                </c:pt>
                <c:pt idx="2">
                  <c:v>30</c:v>
                </c:pt>
                <c:pt idx="3">
                  <c:v>-55</c:v>
                </c:pt>
                <c:pt idx="4">
                  <c:v>14</c:v>
                </c:pt>
                <c:pt idx="5">
                  <c:v>-44</c:v>
                </c:pt>
                <c:pt idx="6">
                  <c:v>-57</c:v>
                </c:pt>
                <c:pt idx="7">
                  <c:v>-93</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'5'!$E$20:$E$49</c:f>
              <c:numCache>
                <c:formatCode>0.00</c:formatCode>
                <c:ptCount val="30"/>
                <c:pt idx="0">
                  <c:v>93</c:v>
                </c:pt>
                <c:pt idx="1">
                  <c:v>71</c:v>
                </c:pt>
                <c:pt idx="2">
                  <c:v>43</c:v>
                </c:pt>
                <c:pt idx="3">
                  <c:v>48</c:v>
                </c:pt>
                <c:pt idx="4">
                  <c:v>71</c:v>
                </c:pt>
                <c:pt idx="5">
                  <c:v>-70</c:v>
                </c:pt>
                <c:pt idx="6">
                  <c:v>-91</c:v>
                </c:pt>
                <c:pt idx="7">
                  <c:v>-49</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'5'!$D$51</c:f>
              <c:numCache>
                <c:formatCode>0.0</c:formatCode>
                <c:ptCount val="1"/>
                <c:pt idx="0">
                  <c:v>-31.375</c:v>
                </c:pt>
              </c:numCache>
            </c:numRef>
          </c:xVal>
          <c:yVal>
            <c:numRef>
              <c:f>'5'!$E$51</c:f>
              <c:numCache>
                <c:formatCode>0.00</c:formatCode>
                <c:ptCount val="1"/>
                <c:pt idx="0">
                  <c:v>14.5</c:v>
                </c:pt>
              </c:numCache>
            </c:numRef>
          </c:yVal>
          <c:smooth val="0"/>
        </c:ser>
        <c:ser>
          <c:idx val="2"/>
          <c:order val="2"/>
          <c:tx>
            <c:v>Real Target</c:v>
          </c:tx>
          <c:spPr>
            <a:ln w="28575">
              <a:solidFill>
                <a:schemeClr val="bg1"/>
              </a:solidFill>
            </a:ln>
          </c:spPr>
          <c:marker>
            <c:symbol val="none"/>
          </c:marker>
          <c:xVal>
            <c:numRef>
              <c:f>'5'!$H$64:$H$68</c:f>
              <c:numCache>
                <c:formatCode>0.00</c:formatCode>
                <c:ptCount val="5"/>
                <c:pt idx="0">
                  <c:v>114.99999999999999</c:v>
                </c:pt>
                <c:pt idx="1">
                  <c:v>115</c:v>
                </c:pt>
                <c:pt idx="2">
                  <c:v>-114.99999999999999</c:v>
                </c:pt>
                <c:pt idx="3">
                  <c:v>-114.99999999999999</c:v>
                </c:pt>
                <c:pt idx="4">
                  <c:v>114.99999999999999</c:v>
                </c:pt>
              </c:numCache>
            </c:numRef>
          </c:xVal>
          <c:yVal>
            <c:numRef>
              <c:f>'5'!$I$64:$I$68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'5'!$M$61:$M$65</c:f>
              <c:numCache>
                <c:formatCode>0.00</c:formatCode>
                <c:ptCount val="5"/>
                <c:pt idx="0">
                  <c:v>-93</c:v>
                </c:pt>
                <c:pt idx="1">
                  <c:v>-93</c:v>
                </c:pt>
                <c:pt idx="2">
                  <c:v>30</c:v>
                </c:pt>
                <c:pt idx="3">
                  <c:v>30</c:v>
                </c:pt>
                <c:pt idx="4">
                  <c:v>-93</c:v>
                </c:pt>
              </c:numCache>
            </c:numRef>
          </c:xVal>
          <c:yVal>
            <c:numRef>
              <c:f>'5'!$N$61:$N$65</c:f>
              <c:numCache>
                <c:formatCode>0.00</c:formatCode>
                <c:ptCount val="5"/>
                <c:pt idx="0">
                  <c:v>-91</c:v>
                </c:pt>
                <c:pt idx="1">
                  <c:v>93</c:v>
                </c:pt>
                <c:pt idx="2">
                  <c:v>93</c:v>
                </c:pt>
                <c:pt idx="3">
                  <c:v>-91</c:v>
                </c:pt>
                <c:pt idx="4">
                  <c:v>-91</c:v>
                </c:pt>
              </c:numCache>
            </c:numRef>
          </c:yVal>
          <c:smooth val="0"/>
        </c:ser>
        <c:dLbls>
          <c:showLegendKey val="0"/>
          <c:showVal val="0"/>
          <c:showCatName val="0"/>
          <c:showSerName val="0"/>
          <c:showPercent val="0"/>
          <c:showBubbleSize val="0"/>
        </c:dLbls>
        <c:axId val="225430912"/>
        <c:axId val="225432704"/>
      </c:scatterChart>
      <c:valAx>
        <c:axId val="225430912"/>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5432704"/>
        <c:crosses val="autoZero"/>
        <c:crossBetween val="midCat"/>
        <c:majorUnit val="50"/>
        <c:minorUnit val="50"/>
      </c:valAx>
      <c:valAx>
        <c:axId val="225432704"/>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5430912"/>
        <c:crosses val="autoZero"/>
        <c:crossBetween val="midCat"/>
        <c:majorUnit val="50"/>
        <c:minorUnit val="50"/>
      </c:valAx>
      <c:spPr>
        <a:solidFill>
          <a:srgbClr val="C0C0C0"/>
        </a:solidFill>
        <a:ln w="12700">
          <a:solidFill>
            <a:srgbClr val="808080"/>
          </a:solidFill>
          <a:prstDash val="solid"/>
        </a:ln>
      </c:spPr>
    </c:plotArea>
    <c:plotVisOnly val="1"/>
    <c:dispBlanksAs val="gap"/>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'6'!$N$1</c:f>
          <c:strCache>
            <c:ptCount val="1"/>
            <c:pt idx="0">
              <c:v>0 - Moving - Static. 
Range [m]:1500 0
Gun Jump: : 0 , 0
Mean:-0.25 , -0.05
Standard Deviation:0.18 , 0.36
Maximum Difference:0.46 , 0.93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1826845761926819"/>
          <c:w val="0.91597633136094658"/>
          <c:h val="0.73761012814574645"/>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'6'!$D$20:$D$49</c:f>
              <c:numCache>
                <c:formatCode>0.00</c:formatCode>
                <c:ptCount val="30"/>
                <c:pt idx="0">
                  <c:v>-63</c:v>
                </c:pt>
                <c:pt idx="1">
                  <c:v>-47</c:v>
                </c:pt>
                <c:pt idx="2">
                  <c:v>-50</c:v>
                </c:pt>
                <c:pt idx="3">
                  <c:v>6</c:v>
                </c:pt>
                <c:pt idx="4">
                  <c:v>-30</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'6'!$E$20:$E$49</c:f>
              <c:numCache>
                <c:formatCode>0.00</c:formatCode>
                <c:ptCount val="30"/>
                <c:pt idx="0">
                  <c:v>50</c:v>
                </c:pt>
                <c:pt idx="1">
                  <c:v>25</c:v>
                </c:pt>
                <c:pt idx="2">
                  <c:v>-19</c:v>
                </c:pt>
                <c:pt idx="3">
                  <c:v>0</c:v>
                </c:pt>
                <c:pt idx="4">
                  <c:v>-90</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'6'!$D$51</c:f>
              <c:numCache>
                <c:formatCode>0.0</c:formatCode>
                <c:ptCount val="1"/>
                <c:pt idx="0">
                  <c:v>-36.799999999999997</c:v>
                </c:pt>
              </c:numCache>
            </c:numRef>
          </c:xVal>
          <c:yVal>
            <c:numRef>
              <c:f>'6'!$E$51</c:f>
              <c:numCache>
                <c:formatCode>0.00</c:formatCode>
                <c:ptCount val="1"/>
                <c:pt idx="0">
                  <c:v>-6.8</c:v>
                </c:pt>
              </c:numCache>
            </c:numRef>
          </c:yVal>
          <c:smooth val="0"/>
        </c:ser>
        <c:ser>
          <c:idx val="2"/>
          <c:order val="2"/>
          <c:tx>
            <c:v>Real Target</c:v>
          </c:tx>
          <c:spPr>
            <a:ln w="28575">
              <a:solidFill>
                <a:schemeClr val="bg1"/>
              </a:solidFill>
            </a:ln>
          </c:spPr>
          <c:marker>
            <c:symbol val="none"/>
          </c:marker>
          <c:xVal>
            <c:numRef>
              <c:f>'6'!$H$64:$H$68</c:f>
              <c:numCache>
                <c:formatCode>0.00</c:formatCode>
                <c:ptCount val="5"/>
                <c:pt idx="0">
                  <c:v>114.99999999999999</c:v>
                </c:pt>
                <c:pt idx="1">
                  <c:v>115</c:v>
                </c:pt>
                <c:pt idx="2">
                  <c:v>-114.99999999999999</c:v>
                </c:pt>
                <c:pt idx="3">
                  <c:v>-114.99999999999999</c:v>
                </c:pt>
                <c:pt idx="4">
                  <c:v>114.99999999999999</c:v>
                </c:pt>
              </c:numCache>
            </c:numRef>
          </c:xVal>
          <c:yVal>
            <c:numRef>
              <c:f>'6'!$I$64:$I$68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'6'!$M$61:$M$65</c:f>
              <c:numCache>
                <c:formatCode>0.00</c:formatCode>
                <c:ptCount val="5"/>
                <c:pt idx="0">
                  <c:v>-63</c:v>
                </c:pt>
                <c:pt idx="1">
                  <c:v>-63</c:v>
                </c:pt>
                <c:pt idx="2">
                  <c:v>6</c:v>
                </c:pt>
                <c:pt idx="3">
                  <c:v>6</c:v>
                </c:pt>
                <c:pt idx="4">
                  <c:v>-63</c:v>
                </c:pt>
              </c:numCache>
            </c:numRef>
          </c:xVal>
          <c:yVal>
            <c:numRef>
              <c:f>'6'!$N$61:$N$65</c:f>
              <c:numCache>
                <c:formatCode>0.00</c:formatCode>
                <c:ptCount val="5"/>
                <c:pt idx="0">
                  <c:v>-90</c:v>
                </c:pt>
                <c:pt idx="1">
                  <c:v>50</c:v>
                </c:pt>
                <c:pt idx="2">
                  <c:v>50</c:v>
                </c:pt>
                <c:pt idx="3">
                  <c:v>-90</c:v>
                </c:pt>
                <c:pt idx="4">
                  <c:v>-90</c:v>
                </c:pt>
              </c:numCache>
            </c:numRef>
          </c:yVal>
          <c:smooth val="0"/>
        </c:ser>
        <c:dLbls>
          <c:showLegendKey val="0"/>
          <c:showVal val="0"/>
          <c:showCatName val="0"/>
          <c:showSerName val="0"/>
          <c:showPercent val="0"/>
          <c:showBubbleSize val="0"/>
        </c:dLbls>
        <c:axId val="224773248"/>
        <c:axId val="224774784"/>
      </c:scatterChart>
      <c:valAx>
        <c:axId val="224773248"/>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4774784"/>
        <c:crosses val="autoZero"/>
        <c:crossBetween val="midCat"/>
        <c:majorUnit val="50"/>
        <c:minorUnit val="50"/>
      </c:valAx>
      <c:valAx>
        <c:axId val="224774784"/>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4773248"/>
        <c:crosses val="autoZero"/>
        <c:crossBetween val="midCat"/>
        <c:majorUnit val="50"/>
        <c:minorUnit val="50"/>
      </c:valAx>
      <c:spPr>
        <a:solidFill>
          <a:srgbClr val="C0C0C0"/>
        </a:solidFill>
        <a:ln w="12700">
          <a:solidFill>
            <a:srgbClr val="808080"/>
          </a:solidFill>
          <a:prstDash val="solid"/>
        </a:ln>
      </c:spPr>
    </c:plotArea>
    <c:plotVisOnly val="1"/>
    <c:dispBlanksAs val="gap"/>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'7'!$N$1</c:f>
          <c:strCache>
            <c:ptCount val="1"/>
            <c:pt idx="0">
              <c:v>0 - Static - Static. 
Range [m]:1001 0
Gun Jump: : 0 , 0
Mean:-0.22 , 0.32
Standard Deviation:0.3 , 0.27
Maximum Difference:1.06 , 0.8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2183145508298452"/>
          <c:w val="0.91597633136094658"/>
          <c:h val="0.73404724409448818"/>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'7'!$D$20:$D$49</c:f>
              <c:numCache>
                <c:formatCode>0.00</c:formatCode>
                <c:ptCount val="30"/>
                <c:pt idx="0">
                  <c:v>24</c:v>
                </c:pt>
                <c:pt idx="1">
                  <c:v>20</c:v>
                </c:pt>
                <c:pt idx="2">
                  <c:v>-14</c:v>
                </c:pt>
                <c:pt idx="3">
                  <c:v>-25</c:v>
                </c:pt>
                <c:pt idx="4">
                  <c:v>-29</c:v>
                </c:pt>
                <c:pt idx="5">
                  <c:v>-25</c:v>
                </c:pt>
                <c:pt idx="6">
                  <c:v>-33</c:v>
                </c:pt>
                <c:pt idx="7">
                  <c:v>-82</c:v>
                </c:pt>
                <c:pt idx="8">
                  <c:v>-19</c:v>
                </c:pt>
                <c:pt idx="9">
                  <c:v>-39</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'7'!$E$20:$E$49</c:f>
              <c:numCache>
                <c:formatCode>0.00</c:formatCode>
                <c:ptCount val="30"/>
                <c:pt idx="0">
                  <c:v>5</c:v>
                </c:pt>
                <c:pt idx="1">
                  <c:v>-10</c:v>
                </c:pt>
                <c:pt idx="2">
                  <c:v>35</c:v>
                </c:pt>
                <c:pt idx="3">
                  <c:v>35</c:v>
                </c:pt>
                <c:pt idx="4">
                  <c:v>31</c:v>
                </c:pt>
                <c:pt idx="5">
                  <c:v>54</c:v>
                </c:pt>
                <c:pt idx="6">
                  <c:v>70</c:v>
                </c:pt>
                <c:pt idx="7">
                  <c:v>53</c:v>
                </c:pt>
                <c:pt idx="8">
                  <c:v>-5</c:v>
                </c:pt>
                <c:pt idx="9">
                  <c:v>54</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'7'!$D$51</c:f>
              <c:numCache>
                <c:formatCode>0.0</c:formatCode>
                <c:ptCount val="1"/>
                <c:pt idx="0">
                  <c:v>-22.2</c:v>
                </c:pt>
              </c:numCache>
            </c:numRef>
          </c:xVal>
          <c:yVal>
            <c:numRef>
              <c:f>'7'!$E$51</c:f>
              <c:numCache>
                <c:formatCode>0.00</c:formatCode>
                <c:ptCount val="1"/>
                <c:pt idx="0">
                  <c:v>32.200000000000003</c:v>
                </c:pt>
              </c:numCache>
            </c:numRef>
          </c:yVal>
          <c:smooth val="0"/>
        </c:ser>
        <c:ser>
          <c:idx val="2"/>
          <c:order val="2"/>
          <c:tx>
            <c:v>Real Target</c:v>
          </c:tx>
          <c:spPr>
            <a:ln w="28575">
              <a:solidFill>
                <a:schemeClr val="bg1"/>
              </a:solidFill>
            </a:ln>
          </c:spPr>
          <c:marker>
            <c:symbol val="none"/>
          </c:marker>
          <c:xVal>
            <c:numRef>
              <c:f>'7'!$H$64:$H$68</c:f>
              <c:numCache>
                <c:formatCode>0.00</c:formatCode>
                <c:ptCount val="5"/>
                <c:pt idx="0">
                  <c:v>114.99999999999999</c:v>
                </c:pt>
                <c:pt idx="1">
                  <c:v>115</c:v>
                </c:pt>
                <c:pt idx="2">
                  <c:v>-114.99999999999999</c:v>
                </c:pt>
                <c:pt idx="3">
                  <c:v>-114.99999999999999</c:v>
                </c:pt>
                <c:pt idx="4">
                  <c:v>114.99999999999999</c:v>
                </c:pt>
              </c:numCache>
            </c:numRef>
          </c:xVal>
          <c:yVal>
            <c:numRef>
              <c:f>'7'!$I$64:$I$68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'7'!$M$61:$M$65</c:f>
              <c:numCache>
                <c:formatCode>0.00</c:formatCode>
                <c:ptCount val="5"/>
                <c:pt idx="0">
                  <c:v>-82</c:v>
                </c:pt>
                <c:pt idx="1">
                  <c:v>-82</c:v>
                </c:pt>
                <c:pt idx="2">
                  <c:v>24</c:v>
                </c:pt>
                <c:pt idx="3">
                  <c:v>24</c:v>
                </c:pt>
                <c:pt idx="4">
                  <c:v>-82</c:v>
                </c:pt>
              </c:numCache>
            </c:numRef>
          </c:xVal>
          <c:yVal>
            <c:numRef>
              <c:f>'7'!$N$61:$N$65</c:f>
              <c:numCache>
                <c:formatCode>0.00</c:formatCode>
                <c:ptCount val="5"/>
                <c:pt idx="0">
                  <c:v>-10</c:v>
                </c:pt>
                <c:pt idx="1">
                  <c:v>70</c:v>
                </c:pt>
                <c:pt idx="2">
                  <c:v>70</c:v>
                </c:pt>
                <c:pt idx="3">
                  <c:v>-10</c:v>
                </c:pt>
                <c:pt idx="4">
                  <c:v>-10</c:v>
                </c:pt>
              </c:numCache>
            </c:numRef>
          </c:yVal>
          <c:smooth val="0"/>
        </c:ser>
        <c:dLbls>
          <c:showLegendKey val="0"/>
          <c:showVal val="0"/>
          <c:showCatName val="0"/>
          <c:showSerName val="0"/>
          <c:showPercent val="0"/>
          <c:showBubbleSize val="0"/>
        </c:dLbls>
        <c:axId val="225683328"/>
        <c:axId val="225684864"/>
      </c:scatterChart>
      <c:valAx>
        <c:axId val="225683328"/>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5684864"/>
        <c:crosses val="autoZero"/>
        <c:crossBetween val="midCat"/>
        <c:majorUnit val="50"/>
        <c:minorUnit val="50"/>
      </c:valAx>
      <c:valAx>
        <c:axId val="225684864"/>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5683328"/>
        <c:crosses val="autoZero"/>
        <c:crossBetween val="midCat"/>
        <c:majorUnit val="50"/>
        <c:minorUnit val="50"/>
      </c:valAx>
      <c:spPr>
        <a:solidFill>
          <a:srgbClr val="C0C0C0"/>
        </a:solidFill>
        <a:ln w="12700">
          <a:solidFill>
            <a:srgbClr val="808080"/>
          </a:solidFill>
          <a:prstDash val="solid"/>
        </a:ln>
      </c:spPr>
    </c:plotArea>
    <c:plotVisOnly val="1"/>
    <c:dispBlanksAs val="gap"/>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'8'!$N$1</c:f>
          <c:strCache>
            <c:ptCount val="1"/>
            <c:pt idx="0">
              <c:v>0 - Static - Static. 
Range [m]:1504 0
Gun Jump: : 0 , 0
Mean:-0.12 , 0.16
Standard Deviation:0.52 , 0.32
Maximum Difference:1.36 , 0.76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1885747738781725"/>
          <c:w val="0.91597633136094658"/>
          <c:h val="0.73702122178965546"/>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'8'!$D$20:$D$49</c:f>
              <c:numCache>
                <c:formatCode>0.00</c:formatCode>
                <c:ptCount val="30"/>
                <c:pt idx="0">
                  <c:v>16</c:v>
                </c:pt>
                <c:pt idx="1">
                  <c:v>89</c:v>
                </c:pt>
                <c:pt idx="2">
                  <c:v>-115</c:v>
                </c:pt>
                <c:pt idx="3">
                  <c:v>-71</c:v>
                </c:pt>
                <c:pt idx="4">
                  <c:v>-12</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'8'!$E$20:$E$49</c:f>
              <c:numCache>
                <c:formatCode>0.00</c:formatCode>
                <c:ptCount val="30"/>
                <c:pt idx="0">
                  <c:v>18</c:v>
                </c:pt>
                <c:pt idx="1">
                  <c:v>78</c:v>
                </c:pt>
                <c:pt idx="2">
                  <c:v>-36</c:v>
                </c:pt>
                <c:pt idx="3">
                  <c:v>-5</c:v>
                </c:pt>
                <c:pt idx="4">
                  <c:v>68</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'8'!$D$51</c:f>
              <c:numCache>
                <c:formatCode>0.0</c:formatCode>
                <c:ptCount val="1"/>
                <c:pt idx="0">
                  <c:v>-18.600000000000001</c:v>
                </c:pt>
              </c:numCache>
            </c:numRef>
          </c:xVal>
          <c:yVal>
            <c:numRef>
              <c:f>'8'!$E$51</c:f>
              <c:numCache>
                <c:formatCode>0.00</c:formatCode>
                <c:ptCount val="1"/>
                <c:pt idx="0">
                  <c:v>24.6</c:v>
                </c:pt>
              </c:numCache>
            </c:numRef>
          </c:yVal>
          <c:smooth val="0"/>
        </c:ser>
        <c:ser>
          <c:idx val="2"/>
          <c:order val="2"/>
          <c:tx>
            <c:v>Real Target</c:v>
          </c:tx>
          <c:spPr>
            <a:ln w="28575">
              <a:solidFill>
                <a:schemeClr val="bg1"/>
              </a:solidFill>
            </a:ln>
          </c:spPr>
          <c:marker>
            <c:symbol val="none"/>
          </c:marker>
          <c:xVal>
            <c:numRef>
              <c:f>'8'!$H$64:$H$68</c:f>
              <c:numCache>
                <c:formatCode>0.00</c:formatCode>
                <c:ptCount val="5"/>
                <c:pt idx="0">
                  <c:v>114.99999999999999</c:v>
                </c:pt>
                <c:pt idx="1">
                  <c:v>115</c:v>
                </c:pt>
                <c:pt idx="2">
                  <c:v>-114.99999999999999</c:v>
                </c:pt>
                <c:pt idx="3">
                  <c:v>-114.99999999999999</c:v>
                </c:pt>
                <c:pt idx="4">
                  <c:v>114.99999999999999</c:v>
                </c:pt>
              </c:numCache>
            </c:numRef>
          </c:xVal>
          <c:yVal>
            <c:numRef>
              <c:f>'8'!$I$64:$I$68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'8'!$M$61:$M$65</c:f>
              <c:numCache>
                <c:formatCode>0.00</c:formatCode>
                <c:ptCount val="5"/>
                <c:pt idx="0">
                  <c:v>-115</c:v>
                </c:pt>
                <c:pt idx="1">
                  <c:v>-115</c:v>
                </c:pt>
                <c:pt idx="2">
                  <c:v>89</c:v>
                </c:pt>
                <c:pt idx="3">
                  <c:v>89</c:v>
                </c:pt>
                <c:pt idx="4">
                  <c:v>-115</c:v>
                </c:pt>
              </c:numCache>
            </c:numRef>
          </c:xVal>
          <c:yVal>
            <c:numRef>
              <c:f>'8'!$N$61:$N$65</c:f>
              <c:numCache>
                <c:formatCode>0.00</c:formatCode>
                <c:ptCount val="5"/>
                <c:pt idx="0">
                  <c:v>-36</c:v>
                </c:pt>
                <c:pt idx="1">
                  <c:v>78</c:v>
                </c:pt>
                <c:pt idx="2">
                  <c:v>78</c:v>
                </c:pt>
                <c:pt idx="3">
                  <c:v>-36</c:v>
                </c:pt>
                <c:pt idx="4">
                  <c:v>-36</c:v>
                </c:pt>
              </c:numCache>
            </c:numRef>
          </c:yVal>
          <c:smooth val="0"/>
        </c:ser>
        <c:dLbls>
          <c:showLegendKey val="0"/>
          <c:showVal val="0"/>
          <c:showCatName val="0"/>
          <c:showSerName val="0"/>
          <c:showPercent val="0"/>
          <c:showBubbleSize val="0"/>
        </c:dLbls>
        <c:axId val="236567168"/>
        <c:axId val="236577152"/>
      </c:scatterChart>
      <c:valAx>
        <c:axId val="236567168"/>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6577152"/>
        <c:crosses val="autoZero"/>
        <c:crossBetween val="midCat"/>
        <c:majorUnit val="50"/>
        <c:minorUnit val="50"/>
      </c:valAx>
      <c:valAx>
        <c:axId val="236577152"/>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6567168"/>
        <c:crosses val="autoZero"/>
        <c:crossBetween val="midCat"/>
        <c:majorUnit val="50"/>
        <c:minorUnit val="50"/>
      </c:valAx>
      <c:spPr>
        <a:solidFill>
          <a:srgbClr val="C0C0C0"/>
        </a:solidFill>
        <a:ln w="12700">
          <a:solidFill>
            <a:srgbClr val="808080"/>
          </a:solidFill>
          <a:prstDash val="solid"/>
        </a:ln>
      </c:spPr>
    </c:plotArea>
    <c:plotVisOnly val="1"/>
    <c:dispBlanksAs val="gap"/>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'9'!$N$1</c:f>
          <c:strCache>
            <c:ptCount val="1"/>
            <c:pt idx="0">
              <c:v>0 - Static - Static. 
Range [m]:1504 0
Gun Jump: : 0 , 0
Mean:-0.23 , 0.1
Standard Deviation:0.53 , 0.43
Maximum Difference:1.22 , 1.16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0696156660714812"/>
          <c:w val="0.91597633136094658"/>
          <c:h val="0.74891713257032466"/>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'9'!$D$20:$D$49</c:f>
              <c:numCache>
                <c:formatCode>0.00</c:formatCode>
                <c:ptCount val="30"/>
                <c:pt idx="0">
                  <c:v>-112</c:v>
                </c:pt>
                <c:pt idx="1">
                  <c:v>-100</c:v>
                </c:pt>
                <c:pt idx="2">
                  <c:v>-37</c:v>
                </c:pt>
                <c:pt idx="3">
                  <c:v>-86</c:v>
                </c:pt>
                <c:pt idx="4">
                  <c:v>52</c:v>
                </c:pt>
                <c:pt idx="5">
                  <c:v>72</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'9'!$E$20:$E$49</c:f>
              <c:numCache>
                <c:formatCode>0.00</c:formatCode>
                <c:ptCount val="30"/>
                <c:pt idx="0">
                  <c:v>75</c:v>
                </c:pt>
                <c:pt idx="1">
                  <c:v>62</c:v>
                </c:pt>
                <c:pt idx="2">
                  <c:v>28</c:v>
                </c:pt>
                <c:pt idx="3">
                  <c:v>39</c:v>
                </c:pt>
                <c:pt idx="4">
                  <c:v>-15</c:v>
                </c:pt>
                <c:pt idx="5">
                  <c:v>-99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'9'!$D$51</c:f>
              <c:numCache>
                <c:formatCode>0.0</c:formatCode>
                <c:ptCount val="1"/>
                <c:pt idx="0">
                  <c:v>-35.166666666666664</c:v>
                </c:pt>
              </c:numCache>
            </c:numRef>
          </c:xVal>
          <c:yVal>
            <c:numRef>
              <c:f>'9'!$E$51</c:f>
              <c:numCache>
                <c:formatCode>0.00</c:formatCode>
                <c:ptCount val="1"/>
                <c:pt idx="0">
                  <c:v>15</c:v>
                </c:pt>
              </c:numCache>
            </c:numRef>
          </c:yVal>
          <c:smooth val="0"/>
        </c:ser>
        <c:ser>
          <c:idx val="2"/>
          <c:order val="2"/>
          <c:tx>
            <c:v>Real Target</c:v>
          </c:tx>
          <c:spPr>
            <a:ln w="28575">
              <a:solidFill>
                <a:schemeClr val="bg1"/>
              </a:solidFill>
            </a:ln>
          </c:spPr>
          <c:marker>
            <c:symbol val="none"/>
          </c:marker>
          <c:xVal>
            <c:numRef>
              <c:f>'9'!$H$64:$H$68</c:f>
              <c:numCache>
                <c:formatCode>0.00</c:formatCode>
                <c:ptCount val="5"/>
                <c:pt idx="0">
                  <c:v>114.99999999999999</c:v>
                </c:pt>
                <c:pt idx="1">
                  <c:v>115</c:v>
                </c:pt>
                <c:pt idx="2">
                  <c:v>-114.99999999999999</c:v>
                </c:pt>
                <c:pt idx="3">
                  <c:v>-114.99999999999999</c:v>
                </c:pt>
                <c:pt idx="4">
                  <c:v>114.99999999999999</c:v>
                </c:pt>
              </c:numCache>
            </c:numRef>
          </c:xVal>
          <c:yVal>
            <c:numRef>
              <c:f>'9'!$I$64:$I$68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'9'!$M$61:$M$65</c:f>
              <c:numCache>
                <c:formatCode>0.00</c:formatCode>
                <c:ptCount val="5"/>
                <c:pt idx="0">
                  <c:v>-112</c:v>
                </c:pt>
                <c:pt idx="1">
                  <c:v>-112</c:v>
                </c:pt>
                <c:pt idx="2">
                  <c:v>72</c:v>
                </c:pt>
                <c:pt idx="3">
                  <c:v>72</c:v>
                </c:pt>
                <c:pt idx="4">
                  <c:v>-112</c:v>
                </c:pt>
              </c:numCache>
            </c:numRef>
          </c:xVal>
          <c:yVal>
            <c:numRef>
              <c:f>'9'!$N$61:$N$65</c:f>
              <c:numCache>
                <c:formatCode>0.00</c:formatCode>
                <c:ptCount val="5"/>
                <c:pt idx="0">
                  <c:v>-99</c:v>
                </c:pt>
                <c:pt idx="1">
                  <c:v>75</c:v>
                </c:pt>
                <c:pt idx="2">
                  <c:v>75</c:v>
                </c:pt>
                <c:pt idx="3">
                  <c:v>-99</c:v>
                </c:pt>
                <c:pt idx="4">
                  <c:v>-99</c:v>
                </c:pt>
              </c:numCache>
            </c:numRef>
          </c:yVal>
          <c:smooth val="0"/>
        </c:ser>
        <c:dLbls>
          <c:showLegendKey val="0"/>
          <c:showVal val="0"/>
          <c:showCatName val="0"/>
          <c:showSerName val="0"/>
          <c:showPercent val="0"/>
          <c:showBubbleSize val="0"/>
        </c:dLbls>
        <c:axId val="237325696"/>
        <c:axId val="237335680"/>
      </c:scatterChart>
      <c:valAx>
        <c:axId val="237325696"/>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7335680"/>
        <c:crosses val="autoZero"/>
        <c:crossBetween val="midCat"/>
        <c:majorUnit val="50"/>
        <c:minorUnit val="50"/>
      </c:valAx>
      <c:valAx>
        <c:axId val="237335680"/>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7325696"/>
        <c:crosses val="autoZero"/>
        <c:crossBetween val="midCat"/>
        <c:majorUnit val="50"/>
        <c:minorUnit val="50"/>
      </c:valAx>
      <c:spPr>
        <a:solidFill>
          <a:srgbClr val="C0C0C0"/>
        </a:solidFill>
        <a:ln w="12700">
          <a:solidFill>
            <a:srgbClr val="808080"/>
          </a:solidFill>
          <a:prstDash val="solid"/>
        </a:ln>
      </c:spPr>
    </c:plotArea>
    <c:plotVisOnly val="1"/>
    <c:dispBlanksAs val="gap"/>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'10'!$N$1</c:f>
          <c:strCache>
            <c:ptCount val="1"/>
            <c:pt idx="0">
              <c:v>0 - Moving - Static. 
Range [m]:1504 0
Gun Jump: : 0 , 0
Mean:-0.33 , 0.31
Standard Deviation:0.14 , 0.27
Maximum Difference:0.53 , 0.6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1142253314989903"/>
          <c:w val="0.91597633136094658"/>
          <c:h val="0.7444561660275737"/>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'10'!$D$20:$D$49</c:f>
              <c:numCache>
                <c:formatCode>0.00</c:formatCode>
                <c:ptCount val="30"/>
                <c:pt idx="0">
                  <c:v>-32</c:v>
                </c:pt>
                <c:pt idx="1">
                  <c:v>-40</c:v>
                </c:pt>
                <c:pt idx="2">
                  <c:v>-48</c:v>
                </c:pt>
                <c:pt idx="3">
                  <c:v>-80</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'10'!$E$20:$E$49</c:f>
              <c:numCache>
                <c:formatCode>0.00</c:formatCode>
                <c:ptCount val="30"/>
                <c:pt idx="0">
                  <c:v>69</c:v>
                </c:pt>
                <c:pt idx="1">
                  <c:v>92</c:v>
                </c:pt>
                <c:pt idx="2">
                  <c:v>23</c:v>
                </c:pt>
                <c:pt idx="3">
                  <c:v>2</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'10'!$D$51</c:f>
              <c:numCache>
                <c:formatCode>0.0</c:formatCode>
                <c:ptCount val="1"/>
                <c:pt idx="0">
                  <c:v>-50</c:v>
                </c:pt>
              </c:numCache>
            </c:numRef>
          </c:xVal>
          <c:yVal>
            <c:numRef>
              <c:f>'10'!$E$51</c:f>
              <c:numCache>
                <c:formatCode>0.00</c:formatCode>
                <c:ptCount val="1"/>
                <c:pt idx="0">
                  <c:v>46.5</c:v>
                </c:pt>
              </c:numCache>
            </c:numRef>
          </c:yVal>
          <c:smooth val="0"/>
        </c:ser>
        <c:ser>
          <c:idx val="2"/>
          <c:order val="2"/>
          <c:tx>
            <c:v>Real Target</c:v>
          </c:tx>
          <c:spPr>
            <a:ln w="28575">
              <a:solidFill>
                <a:schemeClr val="bg1"/>
              </a:solidFill>
            </a:ln>
          </c:spPr>
          <c:marker>
            <c:symbol val="none"/>
          </c:marker>
          <c:xVal>
            <c:numRef>
              <c:f>'10'!$H$64:$H$68</c:f>
              <c:numCache>
                <c:formatCode>0.00</c:formatCode>
                <c:ptCount val="5"/>
                <c:pt idx="0">
                  <c:v>114.99999999999999</c:v>
                </c:pt>
                <c:pt idx="1">
                  <c:v>115</c:v>
                </c:pt>
                <c:pt idx="2">
                  <c:v>-114.99999999999999</c:v>
                </c:pt>
                <c:pt idx="3">
                  <c:v>-114.99999999999999</c:v>
                </c:pt>
                <c:pt idx="4">
                  <c:v>114.99999999999999</c:v>
                </c:pt>
              </c:numCache>
            </c:numRef>
          </c:xVal>
          <c:yVal>
            <c:numRef>
              <c:f>'10'!$I$64:$I$68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'10'!$M$61:$M$65</c:f>
              <c:numCache>
                <c:formatCode>0.00</c:formatCode>
                <c:ptCount val="5"/>
                <c:pt idx="0">
                  <c:v>-80</c:v>
                </c:pt>
                <c:pt idx="1">
                  <c:v>-80</c:v>
                </c:pt>
                <c:pt idx="2">
                  <c:v>-32</c:v>
                </c:pt>
                <c:pt idx="3">
                  <c:v>-32</c:v>
                </c:pt>
                <c:pt idx="4">
                  <c:v>-80</c:v>
                </c:pt>
              </c:numCache>
            </c:numRef>
          </c:xVal>
          <c:yVal>
            <c:numRef>
              <c:f>'10'!$N$61:$N$65</c:f>
              <c:numCache>
                <c:formatCode>0.00</c:formatCode>
                <c:ptCount val="5"/>
                <c:pt idx="0">
                  <c:v>2</c:v>
                </c:pt>
                <c:pt idx="1">
                  <c:v>92</c:v>
                </c:pt>
                <c:pt idx="2">
                  <c:v>92</c:v>
                </c:pt>
                <c:pt idx="3">
                  <c:v>2</c:v>
                </c:pt>
                <c:pt idx="4">
                  <c:v>2</c:v>
                </c:pt>
              </c:numCache>
            </c:numRef>
          </c:yVal>
          <c:smooth val="0"/>
        </c:ser>
        <c:dLbls>
          <c:showLegendKey val="0"/>
          <c:showVal val="0"/>
          <c:showCatName val="0"/>
          <c:showSerName val="0"/>
          <c:showPercent val="0"/>
          <c:showBubbleSize val="0"/>
        </c:dLbls>
        <c:axId val="237470080"/>
        <c:axId val="237471616"/>
      </c:scatterChart>
      <c:valAx>
        <c:axId val="237470080"/>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7471616"/>
        <c:crosses val="autoZero"/>
        <c:crossBetween val="midCat"/>
        <c:majorUnit val="50"/>
        <c:minorUnit val="50"/>
      </c:valAx>
      <c:valAx>
        <c:axId val="237471616"/>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7470080"/>
        <c:crosses val="autoZero"/>
        <c:crossBetween val="midCat"/>
        <c:majorUnit val="50"/>
        <c:minorUnit val="50"/>
      </c:valAx>
      <c:spPr>
        <a:solidFill>
          <a:srgbClr val="C0C0C0"/>
        </a:solidFill>
        <a:ln w="12700">
          <a:solidFill>
            <a:srgbClr val="808080"/>
          </a:solidFill>
          <a:prstDash val="solid"/>
        </a:ln>
      </c:spPr>
    </c:plotArea>
    <c:plotVisOnly val="1"/>
    <c:dispBlanksAs val="gap"/>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'11'!$N$1</c:f>
          <c:strCache>
            <c:ptCount val="1"/>
            <c:pt idx="0">
              <c:v>#DIV/0!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8445568184164067E-2"/>
          <c:y val="0.21189712259902002"/>
          <c:w val="0.91597633136094658"/>
          <c:h val="0.73493587019335094"/>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'11'!$D$20:$D$49</c:f>
              <c:numCache>
                <c:formatCode>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'11'!$E$20:$E$49</c:f>
              <c:numCache>
                <c:formatCode>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'11'!$D$51</c:f>
              <c:numCache>
                <c:formatCode>0.0</c:formatCode>
                <c:ptCount val="1"/>
                <c:pt idx="0">
                  <c:v>0</c:v>
                </c:pt>
              </c:numCache>
            </c:numRef>
          </c:xVal>
          <c:yVal>
            <c:numRef>
              <c:f>'11'!$E$51</c:f>
              <c:numCache>
                <c:formatCode>0.00</c:formatCode>
                <c:ptCount val="1"/>
                <c:pt idx="0">
                  <c:v>0</c:v>
                </c:pt>
              </c:numCache>
            </c:numRef>
          </c:yVal>
          <c:smooth val="0"/>
        </c:ser>
        <c:ser>
          <c:idx val="2"/>
          <c:order val="2"/>
          <c:tx>
            <c:v>Real Target</c:v>
          </c:tx>
          <c:spPr>
            <a:ln w="28575">
              <a:solidFill>
                <a:schemeClr val="bg1"/>
              </a:solidFill>
            </a:ln>
          </c:spPr>
          <c:marker>
            <c:symbol val="none"/>
          </c:marker>
          <c:xVal>
            <c:numRef>
              <c:f>'11'!$H$64:$H$68</c:f>
              <c:numCache>
                <c:formatCode>0.00</c:formatCode>
                <c:ptCount val="5"/>
                <c:pt idx="0">
                  <c:v>114.99999999999999</c:v>
                </c:pt>
                <c:pt idx="1">
                  <c:v>115</c:v>
                </c:pt>
                <c:pt idx="2">
                  <c:v>-114.99999999999999</c:v>
                </c:pt>
                <c:pt idx="3">
                  <c:v>-114.99999999999999</c:v>
                </c:pt>
                <c:pt idx="4">
                  <c:v>114.99999999999999</c:v>
                </c:pt>
              </c:numCache>
            </c:numRef>
          </c:xVal>
          <c:yVal>
            <c:numRef>
              <c:f>'11'!$I$64:$I$68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'11'!$M$61:$M$65</c:f>
              <c:numCache>
                <c:formatCode>0.00</c:formatCode>
                <c:ptCount val="5"/>
                <c:pt idx="0">
                  <c:v>0</c:v>
                </c:pt>
                <c:pt idx="1">
                  <c:v>0</c:v>
                </c:pt>
                <c:pt idx="2">
                  <c:v>0</c:v>
                </c:pt>
                <c:pt idx="3">
                  <c:v>0</c:v>
                </c:pt>
                <c:pt idx="4">
                  <c:v>0</c:v>
                </c:pt>
              </c:numCache>
            </c:numRef>
          </c:xVal>
          <c:yVal>
            <c:numRef>
              <c:f>'11'!$N$61:$N$65</c:f>
              <c:numCache>
                <c:formatCode>0.00</c:formatCode>
                <c:ptCount val="5"/>
                <c:pt idx="0">
                  <c:v>0</c:v>
                </c:pt>
                <c:pt idx="1">
                  <c:v>0</c:v>
                </c:pt>
                <c:pt idx="2">
                  <c:v>0</c:v>
                </c:pt>
                <c:pt idx="3">
                  <c:v>0</c:v>
                </c:pt>
                <c:pt idx="4">
                  <c:v>0</c:v>
                </c:pt>
              </c:numCache>
            </c:numRef>
          </c:yVal>
          <c:smooth val="0"/>
        </c:ser>
        <c:dLbls>
          <c:showLegendKey val="0"/>
          <c:showVal val="0"/>
          <c:showCatName val="0"/>
          <c:showSerName val="0"/>
          <c:showPercent val="0"/>
          <c:showBubbleSize val="0"/>
        </c:dLbls>
        <c:axId val="236205184"/>
        <c:axId val="236206720"/>
      </c:scatterChart>
      <c:valAx>
        <c:axId val="236205184"/>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6206720"/>
        <c:crosses val="autoZero"/>
        <c:crossBetween val="midCat"/>
        <c:majorUnit val="50"/>
        <c:minorUnit val="50"/>
      </c:valAx>
      <c:valAx>
        <c:axId val="236206720"/>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6205184"/>
        <c:crosses val="autoZero"/>
        <c:crossBetween val="midCat"/>
        <c:majorUnit val="50"/>
        <c:minorUnit val="50"/>
      </c:valAx>
      <c:spPr>
        <a:solidFill>
          <a:srgbClr val="C0C0C0"/>
        </a:solidFill>
        <a:ln w="12700">
          <a:solidFill>
            <a:srgbClr val="808080"/>
          </a:solidFill>
          <a:prstDash val="solid"/>
        </a:ln>
      </c:spPr>
    </c:plotArea>
    <c:plotVisOnly val="1"/>
    <c:dispBlanksAs val="span"/>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'12'!$N$1</c:f>
          <c:strCache>
            <c:ptCount val="1"/>
            <c:pt idx="0">
              <c:v>0 - Static - Static. 
Range [m]:1002 0
Gun Jump: : 0 , 0
Mean:-0.02 , -0.08
Standard Deviation:0.39 , 0.56
Maximum Difference:1.06 , 1.43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1189712259902002"/>
          <c:w val="0.91597633136094658"/>
          <c:h val="0.74398161316224454"/>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'12'!$D$20:$D$49</c:f>
              <c:numCache>
                <c:formatCode>0.00</c:formatCode>
                <c:ptCount val="30"/>
                <c:pt idx="0">
                  <c:v>6</c:v>
                </c:pt>
                <c:pt idx="1">
                  <c:v>8</c:v>
                </c:pt>
                <c:pt idx="2">
                  <c:v>40</c:v>
                </c:pt>
                <c:pt idx="3">
                  <c:v>-66</c:v>
                </c:pt>
                <c:pt idx="4">
                  <c:v>0</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'12'!$E$20:$E$49</c:f>
              <c:numCache>
                <c:formatCode>0.00</c:formatCode>
                <c:ptCount val="30"/>
                <c:pt idx="0">
                  <c:v>38</c:v>
                </c:pt>
                <c:pt idx="1">
                  <c:v>13</c:v>
                </c:pt>
                <c:pt idx="2">
                  <c:v>-5</c:v>
                </c:pt>
                <c:pt idx="3">
                  <c:v>17</c:v>
                </c:pt>
                <c:pt idx="4">
                  <c:v>-105</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'12'!$D$51</c:f>
              <c:numCache>
                <c:formatCode>0.0</c:formatCode>
                <c:ptCount val="1"/>
                <c:pt idx="0">
                  <c:v>-2.4</c:v>
                </c:pt>
              </c:numCache>
            </c:numRef>
          </c:xVal>
          <c:yVal>
            <c:numRef>
              <c:f>'12'!$E$51</c:f>
              <c:numCache>
                <c:formatCode>0.00</c:formatCode>
                <c:ptCount val="1"/>
                <c:pt idx="0">
                  <c:v>-8.4</c:v>
                </c:pt>
              </c:numCache>
            </c:numRef>
          </c:yVal>
          <c:smooth val="0"/>
        </c:ser>
        <c:ser>
          <c:idx val="2"/>
          <c:order val="2"/>
          <c:tx>
            <c:v>Real Target</c:v>
          </c:tx>
          <c:spPr>
            <a:ln w="28575">
              <a:solidFill>
                <a:schemeClr val="bg1"/>
              </a:solidFill>
            </a:ln>
          </c:spPr>
          <c:marker>
            <c:symbol val="none"/>
          </c:marker>
          <c:xVal>
            <c:numRef>
              <c:f>'12'!$H$64:$H$68</c:f>
              <c:numCache>
                <c:formatCode>0.00</c:formatCode>
                <c:ptCount val="5"/>
                <c:pt idx="0">
                  <c:v>114.99999999999999</c:v>
                </c:pt>
                <c:pt idx="1">
                  <c:v>115</c:v>
                </c:pt>
                <c:pt idx="2">
                  <c:v>-114.99999999999999</c:v>
                </c:pt>
                <c:pt idx="3">
                  <c:v>-114.99999999999999</c:v>
                </c:pt>
                <c:pt idx="4">
                  <c:v>114.99999999999999</c:v>
                </c:pt>
              </c:numCache>
            </c:numRef>
          </c:xVal>
          <c:yVal>
            <c:numRef>
              <c:f>'12'!$I$64:$I$68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'12'!$M$61:$M$65</c:f>
              <c:numCache>
                <c:formatCode>0.00</c:formatCode>
                <c:ptCount val="5"/>
                <c:pt idx="0">
                  <c:v>-66</c:v>
                </c:pt>
                <c:pt idx="1">
                  <c:v>-66</c:v>
                </c:pt>
                <c:pt idx="2">
                  <c:v>40</c:v>
                </c:pt>
                <c:pt idx="3">
                  <c:v>40</c:v>
                </c:pt>
                <c:pt idx="4">
                  <c:v>-66</c:v>
                </c:pt>
              </c:numCache>
            </c:numRef>
          </c:xVal>
          <c:yVal>
            <c:numRef>
              <c:f>'12'!$N$61:$N$65</c:f>
              <c:numCache>
                <c:formatCode>0.00</c:formatCode>
                <c:ptCount val="5"/>
                <c:pt idx="0">
                  <c:v>-105</c:v>
                </c:pt>
                <c:pt idx="1">
                  <c:v>38</c:v>
                </c:pt>
                <c:pt idx="2">
                  <c:v>38</c:v>
                </c:pt>
                <c:pt idx="3">
                  <c:v>-105</c:v>
                </c:pt>
                <c:pt idx="4">
                  <c:v>-105</c:v>
                </c:pt>
              </c:numCache>
            </c:numRef>
          </c:yVal>
          <c:smooth val="0"/>
        </c:ser>
        <c:dLbls>
          <c:showLegendKey val="0"/>
          <c:showVal val="0"/>
          <c:showCatName val="0"/>
          <c:showSerName val="0"/>
          <c:showPercent val="0"/>
          <c:showBubbleSize val="0"/>
        </c:dLbls>
        <c:axId val="236325504"/>
        <c:axId val="236343680"/>
      </c:scatterChart>
      <c:valAx>
        <c:axId val="236325504"/>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6343680"/>
        <c:crosses val="autoZero"/>
        <c:crossBetween val="midCat"/>
        <c:majorUnit val="50"/>
        <c:minorUnit val="50"/>
      </c:valAx>
      <c:valAx>
        <c:axId val="236343680"/>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6325504"/>
        <c:crosses val="autoZero"/>
        <c:crossBetween val="midCat"/>
        <c:majorUnit val="50"/>
        <c:minorUnit val="50"/>
      </c:valAx>
      <c:spPr>
        <a:solidFill>
          <a:srgbClr val="C0C0C0"/>
        </a:solidFill>
        <a:ln w="12700">
          <a:solidFill>
            <a:srgbClr val="808080"/>
          </a:solidFill>
          <a:prstDash val="solid"/>
        </a:ln>
      </c:spPr>
    </c:plotArea>
    <c:plotVisOnly val="1"/>
    <c:dispBlanksAs val="span"/>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'13'!$N$1</c:f>
          <c:strCache>
            <c:ptCount val="1"/>
            <c:pt idx="0">
              <c:v>0 - Moving - Static. 
Range [m]:1000 0
Gun Jump: : 0 , 0
Mean:-0.36 , -0.29
Standard Deviation:0.35 , 0.27
Maximum Difference:1.26 , 0.84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2245048939606252"/>
          <c:w val="0.91597633136094658"/>
          <c:h val="0.7334282463652021"/>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'13'!$D$20:$D$49</c:f>
              <c:numCache>
                <c:formatCode>0.00</c:formatCode>
                <c:ptCount val="30"/>
                <c:pt idx="0">
                  <c:v>34</c:v>
                </c:pt>
                <c:pt idx="1">
                  <c:v>-31</c:v>
                </c:pt>
                <c:pt idx="2">
                  <c:v>-42</c:v>
                </c:pt>
                <c:pt idx="3">
                  <c:v>-16</c:v>
                </c:pt>
                <c:pt idx="4">
                  <c:v>-20</c:v>
                </c:pt>
                <c:pt idx="5">
                  <c:v>-20</c:v>
                </c:pt>
                <c:pt idx="6">
                  <c:v>-39</c:v>
                </c:pt>
                <c:pt idx="7">
                  <c:v>-58</c:v>
                </c:pt>
                <c:pt idx="8">
                  <c:v>-76</c:v>
                </c:pt>
                <c:pt idx="9">
                  <c:v>-92</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'13'!$E$20:$E$49</c:f>
              <c:numCache>
                <c:formatCode>0.00</c:formatCode>
                <c:ptCount val="30"/>
                <c:pt idx="0">
                  <c:v>4</c:v>
                </c:pt>
                <c:pt idx="1">
                  <c:v>4</c:v>
                </c:pt>
                <c:pt idx="2">
                  <c:v>-3</c:v>
                </c:pt>
                <c:pt idx="3">
                  <c:v>-16</c:v>
                </c:pt>
                <c:pt idx="4">
                  <c:v>-25</c:v>
                </c:pt>
                <c:pt idx="5">
                  <c:v>-39</c:v>
                </c:pt>
                <c:pt idx="6">
                  <c:v>-45</c:v>
                </c:pt>
                <c:pt idx="7">
                  <c:v>-80</c:v>
                </c:pt>
                <c:pt idx="8">
                  <c:v>-40</c:v>
                </c:pt>
                <c:pt idx="9">
                  <c:v>-51</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'13'!$D$51</c:f>
              <c:numCache>
                <c:formatCode>0.0</c:formatCode>
                <c:ptCount val="1"/>
                <c:pt idx="0">
                  <c:v>-36</c:v>
                </c:pt>
              </c:numCache>
            </c:numRef>
          </c:xVal>
          <c:yVal>
            <c:numRef>
              <c:f>'13'!$E$51</c:f>
              <c:numCache>
                <c:formatCode>0.00</c:formatCode>
                <c:ptCount val="1"/>
                <c:pt idx="0">
                  <c:v>-29.1</c:v>
                </c:pt>
              </c:numCache>
            </c:numRef>
          </c:yVal>
          <c:smooth val="0"/>
        </c:ser>
        <c:ser>
          <c:idx val="2"/>
          <c:order val="2"/>
          <c:tx>
            <c:v>Real Target</c:v>
          </c:tx>
          <c:spPr>
            <a:ln w="28575">
              <a:solidFill>
                <a:schemeClr val="bg1"/>
              </a:solidFill>
            </a:ln>
          </c:spPr>
          <c:marker>
            <c:symbol val="none"/>
          </c:marker>
          <c:xVal>
            <c:numRef>
              <c:f>'13'!$H$64:$H$68</c:f>
              <c:numCache>
                <c:formatCode>0.00</c:formatCode>
                <c:ptCount val="5"/>
                <c:pt idx="0">
                  <c:v>114.99999999999999</c:v>
                </c:pt>
                <c:pt idx="1">
                  <c:v>115</c:v>
                </c:pt>
                <c:pt idx="2">
                  <c:v>-114.99999999999999</c:v>
                </c:pt>
                <c:pt idx="3">
                  <c:v>-114.99999999999999</c:v>
                </c:pt>
                <c:pt idx="4">
                  <c:v>114.99999999999999</c:v>
                </c:pt>
              </c:numCache>
            </c:numRef>
          </c:xVal>
          <c:yVal>
            <c:numRef>
              <c:f>'13'!$I$64:$I$68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'13'!$M$61:$M$65</c:f>
              <c:numCache>
                <c:formatCode>0.00</c:formatCode>
                <c:ptCount val="5"/>
                <c:pt idx="0">
                  <c:v>-92</c:v>
                </c:pt>
                <c:pt idx="1">
                  <c:v>-92</c:v>
                </c:pt>
                <c:pt idx="2">
                  <c:v>34</c:v>
                </c:pt>
                <c:pt idx="3">
                  <c:v>34</c:v>
                </c:pt>
                <c:pt idx="4">
                  <c:v>-92</c:v>
                </c:pt>
              </c:numCache>
            </c:numRef>
          </c:xVal>
          <c:yVal>
            <c:numRef>
              <c:f>'13'!$N$61:$N$65</c:f>
              <c:numCache>
                <c:formatCode>0.00</c:formatCode>
                <c:ptCount val="5"/>
                <c:pt idx="0">
                  <c:v>-80</c:v>
                </c:pt>
                <c:pt idx="1">
                  <c:v>4</c:v>
                </c:pt>
                <c:pt idx="2">
                  <c:v>4</c:v>
                </c:pt>
                <c:pt idx="3">
                  <c:v>-80</c:v>
                </c:pt>
                <c:pt idx="4">
                  <c:v>-80</c:v>
                </c:pt>
              </c:numCache>
            </c:numRef>
          </c:yVal>
          <c:smooth val="0"/>
        </c:ser>
        <c:dLbls>
          <c:showLegendKey val="0"/>
          <c:showVal val="0"/>
          <c:showCatName val="0"/>
          <c:showSerName val="0"/>
          <c:showPercent val="0"/>
          <c:showBubbleSize val="0"/>
        </c:dLbls>
        <c:axId val="224407936"/>
        <c:axId val="224409472"/>
      </c:scatterChart>
      <c:valAx>
        <c:axId val="224407936"/>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4409472"/>
        <c:crosses val="autoZero"/>
        <c:crossBetween val="midCat"/>
        <c:majorUnit val="50"/>
        <c:minorUnit val="50"/>
      </c:valAx>
      <c:valAx>
        <c:axId val="224409472"/>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24407936"/>
        <c:crosses val="autoZero"/>
        <c:crossBetween val="midCat"/>
        <c:majorUnit val="50"/>
        <c:minorUnit val="50"/>
      </c:valAx>
      <c:spPr>
        <a:solidFill>
          <a:srgbClr val="C0C0C0"/>
        </a:solidFill>
        <a:ln w="12700">
          <a:solidFill>
            <a:srgbClr val="808080"/>
          </a:solidFill>
          <a:prstDash val="solid"/>
        </a:ln>
      </c:spPr>
    </c:plotArea>
    <c:plotVisOnly val="1"/>
    <c:dispBlanksAs val="span"/>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'14'!$N$1</c:f>
          <c:strCache>
            <c:ptCount val="1"/>
            <c:pt idx="0">
              <c:v>0 - Static - Static. 
Range [m]:1500 0
Gun Jump: : 0 , 0
Mean:-0.25 , -0.05
Standard Deviation:0.36 , 0.46
Maximum Difference:1.02 , 1.37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1943524173976467"/>
          <c:w val="0.91597633136094658"/>
          <c:h val="0.73644349402149989"/>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'14'!$D$20:$D$49</c:f>
              <c:numCache>
                <c:formatCode>0.00</c:formatCode>
                <c:ptCount val="30"/>
                <c:pt idx="0">
                  <c:v>-78</c:v>
                </c:pt>
                <c:pt idx="1">
                  <c:v>-64</c:v>
                </c:pt>
                <c:pt idx="2">
                  <c:v>-34</c:v>
                </c:pt>
                <c:pt idx="3">
                  <c:v>-90</c:v>
                </c:pt>
                <c:pt idx="4">
                  <c:v>-60</c:v>
                </c:pt>
                <c:pt idx="5">
                  <c:v>0</c:v>
                </c:pt>
                <c:pt idx="6">
                  <c:v>63</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'14'!$E$20:$E$49</c:f>
              <c:numCache>
                <c:formatCode>0.00</c:formatCode>
                <c:ptCount val="30"/>
                <c:pt idx="0">
                  <c:v>105</c:v>
                </c:pt>
                <c:pt idx="1">
                  <c:v>30</c:v>
                </c:pt>
                <c:pt idx="2">
                  <c:v>12</c:v>
                </c:pt>
                <c:pt idx="3">
                  <c:v>18</c:v>
                </c:pt>
                <c:pt idx="4">
                  <c:v>-56</c:v>
                </c:pt>
                <c:pt idx="5">
                  <c:v>-100</c:v>
                </c:pt>
                <c:pt idx="6">
                  <c:v>-60</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'14'!$D$51</c:f>
              <c:numCache>
                <c:formatCode>0.0</c:formatCode>
                <c:ptCount val="1"/>
                <c:pt idx="0">
                  <c:v>-37.571428571428569</c:v>
                </c:pt>
              </c:numCache>
            </c:numRef>
          </c:xVal>
          <c:yVal>
            <c:numRef>
              <c:f>'14'!$E$51</c:f>
              <c:numCache>
                <c:formatCode>0.00</c:formatCode>
                <c:ptCount val="1"/>
                <c:pt idx="0">
                  <c:v>-7.2857142857142856</c:v>
                </c:pt>
              </c:numCache>
            </c:numRef>
          </c:yVal>
          <c:smooth val="0"/>
        </c:ser>
        <c:ser>
          <c:idx val="2"/>
          <c:order val="2"/>
          <c:tx>
            <c:v>Real Target</c:v>
          </c:tx>
          <c:spPr>
            <a:ln w="28575">
              <a:solidFill>
                <a:schemeClr val="bg1"/>
              </a:solidFill>
            </a:ln>
          </c:spPr>
          <c:marker>
            <c:symbol val="none"/>
          </c:marker>
          <c:xVal>
            <c:numRef>
              <c:f>'14'!$H$64:$H$68</c:f>
              <c:numCache>
                <c:formatCode>0.00</c:formatCode>
                <c:ptCount val="5"/>
                <c:pt idx="0">
                  <c:v>114.99999999999999</c:v>
                </c:pt>
                <c:pt idx="1">
                  <c:v>115</c:v>
                </c:pt>
                <c:pt idx="2">
                  <c:v>-114.99999999999999</c:v>
                </c:pt>
                <c:pt idx="3">
                  <c:v>-114.99999999999999</c:v>
                </c:pt>
                <c:pt idx="4">
                  <c:v>114.99999999999999</c:v>
                </c:pt>
              </c:numCache>
            </c:numRef>
          </c:xVal>
          <c:yVal>
            <c:numRef>
              <c:f>'14'!$I$64:$I$68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'14'!$M$61:$M$65</c:f>
              <c:numCache>
                <c:formatCode>0.00</c:formatCode>
                <c:ptCount val="5"/>
                <c:pt idx="0">
                  <c:v>-90</c:v>
                </c:pt>
                <c:pt idx="1">
                  <c:v>-90</c:v>
                </c:pt>
                <c:pt idx="2">
                  <c:v>63</c:v>
                </c:pt>
                <c:pt idx="3">
                  <c:v>63</c:v>
                </c:pt>
                <c:pt idx="4">
                  <c:v>-90</c:v>
                </c:pt>
              </c:numCache>
            </c:numRef>
          </c:xVal>
          <c:yVal>
            <c:numRef>
              <c:f>'14'!$N$61:$N$65</c:f>
              <c:numCache>
                <c:formatCode>0.00</c:formatCode>
                <c:ptCount val="5"/>
                <c:pt idx="0">
                  <c:v>-100</c:v>
                </c:pt>
                <c:pt idx="1">
                  <c:v>105</c:v>
                </c:pt>
                <c:pt idx="2">
                  <c:v>105</c:v>
                </c:pt>
                <c:pt idx="3">
                  <c:v>-100</c:v>
                </c:pt>
                <c:pt idx="4">
                  <c:v>-100</c:v>
                </c:pt>
              </c:numCache>
            </c:numRef>
          </c:yVal>
          <c:smooth val="0"/>
        </c:ser>
        <c:dLbls>
          <c:showLegendKey val="0"/>
          <c:showVal val="0"/>
          <c:showCatName val="0"/>
          <c:showSerName val="0"/>
          <c:showPercent val="0"/>
          <c:showBubbleSize val="0"/>
        </c:dLbls>
        <c:axId val="239617920"/>
        <c:axId val="239619456"/>
      </c:scatterChart>
      <c:valAx>
        <c:axId val="239617920"/>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9619456"/>
        <c:crosses val="autoZero"/>
        <c:crossBetween val="midCat"/>
        <c:majorUnit val="50"/>
        <c:minorUnit val="50"/>
      </c:valAx>
      <c:valAx>
        <c:axId val="239619456"/>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9617920"/>
        <c:crosses val="autoZero"/>
        <c:crossBetween val="midCat"/>
        <c:majorUnit val="50"/>
        <c:minorUnit val="50"/>
      </c:valAx>
      <c:spPr>
        <a:solidFill>
          <a:srgbClr val="C0C0C0"/>
        </a:solidFill>
        <a:ln w="12700">
          <a:solidFill>
            <a:srgbClr val="808080"/>
          </a:solidFill>
          <a:prstDash val="solid"/>
        </a:ln>
      </c:spPr>
    </c:plotArea>
    <c:plotVisOnly val="1"/>
    <c:dispBlanksAs val="span"/>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'15'!$N$1</c:f>
          <c:strCache>
            <c:ptCount val="1"/>
            <c:pt idx="0">
              <c:v>0 - Static - Static. 
Range [m]:1500 0
Gun Jump: : 0 , 0
Mean:-0.17 , -0.01
Standard Deviation:0.46 , 0.47
Maximum Difference:1.16 , 1.17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17722181972449783"/>
          <c:w val="0.91597633136094658"/>
          <c:h val="0.77865694304990396"/>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'15'!$D$20:$D$49</c:f>
              <c:numCache>
                <c:formatCode>0.00</c:formatCode>
                <c:ptCount val="30"/>
                <c:pt idx="0">
                  <c:v>53</c:v>
                </c:pt>
                <c:pt idx="1">
                  <c:v>65</c:v>
                </c:pt>
                <c:pt idx="2">
                  <c:v>-47</c:v>
                </c:pt>
                <c:pt idx="3">
                  <c:v>-60</c:v>
                </c:pt>
                <c:pt idx="4">
                  <c:v>-109</c:v>
                </c:pt>
                <c:pt idx="5">
                  <c:v>-58</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'15'!$E$20:$E$49</c:f>
              <c:numCache>
                <c:formatCode>0.00</c:formatCode>
                <c:ptCount val="30"/>
                <c:pt idx="0">
                  <c:v>63</c:v>
                </c:pt>
                <c:pt idx="1">
                  <c:v>105</c:v>
                </c:pt>
                <c:pt idx="2">
                  <c:v>-50</c:v>
                </c:pt>
                <c:pt idx="3">
                  <c:v>-42</c:v>
                </c:pt>
                <c:pt idx="4">
                  <c:v>-70</c:v>
                </c:pt>
                <c:pt idx="5">
                  <c:v>-18</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'15'!$D$51</c:f>
              <c:numCache>
                <c:formatCode>0.0</c:formatCode>
                <c:ptCount val="1"/>
                <c:pt idx="0">
                  <c:v>-26</c:v>
                </c:pt>
              </c:numCache>
            </c:numRef>
          </c:xVal>
          <c:yVal>
            <c:numRef>
              <c:f>'15'!$E$51</c:f>
              <c:numCache>
                <c:formatCode>0.00</c:formatCode>
                <c:ptCount val="1"/>
                <c:pt idx="0">
                  <c:v>-2</c:v>
                </c:pt>
              </c:numCache>
            </c:numRef>
          </c:yVal>
          <c:smooth val="0"/>
        </c:ser>
        <c:ser>
          <c:idx val="2"/>
          <c:order val="2"/>
          <c:tx>
            <c:v>Real Target</c:v>
          </c:tx>
          <c:spPr>
            <a:ln w="28575">
              <a:solidFill>
                <a:schemeClr val="bg1"/>
              </a:solidFill>
            </a:ln>
          </c:spPr>
          <c:marker>
            <c:symbol val="none"/>
          </c:marker>
          <c:xVal>
            <c:numRef>
              <c:f>'15'!$H$64:$H$68</c:f>
              <c:numCache>
                <c:formatCode>0.00</c:formatCode>
                <c:ptCount val="5"/>
                <c:pt idx="0">
                  <c:v>114.99999999999999</c:v>
                </c:pt>
                <c:pt idx="1">
                  <c:v>115</c:v>
                </c:pt>
                <c:pt idx="2">
                  <c:v>-114.99999999999999</c:v>
                </c:pt>
                <c:pt idx="3">
                  <c:v>-114.99999999999999</c:v>
                </c:pt>
                <c:pt idx="4">
                  <c:v>114.99999999999999</c:v>
                </c:pt>
              </c:numCache>
            </c:numRef>
          </c:xVal>
          <c:yVal>
            <c:numRef>
              <c:f>'15'!$I$64:$I$68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'15'!$M$61:$M$65</c:f>
              <c:numCache>
                <c:formatCode>0.00</c:formatCode>
                <c:ptCount val="5"/>
                <c:pt idx="0">
                  <c:v>-109</c:v>
                </c:pt>
                <c:pt idx="1">
                  <c:v>-109</c:v>
                </c:pt>
                <c:pt idx="2">
                  <c:v>65</c:v>
                </c:pt>
                <c:pt idx="3">
                  <c:v>65</c:v>
                </c:pt>
                <c:pt idx="4">
                  <c:v>-109</c:v>
                </c:pt>
              </c:numCache>
            </c:numRef>
          </c:xVal>
          <c:yVal>
            <c:numRef>
              <c:f>'15'!$N$61:$N$65</c:f>
              <c:numCache>
                <c:formatCode>0.00</c:formatCode>
                <c:ptCount val="5"/>
                <c:pt idx="0">
                  <c:v>-70</c:v>
                </c:pt>
                <c:pt idx="1">
                  <c:v>105</c:v>
                </c:pt>
                <c:pt idx="2">
                  <c:v>105</c:v>
                </c:pt>
                <c:pt idx="3">
                  <c:v>-70</c:v>
                </c:pt>
                <c:pt idx="4">
                  <c:v>-70</c:v>
                </c:pt>
              </c:numCache>
            </c:numRef>
          </c:yVal>
          <c:smooth val="0"/>
        </c:ser>
        <c:dLbls>
          <c:showLegendKey val="0"/>
          <c:showVal val="0"/>
          <c:showCatName val="0"/>
          <c:showSerName val="0"/>
          <c:showPercent val="0"/>
          <c:showBubbleSize val="0"/>
        </c:dLbls>
        <c:axId val="245349760"/>
        <c:axId val="245376128"/>
      </c:scatterChart>
      <c:valAx>
        <c:axId val="245349760"/>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45376128"/>
        <c:crosses val="autoZero"/>
        <c:crossBetween val="midCat"/>
        <c:majorUnit val="50"/>
        <c:minorUnit val="50"/>
      </c:valAx>
      <c:valAx>
        <c:axId val="245376128"/>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45349760"/>
        <c:crosses val="autoZero"/>
        <c:crossBetween val="midCat"/>
        <c:majorUnit val="50"/>
        <c:minorUnit val="50"/>
      </c:valAx>
      <c:spPr>
        <a:solidFill>
          <a:srgbClr val="C0C0C0"/>
        </a:solidFill>
        <a:ln w="12700">
          <a:solidFill>
            <a:srgbClr val="808080"/>
          </a:solidFill>
          <a:prstDash val="solid"/>
        </a:ln>
      </c:spPr>
    </c:plotArea>
    <c:plotVisOnly val="1"/>
    <c:dispBlanksAs val="span"/>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'16'!$N$1</c:f>
          <c:strCache>
            <c:ptCount val="1"/>
            <c:pt idx="0">
              <c:v>0 - Moving - Static. 
Range [m]:1500 0
Gun Jump: : 0 , 0
Mean:0.17 , -0.16
Standard Deviation:0.36 , 0.47
Maximum Difference:1.18 , 1.2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2245048939606252"/>
          <c:w val="0.91597633136094658"/>
          <c:h val="0.7334282463652021"/>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'16'!$D$20:$D$49</c:f>
              <c:numCache>
                <c:formatCode>0.00</c:formatCode>
                <c:ptCount val="30"/>
                <c:pt idx="0">
                  <c:v>9</c:v>
                </c:pt>
                <c:pt idx="1">
                  <c:v>33</c:v>
                </c:pt>
                <c:pt idx="2">
                  <c:v>62</c:v>
                </c:pt>
                <c:pt idx="3">
                  <c:v>62</c:v>
                </c:pt>
                <c:pt idx="4">
                  <c:v>24</c:v>
                </c:pt>
                <c:pt idx="5">
                  <c:v>57</c:v>
                </c:pt>
                <c:pt idx="6">
                  <c:v>70</c:v>
                </c:pt>
                <c:pt idx="7">
                  <c:v>105</c:v>
                </c:pt>
                <c:pt idx="8">
                  <c:v>-10</c:v>
                </c:pt>
                <c:pt idx="9">
                  <c:v>-72</c:v>
                </c:pt>
                <c:pt idx="10">
                  <c:v>-57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'16'!$E$20:$E$49</c:f>
              <c:numCache>
                <c:formatCode>0.00</c:formatCode>
                <c:ptCount val="30"/>
                <c:pt idx="0">
                  <c:v>19</c:v>
                </c:pt>
                <c:pt idx="1">
                  <c:v>10</c:v>
                </c:pt>
                <c:pt idx="2">
                  <c:v>75</c:v>
                </c:pt>
                <c:pt idx="3">
                  <c:v>75</c:v>
                </c:pt>
                <c:pt idx="4">
                  <c:v>-95</c:v>
                </c:pt>
                <c:pt idx="5">
                  <c:v>-86</c:v>
                </c:pt>
                <c:pt idx="6">
                  <c:v>-105</c:v>
                </c:pt>
                <c:pt idx="7">
                  <c:v>-83</c:v>
                </c:pt>
                <c:pt idx="8">
                  <c:v>-95</c:v>
                </c:pt>
                <c:pt idx="9">
                  <c:v>8</c:v>
                </c:pt>
                <c:pt idx="10">
                  <c:v>15</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'16'!$D$51</c:f>
              <c:numCache>
                <c:formatCode>0.0</c:formatCode>
                <c:ptCount val="1"/>
                <c:pt idx="0">
                  <c:v>25.727272727272727</c:v>
                </c:pt>
              </c:numCache>
            </c:numRef>
          </c:xVal>
          <c:yVal>
            <c:numRef>
              <c:f>'16'!$E$51</c:f>
              <c:numCache>
                <c:formatCode>0.00</c:formatCode>
                <c:ptCount val="1"/>
                <c:pt idx="0">
                  <c:v>-23.818181818181817</c:v>
                </c:pt>
              </c:numCache>
            </c:numRef>
          </c:yVal>
          <c:smooth val="0"/>
        </c:ser>
        <c:ser>
          <c:idx val="2"/>
          <c:order val="2"/>
          <c:tx>
            <c:v>Real Target</c:v>
          </c:tx>
          <c:spPr>
            <a:ln w="28575">
              <a:solidFill>
                <a:schemeClr val="bg1"/>
              </a:solidFill>
            </a:ln>
          </c:spPr>
          <c:marker>
            <c:symbol val="none"/>
          </c:marker>
          <c:xVal>
            <c:numRef>
              <c:f>'16'!$H$64:$H$68</c:f>
              <c:numCache>
                <c:formatCode>0.00</c:formatCode>
                <c:ptCount val="5"/>
                <c:pt idx="0">
                  <c:v>114.99999999999999</c:v>
                </c:pt>
                <c:pt idx="1">
                  <c:v>115</c:v>
                </c:pt>
                <c:pt idx="2">
                  <c:v>-114.99999999999999</c:v>
                </c:pt>
                <c:pt idx="3">
                  <c:v>-114.99999999999999</c:v>
                </c:pt>
                <c:pt idx="4">
                  <c:v>114.99999999999999</c:v>
                </c:pt>
              </c:numCache>
            </c:numRef>
          </c:xVal>
          <c:yVal>
            <c:numRef>
              <c:f>'16'!$I$64:$I$68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'16'!$M$61:$M$65</c:f>
              <c:numCache>
                <c:formatCode>0.00</c:formatCode>
                <c:ptCount val="5"/>
                <c:pt idx="0">
                  <c:v>-72</c:v>
                </c:pt>
                <c:pt idx="1">
                  <c:v>-72</c:v>
                </c:pt>
                <c:pt idx="2">
                  <c:v>105</c:v>
                </c:pt>
                <c:pt idx="3">
                  <c:v>105</c:v>
                </c:pt>
                <c:pt idx="4">
                  <c:v>-72</c:v>
                </c:pt>
              </c:numCache>
            </c:numRef>
          </c:xVal>
          <c:yVal>
            <c:numRef>
              <c:f>'16'!$N$61:$N$65</c:f>
              <c:numCache>
                <c:formatCode>0.00</c:formatCode>
                <c:ptCount val="5"/>
                <c:pt idx="0">
                  <c:v>-105</c:v>
                </c:pt>
                <c:pt idx="1">
                  <c:v>75</c:v>
                </c:pt>
                <c:pt idx="2">
                  <c:v>75</c:v>
                </c:pt>
                <c:pt idx="3">
                  <c:v>-105</c:v>
                </c:pt>
                <c:pt idx="4">
                  <c:v>-105</c:v>
                </c:pt>
              </c:numCache>
            </c:numRef>
          </c:yVal>
          <c:smooth val="0"/>
        </c:ser>
        <c:dLbls>
          <c:showLegendKey val="0"/>
          <c:showVal val="0"/>
          <c:showCatName val="0"/>
          <c:showSerName val="0"/>
          <c:showPercent val="0"/>
          <c:showBubbleSize val="0"/>
        </c:dLbls>
        <c:axId val="245698944"/>
        <c:axId val="245700480"/>
      </c:scatterChart>
      <c:valAx>
        <c:axId val="245698944"/>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45700480"/>
        <c:crosses val="autoZero"/>
        <c:crossBetween val="midCat"/>
        <c:majorUnit val="50"/>
        <c:minorUnit val="50"/>
      </c:valAx>
      <c:valAx>
        <c:axId val="245700480"/>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45698944"/>
        <c:crosses val="autoZero"/>
        <c:crossBetween val="midCat"/>
        <c:majorUnit val="50"/>
        <c:minorUnit val="50"/>
      </c:valAx>
      <c:spPr>
        <a:solidFill>
          <a:srgbClr val="C0C0C0"/>
        </a:solidFill>
        <a:ln w="12700">
          <a:solidFill>
            <a:srgbClr val="808080"/>
          </a:solidFill>
          <a:prstDash val="solid"/>
        </a:ln>
      </c:spPr>
    </c:plotArea>
    <c:plotVisOnly val="1"/>
    <c:dispBlanksAs val="span"/>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'17'!$N$1</c:f>
          <c:strCache>
            <c:ptCount val="1"/>
            <c:pt idx="0">
              <c:v>0 - Static - Static. 
Range [m]:1000 0
Gun Jump: : 0 , 0
Mean:0.09 , 0.05
Standard Deviation:0.58 , 0.31
Maximum Difference:1.17 , 0.76
Total in Target: 0 / 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22848098470865821"/>
          <c:w val="0.91597633136094658"/>
          <c:h val="0.72739775105260629"/>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'17'!$D$20:$D$49</c:f>
              <c:numCache>
                <c:formatCode>0.00</c:formatCode>
                <c:ptCount val="30"/>
                <c:pt idx="0">
                  <c:v>-29</c:v>
                </c:pt>
                <c:pt idx="1">
                  <c:v>-35</c:v>
                </c:pt>
                <c:pt idx="2">
                  <c:v>60</c:v>
                </c:pt>
                <c:pt idx="3">
                  <c:v>82</c:v>
                </c:pt>
                <c:pt idx="4">
                  <c:v>-35</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'17'!$E$20:$E$49</c:f>
              <c:numCache>
                <c:formatCode>0.00</c:formatCode>
                <c:ptCount val="30"/>
                <c:pt idx="0">
                  <c:v>4</c:v>
                </c:pt>
                <c:pt idx="1">
                  <c:v>52</c:v>
                </c:pt>
                <c:pt idx="2">
                  <c:v>16</c:v>
                </c:pt>
                <c:pt idx="3">
                  <c:v>-23</c:v>
                </c:pt>
                <c:pt idx="4">
                  <c:v>-24</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'17'!$D$51</c:f>
              <c:numCache>
                <c:formatCode>0.0</c:formatCode>
                <c:ptCount val="1"/>
                <c:pt idx="0">
                  <c:v>8.6</c:v>
                </c:pt>
              </c:numCache>
            </c:numRef>
          </c:xVal>
          <c:yVal>
            <c:numRef>
              <c:f>'17'!$E$51</c:f>
              <c:numCache>
                <c:formatCode>0.00</c:formatCode>
                <c:ptCount val="1"/>
                <c:pt idx="0">
                  <c:v>5</c:v>
                </c:pt>
              </c:numCache>
            </c:numRef>
          </c:yVal>
          <c:smooth val="0"/>
        </c:ser>
        <c:ser>
          <c:idx val="2"/>
          <c:order val="2"/>
          <c:tx>
            <c:v>Real Target</c:v>
          </c:tx>
          <c:spPr>
            <a:ln w="28575">
              <a:solidFill>
                <a:schemeClr val="bg1"/>
              </a:solidFill>
            </a:ln>
          </c:spPr>
          <c:marker>
            <c:symbol val="none"/>
          </c:marker>
          <c:xVal>
            <c:numRef>
              <c:f>'17'!$H$64:$H$68</c:f>
              <c:numCache>
                <c:formatCode>0.00</c:formatCode>
                <c:ptCount val="5"/>
                <c:pt idx="0">
                  <c:v>114.99999999999999</c:v>
                </c:pt>
                <c:pt idx="1">
                  <c:v>115</c:v>
                </c:pt>
                <c:pt idx="2">
                  <c:v>-114.99999999999999</c:v>
                </c:pt>
                <c:pt idx="3">
                  <c:v>-114.99999999999999</c:v>
                </c:pt>
                <c:pt idx="4">
                  <c:v>114.99999999999999</c:v>
                </c:pt>
              </c:numCache>
            </c:numRef>
          </c:xVal>
          <c:yVal>
            <c:numRef>
              <c:f>'17'!$I$64:$I$68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'17'!$M$61:$M$65</c:f>
              <c:numCache>
                <c:formatCode>0.00</c:formatCode>
                <c:ptCount val="5"/>
                <c:pt idx="0">
                  <c:v>-35</c:v>
                </c:pt>
                <c:pt idx="1">
                  <c:v>-35</c:v>
                </c:pt>
                <c:pt idx="2">
                  <c:v>82</c:v>
                </c:pt>
                <c:pt idx="3">
                  <c:v>82</c:v>
                </c:pt>
                <c:pt idx="4">
                  <c:v>-35</c:v>
                </c:pt>
              </c:numCache>
            </c:numRef>
          </c:xVal>
          <c:yVal>
            <c:numRef>
              <c:f>'17'!$N$61:$N$65</c:f>
              <c:numCache>
                <c:formatCode>0.00</c:formatCode>
                <c:ptCount val="5"/>
                <c:pt idx="0">
                  <c:v>-24</c:v>
                </c:pt>
                <c:pt idx="1">
                  <c:v>52</c:v>
                </c:pt>
                <c:pt idx="2">
                  <c:v>52</c:v>
                </c:pt>
                <c:pt idx="3">
                  <c:v>-24</c:v>
                </c:pt>
                <c:pt idx="4">
                  <c:v>-24</c:v>
                </c:pt>
              </c:numCache>
            </c:numRef>
          </c:yVal>
          <c:smooth val="0"/>
        </c:ser>
        <c:dLbls>
          <c:showLegendKey val="0"/>
          <c:showVal val="0"/>
          <c:showCatName val="0"/>
          <c:showSerName val="0"/>
          <c:showPercent val="0"/>
          <c:showBubbleSize val="0"/>
        </c:dLbls>
        <c:axId val="249296000"/>
        <c:axId val="249297536"/>
      </c:scatterChart>
      <c:valAx>
        <c:axId val="249296000"/>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49297536"/>
        <c:crosses val="autoZero"/>
        <c:crossBetween val="midCat"/>
        <c:majorUnit val="50"/>
        <c:minorUnit val="50"/>
      </c:valAx>
      <c:valAx>
        <c:axId val="249297536"/>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49296000"/>
        <c:crosses val="autoZero"/>
        <c:crossBetween val="midCat"/>
        <c:majorUnit val="50"/>
        <c:minorUnit val="50"/>
      </c:valAx>
      <c:spPr>
        <a:solidFill>
          <a:srgbClr val="C0C0C0"/>
        </a:solidFill>
        <a:ln w="12700">
          <a:solidFill>
            <a:srgbClr val="808080"/>
          </a:solidFill>
          <a:prstDash val="solid"/>
        </a:ln>
      </c:spPr>
    </c:plotArea>
    <c:plotVisOnly val="1"/>
    <c:dispBlanksAs val="span"/>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'18'!$N$1</c:f>
          <c:strCache>
            <c:ptCount val="1"/>
            <c:pt idx="0">
              <c:v>#DIV/0!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17722181972449783"/>
          <c:w val="0.91597633136094658"/>
          <c:h val="0.77865694304990396"/>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'18'!$D$20:$D$49</c:f>
              <c:numCache>
                <c:formatCode>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'18'!$E$20:$E$49</c:f>
              <c:numCache>
                <c:formatCode>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'18'!$D$51</c:f>
              <c:numCache>
                <c:formatCode>0.0</c:formatCode>
                <c:ptCount val="1"/>
                <c:pt idx="0">
                  <c:v>0</c:v>
                </c:pt>
              </c:numCache>
            </c:numRef>
          </c:xVal>
          <c:yVal>
            <c:numRef>
              <c:f>'18'!$E$51</c:f>
              <c:numCache>
                <c:formatCode>0.00</c:formatCode>
                <c:ptCount val="1"/>
                <c:pt idx="0">
                  <c:v>0</c:v>
                </c:pt>
              </c:numCache>
            </c:numRef>
          </c:yVal>
          <c:smooth val="0"/>
        </c:ser>
        <c:ser>
          <c:idx val="2"/>
          <c:order val="2"/>
          <c:tx>
            <c:v>Real Target</c:v>
          </c:tx>
          <c:spPr>
            <a:ln w="28575">
              <a:solidFill>
                <a:schemeClr val="bg1"/>
              </a:solidFill>
            </a:ln>
          </c:spPr>
          <c:marker>
            <c:symbol val="none"/>
          </c:marker>
          <c:xVal>
            <c:numRef>
              <c:f>'18'!$H$64:$H$68</c:f>
              <c:numCache>
                <c:formatCode>0.00</c:formatCode>
                <c:ptCount val="5"/>
                <c:pt idx="0">
                  <c:v>114.99999999999999</c:v>
                </c:pt>
                <c:pt idx="1">
                  <c:v>115</c:v>
                </c:pt>
                <c:pt idx="2">
                  <c:v>-114.99999999999999</c:v>
                </c:pt>
                <c:pt idx="3">
                  <c:v>-114.99999999999999</c:v>
                </c:pt>
                <c:pt idx="4">
                  <c:v>114.99999999999999</c:v>
                </c:pt>
              </c:numCache>
            </c:numRef>
          </c:xVal>
          <c:yVal>
            <c:numRef>
              <c:f>'18'!$I$64:$I$68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'18'!$M$61:$M$65</c:f>
              <c:numCache>
                <c:formatCode>0.00</c:formatCode>
                <c:ptCount val="5"/>
                <c:pt idx="0">
                  <c:v>0</c:v>
                </c:pt>
                <c:pt idx="1">
                  <c:v>0</c:v>
                </c:pt>
                <c:pt idx="2">
                  <c:v>0</c:v>
                </c:pt>
                <c:pt idx="3">
                  <c:v>0</c:v>
                </c:pt>
                <c:pt idx="4">
                  <c:v>0</c:v>
                </c:pt>
              </c:numCache>
            </c:numRef>
          </c:xVal>
          <c:yVal>
            <c:numRef>
              <c:f>'18'!$N$61:$N$65</c:f>
              <c:numCache>
                <c:formatCode>0.00</c:formatCode>
                <c:ptCount val="5"/>
                <c:pt idx="0">
                  <c:v>0</c:v>
                </c:pt>
                <c:pt idx="1">
                  <c:v>0</c:v>
                </c:pt>
                <c:pt idx="2">
                  <c:v>0</c:v>
                </c:pt>
                <c:pt idx="3">
                  <c:v>0</c:v>
                </c:pt>
                <c:pt idx="4">
                  <c:v>0</c:v>
                </c:pt>
              </c:numCache>
            </c:numRef>
          </c:yVal>
          <c:smooth val="0"/>
        </c:ser>
        <c:dLbls>
          <c:showLegendKey val="0"/>
          <c:showVal val="0"/>
          <c:showCatName val="0"/>
          <c:showSerName val="0"/>
          <c:showPercent val="0"/>
          <c:showBubbleSize val="0"/>
        </c:dLbls>
        <c:axId val="236849408"/>
        <c:axId val="236859392"/>
      </c:scatterChart>
      <c:valAx>
        <c:axId val="236849408"/>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6859392"/>
        <c:crosses val="autoZero"/>
        <c:crossBetween val="midCat"/>
        <c:majorUnit val="50"/>
        <c:minorUnit val="50"/>
      </c:valAx>
      <c:valAx>
        <c:axId val="236859392"/>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36849408"/>
        <c:crosses val="autoZero"/>
        <c:crossBetween val="midCat"/>
        <c:majorUnit val="50"/>
        <c:minorUnit val="50"/>
      </c:valAx>
      <c:spPr>
        <a:solidFill>
          <a:srgbClr val="C0C0C0"/>
        </a:solidFill>
        <a:ln w="12700">
          <a:solidFill>
            <a:srgbClr val="808080"/>
          </a:solidFill>
          <a:prstDash val="solid"/>
        </a:ln>
      </c:spPr>
    </c:plotArea>
    <c:plotVisOnly val="1"/>
    <c:dispBlanksAs val="span"/>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'19'!$N$1</c:f>
          <c:strCache>
            <c:ptCount val="1"/>
            <c:pt idx="0">
              <c:v>#DIV/0!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17722181972449783"/>
          <c:w val="0.91597633136094658"/>
          <c:h val="0.77865694304990396"/>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'19'!$D$20:$D$49</c:f>
              <c:numCache>
                <c:formatCode>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'19'!$E$20:$E$49</c:f>
              <c:numCache>
                <c:formatCode>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'19'!$D$51</c:f>
              <c:numCache>
                <c:formatCode>0.0</c:formatCode>
                <c:ptCount val="1"/>
                <c:pt idx="0">
                  <c:v>0</c:v>
                </c:pt>
              </c:numCache>
            </c:numRef>
          </c:xVal>
          <c:yVal>
            <c:numRef>
              <c:f>'19'!$E$51</c:f>
              <c:numCache>
                <c:formatCode>0.00</c:formatCode>
                <c:ptCount val="1"/>
                <c:pt idx="0">
                  <c:v>0</c:v>
                </c:pt>
              </c:numCache>
            </c:numRef>
          </c:yVal>
          <c:smooth val="0"/>
        </c:ser>
        <c:ser>
          <c:idx val="2"/>
          <c:order val="2"/>
          <c:tx>
            <c:v>Real Target</c:v>
          </c:tx>
          <c:spPr>
            <a:ln w="28575">
              <a:solidFill>
                <a:schemeClr val="bg1"/>
              </a:solidFill>
            </a:ln>
          </c:spPr>
          <c:marker>
            <c:symbol val="none"/>
          </c:marker>
          <c:xVal>
            <c:numRef>
              <c:f>'19'!$H$64:$H$68</c:f>
              <c:numCache>
                <c:formatCode>0.00</c:formatCode>
                <c:ptCount val="5"/>
                <c:pt idx="0">
                  <c:v>114.99999999999999</c:v>
                </c:pt>
                <c:pt idx="1">
                  <c:v>115</c:v>
                </c:pt>
                <c:pt idx="2">
                  <c:v>-114.99999999999999</c:v>
                </c:pt>
                <c:pt idx="3">
                  <c:v>-114.99999999999999</c:v>
                </c:pt>
                <c:pt idx="4">
                  <c:v>114.99999999999999</c:v>
                </c:pt>
              </c:numCache>
            </c:numRef>
          </c:xVal>
          <c:yVal>
            <c:numRef>
              <c:f>'19'!$I$64:$I$68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'19'!$M$61:$M$65</c:f>
              <c:numCache>
                <c:formatCode>0.00</c:formatCode>
                <c:ptCount val="5"/>
                <c:pt idx="0">
                  <c:v>0</c:v>
                </c:pt>
                <c:pt idx="1">
                  <c:v>0</c:v>
                </c:pt>
                <c:pt idx="2">
                  <c:v>0</c:v>
                </c:pt>
                <c:pt idx="3">
                  <c:v>0</c:v>
                </c:pt>
                <c:pt idx="4">
                  <c:v>0</c:v>
                </c:pt>
              </c:numCache>
            </c:numRef>
          </c:xVal>
          <c:yVal>
            <c:numRef>
              <c:f>'19'!$N$61:$N$65</c:f>
              <c:numCache>
                <c:formatCode>0.00</c:formatCode>
                <c:ptCount val="5"/>
                <c:pt idx="0">
                  <c:v>0</c:v>
                </c:pt>
                <c:pt idx="1">
                  <c:v>0</c:v>
                </c:pt>
                <c:pt idx="2">
                  <c:v>0</c:v>
                </c:pt>
                <c:pt idx="3">
                  <c:v>0</c:v>
                </c:pt>
                <c:pt idx="4">
                  <c:v>0</c:v>
                </c:pt>
              </c:numCache>
            </c:numRef>
          </c:yVal>
          <c:smooth val="0"/>
        </c:ser>
        <c:dLbls>
          <c:showLegendKey val="0"/>
          <c:showVal val="0"/>
          <c:showCatName val="0"/>
          <c:showSerName val="0"/>
          <c:showPercent val="0"/>
          <c:showBubbleSize val="0"/>
        </c:dLbls>
        <c:axId val="244239360"/>
        <c:axId val="244245248"/>
      </c:scatterChart>
      <c:valAx>
        <c:axId val="244239360"/>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44245248"/>
        <c:crosses val="autoZero"/>
        <c:crossBetween val="midCat"/>
        <c:majorUnit val="50"/>
        <c:minorUnit val="50"/>
      </c:valAx>
      <c:valAx>
        <c:axId val="244245248"/>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44239360"/>
        <c:crosses val="autoZero"/>
        <c:crossBetween val="midCat"/>
        <c:majorUnit val="50"/>
        <c:minorUnit val="50"/>
      </c:valAx>
      <c:spPr>
        <a:solidFill>
          <a:srgbClr val="C0C0C0"/>
        </a:solidFill>
        <a:ln w="12700">
          <a:solidFill>
            <a:srgbClr val="808080"/>
          </a:solidFill>
          <a:prstDash val="solid"/>
        </a:ln>
      </c:spPr>
    </c:plotArea>
    <c:plotVisOnly val="1"/>
    <c:dispBlanksAs val="span"/>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'20'!$N$1</c:f>
          <c:strCache>
            <c:ptCount val="1"/>
            <c:pt idx="0">
              <c:v>#DIV/0!</c:v>
            </c:pt>
          </c:strCache>
        </c:strRef>
      </c:tx>
      <c:layout>
        <c:manualLayout>
          <c:xMode val="edge"/>
          <c:yMode val="edge"/>
          <c:x val="0.31017753159046074"/>
          <c:y val="1.3582966403923903E-2"/>
        </c:manualLayout>
      </c:layout>
      <c:overlay val="0"/>
      <c:spPr>
        <a:noFill/>
        <a:ln w="25400">
          <a:noFill/>
        </a:ln>
      </c:spPr>
      <c:txPr>
        <a:bodyPr anchor="t" anchorCtr="1"/>
        <a:lstStyle/>
        <a:p>
          <a:pPr algn="l">
            <a:defRPr lang="en-US" sz="14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3076965741317245E-2"/>
          <c:y val="0.17722181972449783"/>
          <c:w val="0.91597633136094658"/>
          <c:h val="0.77865694304990396"/>
        </c:manualLayout>
      </c:layout>
      <c:scatterChart>
        <c:scatterStyle val="lineMarker"/>
        <c:varyColors val="0"/>
        <c:ser>
          <c:idx val="0"/>
          <c:order val="0"/>
          <c:spPr>
            <a:ln w="28575">
              <a:noFill/>
            </a:ln>
          </c:spPr>
          <c:marker>
            <c:symbol val="diamond"/>
            <c:size val="10"/>
            <c:spPr>
              <a:solidFill>
                <a:srgbClr val="000000"/>
              </a:solidFill>
              <a:ln>
                <a:solidFill>
                  <a:srgbClr val="FF0000"/>
                </a:solidFill>
                <a:prstDash val="solid"/>
              </a:ln>
            </c:spPr>
          </c:marker>
          <c:xVal>
            <c:numRef>
              <c:f>'20'!$D$20:$D$49</c:f>
              <c:numCache>
                <c:formatCode>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xVal>
          <c:yVal>
            <c:numRef>
              <c:f>'20'!$E$20:$E$49</c:f>
              <c:numCache>
                <c:formatCode>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0"/>
        </c:ser>
        <c:ser>
          <c:idx val="1"/>
          <c:order val="1"/>
          <c:tx>
            <c:v>Mean Point</c:v>
          </c:tx>
          <c:spPr>
            <a:ln w="28575">
              <a:noFill/>
            </a:ln>
          </c:spPr>
          <c:marker>
            <c:symbol val="circle"/>
            <c:size val="10"/>
            <c:spPr>
              <a:solidFill>
                <a:srgbClr val="00FFFF"/>
              </a:solidFill>
              <a:ln>
                <a:solidFill>
                  <a:srgbClr val="3366FF"/>
                </a:solidFill>
                <a:prstDash val="solid"/>
              </a:ln>
            </c:spPr>
          </c:marker>
          <c:dLbls>
            <c:showLegendKey val="0"/>
            <c:showVal val="1"/>
            <c:showCatName val="0"/>
            <c:showSerName val="0"/>
            <c:showPercent val="0"/>
            <c:showBubbleSize val="0"/>
            <c:showLeaderLines val="0"/>
          </c:dLbls>
          <c:xVal>
            <c:numRef>
              <c:f>'20'!$D$51</c:f>
              <c:numCache>
                <c:formatCode>0.0</c:formatCode>
                <c:ptCount val="1"/>
                <c:pt idx="0">
                  <c:v>0</c:v>
                </c:pt>
              </c:numCache>
            </c:numRef>
          </c:xVal>
          <c:yVal>
            <c:numRef>
              <c:f>'20'!$E$51</c:f>
              <c:numCache>
                <c:formatCode>0.00</c:formatCode>
                <c:ptCount val="1"/>
                <c:pt idx="0">
                  <c:v>0</c:v>
                </c:pt>
              </c:numCache>
            </c:numRef>
          </c:yVal>
          <c:smooth val="0"/>
        </c:ser>
        <c:ser>
          <c:idx val="2"/>
          <c:order val="2"/>
          <c:tx>
            <c:v>Real Target</c:v>
          </c:tx>
          <c:spPr>
            <a:ln w="28575">
              <a:solidFill>
                <a:schemeClr val="bg1"/>
              </a:solidFill>
            </a:ln>
          </c:spPr>
          <c:marker>
            <c:symbol val="none"/>
          </c:marker>
          <c:xVal>
            <c:numRef>
              <c:f>'20'!$H$64:$H$68</c:f>
              <c:numCache>
                <c:formatCode>0.00</c:formatCode>
                <c:ptCount val="5"/>
                <c:pt idx="0">
                  <c:v>114.99999999999999</c:v>
                </c:pt>
                <c:pt idx="1">
                  <c:v>115</c:v>
                </c:pt>
                <c:pt idx="2">
                  <c:v>-114.99999999999999</c:v>
                </c:pt>
                <c:pt idx="3">
                  <c:v>-114.99999999999999</c:v>
                </c:pt>
                <c:pt idx="4">
                  <c:v>114.99999999999999</c:v>
                </c:pt>
              </c:numCache>
            </c:numRef>
          </c:xVal>
          <c:yVal>
            <c:numRef>
              <c:f>'20'!$I$64:$I$68</c:f>
              <c:numCache>
                <c:formatCode>0.00</c:formatCode>
                <c:ptCount val="5"/>
                <c:pt idx="0">
                  <c:v>114.99999999999999</c:v>
                </c:pt>
                <c:pt idx="1">
                  <c:v>-114.99999999999999</c:v>
                </c:pt>
                <c:pt idx="2">
                  <c:v>-114.99999999999999</c:v>
                </c:pt>
                <c:pt idx="3">
                  <c:v>114.99999999999999</c:v>
                </c:pt>
                <c:pt idx="4">
                  <c:v>114.99999999999999</c:v>
                </c:pt>
              </c:numCache>
            </c:numRef>
          </c:yVal>
          <c:smooth val="0"/>
        </c:ser>
        <c:ser>
          <c:idx val="3"/>
          <c:order val="3"/>
          <c:tx>
            <c:v>Bounding box</c:v>
          </c:tx>
          <c:spPr>
            <a:ln w="28575">
              <a:solidFill>
                <a:srgbClr val="00B050"/>
              </a:solidFill>
            </a:ln>
          </c:spPr>
          <c:xVal>
            <c:numRef>
              <c:f>'20'!$M$61:$M$65</c:f>
              <c:numCache>
                <c:formatCode>0.00</c:formatCode>
                <c:ptCount val="5"/>
                <c:pt idx="0">
                  <c:v>0</c:v>
                </c:pt>
                <c:pt idx="1">
                  <c:v>0</c:v>
                </c:pt>
                <c:pt idx="2">
                  <c:v>0</c:v>
                </c:pt>
                <c:pt idx="3">
                  <c:v>0</c:v>
                </c:pt>
                <c:pt idx="4">
                  <c:v>0</c:v>
                </c:pt>
              </c:numCache>
            </c:numRef>
          </c:xVal>
          <c:yVal>
            <c:numRef>
              <c:f>'20'!$N$61:$N$65</c:f>
              <c:numCache>
                <c:formatCode>0.00</c:formatCode>
                <c:ptCount val="5"/>
                <c:pt idx="0">
                  <c:v>0</c:v>
                </c:pt>
                <c:pt idx="1">
                  <c:v>0</c:v>
                </c:pt>
                <c:pt idx="2">
                  <c:v>0</c:v>
                </c:pt>
                <c:pt idx="3">
                  <c:v>0</c:v>
                </c:pt>
                <c:pt idx="4">
                  <c:v>0</c:v>
                </c:pt>
              </c:numCache>
            </c:numRef>
          </c:yVal>
          <c:smooth val="0"/>
        </c:ser>
        <c:dLbls>
          <c:showLegendKey val="0"/>
          <c:showVal val="0"/>
          <c:showCatName val="0"/>
          <c:showSerName val="0"/>
          <c:showPercent val="0"/>
          <c:showBubbleSize val="0"/>
        </c:dLbls>
        <c:axId val="251592704"/>
        <c:axId val="251594240"/>
      </c:scatterChart>
      <c:valAx>
        <c:axId val="251592704"/>
        <c:scaling>
          <c:orientation val="minMax"/>
          <c:max val="250"/>
          <c:min val="-250"/>
        </c:scaling>
        <c:delete val="0"/>
        <c:axPos val="b"/>
        <c:majorGridlines>
          <c:spPr>
            <a:ln w="25400">
              <a:solidFill>
                <a:srgbClr val="000000"/>
              </a:solidFill>
              <a:prstDash val="solid"/>
            </a:ln>
          </c:spPr>
        </c:majorGridlines>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51594240"/>
        <c:crosses val="autoZero"/>
        <c:crossBetween val="midCat"/>
        <c:majorUnit val="50"/>
        <c:minorUnit val="50"/>
      </c:valAx>
      <c:valAx>
        <c:axId val="251594240"/>
        <c:scaling>
          <c:orientation val="minMax"/>
          <c:max val="250"/>
          <c:min val="-250"/>
        </c:scaling>
        <c:delete val="0"/>
        <c:axPos val="l"/>
        <c:majorGridlines>
          <c:spPr>
            <a:ln w="25400">
              <a:solidFill>
                <a:srgbClr val="000000"/>
              </a:solidFill>
              <a:prstDash val="solid"/>
            </a:ln>
          </c:spPr>
        </c:majorGridlines>
        <c:minorGridlines>
          <c:spPr>
            <a:ln w="22225">
              <a:solidFill>
                <a:srgbClr val="000000"/>
              </a:solidFill>
            </a:ln>
          </c:spPr>
        </c:minorGridlines>
        <c:numFmt formatCode="0.00" sourceLinked="1"/>
        <c:majorTickMark val="out"/>
        <c:minorTickMark val="out"/>
        <c:tickLblPos val="nextTo"/>
        <c:spPr>
          <a:ln w="38100">
            <a:solidFill>
              <a:srgbClr val="000000"/>
            </a:solidFill>
            <a:prstDash val="solid"/>
          </a:ln>
        </c:spPr>
        <c:txPr>
          <a:bodyPr rot="0" vert="horz"/>
          <a:lstStyle/>
          <a:p>
            <a:pPr>
              <a:defRPr lang="en-US" sz="1150" b="0" i="0" u="none" strike="noStrike" baseline="0">
                <a:solidFill>
                  <a:srgbClr val="000000"/>
                </a:solidFill>
                <a:latin typeface="Arial"/>
                <a:ea typeface="Arial"/>
                <a:cs typeface="Arial"/>
              </a:defRPr>
            </a:pPr>
            <a:endParaRPr lang="en-US"/>
          </a:p>
        </c:txPr>
        <c:crossAx val="251592704"/>
        <c:crosses val="autoZero"/>
        <c:crossBetween val="midCat"/>
        <c:majorUnit val="50"/>
        <c:minorUnit val="50"/>
      </c:valAx>
      <c:spPr>
        <a:solidFill>
          <a:srgbClr val="C0C0C0"/>
        </a:solidFill>
        <a:ln w="12700">
          <a:solidFill>
            <a:srgbClr val="808080"/>
          </a:solidFill>
          <a:prstDash val="solid"/>
        </a:ln>
      </c:spPr>
    </c:plotArea>
    <c:plotVisOnly val="1"/>
    <c:dispBlanksAs val="span"/>
    <c:showDLblsOverMax val="0"/>
  </c:chart>
  <c:spPr>
    <a:solidFill>
      <a:srgbClr val="FFFFFF"/>
    </a:solidFill>
    <a:ln w="38100">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 Id="rId9"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10</xdr:col>
      <xdr:colOff>719942</xdr:colOff>
      <xdr:row>1</xdr:row>
      <xdr:rowOff>218084</xdr:rowOff>
    </xdr:from>
    <xdr:to>
      <xdr:col>18</xdr:col>
      <xdr:colOff>259773</xdr:colOff>
      <xdr:row>29</xdr:row>
      <xdr:rowOff>64324</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104774</xdr:colOff>
      <xdr:row>2</xdr:row>
      <xdr:rowOff>14286</xdr:rowOff>
    </xdr:from>
    <xdr:to>
      <xdr:col>9</xdr:col>
      <xdr:colOff>228599</xdr:colOff>
      <xdr:row>19</xdr:row>
      <xdr:rowOff>190499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95250</xdr:colOff>
      <xdr:row>2</xdr:row>
      <xdr:rowOff>23811</xdr:rowOff>
    </xdr:from>
    <xdr:to>
      <xdr:col>19</xdr:col>
      <xdr:colOff>400050</xdr:colOff>
      <xdr:row>20</xdr:row>
      <xdr:rowOff>9524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114300</xdr:colOff>
      <xdr:row>21</xdr:row>
      <xdr:rowOff>33336</xdr:rowOff>
    </xdr:from>
    <xdr:to>
      <xdr:col>9</xdr:col>
      <xdr:colOff>228600</xdr:colOff>
      <xdr:row>35</xdr:row>
      <xdr:rowOff>133349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104775</xdr:colOff>
      <xdr:row>21</xdr:row>
      <xdr:rowOff>23812</xdr:rowOff>
    </xdr:from>
    <xdr:to>
      <xdr:col>19</xdr:col>
      <xdr:colOff>409575</xdr:colOff>
      <xdr:row>35</xdr:row>
      <xdr:rowOff>100012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85725</xdr:colOff>
      <xdr:row>37</xdr:row>
      <xdr:rowOff>42861</xdr:rowOff>
    </xdr:from>
    <xdr:to>
      <xdr:col>9</xdr:col>
      <xdr:colOff>257175</xdr:colOff>
      <xdr:row>51</xdr:row>
      <xdr:rowOff>123824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85725</xdr:colOff>
      <xdr:row>36</xdr:row>
      <xdr:rowOff>42861</xdr:rowOff>
    </xdr:from>
    <xdr:to>
      <xdr:col>19</xdr:col>
      <xdr:colOff>409575</xdr:colOff>
      <xdr:row>51</xdr:row>
      <xdr:rowOff>104774</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123825</xdr:colOff>
      <xdr:row>0</xdr:row>
      <xdr:rowOff>66676</xdr:rowOff>
    </xdr:from>
    <xdr:to>
      <xdr:col>2</xdr:col>
      <xdr:colOff>23812</xdr:colOff>
      <xdr:row>0</xdr:row>
      <xdr:rowOff>1543050</xdr:rowOff>
    </xdr:to>
    <mc:AlternateContent xmlns:mc="http://schemas.openxmlformats.org/markup-compatibility/2006" xmlns:a14="http://schemas.microsoft.com/office/drawing/2010/main">
      <mc:Choice Requires="a14">
        <xdr:graphicFrame macro="">
          <xdr:nvGraphicFramePr>
            <xdr:cNvPr id="9" name="Fire Type 2"/>
            <xdr:cNvGraphicFramePr/>
          </xdr:nvGraphicFramePr>
          <xdr:xfrm>
            <a:off x="0" y="0"/>
            <a:ext cx="0" cy="0"/>
          </xdr:xfrm>
          <a:graphic>
            <a:graphicData uri="http://schemas.microsoft.com/office/drawing/2010/slicer">
              <sle:slicer xmlns:sle="http://schemas.microsoft.com/office/drawing/2010/slicer" name="Fire Type 2"/>
            </a:graphicData>
          </a:graphic>
        </xdr:graphicFrame>
      </mc:Choice>
      <mc:Fallback xmlns="">
        <xdr:sp macro="" textlink="">
          <xdr:nvSpPr>
            <xdr:cNvPr id="0" name=""/>
            <xdr:cNvSpPr>
              <a:spLocks noTextEdit="1"/>
            </xdr:cNvSpPr>
          </xdr:nvSpPr>
          <xdr:spPr>
            <a:xfrm>
              <a:off x="123825" y="66676"/>
              <a:ext cx="1457325" cy="147637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504826</xdr:colOff>
      <xdr:row>0</xdr:row>
      <xdr:rowOff>57150</xdr:rowOff>
    </xdr:from>
    <xdr:to>
      <xdr:col>5</xdr:col>
      <xdr:colOff>9526</xdr:colOff>
      <xdr:row>0</xdr:row>
      <xdr:rowOff>1504949</xdr:rowOff>
    </xdr:to>
    <mc:AlternateContent xmlns:mc="http://schemas.openxmlformats.org/markup-compatibility/2006" xmlns:a14="http://schemas.microsoft.com/office/drawing/2010/main">
      <mc:Choice Requires="a14">
        <xdr:graphicFrame macro="">
          <xdr:nvGraphicFramePr>
            <xdr:cNvPr id="10" name="Tank status 2"/>
            <xdr:cNvGraphicFramePr/>
          </xdr:nvGraphicFramePr>
          <xdr:xfrm>
            <a:off x="0" y="0"/>
            <a:ext cx="0" cy="0"/>
          </xdr:xfrm>
          <a:graphic>
            <a:graphicData uri="http://schemas.microsoft.com/office/drawing/2010/slicer">
              <sle:slicer xmlns:sle="http://schemas.microsoft.com/office/drawing/2010/slicer" name="Tank status 2"/>
            </a:graphicData>
          </a:graphic>
        </xdr:graphicFrame>
      </mc:Choice>
      <mc:Fallback xmlns="">
        <xdr:sp macro="" textlink="">
          <xdr:nvSpPr>
            <xdr:cNvPr id="0" name=""/>
            <xdr:cNvSpPr>
              <a:spLocks noTextEdit="1"/>
            </xdr:cNvSpPr>
          </xdr:nvSpPr>
          <xdr:spPr>
            <a:xfrm>
              <a:off x="1752601" y="57150"/>
              <a:ext cx="1333499" cy="144779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371476</xdr:colOff>
      <xdr:row>0</xdr:row>
      <xdr:rowOff>66676</xdr:rowOff>
    </xdr:from>
    <xdr:to>
      <xdr:col>7</xdr:col>
      <xdr:colOff>390525</xdr:colOff>
      <xdr:row>0</xdr:row>
      <xdr:rowOff>1485900</xdr:rowOff>
    </xdr:to>
    <mc:AlternateContent xmlns:mc="http://schemas.openxmlformats.org/markup-compatibility/2006" xmlns:a14="http://schemas.microsoft.com/office/drawing/2010/main">
      <mc:Choice Requires="a14">
        <xdr:graphicFrame macro="">
          <xdr:nvGraphicFramePr>
            <xdr:cNvPr id="11" name="Target status 2"/>
            <xdr:cNvGraphicFramePr/>
          </xdr:nvGraphicFramePr>
          <xdr:xfrm>
            <a:off x="0" y="0"/>
            <a:ext cx="0" cy="0"/>
          </xdr:xfrm>
          <a:graphic>
            <a:graphicData uri="http://schemas.microsoft.com/office/drawing/2010/slicer">
              <sle:slicer xmlns:sle="http://schemas.microsoft.com/office/drawing/2010/slicer" name="Target status 2"/>
            </a:graphicData>
          </a:graphic>
        </xdr:graphicFrame>
      </mc:Choice>
      <mc:Fallback xmlns="">
        <xdr:sp macro="" textlink="">
          <xdr:nvSpPr>
            <xdr:cNvPr id="0" name=""/>
            <xdr:cNvSpPr>
              <a:spLocks noTextEdit="1"/>
            </xdr:cNvSpPr>
          </xdr:nvSpPr>
          <xdr:spPr>
            <a:xfrm>
              <a:off x="3448051" y="66676"/>
              <a:ext cx="1238250" cy="141922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26</xdr:col>
      <xdr:colOff>266701</xdr:colOff>
      <xdr:row>3</xdr:row>
      <xdr:rowOff>0</xdr:rowOff>
    </xdr:from>
    <xdr:to>
      <xdr:col>38</xdr:col>
      <xdr:colOff>142875</xdr:colOff>
      <xdr:row>15</xdr:row>
      <xdr:rowOff>11906</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266701</xdr:colOff>
      <xdr:row>20</xdr:row>
      <xdr:rowOff>152400</xdr:rowOff>
    </xdr:from>
    <xdr:to>
      <xdr:col>38</xdr:col>
      <xdr:colOff>250032</xdr:colOff>
      <xdr:row>34</xdr:row>
      <xdr:rowOff>59531</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26</xdr:col>
      <xdr:colOff>200026</xdr:colOff>
      <xdr:row>38</xdr:row>
      <xdr:rowOff>0</xdr:rowOff>
    </xdr:from>
    <xdr:to>
      <xdr:col>38</xdr:col>
      <xdr:colOff>285751</xdr:colOff>
      <xdr:row>51</xdr:row>
      <xdr:rowOff>107156</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7" name="TextBox 6"/>
        <xdr:cNvSpPr txBox="1"/>
      </xdr:nvSpPr>
      <xdr:spPr>
        <a:xfrm>
          <a:off x="1825625" y="13589000"/>
          <a:ext cx="2440215" cy="27418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468350"/>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468350"/>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468350"/>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468350"/>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33</xdr:row>
      <xdr:rowOff>142875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468350"/>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468350"/>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468350"/>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468350"/>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468350"/>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706475"/>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706475"/>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706475"/>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706475"/>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706475"/>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706475"/>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706475"/>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706475"/>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706475"/>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11</xdr:col>
      <xdr:colOff>460375</xdr:colOff>
      <xdr:row>2</xdr:row>
      <xdr:rowOff>0</xdr:rowOff>
    </xdr:from>
    <xdr:to>
      <xdr:col>17</xdr:col>
      <xdr:colOff>581606</xdr:colOff>
      <xdr:row>35</xdr:row>
      <xdr:rowOff>111125</xdr:rowOff>
    </xdr:to>
    <xdr:graphicFrame macro="">
      <xdr:nvGraphicFramePr>
        <xdr:cNvPr id="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55</xdr:row>
      <xdr:rowOff>142875</xdr:rowOff>
    </xdr:from>
    <xdr:to>
      <xdr:col>2</xdr:col>
      <xdr:colOff>805090</xdr:colOff>
      <xdr:row>66</xdr:row>
      <xdr:rowOff>106590</xdr:rowOff>
    </xdr:to>
    <xdr:sp macro="" textlink="">
      <xdr:nvSpPr>
        <xdr:cNvPr id="3" name="TextBox 2"/>
        <xdr:cNvSpPr txBox="1"/>
      </xdr:nvSpPr>
      <xdr:spPr>
        <a:xfrm>
          <a:off x="1822450" y="13706475"/>
          <a:ext cx="2440215" cy="27926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endParaRPr lang="he-IL" sz="1600" baseline="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tzin Shlomo-TC97526" refreshedDate="42807.300097569445" createdVersion="4" refreshedVersion="4" minRefreshableVersion="3" recordCount="160">
  <cacheSource type="worksheet">
    <worksheetSource ref="A1:AT1048576" sheet="Outputs Data"/>
  </cacheSource>
  <cacheFields count="46">
    <cacheField name="Series No." numFmtId="0">
      <sharedItems containsString="0" containsBlank="1" containsNumber="1" containsInteger="1" minValue="1" maxValue="20"/>
    </cacheField>
    <cacheField name="Date" numFmtId="0">
      <sharedItems containsNonDate="0" containsDate="1" containsString="0" containsBlank="1" minDate="1899-12-30T00:00:00" maxDate="2016-11-23T00:00:00"/>
    </cacheField>
    <cacheField name="Time" numFmtId="0">
      <sharedItems containsNonDate="0" containsDate="1" containsString="0" containsBlank="1" minDate="1899-12-30T00:00:00" maxDate="1899-12-30T12:57:00"/>
    </cacheField>
    <cacheField name="Platform" numFmtId="0">
      <sharedItems containsNonDate="0" containsString="0" containsBlank="1"/>
    </cacheField>
    <cacheField name="Gunner" numFmtId="0">
      <sharedItems containsNonDate="0" containsString="0" containsBlank="1"/>
    </cacheField>
    <cacheField name="Location" numFmtId="0">
      <sharedItems containsBlank="1"/>
    </cacheField>
    <cacheField name="Project" numFmtId="0">
      <sharedItems containsBlank="1" count="3">
        <s v="EMINT"/>
        <m/>
        <s v="UT_Botawana_x000a_L400 manned" u="1"/>
      </sharedItems>
    </cacheField>
    <cacheField name="Test Type" numFmtId="0">
      <sharedItems containsNonDate="0" containsString="0" containsBlank="1"/>
    </cacheField>
    <cacheField name="Weapon:" numFmtId="0">
      <sharedItems containsNonDate="0" containsString="0" containsBlank="1"/>
    </cacheField>
    <cacheField name="Barrel:" numFmtId="0">
      <sharedItems containsNonDate="0" containsString="0" containsBlank="1"/>
    </cacheField>
    <cacheField name="Target _x000a_Traverse Size [m]" numFmtId="0">
      <sharedItems containsString="0" containsBlank="1" containsNumber="1" minValue="2.2999999999999998" maxValue="2.2999999999999998"/>
    </cacheField>
    <cacheField name="Target _x000a_Elevation Size [m]" numFmtId="0">
      <sharedItems containsString="0" containsBlank="1" containsNumber="1" minValue="2.2999999999999998" maxValue="2.2999999999999998"/>
    </cacheField>
    <cacheField name="Fire Type" numFmtId="0">
      <sharedItems containsBlank="1" containsMixedTypes="1" containsNumber="1" containsInteger="1" minValue="0" maxValue="0" count="3">
        <s v="Single"/>
        <n v="0"/>
        <m/>
      </sharedItems>
    </cacheField>
    <cacheField name="Turret Mode" numFmtId="0">
      <sharedItems containsBlank="1" containsMixedTypes="1" containsNumber="1" containsInteger="1" minValue="0" maxValue="0"/>
    </cacheField>
    <cacheField name="Ammunition" numFmtId="0">
      <sharedItems containsBlank="1"/>
    </cacheField>
    <cacheField name="Aiming Through" numFmtId="0">
      <sharedItems containsBlank="1" containsMixedTypes="1" containsNumber="1" containsInteger="1" minValue="0" maxValue="0"/>
    </cacheField>
    <cacheField name="Range [m]" numFmtId="0">
      <sharedItems containsString="0" containsBlank="1" containsNumber="1" containsInteger="1" minValue="0" maxValue="1504" count="10">
        <n v="999"/>
        <n v="1497"/>
        <n v="1500"/>
        <n v="1000"/>
        <n v="1001"/>
        <n v="1504"/>
        <n v="546"/>
        <n v="1002"/>
        <n v="0"/>
        <m/>
      </sharedItems>
      <fieldGroup base="16">
        <rangePr autoEnd="0" startNum="0" endNum="2000" groupInterval="600"/>
        <groupItems count="6">
          <s v="(blank)"/>
          <s v="0-599"/>
          <s v="600-1199"/>
          <s v="1200-1799"/>
          <s v="1800-2399"/>
          <s v="&gt;2400"/>
        </groupItems>
      </fieldGroup>
    </cacheField>
    <cacheField name="Air Temperature [°C]" numFmtId="0">
      <sharedItems containsString="0" containsBlank="1" containsNumber="1" minValue="0" maxValue="24.9"/>
    </cacheField>
    <cacheField name="Altitude [m]" numFmtId="0">
      <sharedItems containsString="0" containsBlank="1" containsNumber="1" containsInteger="1" minValue="0" maxValue="333"/>
    </cacheField>
    <cacheField name="Ammu. Temp. [°C]" numFmtId="0">
      <sharedItems containsString="0" containsBlank="1" containsNumber="1" minValue="0" maxValue="26.7"/>
    </cacheField>
    <cacheField name="Crosswind [m/s]" numFmtId="0">
      <sharedItems containsBlank="1" containsMixedTypes="1" containsNumber="1" containsInteger="1" minValue="0" maxValue="5"/>
    </cacheField>
    <cacheField name="Gun Jump_x000a_Single_x000a_Traverse" numFmtId="0">
      <sharedItems containsBlank="1" containsMixedTypes="1" containsNumber="1" minValue="0" maxValue="0.4"/>
    </cacheField>
    <cacheField name="Gun Jump_x000a_Single_x000a_Elevation" numFmtId="0">
      <sharedItems containsString="0" containsBlank="1" containsNumber="1" minValue="0" maxValue="0.4"/>
    </cacheField>
    <cacheField name="Gun Jump_x000a_Burst_x000a_Traverse" numFmtId="0">
      <sharedItems containsString="0" containsBlank="1" containsNumber="1" minValue="0" maxValue="0.4"/>
    </cacheField>
    <cacheField name="Gun Jump_x000a_Burst_x000a_Elevation" numFmtId="0">
      <sharedItems containsString="0" containsBlank="1" containsNumber="1" minValue="0" maxValue="0.4"/>
    </cacheField>
    <cacheField name="Mean_x000a_IMPACT POINTS [mills]_x000a_Traverse" numFmtId="0">
      <sharedItems containsString="0" containsBlank="1" containsNumber="1" minValue="-0.36" maxValue="0.17151515151515151" count="16">
        <m/>
        <n v="-0.15364061456245826"/>
        <n v="-1.4814814814814824E-2"/>
        <n v="-0.26250000000000001"/>
        <n v="-0.20916666666666667"/>
        <n v="-0.24533333333333332"/>
        <n v="-0.22177822177822176"/>
        <n v="-0.12367021276595742"/>
        <n v="-0.23382092198581558"/>
        <n v="-0.33244680851063829"/>
        <n v="-2.3952095808383221E-2"/>
        <n v="-0.36"/>
        <n v="-0.25047619047619046"/>
        <n v="-0.17333333333333334"/>
        <n v="0.17151515151515151"/>
        <n v="8.6000000000000007E-2"/>
      </sharedItems>
      <fieldGroup base="25">
        <rangePr startNum="-0.36" endNum="0.17151515151515151" groupInterval="0.1"/>
        <groupItems count="8">
          <s v="(blank)"/>
          <s v="-0.36--0.26"/>
          <s v="-0.26--0.16"/>
          <s v="-0.16--0.06"/>
          <s v="-0.0599999999999999-0.0400000000000001"/>
          <s v="0.04-0.14"/>
          <s v="0.14-0.24"/>
          <s v="&gt;0.24"/>
        </groupItems>
      </fieldGroup>
    </cacheField>
    <cacheField name="Mean_x000a_IMPACT POINTS [mills]_x000a_Elevation" numFmtId="0">
      <sharedItems containsString="0" containsBlank="1" containsNumber="1" minValue="-0.29100000000000004" maxValue="0.32167832167832167" count="16">
        <m/>
        <n v="-0.22044088176352705"/>
        <n v="0.10518518518518517"/>
        <n v="0.125"/>
        <n v="9.6666666666666651E-2"/>
        <n v="-4.5333333333333337E-2"/>
        <n v="0.32167832167832167"/>
        <n v="0.16356382978723402"/>
        <n v="9.9734042553191474E-2"/>
        <n v="0.30917553191489361"/>
        <n v="-8.3832335329341312E-2"/>
        <n v="-0.29100000000000004"/>
        <n v="-4.8571428571428585E-2"/>
        <n v="-1.3333333333333345E-2"/>
        <n v="-0.15878787878787878"/>
        <n v="5.0000000000000024E-2"/>
      </sharedItems>
    </cacheField>
    <cacheField name="MPI_x000a_ [mills]_x000a_Traverse _x000a_ABS" numFmtId="0">
      <sharedItems containsString="0" containsBlank="1" containsNumber="1" minValue="0" maxValue="0.36" count="17">
        <n v="0"/>
        <n v="0.15364061456245826"/>
        <n v="1.4814814814814824E-2"/>
        <n v="0.26250000000000001"/>
        <n v="0.20916666666666667"/>
        <n v="0.24533333333333332"/>
        <n v="0.22177822177822176"/>
        <n v="0.12367021276595742"/>
        <n v="0.23382092198581558"/>
        <n v="0.33244680851063829"/>
        <n v="2.3952095808383221E-2"/>
        <n v="0.36"/>
        <n v="0.25047619047619046"/>
        <n v="0.17333333333333334"/>
        <n v="0.17151515151515151"/>
        <n v="8.6000000000000007E-2"/>
        <m/>
      </sharedItems>
      <fieldGroup base="27">
        <rangePr autoEnd="0" startNum="0" endNum="1" groupInterval="0.1"/>
        <groupItems count="12">
          <s v="(blank)"/>
          <s v="0-0.1"/>
          <s v="0.1-0.2"/>
          <s v="0.2-0.3"/>
          <s v="0.3-0.4"/>
          <s v="0.4-0.5"/>
          <s v="0.5-0.6"/>
          <s v="0.6-0.7"/>
          <s v="0.7-0.8"/>
          <s v="0.8-0.9"/>
          <s v="0.9-1"/>
          <s v="&gt;1"/>
        </groupItems>
      </fieldGroup>
    </cacheField>
    <cacheField name="MPI_x000a_ [mills]_x000a_Elevation _x000a_ABS" numFmtId="0">
      <sharedItems containsString="0" containsBlank="1" containsNumber="1" minValue="0" maxValue="0.32167832167832167" count="17">
        <n v="0"/>
        <n v="0.22044088176352705"/>
        <n v="0.10518518518518517"/>
        <n v="0.125"/>
        <n v="9.6666666666666651E-2"/>
        <n v="4.5333333333333337E-2"/>
        <n v="0.32167832167832167"/>
        <n v="0.16356382978723402"/>
        <n v="9.9734042553191474E-2"/>
        <n v="0.30917553191489361"/>
        <n v="8.3832335329341312E-2"/>
        <n v="0.29100000000000004"/>
        <n v="4.8571428571428585E-2"/>
        <n v="1.3333333333333345E-2"/>
        <n v="0.15878787878787878"/>
        <n v="5.0000000000000024E-2"/>
        <m/>
      </sharedItems>
      <fieldGroup base="28">
        <rangePr autoEnd="0" startNum="0" endNum="1" groupInterval="0.1"/>
        <groupItems count="12">
          <s v="(blank)"/>
          <s v="0-0.1"/>
          <s v="0.1-0.2"/>
          <s v="0.2-0.3"/>
          <s v="0.3-0.4"/>
          <s v="0.4-0.5"/>
          <s v="0.5-0.6"/>
          <s v="0.6-0.7"/>
          <s v="0.7-0.8"/>
          <s v="0.8-0.9"/>
          <s v="0.9-1"/>
          <s v="&gt;1"/>
        </groupItems>
      </fieldGroup>
    </cacheField>
    <cacheField name="Standard Deviation_x000a_ [mills]_x000a_Traverse" numFmtId="0">
      <sharedItems containsString="0" containsBlank="1" containsNumber="1" minValue="0.13989125742960556" maxValue="0.57543896287964369" count="16">
        <m/>
        <n v="0.38846031296872624"/>
        <n v="0.35067835496644972"/>
        <n v="0.55052247910507701"/>
        <n v="0.26592605488493726"/>
        <n v="0.17772638145944081"/>
        <n v="0.29839505612380712"/>
        <n v="0.52414116709994352"/>
        <n v="0.53005687235611343"/>
        <n v="0.13989125742960556"/>
        <n v="0.38740041733362335"/>
        <n v="0.35122009560324929"/>
        <n v="0.35614930582878868"/>
        <n v="0.46218803292359034"/>
        <n v="0.36429647156117118"/>
        <n v="0.57543896287964369"/>
      </sharedItems>
      <fieldGroup base="29">
        <rangePr autoStart="0" autoEnd="0" startNum="0" endNum="1" groupInterval="0.1"/>
        <groupItems count="12">
          <s v="&lt;0 or (blank)"/>
          <s v="0-0.1"/>
          <s v="0.1-0.2"/>
          <s v="0.2-0.3"/>
          <s v="0.3-0.4"/>
          <s v="0.4-0.5"/>
          <s v="0.5-0.6"/>
          <s v="0.6-0.7"/>
          <s v="0.7-0.8"/>
          <s v="0.8-0.9"/>
          <s v="0.9-1"/>
          <s v="&gt;1"/>
        </groupItems>
      </fieldGroup>
    </cacheField>
    <cacheField name="Standard Deviation [mills]_x000a_Elevation" numFmtId="0">
      <sharedItems containsString="0" containsBlank="1" containsNumber="1" minValue="0.27081974324877672" maxValue="0.56011056917878099" count="16">
        <m/>
        <n v="0.39888845813877299"/>
        <n v="0.28822787624026813"/>
        <n v="0.27727570788263833"/>
        <n v="0.48326928968144295"/>
        <n v="0.35519634632755509"/>
        <n v="0.27325513055871081"/>
        <n v="0.32106858402779809"/>
        <n v="0.42522013179041179"/>
        <n v="0.27438444523887429"/>
        <n v="0.56011056917878099"/>
        <n v="0.27081974324877672"/>
        <n v="0.46153871930531404"/>
        <n v="0.46626649509099882"/>
        <n v="0.46723601632311579"/>
        <n v="0.31448370387032776"/>
      </sharedItems>
      <fieldGroup base="30">
        <rangePr autoStart="0" autoEnd="0" startNum="0" endNum="1" groupInterval="0.1"/>
        <groupItems count="12">
          <s v="&lt;0 or (blank)"/>
          <s v="0-0.1"/>
          <s v="0.1-0.2"/>
          <s v="0.2-0.3"/>
          <s v="0.3-0.4"/>
          <s v="0.4-0.5"/>
          <s v="0.5-0.6"/>
          <s v="0.6-0.7"/>
          <s v="0.7-0.8"/>
          <s v="0.8-0.9"/>
          <s v="0.9-1"/>
          <s v="&gt;1"/>
        </groupItems>
      </fieldGroup>
    </cacheField>
    <cacheField name="Maximum Difference_x000a_[mills]_x000a_Traverse" numFmtId="0">
      <sharedItems containsString="0" containsBlank="1" containsNumber="1" minValue="0" maxValue="1.55"/>
    </cacheField>
    <cacheField name="Maximum Difference_x000a_[mills]_x000a_Elevation" numFmtId="0">
      <sharedItems containsString="0" containsBlank="1" containsNumber="1" minValue="0" maxValue="1.4271457085828343"/>
    </cacheField>
    <cacheField name="Maximum Error_x000a_ [mills]_x000a_Traverse" numFmtId="0">
      <sharedItems containsString="0" containsBlank="1" containsNumber="1" minValue="0.19946808510638298" maxValue="0.85750000000000015" count="16">
        <m/>
        <n v="0.54776219104876422"/>
        <n v="0.48148148148148151"/>
        <n v="0.85750000000000015"/>
        <n v="0.41083333333333333"/>
        <n v="0.28533333333333333"/>
        <n v="0.59740259740259738"/>
        <n v="0.71542553191489366"/>
        <n v="0.71254432624113473"/>
        <n v="0.19946808510638298"/>
        <n v="0.6347305389221557"/>
        <n v="0.7"/>
        <n v="0.67047619047619045"/>
        <n v="0.60666666666666669"/>
        <n v="0.65151515151515149"/>
        <n v="0.73399999999999999"/>
      </sharedItems>
      <fieldGroup base="33">
        <rangePr autoStart="0" autoEnd="0" startNum="0" endNum="1" groupInterval="0.1"/>
        <groupItems count="12">
          <s v="&lt;0 or (blank)"/>
          <s v="0-0.1"/>
          <s v="0.1-0.2"/>
          <s v="0.2-0.3"/>
          <s v="0.3-0.4"/>
          <s v="0.4-0.5"/>
          <s v="0.5-0.6"/>
          <s v="0.6-0.7"/>
          <s v="0.7-0.8"/>
          <s v="0.8-0.9"/>
          <s v="0.9-1"/>
          <s v="&gt;1"/>
        </groupItems>
      </fieldGroup>
    </cacheField>
    <cacheField name="Maximum Error_x000a_ [mills]_x000a_Elevation" numFmtId="0">
      <sharedItems containsString="0" containsBlank="1" containsNumber="1" minValue="0.30252659574468083" maxValue="0.96407185628742509" count="16">
        <m/>
        <n v="0.71476285905143622"/>
        <n v="0.51851851851851849"/>
        <n v="0.63500000000000001"/>
        <n v="0.70333333333333337"/>
        <n v="0.55466666666666664"/>
        <n v="0.42157842157842157"/>
        <n v="0.40292553191489361"/>
        <n v="0.75797872340425532"/>
        <n v="0.30252659574468083"/>
        <n v="0.96407185628742509"/>
        <n v="0.50900000000000001"/>
        <n v="0.74857142857142855"/>
        <n v="0.71333333333333326"/>
        <n v="0.65878787878787881"/>
        <n v="0.47"/>
      </sharedItems>
      <fieldGroup base="34">
        <rangePr autoStart="0" autoEnd="0" startNum="0" endNum="1" groupInterval="0.1"/>
        <groupItems count="12">
          <s v="&lt;0 or (blank)"/>
          <s v="0-0.1"/>
          <s v="0.1-0.2"/>
          <s v="0.2-0.3"/>
          <s v="0.3-0.4"/>
          <s v="0.4-0.5"/>
          <s v="0.5-0.6"/>
          <s v="0.6-0.7"/>
          <s v="0.7-0.8"/>
          <s v="0.8-0.9"/>
          <s v="0.9-1"/>
          <s v="&gt;1"/>
        </groupItems>
      </fieldGroup>
    </cacheField>
    <cacheField name="HP_x000a_Traverse_x000a_(%)" numFmtId="0">
      <sharedItems containsBlank="1" containsMixedTypes="1" containsNumber="1" minValue="81.18815380217066" maxValue="99.905240286148427" count="17">
        <e v="#DIV/0!"/>
        <n v="93.436012548743378"/>
        <n v="97.105917365826627"/>
        <n v="94.138271313237908"/>
        <n v="98.185726051340239"/>
        <n v="99.832335502173791"/>
        <n v="99.905240286148427"/>
        <n v="84.42512525568263"/>
        <n v="81.18815380217066"/>
        <n v="99.899721325700327"/>
        <n v="99.689305387769295"/>
        <n v="98.774478293623716"/>
        <n v="92.423676835494049"/>
        <n v="87.939940215997709"/>
        <n v="94.383188083116764"/>
        <n v="95.191293088022121"/>
        <m/>
      </sharedItems>
    </cacheField>
    <cacheField name="HP_x000a_Elevation_x000a_(%)" numFmtId="0">
      <sharedItems containsBlank="1" containsMixedTypes="1" containsNumber="1" minValue="87.956006220918411" maxValue="99.988865233065681" count="17">
        <e v="#DIV/0!"/>
        <n v="90.856138893451771"/>
        <n v="98.788958913096963"/>
        <n v="99.988865233065681"/>
        <n v="88.017243712477438"/>
        <e v="#VALUE!"/>
        <n v="99.876543497431712"/>
        <n v="96.748131903060724"/>
        <n v="92.00101672989085"/>
        <n v="95.148773862548097"/>
        <n v="95.72955971170903"/>
        <n v="99.924259608436401"/>
        <n v="90.146202786402839"/>
        <n v="89.974015846049454"/>
        <n v="87.956006220918411"/>
        <n v="99.969756327792936"/>
        <m/>
      </sharedItems>
    </cacheField>
    <cacheField name="FCS App ver" numFmtId="0">
      <sharedItems containsString="0" containsBlank="1" containsNumber="1" containsInteger="1" minValue="0" maxValue="0"/>
    </cacheField>
    <cacheField name="EDSS Control ver" numFmtId="0">
      <sharedItems containsString="0" containsBlank="1" containsNumber="1" containsInteger="1" minValue="0" maxValue="0"/>
    </cacheField>
    <cacheField name="FCS Servo ver" numFmtId="0">
      <sharedItems containsString="0" containsBlank="1" containsNumber="1" containsInteger="1" minValue="0" maxValue="0"/>
    </cacheField>
    <cacheField name="Tank status" numFmtId="0">
      <sharedItems containsBlank="1" containsMixedTypes="1" containsNumber="1" containsInteger="1" minValue="0" maxValue="0" count="4">
        <s v="Static"/>
        <s v="Moving"/>
        <n v="0"/>
        <m/>
      </sharedItems>
    </cacheField>
    <cacheField name="Target status" numFmtId="0">
      <sharedItems containsBlank="1" containsMixedTypes="1" containsNumber="1" containsInteger="1" minValue="0" maxValue="0" count="3">
        <s v="Static"/>
        <n v="0"/>
        <m/>
      </sharedItems>
    </cacheField>
    <cacheField name="Turret" numFmtId="0">
      <sharedItems containsString="0" containsBlank="1" containsNumber="1" containsInteger="1" minValue="0" maxValue="12"/>
    </cacheField>
    <cacheField name="Round Total firing" numFmtId="0">
      <sharedItems containsString="0" containsBlank="1" containsNumber="1" containsInteger="1" minValue="0" maxValue="0"/>
    </cacheField>
    <cacheField name="Round In Target" numFmtId="0">
      <sharedItems containsString="0" containsBlank="1" containsNumber="1" containsInteger="1" minValue="0" maxValue="0"/>
    </cacheField>
    <cacheField name="Round Info %" numFmtId="0">
      <sharedItems containsBlank="1"/>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60">
  <r>
    <n v="1"/>
    <d v="2016-11-22T00:00:00"/>
    <d v="1899-12-30T12:57:00"/>
    <m/>
    <m/>
    <s v="Myanmar"/>
    <x v="0"/>
    <m/>
    <m/>
    <m/>
    <n v="2.2999999999999998"/>
    <n v="2.2999999999999998"/>
    <x v="0"/>
    <s v="GTS"/>
    <s v="25 mm HE"/>
    <s v="G.Day"/>
    <x v="0"/>
    <n v="0"/>
    <n v="0"/>
    <n v="0"/>
    <n v="3"/>
    <n v="0.4"/>
    <n v="0.4"/>
    <n v="0.4"/>
    <n v="0.4"/>
    <x v="0"/>
    <x v="0"/>
    <x v="0"/>
    <x v="0"/>
    <x v="0"/>
    <x v="0"/>
    <n v="0"/>
    <n v="0"/>
    <x v="0"/>
    <x v="0"/>
    <x v="0"/>
    <x v="0"/>
    <n v="0"/>
    <n v="0"/>
    <n v="0"/>
    <x v="0"/>
    <x v="0"/>
    <n v="12"/>
    <n v="0"/>
    <n v="0"/>
    <e v="#DIV/0!"/>
  </r>
  <r>
    <n v="2"/>
    <d v="1899-12-30T00:00:00"/>
    <d v="1899-12-30T00:00:00"/>
    <m/>
    <m/>
    <s v="Myanmar"/>
    <x v="0"/>
    <m/>
    <m/>
    <m/>
    <n v="2.2999999999999998"/>
    <n v="2.2999999999999998"/>
    <x v="1"/>
    <n v="0"/>
    <s v="25 mm HE"/>
    <n v="0"/>
    <x v="1"/>
    <n v="0"/>
    <n v="0"/>
    <n v="0"/>
    <n v="3"/>
    <n v="0"/>
    <n v="0"/>
    <n v="0"/>
    <n v="0"/>
    <x v="1"/>
    <x v="1"/>
    <x v="1"/>
    <x v="1"/>
    <x v="1"/>
    <x v="1"/>
    <n v="1.0888443553774216"/>
    <n v="1.1690046760187041"/>
    <x v="1"/>
    <x v="1"/>
    <x v="1"/>
    <x v="1"/>
    <n v="0"/>
    <n v="0"/>
    <n v="0"/>
    <x v="0"/>
    <x v="0"/>
    <n v="12"/>
    <n v="0"/>
    <n v="0"/>
    <e v="#DIV/0!"/>
  </r>
  <r>
    <n v="3"/>
    <d v="1899-12-30T00:00:00"/>
    <d v="1899-12-30T00:00:00"/>
    <m/>
    <m/>
    <s v="Myanmar"/>
    <x v="0"/>
    <m/>
    <m/>
    <m/>
    <n v="2.2999999999999998"/>
    <n v="2.2999999999999998"/>
    <x v="1"/>
    <n v="0"/>
    <s v="25 mm HE"/>
    <n v="0"/>
    <x v="2"/>
    <n v="0"/>
    <n v="0"/>
    <n v="0"/>
    <n v="3"/>
    <n v="0"/>
    <n v="0"/>
    <n v="0"/>
    <n v="0"/>
    <x v="2"/>
    <x v="2"/>
    <x v="2"/>
    <x v="2"/>
    <x v="2"/>
    <x v="2"/>
    <n v="0.9"/>
    <n v="0.94666666666666666"/>
    <x v="2"/>
    <x v="2"/>
    <x v="2"/>
    <x v="2"/>
    <n v="0"/>
    <n v="0"/>
    <n v="0"/>
    <x v="0"/>
    <x v="0"/>
    <n v="12"/>
    <n v="0"/>
    <n v="0"/>
    <e v="#DIV/0!"/>
  </r>
  <r>
    <n v="4"/>
    <d v="1899-12-30T00:00:00"/>
    <d v="1899-12-30T00:00:00"/>
    <m/>
    <m/>
    <s v="Myanmar"/>
    <x v="0"/>
    <m/>
    <m/>
    <m/>
    <n v="2.2999999999999998"/>
    <n v="2.2999999999999998"/>
    <x v="1"/>
    <n v="0"/>
    <s v="25 mm HE"/>
    <n v="0"/>
    <x v="3"/>
    <n v="0"/>
    <n v="0"/>
    <n v="0"/>
    <n v="3"/>
    <n v="0"/>
    <n v="0"/>
    <n v="0"/>
    <n v="0"/>
    <x v="3"/>
    <x v="3"/>
    <x v="3"/>
    <x v="3"/>
    <x v="3"/>
    <x v="3"/>
    <n v="1.55"/>
    <n v="1.0900000000000001"/>
    <x v="3"/>
    <x v="3"/>
    <x v="3"/>
    <x v="3"/>
    <n v="0"/>
    <n v="0"/>
    <n v="0"/>
    <x v="1"/>
    <x v="0"/>
    <n v="12"/>
    <n v="0"/>
    <n v="0"/>
    <e v="#DIV/0!"/>
  </r>
  <r>
    <n v="5"/>
    <d v="1899-12-30T00:00:00"/>
    <d v="1899-12-30T00:00:00"/>
    <m/>
    <m/>
    <s v="Myanmar"/>
    <x v="0"/>
    <m/>
    <m/>
    <m/>
    <n v="2.2999999999999998"/>
    <n v="2.2999999999999998"/>
    <x v="1"/>
    <n v="0"/>
    <s v="25 mm HE"/>
    <n v="0"/>
    <x v="2"/>
    <n v="0"/>
    <n v="0"/>
    <n v="0"/>
    <n v="3"/>
    <n v="0"/>
    <n v="0"/>
    <n v="0"/>
    <n v="0"/>
    <x v="4"/>
    <x v="4"/>
    <x v="4"/>
    <x v="4"/>
    <x v="4"/>
    <x v="4"/>
    <n v="0.82000000000000006"/>
    <n v="1.2266666666666666"/>
    <x v="4"/>
    <x v="4"/>
    <x v="4"/>
    <x v="4"/>
    <n v="0"/>
    <n v="0"/>
    <n v="0"/>
    <x v="1"/>
    <x v="0"/>
    <n v="12"/>
    <n v="0"/>
    <n v="0"/>
    <e v="#DIV/0!"/>
  </r>
  <r>
    <n v="6"/>
    <d v="1899-12-30T00:00:00"/>
    <d v="1899-12-30T00:00:00"/>
    <m/>
    <m/>
    <s v="Myanmar"/>
    <x v="0"/>
    <m/>
    <m/>
    <m/>
    <n v="2.2999999999999998"/>
    <n v="2.2999999999999998"/>
    <x v="1"/>
    <n v="0"/>
    <s v="25 mm HE"/>
    <n v="0"/>
    <x v="2"/>
    <n v="0"/>
    <n v="0"/>
    <n v="0"/>
    <n v="3"/>
    <n v="0"/>
    <n v="0"/>
    <n v="0"/>
    <n v="0"/>
    <x v="5"/>
    <x v="5"/>
    <x v="5"/>
    <x v="5"/>
    <x v="5"/>
    <x v="5"/>
    <n v="0.45999999999999996"/>
    <n v="0.93333333333333335"/>
    <x v="5"/>
    <x v="5"/>
    <x v="5"/>
    <x v="5"/>
    <n v="0"/>
    <n v="0"/>
    <n v="0"/>
    <x v="1"/>
    <x v="0"/>
    <n v="12"/>
    <n v="0"/>
    <n v="0"/>
    <e v="#DIV/0!"/>
  </r>
  <r>
    <n v="7"/>
    <d v="1899-12-30T00:00:00"/>
    <d v="1899-12-30T00:00:00"/>
    <m/>
    <m/>
    <s v="Myanmar"/>
    <x v="0"/>
    <m/>
    <m/>
    <m/>
    <n v="2.2999999999999998"/>
    <n v="2.2999999999999998"/>
    <x v="1"/>
    <n v="0"/>
    <s v="25 mm HE"/>
    <n v="0"/>
    <x v="4"/>
    <n v="0"/>
    <n v="0"/>
    <n v="0"/>
    <s v="1"/>
    <n v="0"/>
    <n v="0"/>
    <n v="0"/>
    <n v="0"/>
    <x v="6"/>
    <x v="6"/>
    <x v="6"/>
    <x v="6"/>
    <x v="6"/>
    <x v="6"/>
    <n v="1.0589410589410591"/>
    <n v="0.79920079920079923"/>
    <x v="6"/>
    <x v="6"/>
    <x v="6"/>
    <x v="6"/>
    <n v="0"/>
    <n v="0"/>
    <n v="0"/>
    <x v="0"/>
    <x v="0"/>
    <n v="12"/>
    <n v="0"/>
    <n v="0"/>
    <e v="#DIV/0!"/>
  </r>
  <r>
    <n v="8"/>
    <d v="1899-12-30T00:00:00"/>
    <d v="1899-12-30T00:00:00"/>
    <m/>
    <m/>
    <s v="Myanmar"/>
    <x v="0"/>
    <m/>
    <m/>
    <m/>
    <n v="2.2999999999999998"/>
    <n v="2.2999999999999998"/>
    <x v="1"/>
    <n v="0"/>
    <s v="25 mm HE"/>
    <n v="0"/>
    <x v="5"/>
    <n v="0"/>
    <n v="0"/>
    <n v="0"/>
    <s v="1"/>
    <n v="0"/>
    <n v="0"/>
    <n v="0"/>
    <n v="0"/>
    <x v="7"/>
    <x v="7"/>
    <x v="7"/>
    <x v="7"/>
    <x v="7"/>
    <x v="7"/>
    <n v="1.3563829787234043"/>
    <n v="0.75797872340425532"/>
    <x v="7"/>
    <x v="7"/>
    <x v="7"/>
    <x v="7"/>
    <n v="0"/>
    <n v="0"/>
    <n v="0"/>
    <x v="0"/>
    <x v="0"/>
    <n v="12"/>
    <n v="0"/>
    <n v="0"/>
    <e v="#DIV/0!"/>
  </r>
  <r>
    <n v="9"/>
    <d v="1899-12-30T00:00:00"/>
    <d v="1899-12-30T00:00:00"/>
    <m/>
    <m/>
    <s v="Myanmar"/>
    <x v="0"/>
    <m/>
    <m/>
    <m/>
    <n v="2.2999999999999998"/>
    <n v="2.2999999999999998"/>
    <x v="1"/>
    <n v="0"/>
    <s v="25 mm HE"/>
    <n v="0"/>
    <x v="5"/>
    <n v="0"/>
    <n v="0"/>
    <n v="0"/>
    <s v="1"/>
    <n v="0"/>
    <n v="0"/>
    <n v="0"/>
    <n v="0"/>
    <x v="8"/>
    <x v="8"/>
    <x v="8"/>
    <x v="8"/>
    <x v="8"/>
    <x v="8"/>
    <n v="1.2234042553191489"/>
    <n v="1.1569148936170213"/>
    <x v="8"/>
    <x v="8"/>
    <x v="8"/>
    <x v="8"/>
    <n v="0"/>
    <n v="0"/>
    <n v="0"/>
    <x v="0"/>
    <x v="0"/>
    <n v="12"/>
    <n v="0"/>
    <n v="0"/>
    <e v="#DIV/0!"/>
  </r>
  <r>
    <n v="10"/>
    <d v="1899-12-30T00:00:00"/>
    <d v="1899-12-30T00:00:00"/>
    <m/>
    <m/>
    <s v="Myanmar"/>
    <x v="0"/>
    <m/>
    <m/>
    <m/>
    <n v="2.2999999999999998"/>
    <n v="2.2999999999999998"/>
    <x v="1"/>
    <n v="0"/>
    <s v="25 mm HE"/>
    <n v="0"/>
    <x v="5"/>
    <n v="0"/>
    <n v="0"/>
    <n v="0"/>
    <s v="0"/>
    <n v="0"/>
    <n v="0"/>
    <n v="0"/>
    <n v="0"/>
    <x v="9"/>
    <x v="9"/>
    <x v="9"/>
    <x v="9"/>
    <x v="9"/>
    <x v="9"/>
    <n v="0.53191489361702127"/>
    <n v="0.59840425531914887"/>
    <x v="9"/>
    <x v="9"/>
    <x v="9"/>
    <x v="9"/>
    <n v="0"/>
    <n v="0"/>
    <n v="0"/>
    <x v="1"/>
    <x v="0"/>
    <n v="12"/>
    <n v="0"/>
    <n v="0"/>
    <e v="#DIV/0!"/>
  </r>
  <r>
    <n v="11"/>
    <d v="1899-12-30T00:00:00"/>
    <d v="1899-12-30T00:00:00"/>
    <m/>
    <m/>
    <s v="Myanmar"/>
    <x v="0"/>
    <m/>
    <m/>
    <m/>
    <n v="2.2999999999999998"/>
    <n v="2.2999999999999998"/>
    <x v="1"/>
    <n v="0"/>
    <s v="25 mm HE"/>
    <n v="0"/>
    <x v="6"/>
    <n v="0"/>
    <n v="0"/>
    <n v="0"/>
    <n v="5"/>
    <n v="0"/>
    <n v="0"/>
    <n v="0"/>
    <n v="0"/>
    <x v="0"/>
    <x v="0"/>
    <x v="0"/>
    <x v="0"/>
    <x v="0"/>
    <x v="0"/>
    <n v="0"/>
    <n v="0"/>
    <x v="0"/>
    <x v="0"/>
    <x v="0"/>
    <x v="0"/>
    <n v="0"/>
    <n v="0"/>
    <n v="0"/>
    <x v="0"/>
    <x v="0"/>
    <n v="12"/>
    <n v="0"/>
    <n v="0"/>
    <e v="#DIV/0!"/>
  </r>
  <r>
    <n v="12"/>
    <d v="1899-12-30T00:00:00"/>
    <d v="1899-12-30T00:00:00"/>
    <m/>
    <m/>
    <s v="Myanmar"/>
    <x v="0"/>
    <m/>
    <m/>
    <m/>
    <n v="2.2999999999999998"/>
    <n v="2.2999999999999998"/>
    <x v="1"/>
    <n v="0"/>
    <s v="25 mm HE"/>
    <n v="0"/>
    <x v="7"/>
    <n v="0"/>
    <n v="0"/>
    <n v="0"/>
    <n v="5"/>
    <n v="0"/>
    <n v="0"/>
    <n v="0"/>
    <n v="0"/>
    <x v="10"/>
    <x v="10"/>
    <x v="10"/>
    <x v="10"/>
    <x v="10"/>
    <x v="10"/>
    <n v="1.0578842315369261"/>
    <n v="1.4271457085828343"/>
    <x v="10"/>
    <x v="10"/>
    <x v="10"/>
    <x v="10"/>
    <n v="0"/>
    <n v="0"/>
    <n v="0"/>
    <x v="0"/>
    <x v="0"/>
    <n v="12"/>
    <n v="0"/>
    <n v="0"/>
    <e v="#DIV/0!"/>
  </r>
  <r>
    <n v="13"/>
    <d v="1899-12-30T00:00:00"/>
    <d v="1899-12-30T00:00:00"/>
    <m/>
    <m/>
    <s v="Myanmar"/>
    <x v="0"/>
    <m/>
    <m/>
    <m/>
    <n v="2.2999999999999998"/>
    <n v="2.2999999999999998"/>
    <x v="1"/>
    <n v="0"/>
    <s v="25 mm HE"/>
    <n v="0"/>
    <x v="3"/>
    <n v="0"/>
    <n v="0"/>
    <n v="0"/>
    <n v="5"/>
    <n v="0"/>
    <n v="0"/>
    <n v="0"/>
    <n v="0"/>
    <x v="11"/>
    <x v="11"/>
    <x v="11"/>
    <x v="11"/>
    <x v="11"/>
    <x v="11"/>
    <n v="1.26"/>
    <n v="0.84000000000000008"/>
    <x v="11"/>
    <x v="11"/>
    <x v="11"/>
    <x v="11"/>
    <n v="0"/>
    <n v="0"/>
    <n v="0"/>
    <x v="1"/>
    <x v="0"/>
    <n v="12"/>
    <n v="0"/>
    <n v="0"/>
    <e v="#DIV/0!"/>
  </r>
  <r>
    <n v="14"/>
    <d v="1899-12-30T00:00:00"/>
    <d v="1899-12-30T00:00:00"/>
    <m/>
    <m/>
    <s v="Myanmar"/>
    <x v="0"/>
    <m/>
    <m/>
    <m/>
    <n v="2.2999999999999998"/>
    <n v="2.2999999999999998"/>
    <x v="1"/>
    <n v="0"/>
    <s v="25 mm HE"/>
    <n v="0"/>
    <x v="2"/>
    <n v="0"/>
    <n v="0"/>
    <n v="0"/>
    <s v="5-3"/>
    <n v="0"/>
    <n v="0"/>
    <n v="0"/>
    <n v="0"/>
    <x v="12"/>
    <x v="12"/>
    <x v="12"/>
    <x v="12"/>
    <x v="12"/>
    <x v="12"/>
    <n v="1.02"/>
    <n v="1.3666666666666667"/>
    <x v="12"/>
    <x v="12"/>
    <x v="12"/>
    <x v="12"/>
    <n v="0"/>
    <n v="0"/>
    <n v="0"/>
    <x v="0"/>
    <x v="0"/>
    <n v="12"/>
    <n v="0"/>
    <n v="0"/>
    <e v="#DIV/0!"/>
  </r>
  <r>
    <n v="15"/>
    <d v="1899-12-30T00:00:00"/>
    <d v="1899-12-30T00:00:00"/>
    <m/>
    <m/>
    <s v="Myanmar"/>
    <x v="0"/>
    <m/>
    <m/>
    <m/>
    <n v="2.2999999999999998"/>
    <n v="2.2999999999999998"/>
    <x v="1"/>
    <n v="0"/>
    <s v="25 mm HE"/>
    <n v="0"/>
    <x v="2"/>
    <n v="0"/>
    <n v="0"/>
    <n v="0"/>
    <s v="3"/>
    <n v="0"/>
    <n v="0"/>
    <n v="0"/>
    <n v="0"/>
    <x v="13"/>
    <x v="13"/>
    <x v="13"/>
    <x v="13"/>
    <x v="13"/>
    <x v="13"/>
    <n v="1.1600000000000001"/>
    <n v="1.1666666666666665"/>
    <x v="13"/>
    <x v="13"/>
    <x v="13"/>
    <x v="13"/>
    <n v="0"/>
    <n v="0"/>
    <n v="0"/>
    <x v="0"/>
    <x v="0"/>
    <n v="12"/>
    <n v="0"/>
    <n v="0"/>
    <e v="#DIV/0!"/>
  </r>
  <r>
    <n v="16"/>
    <d v="1899-12-30T00:00:00"/>
    <d v="1899-12-30T00:00:00"/>
    <m/>
    <m/>
    <s v="Myanmar"/>
    <x v="0"/>
    <m/>
    <m/>
    <m/>
    <n v="2.2999999999999998"/>
    <n v="2.2999999999999998"/>
    <x v="1"/>
    <n v="0"/>
    <s v="25 mm HE"/>
    <n v="0"/>
    <x v="2"/>
    <n v="0"/>
    <n v="0"/>
    <n v="0"/>
    <s v="3"/>
    <n v="0"/>
    <n v="0"/>
    <n v="0"/>
    <n v="0"/>
    <x v="14"/>
    <x v="14"/>
    <x v="14"/>
    <x v="14"/>
    <x v="14"/>
    <x v="14"/>
    <n v="1.18"/>
    <n v="1.2"/>
    <x v="14"/>
    <x v="14"/>
    <x v="14"/>
    <x v="14"/>
    <n v="0"/>
    <n v="0"/>
    <n v="0"/>
    <x v="1"/>
    <x v="0"/>
    <n v="12"/>
    <n v="0"/>
    <n v="0"/>
    <e v="#DIV/0!"/>
  </r>
  <r>
    <n v="17"/>
    <d v="1899-12-30T00:00:00"/>
    <d v="1899-12-30T00:00:00"/>
    <m/>
    <m/>
    <s v="Myanmar"/>
    <x v="0"/>
    <m/>
    <m/>
    <m/>
    <n v="2.2999999999999998"/>
    <n v="2.2999999999999998"/>
    <x v="1"/>
    <n v="0"/>
    <s v="25 mm HE"/>
    <n v="0"/>
    <x v="3"/>
    <n v="24.9"/>
    <n v="333"/>
    <n v="26.7"/>
    <s v="8"/>
    <e v="#REF!"/>
    <n v="0"/>
    <n v="0"/>
    <n v="0"/>
    <x v="15"/>
    <x v="15"/>
    <x v="15"/>
    <x v="15"/>
    <x v="15"/>
    <x v="15"/>
    <n v="1.17"/>
    <n v="0.76"/>
    <x v="15"/>
    <x v="15"/>
    <x v="15"/>
    <x v="15"/>
    <n v="0"/>
    <n v="0"/>
    <n v="0"/>
    <x v="0"/>
    <x v="0"/>
    <n v="12"/>
    <n v="0"/>
    <n v="0"/>
    <e v="#DIV/0!"/>
  </r>
  <r>
    <n v="18"/>
    <d v="1899-12-30T00:00:00"/>
    <d v="1899-12-30T00:00:00"/>
    <m/>
    <m/>
    <s v="Myanmar"/>
    <x v="0"/>
    <m/>
    <m/>
    <m/>
    <n v="2.2999999999999998"/>
    <n v="2.2999999999999998"/>
    <x v="1"/>
    <n v="0"/>
    <s v="25 mm HE"/>
    <n v="0"/>
    <x v="8"/>
    <n v="0"/>
    <n v="0"/>
    <n v="0"/>
    <n v="0"/>
    <n v="0"/>
    <n v="0"/>
    <n v="0"/>
    <n v="0"/>
    <x v="0"/>
    <x v="0"/>
    <x v="0"/>
    <x v="0"/>
    <x v="0"/>
    <x v="0"/>
    <n v="0"/>
    <n v="0"/>
    <x v="0"/>
    <x v="0"/>
    <x v="0"/>
    <x v="0"/>
    <n v="0"/>
    <n v="0"/>
    <n v="0"/>
    <x v="2"/>
    <x v="1"/>
    <n v="0"/>
    <n v="0"/>
    <n v="0"/>
    <e v="#DIV/0!"/>
  </r>
  <r>
    <n v="19"/>
    <d v="1899-12-30T00:00:00"/>
    <d v="1899-12-30T00:00:00"/>
    <m/>
    <m/>
    <s v="Myanmar"/>
    <x v="0"/>
    <m/>
    <m/>
    <m/>
    <n v="2.2999999999999998"/>
    <n v="2.2999999999999998"/>
    <x v="1"/>
    <n v="0"/>
    <s v="25 mm HE"/>
    <n v="0"/>
    <x v="8"/>
    <n v="0"/>
    <n v="0"/>
    <n v="0"/>
    <n v="0"/>
    <n v="0"/>
    <n v="0"/>
    <n v="0"/>
    <n v="0"/>
    <x v="0"/>
    <x v="0"/>
    <x v="0"/>
    <x v="0"/>
    <x v="0"/>
    <x v="0"/>
    <n v="0"/>
    <n v="0"/>
    <x v="0"/>
    <x v="0"/>
    <x v="0"/>
    <x v="0"/>
    <n v="0"/>
    <n v="0"/>
    <n v="0"/>
    <x v="2"/>
    <x v="1"/>
    <n v="0"/>
    <n v="0"/>
    <n v="0"/>
    <e v="#DIV/0!"/>
  </r>
  <r>
    <n v="20"/>
    <d v="1899-12-30T00:00:00"/>
    <d v="1899-12-30T00:00:00"/>
    <m/>
    <m/>
    <s v="Myanmar"/>
    <x v="0"/>
    <m/>
    <m/>
    <m/>
    <n v="2.2999999999999998"/>
    <n v="2.2999999999999998"/>
    <x v="1"/>
    <n v="0"/>
    <s v="25 mm HE"/>
    <n v="0"/>
    <x v="8"/>
    <n v="0"/>
    <n v="0"/>
    <n v="0"/>
    <n v="0"/>
    <n v="0"/>
    <n v="0"/>
    <n v="0"/>
    <n v="0"/>
    <x v="0"/>
    <x v="0"/>
    <x v="0"/>
    <x v="0"/>
    <x v="0"/>
    <x v="0"/>
    <n v="0"/>
    <n v="0"/>
    <x v="0"/>
    <x v="0"/>
    <x v="0"/>
    <x v="0"/>
    <n v="0"/>
    <n v="0"/>
    <n v="0"/>
    <x v="2"/>
    <x v="1"/>
    <n v="0"/>
    <n v="0"/>
    <n v="0"/>
    <e v="#DIV/0!"/>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r>
    <m/>
    <m/>
    <m/>
    <m/>
    <m/>
    <m/>
    <x v="1"/>
    <m/>
    <m/>
    <m/>
    <m/>
    <m/>
    <x v="2"/>
    <m/>
    <m/>
    <m/>
    <x v="9"/>
    <m/>
    <m/>
    <m/>
    <m/>
    <m/>
    <m/>
    <m/>
    <m/>
    <x v="0"/>
    <x v="0"/>
    <x v="16"/>
    <x v="16"/>
    <x v="0"/>
    <x v="0"/>
    <m/>
    <m/>
    <x v="0"/>
    <x v="0"/>
    <x v="16"/>
    <x v="16"/>
    <m/>
    <m/>
    <m/>
    <x v="3"/>
    <x v="2"/>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K38:L45" firstHeaderRow="1" firstDataRow="1" firstDataCol="1"/>
  <pivotFields count="46">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h="1" x="0"/>
        <item x="1"/>
        <item x="2"/>
        <item x="3"/>
        <item x="4"/>
        <item x="5"/>
        <item x="6"/>
        <item x="7"/>
        <item x="8"/>
        <item x="9"/>
        <item x="10"/>
        <item h="1" x="11"/>
        <item t="default"/>
      </items>
    </pivotField>
    <pivotField showAll="0"/>
    <pivotField showAll="0"/>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s>
  <rowFields count="1">
    <field x="34"/>
  </rowFields>
  <rowItems count="7">
    <i>
      <x v="4"/>
    </i>
    <i>
      <x v="5"/>
    </i>
    <i>
      <x v="6"/>
    </i>
    <i>
      <x v="7"/>
    </i>
    <i>
      <x v="8"/>
    </i>
    <i>
      <x v="10"/>
    </i>
    <i t="grand">
      <x/>
    </i>
  </rowItems>
  <colItems count="1">
    <i/>
  </colItems>
  <dataFields count="1">
    <dataField name="MAX ERROR ELV" fld="34" subtotal="count" baseField="34" baseItem="0" numFmtId="167"/>
  </dataFields>
  <formats count="3">
    <format dxfId="30">
      <pivotArea type="all" dataOnly="0" outline="0" fieldPosition="0"/>
    </format>
    <format dxfId="29">
      <pivotArea type="all" dataOnly="0" outline="0" fieldPosition="0"/>
    </format>
    <format dxfId="28">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A38:B46" firstHeaderRow="1" firstDataRow="1" firstDataCol="1"/>
  <pivotFields count="46">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h="1" x="0"/>
        <item x="1"/>
        <item x="2"/>
        <item x="3"/>
        <item x="4"/>
        <item x="5"/>
        <item x="6"/>
        <item x="7"/>
        <item x="8"/>
        <item x="9"/>
        <item x="10"/>
        <item h="1" x="11"/>
        <item t="default"/>
      </items>
    </pivotField>
    <pivotField showAll="0"/>
    <pivotField showAll="0"/>
    <pivotField showAll="0"/>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s>
  <rowFields count="1">
    <field x="33"/>
  </rowFields>
  <rowItems count="8">
    <i>
      <x v="2"/>
    </i>
    <i>
      <x v="3"/>
    </i>
    <i>
      <x v="5"/>
    </i>
    <i>
      <x v="6"/>
    </i>
    <i>
      <x v="7"/>
    </i>
    <i>
      <x v="8"/>
    </i>
    <i>
      <x v="9"/>
    </i>
    <i t="grand">
      <x/>
    </i>
  </rowItems>
  <colItems count="1">
    <i/>
  </colItems>
  <dataFields count="1">
    <dataField name="MAX ERROR TRV" fld="33" subtotal="count" baseField="33" baseItem="0" numFmtId="167"/>
  </dataFields>
  <formats count="4">
    <format dxfId="34">
      <pivotArea type="all" dataOnly="0" outline="0" fieldPosition="0"/>
    </format>
    <format dxfId="33">
      <pivotArea outline="0" collapsedLevelsAreSubtotals="1" fieldPosition="0"/>
    </format>
    <format dxfId="32">
      <pivotArea dataOnly="0" labelOnly="1" outline="0" axis="axisValues" fieldPosition="0"/>
    </format>
    <format dxfId="31">
      <pivotArea type="all" dataOnly="0" outline="0"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K22:L27" firstHeaderRow="1" firstDataRow="1" firstDataCol="1"/>
  <pivotFields count="46">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h="1" x="0"/>
        <item x="1"/>
        <item x="2"/>
        <item x="3"/>
        <item x="4"/>
        <item x="5"/>
        <item x="6"/>
        <item x="7"/>
        <item x="8"/>
        <item x="9"/>
        <item x="10"/>
        <item h="1" x="11"/>
        <item t="default"/>
      </items>
    </pivotField>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s>
  <rowFields count="1">
    <field x="30"/>
  </rowFields>
  <rowItems count="5">
    <i>
      <x v="3"/>
    </i>
    <i>
      <x v="4"/>
    </i>
    <i>
      <x v="5"/>
    </i>
    <i>
      <x v="6"/>
    </i>
    <i t="grand">
      <x/>
    </i>
  </rowItems>
  <colItems count="1">
    <i/>
  </colItems>
  <dataFields count="1">
    <dataField name="STD ELV" fld="30" subtotal="count" baseField="30" baseItem="3" numFmtId="167"/>
  </dataFields>
  <formats count="3">
    <format dxfId="37">
      <pivotArea type="all" dataOnly="0" outline="0" fieldPosition="0"/>
    </format>
    <format dxfId="36">
      <pivotArea type="all" dataOnly="0" outline="0" fieldPosition="0"/>
    </format>
    <format dxfId="35">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22:B28" firstHeaderRow="1" firstDataRow="1" firstDataCol="1"/>
  <pivotFields count="46">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h="1" x="0"/>
        <item x="1"/>
        <item x="2"/>
        <item x="3"/>
        <item x="4"/>
        <item x="5"/>
        <item x="6"/>
        <item x="7"/>
        <item x="8"/>
        <item x="9"/>
        <item x="10"/>
        <item h="1" x="11"/>
        <item t="default"/>
      </items>
    </pivotField>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s>
  <rowFields count="1">
    <field x="29"/>
  </rowFields>
  <rowItems count="6">
    <i>
      <x v="2"/>
    </i>
    <i>
      <x v="3"/>
    </i>
    <i>
      <x v="4"/>
    </i>
    <i>
      <x v="5"/>
    </i>
    <i>
      <x v="6"/>
    </i>
    <i t="grand">
      <x/>
    </i>
  </rowItems>
  <colItems count="1">
    <i/>
  </colItems>
  <dataFields count="1">
    <dataField name="STD TRV" fld="29" subtotal="count" baseField="29" baseItem="3" numFmtId="167"/>
  </dataFields>
  <formats count="4">
    <format dxfId="41">
      <pivotArea type="all" dataOnly="0" outline="0" fieldPosition="0"/>
    </format>
    <format dxfId="40">
      <pivotArea outline="0" collapsedLevelsAreSubtotals="1" fieldPosition="0"/>
    </format>
    <format dxfId="39">
      <pivotArea dataOnly="0" labelOnly="1" outline="0" axis="axisValues" fieldPosition="0"/>
    </format>
    <format dxfId="38">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K3:L8" firstHeaderRow="1" firstDataRow="1" firstDataCol="1"/>
  <pivotFields count="46">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h="1"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s>
  <rowFields count="1">
    <field x="28"/>
  </rowFields>
  <rowItems count="5">
    <i>
      <x v="1"/>
    </i>
    <i>
      <x v="2"/>
    </i>
    <i>
      <x v="3"/>
    </i>
    <i>
      <x v="4"/>
    </i>
    <i t="grand">
      <x/>
    </i>
  </rowItems>
  <colItems count="1">
    <i/>
  </colItems>
  <dataFields count="1">
    <dataField name="MPI ELV ABS" fld="28" subtotal="count" baseField="28" baseItem="1" numFmtId="167"/>
  </dataFields>
  <formats count="3">
    <format dxfId="44">
      <pivotArea type="all" dataOnly="0" outline="0" fieldPosition="0"/>
    </format>
    <format dxfId="43">
      <pivotArea type="all" dataOnly="0" outline="0" fieldPosition="0"/>
    </format>
    <format dxfId="42">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0"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B8" firstHeaderRow="1" firstDataRow="1" firstDataCol="1"/>
  <pivotFields count="46">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h="1"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s>
  <rowFields count="1">
    <field x="27"/>
  </rowFields>
  <rowItems count="5">
    <i>
      <x v="1"/>
    </i>
    <i>
      <x v="2"/>
    </i>
    <i>
      <x v="3"/>
    </i>
    <i>
      <x v="4"/>
    </i>
    <i t="grand">
      <x/>
    </i>
  </rowItems>
  <colItems count="1">
    <i/>
  </colItems>
  <dataFields count="1">
    <dataField name="MPI TRV ABS" fld="27" subtotal="count" baseField="27" baseItem="1" numFmtId="167"/>
  </dataFields>
  <formats count="8">
    <format dxfId="52">
      <pivotArea type="all" dataOnly="0" outline="0" fieldPosition="0"/>
    </format>
    <format dxfId="51">
      <pivotArea collapsedLevelsAreSubtotals="1" fieldPosition="0">
        <references count="1">
          <reference field="27" count="4">
            <x v="1"/>
            <x v="2"/>
            <x v="3"/>
            <x v="4"/>
          </reference>
        </references>
      </pivotArea>
    </format>
    <format dxfId="50">
      <pivotArea grandRow="1" outline="0" collapsedLevelsAreSubtotals="1" fieldPosition="0"/>
    </format>
    <format dxfId="49">
      <pivotArea type="all" dataOnly="0" outline="0" fieldPosition="0"/>
    </format>
    <format dxfId="48">
      <pivotArea type="all" dataOnly="0" outline="0" fieldPosition="0"/>
    </format>
    <format dxfId="47">
      <pivotArea outline="0" collapsedLevelsAreSubtotals="1" fieldPosition="0"/>
    </format>
    <format dxfId="46">
      <pivotArea dataOnly="0" labelOnly="1" outline="0" axis="axisValues" fieldPosition="0"/>
    </format>
    <format dxfId="45">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9:L14" firstHeaderRow="0" firstDataRow="1" firstDataCol="1" rowPageCount="6" colPageCount="1"/>
  <pivotFields count="46">
    <pivotField showAll="0"/>
    <pivotField showAll="0"/>
    <pivotField showAll="0"/>
    <pivotField showAll="0"/>
    <pivotField showAll="0"/>
    <pivotField showAll="0"/>
    <pivotField axis="axisRow" showAll="0">
      <items count="4">
        <item m="1" x="2"/>
        <item x="1"/>
        <item x="0"/>
        <item t="default"/>
      </items>
    </pivotField>
    <pivotField showAll="0"/>
    <pivotField showAll="0"/>
    <pivotField showAll="0"/>
    <pivotField showAll="0"/>
    <pivotField showAll="0"/>
    <pivotField showAll="0"/>
    <pivotField showAll="0"/>
    <pivotField showAll="0"/>
    <pivotField showAll="0"/>
    <pivotField axis="axisRow" showAll="0">
      <items count="7">
        <item h="1" x="0"/>
        <item x="1"/>
        <item x="2"/>
        <item x="3"/>
        <item x="4"/>
        <item x="5"/>
        <item t="default"/>
      </items>
    </pivotField>
    <pivotField showAll="0"/>
    <pivotField showAll="0"/>
    <pivotField showAll="0"/>
    <pivotField showAll="0"/>
    <pivotField showAll="0"/>
    <pivotField showAll="0"/>
    <pivotField showAll="0"/>
    <pivotField showAll="0"/>
    <pivotField axis="axisPage" dataField="1" showAll="0">
      <items count="9">
        <item x="0"/>
        <item x="1"/>
        <item x="2"/>
        <item x="3"/>
        <item x="4"/>
        <item x="5"/>
        <item x="6"/>
        <item x="7"/>
        <item t="default"/>
      </items>
    </pivotField>
    <pivotField axis="axisPage" dataField="1" showAll="0">
      <items count="17">
        <item x="11"/>
        <item x="1"/>
        <item x="14"/>
        <item x="10"/>
        <item x="12"/>
        <item x="5"/>
        <item x="13"/>
        <item x="15"/>
        <item x="4"/>
        <item x="8"/>
        <item x="2"/>
        <item x="3"/>
        <item x="7"/>
        <item x="9"/>
        <item x="6"/>
        <item x="0"/>
        <item t="default"/>
      </items>
    </pivotField>
    <pivotField showAll="0"/>
    <pivotField showAll="0"/>
    <pivotField axis="axisPage" dataField="1" showAll="0">
      <items count="13">
        <item x="0"/>
        <item x="1"/>
        <item x="2"/>
        <item x="3"/>
        <item x="4"/>
        <item x="5"/>
        <item x="6"/>
        <item x="7"/>
        <item x="8"/>
        <item x="9"/>
        <item x="10"/>
        <item x="11"/>
        <item t="default"/>
      </items>
    </pivotField>
    <pivotField axis="axisPage" dataField="1" showAll="0">
      <items count="13">
        <item x="0"/>
        <item x="1"/>
        <item x="2"/>
        <item x="3"/>
        <item x="4"/>
        <item x="5"/>
        <item x="6"/>
        <item x="7"/>
        <item x="8"/>
        <item x="9"/>
        <item x="10"/>
        <item x="11"/>
        <item t="default"/>
      </items>
    </pivotField>
    <pivotField showAll="0"/>
    <pivotField showAll="0"/>
    <pivotField showAll="0"/>
    <pivotField showAll="0"/>
    <pivotField axis="axisPage" dataField="1" showAll="0">
      <items count="18">
        <item x="8"/>
        <item x="7"/>
        <item x="13"/>
        <item x="12"/>
        <item x="1"/>
        <item x="3"/>
        <item x="14"/>
        <item x="15"/>
        <item x="2"/>
        <item x="4"/>
        <item x="11"/>
        <item x="10"/>
        <item x="5"/>
        <item x="9"/>
        <item x="6"/>
        <item x="0"/>
        <item x="16"/>
        <item t="default"/>
      </items>
    </pivotField>
    <pivotField axis="axisPage" dataField="1" showAll="0">
      <items count="18">
        <item x="14"/>
        <item x="4"/>
        <item x="13"/>
        <item x="12"/>
        <item x="1"/>
        <item x="8"/>
        <item x="9"/>
        <item x="10"/>
        <item x="7"/>
        <item x="2"/>
        <item x="6"/>
        <item x="11"/>
        <item x="15"/>
        <item x="3"/>
        <item x="5"/>
        <item x="0"/>
        <item x="16"/>
        <item t="default"/>
      </items>
    </pivotField>
    <pivotField showAll="0"/>
    <pivotField showAll="0"/>
    <pivotField showAll="0"/>
    <pivotField showAll="0"/>
    <pivotField showAll="0"/>
    <pivotField showAll="0"/>
    <pivotField dataField="1" showAll="0"/>
    <pivotField dataField="1" showAll="0"/>
    <pivotField dataField="1" showAll="0"/>
  </pivotFields>
  <rowFields count="2">
    <field x="6"/>
    <field x="16"/>
  </rowFields>
  <rowItems count="5">
    <i>
      <x v="2"/>
    </i>
    <i r="1">
      <x v="1"/>
    </i>
    <i r="1">
      <x v="2"/>
    </i>
    <i r="1">
      <x v="3"/>
    </i>
    <i t="grand">
      <x/>
    </i>
  </rowItems>
  <colFields count="1">
    <field x="-2"/>
  </colFields>
  <colItems count="11">
    <i>
      <x/>
    </i>
    <i i="1">
      <x v="1"/>
    </i>
    <i i="2">
      <x v="2"/>
    </i>
    <i i="3">
      <x v="3"/>
    </i>
    <i i="4">
      <x v="4"/>
    </i>
    <i i="5">
      <x v="5"/>
    </i>
    <i i="6">
      <x v="6"/>
    </i>
    <i i="7">
      <x v="7"/>
    </i>
    <i i="8">
      <x v="8"/>
    </i>
    <i i="9">
      <x v="9"/>
    </i>
    <i i="10">
      <x v="10"/>
    </i>
  </colItems>
  <pageFields count="6">
    <pageField fld="25" hier="-1"/>
    <pageField fld="26" hier="-1"/>
    <pageField fld="29" hier="-1"/>
    <pageField fld="30" hier="-1"/>
    <pageField fld="35" hier="-1"/>
    <pageField fld="36" hier="-1"/>
  </pageFields>
  <dataFields count="11">
    <dataField name="Avg of Mean TRV" fld="25" subtotal="average" baseField="6" baseItem="0" numFmtId="167"/>
    <dataField name="Avg of Mean ELV" fld="26" subtotal="average" baseField="6" baseItem="0" numFmtId="167"/>
    <dataField name="Average of STD TRV" fld="29" subtotal="average" baseField="6" baseItem="0" numFmtId="167"/>
    <dataField name="Average of STD ELV" fld="30" subtotal="average" baseField="6" baseItem="0" numFmtId="167"/>
    <dataField name="StdDev of Mean TRV" fld="25" subtotal="stdDev" baseField="16" baseItem="2" numFmtId="167"/>
    <dataField name="StdDev of Mean ELV" fld="26" subtotal="stdDev" baseField="16" baseItem="2" numFmtId="167"/>
    <dataField name="Average of HP TRV" fld="35" subtotal="average" baseField="16" baseItem="2" numFmtId="167"/>
    <dataField name="Average of HP ELV" fld="36" subtotal="average" baseField="16" baseItem="2" numFmtId="167"/>
    <dataField name="Sum of Round Total firing" fld="43" baseField="16" baseItem="2" numFmtId="167"/>
    <dataField name="Sum of Round In Target" fld="44" baseField="16" baseItem="2" numFmtId="167"/>
    <dataField name="Sum of Round Info %" fld="45" baseField="16" baseItem="2" numFmtId="167"/>
  </dataFields>
  <formats count="7">
    <format dxfId="6">
      <pivotArea type="all" dataOnly="0" outline="0"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dataOnly="0" labelOnly="1" outline="0" fieldPosition="0">
        <references count="1">
          <reference field="4294967294" count="11">
            <x v="0"/>
            <x v="1"/>
            <x v="2"/>
            <x v="3"/>
            <x v="4"/>
            <x v="5"/>
            <x v="6"/>
            <x v="7"/>
            <x v="8"/>
            <x v="9"/>
            <x v="10"/>
          </reference>
        </references>
      </pivotArea>
    </format>
    <format dxfId="1">
      <pivotArea type="all" dataOnly="0" outline="0" fieldPosition="0"/>
    </format>
    <format dxfId="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4:L68" firstHeaderRow="0" firstDataRow="1" firstDataCol="1" rowPageCount="9" colPageCount="1"/>
  <pivotFields count="46">
    <pivotField showAll="0"/>
    <pivotField showAll="0"/>
    <pivotField showAll="0"/>
    <pivotField showAll="0"/>
    <pivotField showAll="0"/>
    <pivotField showAll="0"/>
    <pivotField axis="axisRow" showAll="0">
      <items count="4">
        <item m="1" x="2"/>
        <item x="1"/>
        <item x="0"/>
        <item t="default"/>
      </items>
    </pivotField>
    <pivotField showAll="0"/>
    <pivotField showAll="0"/>
    <pivotField showAll="0"/>
    <pivotField showAll="0"/>
    <pivotField showAll="0"/>
    <pivotField axis="axisPage" showAll="0">
      <items count="4">
        <item x="1"/>
        <item x="0"/>
        <item x="2"/>
        <item t="default"/>
      </items>
    </pivotField>
    <pivotField showAll="0"/>
    <pivotField showAll="0"/>
    <pivotField showAll="0"/>
    <pivotField axis="axisRow" showAll="0">
      <items count="7">
        <item h="1" x="0"/>
        <item x="1"/>
        <item x="2"/>
        <item x="3"/>
        <item x="4"/>
        <item x="5"/>
        <item t="default"/>
      </items>
    </pivotField>
    <pivotField showAll="0"/>
    <pivotField showAll="0"/>
    <pivotField showAll="0"/>
    <pivotField showAll="0"/>
    <pivotField showAll="0"/>
    <pivotField showAll="0"/>
    <pivotField showAll="0"/>
    <pivotField showAll="0"/>
    <pivotField axis="axisPage" dataField="1" showAll="0">
      <items count="9">
        <item x="0"/>
        <item x="1"/>
        <item x="2"/>
        <item x="3"/>
        <item x="4"/>
        <item x="5"/>
        <item x="6"/>
        <item x="7"/>
        <item t="default"/>
      </items>
    </pivotField>
    <pivotField axis="axisPage" dataField="1" showAll="0">
      <items count="17">
        <item x="11"/>
        <item x="1"/>
        <item x="14"/>
        <item x="10"/>
        <item x="12"/>
        <item x="5"/>
        <item x="13"/>
        <item x="15"/>
        <item x="4"/>
        <item x="8"/>
        <item x="2"/>
        <item x="3"/>
        <item x="7"/>
        <item x="9"/>
        <item x="6"/>
        <item x="0"/>
        <item t="default"/>
      </items>
    </pivotField>
    <pivotField showAll="0"/>
    <pivotField showAll="0"/>
    <pivotField axis="axisPage" dataField="1" showAll="0">
      <items count="13">
        <item x="0"/>
        <item x="1"/>
        <item x="2"/>
        <item x="3"/>
        <item x="4"/>
        <item x="5"/>
        <item x="6"/>
        <item x="7"/>
        <item x="8"/>
        <item x="9"/>
        <item x="10"/>
        <item x="11"/>
        <item t="default"/>
      </items>
    </pivotField>
    <pivotField axis="axisPage" dataField="1" showAll="0">
      <items count="13">
        <item x="0"/>
        <item x="1"/>
        <item x="2"/>
        <item x="3"/>
        <item x="4"/>
        <item x="5"/>
        <item x="6"/>
        <item x="7"/>
        <item x="8"/>
        <item x="9"/>
        <item x="10"/>
        <item x="11"/>
        <item t="default"/>
      </items>
    </pivotField>
    <pivotField showAll="0"/>
    <pivotField showAll="0"/>
    <pivotField showAll="0"/>
    <pivotField showAll="0"/>
    <pivotField axis="axisPage" dataField="1" showAll="0">
      <items count="18">
        <item x="8"/>
        <item x="7"/>
        <item x="13"/>
        <item x="12"/>
        <item x="1"/>
        <item x="3"/>
        <item x="14"/>
        <item x="15"/>
        <item x="2"/>
        <item x="4"/>
        <item x="11"/>
        <item x="10"/>
        <item x="5"/>
        <item x="9"/>
        <item x="6"/>
        <item x="0"/>
        <item x="16"/>
        <item t="default"/>
      </items>
    </pivotField>
    <pivotField axis="axisPage" dataField="1" showAll="0">
      <items count="18">
        <item x="14"/>
        <item x="4"/>
        <item x="13"/>
        <item x="12"/>
        <item x="1"/>
        <item x="8"/>
        <item x="9"/>
        <item x="10"/>
        <item x="7"/>
        <item x="2"/>
        <item x="6"/>
        <item x="11"/>
        <item x="15"/>
        <item x="3"/>
        <item x="5"/>
        <item x="0"/>
        <item x="16"/>
        <item t="default"/>
      </items>
    </pivotField>
    <pivotField showAll="0"/>
    <pivotField showAll="0"/>
    <pivotField showAll="0"/>
    <pivotField axis="axisPage" showAll="0">
      <items count="5">
        <item x="2"/>
        <item x="1"/>
        <item x="0"/>
        <item x="3"/>
        <item t="default"/>
      </items>
    </pivotField>
    <pivotField axis="axisPage" showAll="0">
      <items count="4">
        <item x="1"/>
        <item x="0"/>
        <item x="2"/>
        <item t="default"/>
      </items>
    </pivotField>
    <pivotField showAll="0"/>
    <pivotField dataField="1" showAll="0"/>
    <pivotField dataField="1" showAll="0"/>
    <pivotField dataField="1" showAll="0"/>
  </pivotFields>
  <rowFields count="2">
    <field x="6"/>
    <field x="16"/>
  </rowFields>
  <rowItems count="4">
    <i>
      <x v="2"/>
    </i>
    <i r="1">
      <x v="2"/>
    </i>
    <i r="1">
      <x v="3"/>
    </i>
    <i t="grand">
      <x/>
    </i>
  </rowItems>
  <colFields count="1">
    <field x="-2"/>
  </colFields>
  <colItems count="11">
    <i>
      <x/>
    </i>
    <i i="1">
      <x v="1"/>
    </i>
    <i i="2">
      <x v="2"/>
    </i>
    <i i="3">
      <x v="3"/>
    </i>
    <i i="4">
      <x v="4"/>
    </i>
    <i i="5">
      <x v="5"/>
    </i>
    <i i="6">
      <x v="6"/>
    </i>
    <i i="7">
      <x v="7"/>
    </i>
    <i i="8">
      <x v="8"/>
    </i>
    <i i="9">
      <x v="9"/>
    </i>
    <i i="10">
      <x v="10"/>
    </i>
  </colItems>
  <pageFields count="9">
    <pageField fld="25" hier="-1"/>
    <pageField fld="26" hier="-1"/>
    <pageField fld="29" hier="-1"/>
    <pageField fld="30" hier="-1"/>
    <pageField fld="35" hier="-1"/>
    <pageField fld="36" hier="-1"/>
    <pageField fld="12" hier="-1"/>
    <pageField fld="40" item="1" hier="-1"/>
    <pageField fld="41" item="1" hier="-1"/>
  </pageFields>
  <dataFields count="11">
    <dataField name="Avg of Mean TRV" fld="25" subtotal="average" baseField="6" baseItem="0" numFmtId="167"/>
    <dataField name="Avg of Mean ELV" fld="26" subtotal="average" baseField="6" baseItem="0" numFmtId="167"/>
    <dataField name="Average of STD TRV" fld="29" subtotal="average" baseField="6" baseItem="0" numFmtId="167"/>
    <dataField name="Average of STD ELV" fld="30" subtotal="average" baseField="6" baseItem="0" numFmtId="167"/>
    <dataField name="StdDev of Mean TRV" fld="25" subtotal="stdDev" baseField="16" baseItem="2" numFmtId="167"/>
    <dataField name="StdDev of Mean ELV" fld="26" subtotal="stdDev" baseField="16" baseItem="2" numFmtId="167"/>
    <dataField name="Average of HP TRV" fld="35" subtotal="average" baseField="16" baseItem="2" numFmtId="167"/>
    <dataField name="Average of HP ELV" fld="36" subtotal="average" baseField="16" baseItem="2" numFmtId="167"/>
    <dataField name="Sum of Round Total firing" fld="43" baseField="16" baseItem="2" numFmtId="167"/>
    <dataField name="Sum of Round In Target" fld="44" baseField="16" baseItem="2" numFmtId="167"/>
    <dataField name="Sum of Round Info %" fld="45" baseField="16" baseItem="2" numFmtId="167"/>
  </dataFields>
  <formats count="6">
    <format dxfId="12">
      <pivotArea type="all" dataOnly="0" outline="0"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dataOnly="0" labelOnly="1" outline="0" fieldPosition="0">
        <references count="1">
          <reference field="4294967294" count="11">
            <x v="0"/>
            <x v="1"/>
            <x v="2"/>
            <x v="3"/>
            <x v="4"/>
            <x v="5"/>
            <x v="6"/>
            <x v="7"/>
            <x v="8"/>
            <x v="9"/>
            <x v="10"/>
          </reference>
        </references>
      </pivotArea>
    </format>
    <format dxfId="7">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7:L52" firstHeaderRow="0" firstDataRow="1" firstDataCol="1" rowPageCount="9" colPageCount="1"/>
  <pivotFields count="46">
    <pivotField showAll="0"/>
    <pivotField showAll="0"/>
    <pivotField showAll="0"/>
    <pivotField showAll="0"/>
    <pivotField showAll="0"/>
    <pivotField showAll="0"/>
    <pivotField axis="axisRow" showAll="0">
      <items count="4">
        <item m="1" x="2"/>
        <item x="1"/>
        <item x="0"/>
        <item t="default"/>
      </items>
    </pivotField>
    <pivotField showAll="0"/>
    <pivotField showAll="0"/>
    <pivotField showAll="0"/>
    <pivotField showAll="0"/>
    <pivotField showAll="0"/>
    <pivotField axis="axisPage" showAll="0">
      <items count="4">
        <item x="1"/>
        <item x="0"/>
        <item x="2"/>
        <item t="default"/>
      </items>
    </pivotField>
    <pivotField showAll="0"/>
    <pivotField showAll="0"/>
    <pivotField showAll="0"/>
    <pivotField axis="axisRow" showAll="0">
      <items count="7">
        <item h="1" x="0"/>
        <item x="1"/>
        <item x="2"/>
        <item x="3"/>
        <item x="4"/>
        <item x="5"/>
        <item t="default"/>
      </items>
    </pivotField>
    <pivotField showAll="0"/>
    <pivotField showAll="0"/>
    <pivotField showAll="0"/>
    <pivotField showAll="0"/>
    <pivotField showAll="0"/>
    <pivotField showAll="0"/>
    <pivotField showAll="0"/>
    <pivotField showAll="0"/>
    <pivotField axis="axisPage" dataField="1" showAll="0">
      <items count="9">
        <item x="0"/>
        <item x="1"/>
        <item x="2"/>
        <item x="3"/>
        <item x="4"/>
        <item x="5"/>
        <item x="6"/>
        <item x="7"/>
        <item t="default"/>
      </items>
    </pivotField>
    <pivotField axis="axisPage" dataField="1" showAll="0">
      <items count="17">
        <item x="11"/>
        <item x="1"/>
        <item x="14"/>
        <item x="10"/>
        <item x="12"/>
        <item x="5"/>
        <item x="13"/>
        <item x="15"/>
        <item x="4"/>
        <item x="8"/>
        <item x="2"/>
        <item x="3"/>
        <item x="7"/>
        <item x="9"/>
        <item x="6"/>
        <item x="0"/>
        <item t="default"/>
      </items>
    </pivotField>
    <pivotField showAll="0"/>
    <pivotField showAll="0"/>
    <pivotField axis="axisPage" dataField="1" showAll="0">
      <items count="13">
        <item x="0"/>
        <item x="1"/>
        <item x="2"/>
        <item x="3"/>
        <item x="4"/>
        <item x="5"/>
        <item x="6"/>
        <item x="7"/>
        <item x="8"/>
        <item x="9"/>
        <item x="10"/>
        <item x="11"/>
        <item t="default"/>
      </items>
    </pivotField>
    <pivotField axis="axisPage" dataField="1" showAll="0">
      <items count="13">
        <item x="0"/>
        <item x="1"/>
        <item x="2"/>
        <item x="3"/>
        <item x="4"/>
        <item x="5"/>
        <item x="6"/>
        <item x="7"/>
        <item x="8"/>
        <item x="9"/>
        <item x="10"/>
        <item x="11"/>
        <item t="default"/>
      </items>
    </pivotField>
    <pivotField showAll="0"/>
    <pivotField showAll="0"/>
    <pivotField showAll="0"/>
    <pivotField showAll="0"/>
    <pivotField axis="axisPage" dataField="1" showAll="0">
      <items count="18">
        <item x="8"/>
        <item x="7"/>
        <item x="13"/>
        <item x="12"/>
        <item x="1"/>
        <item x="3"/>
        <item x="14"/>
        <item x="15"/>
        <item x="2"/>
        <item x="4"/>
        <item x="11"/>
        <item x="10"/>
        <item x="5"/>
        <item x="9"/>
        <item x="6"/>
        <item x="0"/>
        <item x="16"/>
        <item t="default"/>
      </items>
    </pivotField>
    <pivotField axis="axisPage" dataField="1" showAll="0">
      <items count="18">
        <item x="14"/>
        <item x="4"/>
        <item x="13"/>
        <item x="12"/>
        <item x="1"/>
        <item x="8"/>
        <item x="9"/>
        <item x="10"/>
        <item x="7"/>
        <item x="2"/>
        <item x="6"/>
        <item x="11"/>
        <item x="15"/>
        <item x="3"/>
        <item x="5"/>
        <item x="0"/>
        <item x="16"/>
        <item t="default"/>
      </items>
    </pivotField>
    <pivotField showAll="0"/>
    <pivotField showAll="0"/>
    <pivotField showAll="0"/>
    <pivotField axis="axisPage" showAll="0">
      <items count="5">
        <item x="2"/>
        <item x="1"/>
        <item x="0"/>
        <item x="3"/>
        <item t="default"/>
      </items>
    </pivotField>
    <pivotField axis="axisPage" showAll="0">
      <items count="4">
        <item x="1"/>
        <item x="0"/>
        <item x="2"/>
        <item t="default"/>
      </items>
    </pivotField>
    <pivotField showAll="0"/>
    <pivotField dataField="1" showAll="0"/>
    <pivotField dataField="1" showAll="0"/>
    <pivotField dataField="1" showAll="0"/>
  </pivotFields>
  <rowFields count="2">
    <field x="6"/>
    <field x="16"/>
  </rowFields>
  <rowItems count="5">
    <i>
      <x v="2"/>
    </i>
    <i r="1">
      <x v="1"/>
    </i>
    <i r="1">
      <x v="2"/>
    </i>
    <i r="1">
      <x v="3"/>
    </i>
    <i t="grand">
      <x/>
    </i>
  </rowItems>
  <colFields count="1">
    <field x="-2"/>
  </colFields>
  <colItems count="11">
    <i>
      <x/>
    </i>
    <i i="1">
      <x v="1"/>
    </i>
    <i i="2">
      <x v="2"/>
    </i>
    <i i="3">
      <x v="3"/>
    </i>
    <i i="4">
      <x v="4"/>
    </i>
    <i i="5">
      <x v="5"/>
    </i>
    <i i="6">
      <x v="6"/>
    </i>
    <i i="7">
      <x v="7"/>
    </i>
    <i i="8">
      <x v="8"/>
    </i>
    <i i="9">
      <x v="9"/>
    </i>
    <i i="10">
      <x v="10"/>
    </i>
  </colItems>
  <pageFields count="9">
    <pageField fld="25" hier="-1"/>
    <pageField fld="26" hier="-1"/>
    <pageField fld="29" hier="-1"/>
    <pageField fld="30" hier="-1"/>
    <pageField fld="35" hier="-1"/>
    <pageField fld="36" hier="-1"/>
    <pageField fld="12" hier="-1"/>
    <pageField fld="40" item="2" hier="-1"/>
    <pageField fld="41" item="1" hier="-1"/>
  </pageFields>
  <dataFields count="11">
    <dataField name="Avg of Mean TRV" fld="25" subtotal="average" baseField="6" baseItem="0" numFmtId="167"/>
    <dataField name="Avg of Mean ELV" fld="26" subtotal="average" baseField="6" baseItem="0" numFmtId="167"/>
    <dataField name="Average of STD TRV" fld="29" subtotal="average" baseField="6" baseItem="0" numFmtId="167"/>
    <dataField name="Average of STD ELV" fld="30" subtotal="average" baseField="6" baseItem="0" numFmtId="167"/>
    <dataField name="StdDev of Mean TRV" fld="25" subtotal="stdDev" baseField="16" baseItem="2" numFmtId="167"/>
    <dataField name="StdDev of Mean ELV" fld="26" subtotal="stdDev" baseField="16" baseItem="2" numFmtId="167"/>
    <dataField name="Average of HP TRV" fld="35" subtotal="average" baseField="16" baseItem="2" numFmtId="167"/>
    <dataField name="Average of HP ELV" fld="36" subtotal="average" baseField="16" baseItem="2" numFmtId="167"/>
    <dataField name="Sum of Round Total firing" fld="43" baseField="16" baseItem="2" numFmtId="167"/>
    <dataField name="Sum of Round In Target" fld="44" baseField="16" baseItem="2" numFmtId="167"/>
    <dataField name="Sum of Round Info %" fld="45" baseField="16" baseItem="2" numFmtId="167"/>
  </dataFields>
  <formats count="6">
    <format dxfId="18">
      <pivotArea type="all" dataOnly="0" outline="0" fieldPosition="0"/>
    </format>
    <format dxfId="17">
      <pivotArea outline="0" collapsedLevelsAreSubtotals="1" fieldPosition="0"/>
    </format>
    <format dxfId="16">
      <pivotArea outline="0" collapsedLevelsAreSubtotals="1" fieldPosition="0"/>
    </format>
    <format dxfId="15">
      <pivotArea outline="0" collapsedLevelsAreSubtotals="1" fieldPosition="0"/>
    </format>
    <format dxfId="14">
      <pivotArea dataOnly="0" labelOnly="1" outline="0" fieldPosition="0">
        <references count="1">
          <reference field="4294967294" count="11">
            <x v="0"/>
            <x v="1"/>
            <x v="2"/>
            <x v="3"/>
            <x v="4"/>
            <x v="5"/>
            <x v="6"/>
            <x v="7"/>
            <x v="8"/>
            <x v="9"/>
            <x v="10"/>
          </reference>
        </references>
      </pivotArea>
    </format>
    <format dxfId="13">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27:L30" firstHeaderRow="0" firstDataRow="1" firstDataCol="1" rowPageCount="9" colPageCount="1"/>
  <pivotFields count="46">
    <pivotField showAll="0"/>
    <pivotField showAll="0"/>
    <pivotField showAll="0"/>
    <pivotField showAll="0"/>
    <pivotField showAll="0"/>
    <pivotField showAll="0"/>
    <pivotField axis="axisRow" showAll="0">
      <items count="4">
        <item m="1" x="2"/>
        <item x="1"/>
        <item x="0"/>
        <item t="default"/>
      </items>
    </pivotField>
    <pivotField showAll="0"/>
    <pivotField showAll="0"/>
    <pivotField showAll="0"/>
    <pivotField showAll="0"/>
    <pivotField showAll="0"/>
    <pivotField axis="axisPage" showAll="0">
      <items count="4">
        <item x="1"/>
        <item x="0"/>
        <item x="2"/>
        <item t="default"/>
      </items>
    </pivotField>
    <pivotField showAll="0"/>
    <pivotField showAll="0"/>
    <pivotField showAll="0"/>
    <pivotField axis="axisRow" showAll="0">
      <items count="7">
        <item h="1" x="0"/>
        <item x="1"/>
        <item x="2"/>
        <item x="3"/>
        <item x="4"/>
        <item x="5"/>
        <item t="default"/>
      </items>
    </pivotField>
    <pivotField showAll="0"/>
    <pivotField showAll="0"/>
    <pivotField showAll="0"/>
    <pivotField showAll="0"/>
    <pivotField showAll="0"/>
    <pivotField showAll="0"/>
    <pivotField showAll="0"/>
    <pivotField showAll="0"/>
    <pivotField axis="axisPage" dataField="1" showAll="0">
      <items count="9">
        <item x="0"/>
        <item x="1"/>
        <item x="2"/>
        <item x="3"/>
        <item x="4"/>
        <item x="5"/>
        <item x="6"/>
        <item x="7"/>
        <item t="default"/>
      </items>
    </pivotField>
    <pivotField axis="axisPage" dataField="1" showAll="0">
      <items count="17">
        <item x="11"/>
        <item x="1"/>
        <item x="14"/>
        <item x="10"/>
        <item x="12"/>
        <item x="5"/>
        <item x="13"/>
        <item x="15"/>
        <item x="4"/>
        <item x="8"/>
        <item x="2"/>
        <item x="3"/>
        <item x="7"/>
        <item x="9"/>
        <item x="6"/>
        <item x="0"/>
        <item t="default"/>
      </items>
    </pivotField>
    <pivotField showAll="0"/>
    <pivotField showAll="0"/>
    <pivotField axis="axisPage" dataField="1" showAll="0">
      <items count="13">
        <item x="0"/>
        <item x="1"/>
        <item x="2"/>
        <item x="3"/>
        <item x="4"/>
        <item x="5"/>
        <item x="6"/>
        <item x="7"/>
        <item x="8"/>
        <item x="9"/>
        <item x="10"/>
        <item x="11"/>
        <item t="default"/>
      </items>
    </pivotField>
    <pivotField axis="axisPage" dataField="1" showAll="0">
      <items count="13">
        <item x="0"/>
        <item x="1"/>
        <item x="2"/>
        <item x="3"/>
        <item x="4"/>
        <item x="5"/>
        <item x="6"/>
        <item x="7"/>
        <item x="8"/>
        <item x="9"/>
        <item x="10"/>
        <item x="11"/>
        <item t="default"/>
      </items>
    </pivotField>
    <pivotField showAll="0"/>
    <pivotField showAll="0"/>
    <pivotField showAll="0"/>
    <pivotField showAll="0"/>
    <pivotField axis="axisPage" dataField="1" showAll="0">
      <items count="18">
        <item x="8"/>
        <item x="7"/>
        <item x="13"/>
        <item x="12"/>
        <item x="1"/>
        <item x="3"/>
        <item x="14"/>
        <item x="15"/>
        <item x="2"/>
        <item x="4"/>
        <item x="11"/>
        <item x="10"/>
        <item x="5"/>
        <item x="9"/>
        <item x="6"/>
        <item x="0"/>
        <item x="16"/>
        <item t="default"/>
      </items>
    </pivotField>
    <pivotField axis="axisPage" dataField="1" showAll="0">
      <items count="18">
        <item x="14"/>
        <item x="4"/>
        <item x="13"/>
        <item x="12"/>
        <item x="1"/>
        <item x="8"/>
        <item x="9"/>
        <item x="10"/>
        <item x="7"/>
        <item x="2"/>
        <item x="6"/>
        <item x="11"/>
        <item x="15"/>
        <item x="3"/>
        <item x="5"/>
        <item x="0"/>
        <item x="16"/>
        <item t="default"/>
      </items>
    </pivotField>
    <pivotField showAll="0"/>
    <pivotField showAll="0"/>
    <pivotField showAll="0"/>
    <pivotField axis="axisPage" showAll="0">
      <items count="5">
        <item x="2"/>
        <item x="1"/>
        <item x="0"/>
        <item x="3"/>
        <item t="default"/>
      </items>
    </pivotField>
    <pivotField axis="axisPage" showAll="0">
      <items count="4">
        <item x="1"/>
        <item x="0"/>
        <item x="2"/>
        <item t="default"/>
      </items>
    </pivotField>
    <pivotField showAll="0"/>
    <pivotField dataField="1" showAll="0"/>
    <pivotField dataField="1" showAll="0"/>
    <pivotField dataField="1" showAll="0"/>
  </pivotFields>
  <rowFields count="2">
    <field x="6"/>
    <field x="16"/>
  </rowFields>
  <rowItems count="3">
    <i>
      <x v="2"/>
    </i>
    <i r="1">
      <x v="2"/>
    </i>
    <i t="grand">
      <x/>
    </i>
  </rowItems>
  <colFields count="1">
    <field x="-2"/>
  </colFields>
  <colItems count="11">
    <i>
      <x/>
    </i>
    <i i="1">
      <x v="1"/>
    </i>
    <i i="2">
      <x v="2"/>
    </i>
    <i i="3">
      <x v="3"/>
    </i>
    <i i="4">
      <x v="4"/>
    </i>
    <i i="5">
      <x v="5"/>
    </i>
    <i i="6">
      <x v="6"/>
    </i>
    <i i="7">
      <x v="7"/>
    </i>
    <i i="8">
      <x v="8"/>
    </i>
    <i i="9">
      <x v="9"/>
    </i>
    <i i="10">
      <x v="10"/>
    </i>
  </colItems>
  <pageFields count="9">
    <pageField fld="25" hier="-1"/>
    <pageField fld="26" hier="-1"/>
    <pageField fld="29" hier="-1"/>
    <pageField fld="30" hier="-1"/>
    <pageField fld="35" hier="-1"/>
    <pageField fld="36" hier="-1"/>
    <pageField fld="12" item="1" hier="-1"/>
    <pageField fld="40" item="2" hier="-1"/>
    <pageField fld="41" item="1" hier="-1"/>
  </pageFields>
  <dataFields count="11">
    <dataField name="Avg of Mean TRV" fld="25" subtotal="average" baseField="6" baseItem="0" numFmtId="167"/>
    <dataField name="Avg of Mean ELV" fld="26" subtotal="average" baseField="6" baseItem="0" numFmtId="167"/>
    <dataField name="Average of STD TRV" fld="29" subtotal="average" baseField="6" baseItem="0" numFmtId="167"/>
    <dataField name="Average of STD ELV" fld="30" subtotal="average" baseField="6" baseItem="0" numFmtId="167"/>
    <dataField name="StdDev of Mean TRV" fld="25" subtotal="stdDev" baseField="16" baseItem="2" numFmtId="167"/>
    <dataField name="StdDev of Mean ELV" fld="26" subtotal="stdDev" baseField="16" baseItem="2" numFmtId="167"/>
    <dataField name="Average of HP TRV" fld="35" subtotal="average" baseField="16" baseItem="2" numFmtId="167"/>
    <dataField name="Average of HP ELV" fld="36" subtotal="average" baseField="16" baseItem="2" numFmtId="167"/>
    <dataField name="Sum of Round Total firing" fld="43" baseField="16" baseItem="2" numFmtId="167"/>
    <dataField name="Sum of Round In Target" fld="44" baseField="16" baseItem="2" numFmtId="167"/>
    <dataField name="Sum of Round Info %" fld="45" baseField="16" baseItem="2" numFmtId="167"/>
  </dataFields>
  <formats count="9">
    <format dxfId="27">
      <pivotArea type="all" dataOnly="0" outline="0" fieldPosition="0"/>
    </format>
    <format dxfId="26">
      <pivotArea outline="0" collapsedLevelsAreSubtotals="1" fieldPosition="0"/>
    </format>
    <format dxfId="25">
      <pivotArea outline="0" collapsedLevelsAreSubtotals="1" fieldPosition="0"/>
    </format>
    <format dxfId="24">
      <pivotArea outline="0" collapsedLevelsAreSubtotals="1" fieldPosition="0"/>
    </format>
    <format dxfId="23">
      <pivotArea dataOnly="0" labelOnly="1" outline="0" fieldPosition="0">
        <references count="1">
          <reference field="4294967294" count="11">
            <x v="0"/>
            <x v="1"/>
            <x v="2"/>
            <x v="3"/>
            <x v="4"/>
            <x v="5"/>
            <x v="6"/>
            <x v="7"/>
            <x v="8"/>
            <x v="9"/>
            <x v="10"/>
          </reference>
        </references>
      </pivotArea>
    </format>
    <format dxfId="22">
      <pivotArea type="all" dataOnly="0" outline="0" fieldPosition="0"/>
    </format>
    <format dxfId="21">
      <pivotArea dataOnly="0" labelOnly="1" outline="0" fieldPosition="0">
        <references count="3">
          <reference field="12" count="1">
            <x v="1"/>
          </reference>
          <reference field="40" count="1" selected="0">
            <x v="2"/>
          </reference>
          <reference field="41" count="1" selected="0">
            <x v="1"/>
          </reference>
        </references>
      </pivotArea>
    </format>
    <format dxfId="20">
      <pivotArea dataOnly="0" labelOnly="1" outline="0" fieldPosition="0">
        <references count="3">
          <reference field="12" count="1" selected="0">
            <x v="1"/>
          </reference>
          <reference field="40" count="1">
            <x v="2"/>
          </reference>
          <reference field="41" count="1" selected="0">
            <x v="1"/>
          </reference>
        </references>
      </pivotArea>
    </format>
    <format dxfId="19">
      <pivotArea dataOnly="0" labelOnly="1" outline="0" fieldPosition="0">
        <references count="3">
          <reference field="12" count="1" selected="0">
            <x v="1"/>
          </reference>
          <reference field="40" count="1" selected="0">
            <x v="2"/>
          </reference>
          <reference field="4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Fire_Type2" sourceName="Fire Type">
  <pivotTables>
    <pivotTable tabId="248" name="PivotTable30"/>
    <pivotTable tabId="248" name="PivotTable31"/>
    <pivotTable tabId="248" name="PivotTable32"/>
    <pivotTable tabId="248" name="PivotTable33"/>
    <pivotTable tabId="248" name="PivotTable34"/>
    <pivotTable tabId="248" name="PivotTable35"/>
  </pivotTables>
  <data>
    <tabular pivotCacheId="2">
      <items count="3">
        <i x="1" s="1"/>
        <i x="0"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ank_status2" sourceName="Tank status">
  <pivotTables>
    <pivotTable tabId="248" name="PivotTable30"/>
    <pivotTable tabId="248" name="PivotTable31"/>
    <pivotTable tabId="248" name="PivotTable32"/>
    <pivotTable tabId="248" name="PivotTable33"/>
    <pivotTable tabId="248" name="PivotTable34"/>
    <pivotTable tabId="248" name="PivotTable35"/>
  </pivotTables>
  <data>
    <tabular pivotCacheId="2">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arget_status2" sourceName="Target status">
  <pivotTables>
    <pivotTable tabId="248" name="PivotTable30"/>
    <pivotTable tabId="248" name="PivotTable31"/>
    <pivotTable tabId="248" name="PivotTable32"/>
    <pivotTable tabId="248" name="PivotTable33"/>
    <pivotTable tabId="248" name="PivotTable34"/>
    <pivotTable tabId="248" name="PivotTable35"/>
  </pivotTables>
  <data>
    <tabular pivotCacheId="2">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ire Type 2" cache="Slicer_Fire_Type2" caption="Fire Type" style="SlicerStyleDark2" rowHeight="241300"/>
  <slicer name="Tank status 2" cache="Slicer_Tank_status2" caption="Tank status" style="SlicerStyleDark3" rowHeight="241300"/>
  <slicer name="Target status 2" cache="Slicer_Target_status2" caption="Target status" style="SlicerStyleDark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rinterSettings" Target="../printerSettings/printerSettings4.bin"/><Relationship Id="rId4"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AP82"/>
  <sheetViews>
    <sheetView tabSelected="1" zoomScale="70" zoomScaleNormal="70" workbookViewId="0">
      <pane xSplit="1" ySplit="1" topLeftCell="B30" activePane="bottomRight" state="frozen"/>
      <selection pane="topRight" activeCell="B1" sqref="B1"/>
      <selection pane="bottomLeft" activeCell="A4" sqref="A4"/>
      <selection pane="bottomRight" activeCell="L1" sqref="L1:M1"/>
    </sheetView>
  </sheetViews>
  <sheetFormatPr defaultColWidth="9.109375" defaultRowHeight="14.4"/>
  <cols>
    <col min="1" max="1" width="36" style="72" customWidth="1"/>
    <col min="2" max="10" width="8.6640625" style="104" customWidth="1"/>
    <col min="11" max="11" width="9.33203125" style="104" customWidth="1"/>
    <col min="12" max="41" width="8.6640625" style="104" customWidth="1"/>
    <col min="42" max="16384" width="9.109375" style="64"/>
  </cols>
  <sheetData>
    <row r="1" spans="1:42" s="82" customFormat="1" ht="27.6">
      <c r="A1" s="81" t="s">
        <v>61</v>
      </c>
      <c r="B1" s="297" t="s">
        <v>129</v>
      </c>
      <c r="C1" s="298"/>
      <c r="D1" s="297" t="s">
        <v>116</v>
      </c>
      <c r="E1" s="298"/>
      <c r="F1" s="297" t="s">
        <v>117</v>
      </c>
      <c r="G1" s="298"/>
      <c r="H1" s="297" t="s">
        <v>120</v>
      </c>
      <c r="I1" s="298"/>
      <c r="J1" s="297" t="s">
        <v>121</v>
      </c>
      <c r="K1" s="298"/>
      <c r="L1" s="297" t="s">
        <v>122</v>
      </c>
      <c r="M1" s="298"/>
      <c r="N1" s="297" t="s">
        <v>123</v>
      </c>
      <c r="O1" s="298"/>
      <c r="P1" s="297" t="s">
        <v>124</v>
      </c>
      <c r="Q1" s="298"/>
      <c r="R1" s="297" t="s">
        <v>125</v>
      </c>
      <c r="S1" s="298"/>
      <c r="T1" s="297" t="s">
        <v>126</v>
      </c>
      <c r="U1" s="298"/>
      <c r="V1" s="297" t="s">
        <v>131</v>
      </c>
      <c r="W1" s="298"/>
      <c r="X1" s="297" t="s">
        <v>133</v>
      </c>
      <c r="Y1" s="298"/>
      <c r="Z1" s="297" t="s">
        <v>132</v>
      </c>
      <c r="AA1" s="298"/>
      <c r="AB1" s="297" t="s">
        <v>134</v>
      </c>
      <c r="AC1" s="298"/>
      <c r="AD1" s="297" t="s">
        <v>135</v>
      </c>
      <c r="AE1" s="298"/>
      <c r="AF1" s="297" t="s">
        <v>136</v>
      </c>
      <c r="AG1" s="298"/>
      <c r="AH1" s="297" t="s">
        <v>137</v>
      </c>
      <c r="AI1" s="298"/>
      <c r="AJ1" s="297" t="s">
        <v>138</v>
      </c>
      <c r="AK1" s="298"/>
      <c r="AL1" s="297" t="s">
        <v>139</v>
      </c>
      <c r="AM1" s="298"/>
      <c r="AN1" s="297" t="s">
        <v>140</v>
      </c>
      <c r="AO1" s="298"/>
      <c r="AP1" s="171"/>
    </row>
    <row r="2" spans="1:42">
      <c r="A2" s="63" t="s">
        <v>46</v>
      </c>
      <c r="B2" s="299"/>
      <c r="C2" s="300"/>
      <c r="D2" s="299"/>
      <c r="E2" s="300"/>
      <c r="F2" s="299"/>
      <c r="G2" s="300"/>
      <c r="H2" s="299"/>
      <c r="I2" s="300"/>
      <c r="J2" s="299"/>
      <c r="K2" s="300"/>
      <c r="L2" s="299"/>
      <c r="M2" s="300"/>
      <c r="N2" s="299"/>
      <c r="O2" s="300"/>
      <c r="P2" s="299"/>
      <c r="Q2" s="300"/>
      <c r="R2" s="299"/>
      <c r="S2" s="300"/>
      <c r="T2" s="299"/>
      <c r="U2" s="300"/>
      <c r="V2" s="299"/>
      <c r="W2" s="300"/>
      <c r="X2" s="299"/>
      <c r="Y2" s="300"/>
      <c r="Z2" s="299"/>
      <c r="AA2" s="300"/>
      <c r="AB2" s="299"/>
      <c r="AC2" s="300"/>
      <c r="AD2" s="299"/>
      <c r="AE2" s="300"/>
      <c r="AF2" s="299"/>
      <c r="AG2" s="300"/>
      <c r="AH2" s="299"/>
      <c r="AI2" s="300"/>
      <c r="AJ2" s="299"/>
      <c r="AK2" s="300"/>
      <c r="AL2" s="299"/>
      <c r="AM2" s="300"/>
      <c r="AN2" s="299"/>
      <c r="AO2" s="300"/>
    </row>
    <row r="3" spans="1:42">
      <c r="A3" s="63" t="s">
        <v>5</v>
      </c>
      <c r="B3" s="299"/>
      <c r="C3" s="300"/>
      <c r="D3" s="299"/>
      <c r="E3" s="300"/>
      <c r="F3" s="299"/>
      <c r="G3" s="300"/>
      <c r="H3" s="299"/>
      <c r="I3" s="300"/>
      <c r="J3" s="299"/>
      <c r="K3" s="300"/>
      <c r="L3" s="299"/>
      <c r="M3" s="300"/>
      <c r="N3" s="299"/>
      <c r="O3" s="300"/>
      <c r="P3" s="299"/>
      <c r="Q3" s="300"/>
      <c r="R3" s="299"/>
      <c r="S3" s="300"/>
      <c r="T3" s="299"/>
      <c r="U3" s="300"/>
      <c r="V3" s="299"/>
      <c r="W3" s="300"/>
      <c r="X3" s="299"/>
      <c r="Y3" s="300"/>
      <c r="Z3" s="299"/>
      <c r="AA3" s="300"/>
      <c r="AB3" s="299"/>
      <c r="AC3" s="300"/>
      <c r="AD3" s="299"/>
      <c r="AE3" s="300"/>
      <c r="AF3" s="299"/>
      <c r="AG3" s="300"/>
      <c r="AH3" s="299"/>
      <c r="AI3" s="300"/>
      <c r="AJ3" s="299"/>
      <c r="AK3" s="300"/>
      <c r="AL3" s="299"/>
      <c r="AM3" s="300"/>
      <c r="AN3" s="299"/>
      <c r="AO3" s="300"/>
    </row>
    <row r="4" spans="1:42">
      <c r="A4" s="63" t="s">
        <v>48</v>
      </c>
      <c r="B4" s="299"/>
      <c r="C4" s="300"/>
      <c r="D4" s="299"/>
      <c r="E4" s="300"/>
      <c r="F4" s="299"/>
      <c r="G4" s="300"/>
      <c r="H4" s="299"/>
      <c r="I4" s="300"/>
      <c r="J4" s="299"/>
      <c r="K4" s="300"/>
      <c r="L4" s="299"/>
      <c r="M4" s="300"/>
      <c r="N4" s="299"/>
      <c r="O4" s="300"/>
      <c r="P4" s="299"/>
      <c r="Q4" s="300"/>
      <c r="R4" s="299"/>
      <c r="S4" s="300"/>
      <c r="T4" s="299"/>
      <c r="U4" s="300"/>
      <c r="V4" s="299"/>
      <c r="W4" s="300"/>
      <c r="X4" s="299"/>
      <c r="Y4" s="300"/>
      <c r="Z4" s="299"/>
      <c r="AA4" s="300"/>
      <c r="AB4" s="299"/>
      <c r="AC4" s="300"/>
      <c r="AD4" s="299"/>
      <c r="AE4" s="300"/>
      <c r="AF4" s="299"/>
      <c r="AG4" s="300"/>
      <c r="AH4" s="299"/>
      <c r="AI4" s="300"/>
      <c r="AJ4" s="299"/>
      <c r="AK4" s="300"/>
      <c r="AL4" s="299"/>
      <c r="AM4" s="300"/>
      <c r="AN4" s="299"/>
      <c r="AO4" s="300"/>
    </row>
    <row r="5" spans="1:42">
      <c r="A5" s="63" t="s">
        <v>101</v>
      </c>
      <c r="B5" s="299"/>
      <c r="C5" s="300"/>
      <c r="D5" s="299"/>
      <c r="E5" s="300"/>
      <c r="F5" s="299"/>
      <c r="G5" s="300"/>
      <c r="H5" s="299"/>
      <c r="I5" s="300"/>
      <c r="J5" s="299"/>
      <c r="K5" s="300"/>
      <c r="L5" s="299"/>
      <c r="M5" s="300"/>
      <c r="N5" s="299"/>
      <c r="O5" s="300"/>
      <c r="P5" s="299"/>
      <c r="Q5" s="300"/>
      <c r="R5" s="299"/>
      <c r="S5" s="300"/>
      <c r="T5" s="299"/>
      <c r="U5" s="300"/>
      <c r="V5" s="299"/>
      <c r="W5" s="300"/>
      <c r="X5" s="299"/>
      <c r="Y5" s="300"/>
      <c r="Z5" s="299"/>
      <c r="AA5" s="300"/>
      <c r="AB5" s="299"/>
      <c r="AC5" s="300"/>
      <c r="AD5" s="299"/>
      <c r="AE5" s="300"/>
      <c r="AF5" s="299"/>
      <c r="AG5" s="300"/>
      <c r="AH5" s="299"/>
      <c r="AI5" s="300"/>
      <c r="AJ5" s="299"/>
      <c r="AK5" s="300"/>
      <c r="AL5" s="299"/>
      <c r="AM5" s="300"/>
      <c r="AN5" s="299"/>
      <c r="AO5" s="300"/>
    </row>
    <row r="6" spans="1:42">
      <c r="A6" s="76" t="s">
        <v>102</v>
      </c>
      <c r="B6" s="291"/>
      <c r="C6" s="292"/>
      <c r="D6" s="291"/>
      <c r="E6" s="292"/>
      <c r="F6" s="291"/>
      <c r="G6" s="292"/>
      <c r="H6" s="291"/>
      <c r="I6" s="292"/>
      <c r="J6" s="291"/>
      <c r="K6" s="292"/>
      <c r="L6" s="291"/>
      <c r="M6" s="292"/>
      <c r="N6" s="291"/>
      <c r="O6" s="292"/>
      <c r="P6" s="291"/>
      <c r="Q6" s="292"/>
      <c r="R6" s="291"/>
      <c r="S6" s="292"/>
      <c r="T6" s="291"/>
      <c r="U6" s="292"/>
      <c r="V6" s="291"/>
      <c r="W6" s="292"/>
      <c r="X6" s="291"/>
      <c r="Y6" s="292"/>
      <c r="Z6" s="291"/>
      <c r="AA6" s="292"/>
      <c r="AB6" s="291"/>
      <c r="AC6" s="292"/>
      <c r="AD6" s="291"/>
      <c r="AE6" s="292"/>
      <c r="AF6" s="291"/>
      <c r="AG6" s="292"/>
      <c r="AH6" s="291"/>
      <c r="AI6" s="292"/>
      <c r="AJ6" s="291"/>
      <c r="AK6" s="292"/>
      <c r="AL6" s="291"/>
      <c r="AM6" s="292"/>
      <c r="AN6" s="291"/>
      <c r="AO6" s="292"/>
    </row>
    <row r="7" spans="1:42">
      <c r="A7" s="77" t="s">
        <v>103</v>
      </c>
      <c r="B7" s="299"/>
      <c r="C7" s="300"/>
      <c r="D7" s="299"/>
      <c r="E7" s="300"/>
      <c r="F7" s="299"/>
      <c r="G7" s="300"/>
      <c r="H7" s="299"/>
      <c r="I7" s="300"/>
      <c r="J7" s="299"/>
      <c r="K7" s="300"/>
      <c r="L7" s="299"/>
      <c r="M7" s="300"/>
      <c r="N7" s="299"/>
      <c r="O7" s="300"/>
      <c r="P7" s="299"/>
      <c r="Q7" s="300"/>
      <c r="R7" s="299"/>
      <c r="S7" s="300"/>
      <c r="T7" s="299"/>
      <c r="U7" s="300"/>
      <c r="V7" s="299"/>
      <c r="W7" s="300"/>
      <c r="X7" s="299"/>
      <c r="Y7" s="300"/>
      <c r="Z7" s="299"/>
      <c r="AA7" s="300"/>
      <c r="AB7" s="299"/>
      <c r="AC7" s="300"/>
      <c r="AD7" s="299"/>
      <c r="AE7" s="300"/>
      <c r="AF7" s="299"/>
      <c r="AG7" s="300"/>
      <c r="AH7" s="299"/>
      <c r="AI7" s="300"/>
      <c r="AJ7" s="299"/>
      <c r="AK7" s="300"/>
      <c r="AL7" s="299"/>
      <c r="AM7" s="300"/>
      <c r="AN7" s="299"/>
      <c r="AO7" s="300"/>
    </row>
    <row r="8" spans="1:42">
      <c r="A8" s="77" t="s">
        <v>104</v>
      </c>
      <c r="B8" s="299"/>
      <c r="C8" s="300"/>
      <c r="D8" s="299"/>
      <c r="E8" s="300"/>
      <c r="F8" s="299"/>
      <c r="G8" s="300"/>
      <c r="H8" s="299"/>
      <c r="I8" s="300"/>
      <c r="J8" s="299"/>
      <c r="K8" s="300"/>
      <c r="L8" s="299"/>
      <c r="M8" s="300"/>
      <c r="N8" s="299"/>
      <c r="O8" s="300"/>
      <c r="P8" s="299"/>
      <c r="Q8" s="300"/>
      <c r="R8" s="299"/>
      <c r="S8" s="300"/>
      <c r="T8" s="299"/>
      <c r="U8" s="300"/>
      <c r="V8" s="299"/>
      <c r="W8" s="300"/>
      <c r="X8" s="299"/>
      <c r="Y8" s="300"/>
      <c r="Z8" s="299"/>
      <c r="AA8" s="300"/>
      <c r="AB8" s="299"/>
      <c r="AC8" s="300"/>
      <c r="AD8" s="299"/>
      <c r="AE8" s="300"/>
      <c r="AF8" s="299"/>
      <c r="AG8" s="300"/>
      <c r="AH8" s="299"/>
      <c r="AI8" s="300"/>
      <c r="AJ8" s="299"/>
      <c r="AK8" s="300"/>
      <c r="AL8" s="299"/>
      <c r="AM8" s="300"/>
      <c r="AN8" s="299"/>
      <c r="AO8" s="300"/>
    </row>
    <row r="9" spans="1:42">
      <c r="A9" s="77" t="s">
        <v>105</v>
      </c>
      <c r="B9" s="299"/>
      <c r="C9" s="300"/>
      <c r="D9" s="299"/>
      <c r="E9" s="300"/>
      <c r="F9" s="299"/>
      <c r="G9" s="300"/>
      <c r="H9" s="299"/>
      <c r="I9" s="300"/>
      <c r="J9" s="299"/>
      <c r="K9" s="300"/>
      <c r="L9" s="299"/>
      <c r="M9" s="300"/>
      <c r="N9" s="299"/>
      <c r="O9" s="300"/>
      <c r="P9" s="299"/>
      <c r="Q9" s="300"/>
      <c r="R9" s="299"/>
      <c r="S9" s="300"/>
      <c r="T9" s="299"/>
      <c r="U9" s="300"/>
      <c r="V9" s="299"/>
      <c r="W9" s="300"/>
      <c r="X9" s="299"/>
      <c r="Y9" s="300"/>
      <c r="Z9" s="299"/>
      <c r="AA9" s="300"/>
      <c r="AB9" s="299"/>
      <c r="AC9" s="300"/>
      <c r="AD9" s="299"/>
      <c r="AE9" s="300"/>
      <c r="AF9" s="299"/>
      <c r="AG9" s="300"/>
      <c r="AH9" s="299"/>
      <c r="AI9" s="300"/>
      <c r="AJ9" s="299"/>
      <c r="AK9" s="300"/>
      <c r="AL9" s="299"/>
      <c r="AM9" s="300"/>
      <c r="AN9" s="299"/>
      <c r="AO9" s="300"/>
    </row>
    <row r="10" spans="1:42">
      <c r="A10" s="73" t="s">
        <v>6</v>
      </c>
      <c r="B10" s="291"/>
      <c r="C10" s="292"/>
      <c r="D10" s="291"/>
      <c r="E10" s="292"/>
      <c r="F10" s="291"/>
      <c r="G10" s="292"/>
      <c r="H10" s="291"/>
      <c r="I10" s="292"/>
      <c r="J10" s="291"/>
      <c r="K10" s="292"/>
      <c r="L10" s="291"/>
      <c r="M10" s="292"/>
      <c r="N10" s="291"/>
      <c r="O10" s="292"/>
      <c r="P10" s="291"/>
      <c r="Q10" s="292"/>
      <c r="R10" s="291"/>
      <c r="S10" s="292"/>
      <c r="T10" s="291"/>
      <c r="U10" s="292"/>
      <c r="V10" s="291"/>
      <c r="W10" s="292"/>
      <c r="X10" s="291"/>
      <c r="Y10" s="292"/>
      <c r="Z10" s="291"/>
      <c r="AA10" s="292"/>
      <c r="AB10" s="291"/>
      <c r="AC10" s="292"/>
      <c r="AD10" s="291"/>
      <c r="AE10" s="292"/>
      <c r="AF10" s="291"/>
      <c r="AG10" s="292"/>
      <c r="AH10" s="291"/>
      <c r="AI10" s="292"/>
      <c r="AJ10" s="291"/>
      <c r="AK10" s="292"/>
      <c r="AL10" s="291"/>
      <c r="AM10" s="292"/>
      <c r="AN10" s="291"/>
      <c r="AO10" s="292"/>
    </row>
    <row r="11" spans="1:42" ht="28.5" customHeight="1">
      <c r="A11" s="63" t="s">
        <v>64</v>
      </c>
      <c r="B11" s="299" t="s">
        <v>172</v>
      </c>
      <c r="C11" s="300"/>
      <c r="D11" s="299" t="s">
        <v>172</v>
      </c>
      <c r="E11" s="300"/>
      <c r="F11" s="299" t="s">
        <v>172</v>
      </c>
      <c r="G11" s="300"/>
      <c r="H11" s="299" t="s">
        <v>172</v>
      </c>
      <c r="I11" s="300"/>
      <c r="J11" s="299" t="s">
        <v>172</v>
      </c>
      <c r="K11" s="300"/>
      <c r="L11" s="299" t="s">
        <v>172</v>
      </c>
      <c r="M11" s="300"/>
      <c r="N11" s="299" t="s">
        <v>172</v>
      </c>
      <c r="O11" s="300"/>
      <c r="P11" s="299" t="s">
        <v>172</v>
      </c>
      <c r="Q11" s="300"/>
      <c r="R11" s="299" t="s">
        <v>172</v>
      </c>
      <c r="S11" s="300"/>
      <c r="T11" s="299" t="s">
        <v>172</v>
      </c>
      <c r="U11" s="300"/>
      <c r="V11" s="299" t="s">
        <v>172</v>
      </c>
      <c r="W11" s="300"/>
      <c r="X11" s="299" t="s">
        <v>172</v>
      </c>
      <c r="Y11" s="300"/>
      <c r="Z11" s="299" t="s">
        <v>172</v>
      </c>
      <c r="AA11" s="300"/>
      <c r="AB11" s="299" t="s">
        <v>172</v>
      </c>
      <c r="AC11" s="300"/>
      <c r="AD11" s="299" t="s">
        <v>172</v>
      </c>
      <c r="AE11" s="300"/>
      <c r="AF11" s="299" t="s">
        <v>172</v>
      </c>
      <c r="AG11" s="300"/>
      <c r="AH11" s="299" t="s">
        <v>172</v>
      </c>
      <c r="AI11" s="300"/>
      <c r="AJ11" s="299" t="s">
        <v>172</v>
      </c>
      <c r="AK11" s="300"/>
      <c r="AL11" s="299" t="s">
        <v>172</v>
      </c>
      <c r="AM11" s="300"/>
      <c r="AN11" s="299" t="s">
        <v>172</v>
      </c>
      <c r="AO11" s="300"/>
    </row>
    <row r="12" spans="1:42" ht="15" customHeight="1">
      <c r="A12" s="63" t="s">
        <v>8</v>
      </c>
      <c r="B12" s="299" t="s">
        <v>208</v>
      </c>
      <c r="C12" s="300"/>
      <c r="D12" s="299" t="s">
        <v>208</v>
      </c>
      <c r="E12" s="300"/>
      <c r="F12" s="299" t="s">
        <v>208</v>
      </c>
      <c r="G12" s="300"/>
      <c r="H12" s="299" t="s">
        <v>208</v>
      </c>
      <c r="I12" s="300"/>
      <c r="J12" s="299" t="s">
        <v>208</v>
      </c>
      <c r="K12" s="300"/>
      <c r="L12" s="299" t="s">
        <v>208</v>
      </c>
      <c r="M12" s="300"/>
      <c r="N12" s="299" t="s">
        <v>208</v>
      </c>
      <c r="O12" s="300"/>
      <c r="P12" s="299" t="s">
        <v>208</v>
      </c>
      <c r="Q12" s="300"/>
      <c r="R12" s="299" t="s">
        <v>208</v>
      </c>
      <c r="S12" s="300"/>
      <c r="T12" s="299" t="s">
        <v>208</v>
      </c>
      <c r="U12" s="300"/>
      <c r="V12" s="299" t="s">
        <v>208</v>
      </c>
      <c r="W12" s="300"/>
      <c r="X12" s="299" t="s">
        <v>208</v>
      </c>
      <c r="Y12" s="300"/>
      <c r="Z12" s="299" t="s">
        <v>208</v>
      </c>
      <c r="AA12" s="300"/>
      <c r="AB12" s="299" t="s">
        <v>208</v>
      </c>
      <c r="AC12" s="300"/>
      <c r="AD12" s="299" t="s">
        <v>208</v>
      </c>
      <c r="AE12" s="300"/>
      <c r="AF12" s="299" t="s">
        <v>208</v>
      </c>
      <c r="AG12" s="300"/>
      <c r="AH12" s="299" t="s">
        <v>208</v>
      </c>
      <c r="AI12" s="300"/>
      <c r="AJ12" s="299" t="s">
        <v>208</v>
      </c>
      <c r="AK12" s="300"/>
      <c r="AL12" s="299" t="s">
        <v>208</v>
      </c>
      <c r="AM12" s="300"/>
      <c r="AN12" s="299" t="s">
        <v>208</v>
      </c>
      <c r="AO12" s="300"/>
    </row>
    <row r="13" spans="1:42">
      <c r="A13" s="63" t="s">
        <v>12</v>
      </c>
      <c r="B13" s="301">
        <v>42696</v>
      </c>
      <c r="C13" s="302"/>
      <c r="D13" s="301"/>
      <c r="E13" s="302"/>
      <c r="F13" s="301"/>
      <c r="G13" s="302"/>
      <c r="H13" s="301"/>
      <c r="I13" s="302"/>
      <c r="J13" s="301"/>
      <c r="K13" s="302"/>
      <c r="L13" s="301"/>
      <c r="M13" s="302"/>
      <c r="N13" s="301"/>
      <c r="O13" s="302"/>
      <c r="P13" s="301"/>
      <c r="Q13" s="302"/>
      <c r="R13" s="301"/>
      <c r="S13" s="302"/>
      <c r="T13" s="301"/>
      <c r="U13" s="302"/>
      <c r="V13" s="301"/>
      <c r="W13" s="302"/>
      <c r="X13" s="301"/>
      <c r="Y13" s="302"/>
      <c r="Z13" s="301"/>
      <c r="AA13" s="302"/>
      <c r="AB13" s="301"/>
      <c r="AC13" s="302"/>
      <c r="AD13" s="301"/>
      <c r="AE13" s="302"/>
      <c r="AF13" s="301"/>
      <c r="AG13" s="302"/>
      <c r="AH13" s="301"/>
      <c r="AI13" s="302"/>
      <c r="AJ13" s="303"/>
      <c r="AK13" s="304"/>
      <c r="AL13" s="303"/>
      <c r="AM13" s="304"/>
      <c r="AN13" s="303"/>
      <c r="AO13" s="304"/>
    </row>
    <row r="14" spans="1:42" s="254" customFormat="1">
      <c r="A14" s="253" t="s">
        <v>100</v>
      </c>
      <c r="B14" s="293">
        <v>0.5395833333333333</v>
      </c>
      <c r="C14" s="294"/>
      <c r="D14" s="293"/>
      <c r="E14" s="294"/>
      <c r="F14" s="293"/>
      <c r="G14" s="294"/>
      <c r="H14" s="293"/>
      <c r="I14" s="294"/>
      <c r="J14" s="293"/>
      <c r="K14" s="294"/>
      <c r="L14" s="293"/>
      <c r="M14" s="294"/>
      <c r="N14" s="293"/>
      <c r="O14" s="294"/>
      <c r="P14" s="293"/>
      <c r="Q14" s="294"/>
      <c r="R14" s="293"/>
      <c r="S14" s="294"/>
      <c r="T14" s="293"/>
      <c r="U14" s="294"/>
      <c r="V14" s="293"/>
      <c r="W14" s="294"/>
      <c r="X14" s="293"/>
      <c r="Y14" s="294"/>
      <c r="Z14" s="293"/>
      <c r="AA14" s="294"/>
      <c r="AB14" s="293"/>
      <c r="AC14" s="294"/>
      <c r="AD14" s="293"/>
      <c r="AE14" s="294"/>
      <c r="AF14" s="293"/>
      <c r="AG14" s="294"/>
      <c r="AH14" s="293"/>
      <c r="AI14" s="294"/>
      <c r="AJ14" s="293"/>
      <c r="AK14" s="294"/>
      <c r="AL14" s="293"/>
      <c r="AM14" s="294"/>
      <c r="AN14" s="293"/>
      <c r="AO14" s="294"/>
    </row>
    <row r="15" spans="1:42" s="170" customFormat="1">
      <c r="A15" s="169" t="s">
        <v>15</v>
      </c>
      <c r="B15" s="295">
        <v>999</v>
      </c>
      <c r="C15" s="296"/>
      <c r="D15" s="295">
        <v>1497</v>
      </c>
      <c r="E15" s="296"/>
      <c r="F15" s="295">
        <v>1500</v>
      </c>
      <c r="G15" s="296"/>
      <c r="H15" s="295">
        <v>1000</v>
      </c>
      <c r="I15" s="296"/>
      <c r="J15" s="295">
        <v>1500</v>
      </c>
      <c r="K15" s="296"/>
      <c r="L15" s="295">
        <v>1500</v>
      </c>
      <c r="M15" s="296"/>
      <c r="N15" s="295">
        <v>1001</v>
      </c>
      <c r="O15" s="296"/>
      <c r="P15" s="295">
        <v>1504</v>
      </c>
      <c r="Q15" s="296"/>
      <c r="R15" s="295">
        <v>1504</v>
      </c>
      <c r="S15" s="296"/>
      <c r="T15" s="295">
        <v>1504</v>
      </c>
      <c r="U15" s="296"/>
      <c r="V15" s="295">
        <v>546</v>
      </c>
      <c r="W15" s="296"/>
      <c r="X15" s="295">
        <v>1002</v>
      </c>
      <c r="Y15" s="296"/>
      <c r="Z15" s="295">
        <v>1000</v>
      </c>
      <c r="AA15" s="296"/>
      <c r="AB15" s="295">
        <v>1500</v>
      </c>
      <c r="AC15" s="296"/>
      <c r="AD15" s="295">
        <v>1500</v>
      </c>
      <c r="AE15" s="296"/>
      <c r="AF15" s="295">
        <v>1500</v>
      </c>
      <c r="AG15" s="296"/>
      <c r="AH15" s="295">
        <v>1000</v>
      </c>
      <c r="AI15" s="296"/>
      <c r="AJ15" s="295"/>
      <c r="AK15" s="296"/>
      <c r="AL15" s="295"/>
      <c r="AM15" s="296"/>
      <c r="AN15" s="295"/>
      <c r="AO15" s="296"/>
    </row>
    <row r="16" spans="1:42" ht="26.4">
      <c r="A16" s="73" t="s">
        <v>17</v>
      </c>
      <c r="B16" s="199" t="s">
        <v>20</v>
      </c>
      <c r="C16" s="199" t="s">
        <v>23</v>
      </c>
      <c r="D16" s="199" t="s">
        <v>20</v>
      </c>
      <c r="E16" s="199" t="s">
        <v>23</v>
      </c>
      <c r="F16" s="199" t="s">
        <v>20</v>
      </c>
      <c r="G16" s="199" t="s">
        <v>23</v>
      </c>
      <c r="H16" s="199" t="s">
        <v>20</v>
      </c>
      <c r="I16" s="199" t="s">
        <v>23</v>
      </c>
      <c r="J16" s="199" t="s">
        <v>20</v>
      </c>
      <c r="K16" s="199" t="s">
        <v>23</v>
      </c>
      <c r="L16" s="199" t="s">
        <v>20</v>
      </c>
      <c r="M16" s="199" t="s">
        <v>23</v>
      </c>
      <c r="N16" s="199" t="s">
        <v>20</v>
      </c>
      <c r="O16" s="199" t="s">
        <v>23</v>
      </c>
      <c r="P16" s="199" t="s">
        <v>20</v>
      </c>
      <c r="Q16" s="199" t="s">
        <v>23</v>
      </c>
      <c r="R16" s="199" t="s">
        <v>20</v>
      </c>
      <c r="S16" s="199" t="s">
        <v>23</v>
      </c>
      <c r="T16" s="199" t="s">
        <v>20</v>
      </c>
      <c r="U16" s="199" t="s">
        <v>23</v>
      </c>
      <c r="V16" s="199" t="s">
        <v>20</v>
      </c>
      <c r="W16" s="199" t="s">
        <v>23</v>
      </c>
      <c r="X16" s="199" t="s">
        <v>20</v>
      </c>
      <c r="Y16" s="199" t="s">
        <v>23</v>
      </c>
      <c r="Z16" s="199" t="s">
        <v>20</v>
      </c>
      <c r="AA16" s="199" t="s">
        <v>23</v>
      </c>
      <c r="AB16" s="199" t="s">
        <v>20</v>
      </c>
      <c r="AC16" s="199" t="s">
        <v>23</v>
      </c>
      <c r="AD16" s="199" t="s">
        <v>20</v>
      </c>
      <c r="AE16" s="199" t="s">
        <v>23</v>
      </c>
      <c r="AF16" s="199" t="s">
        <v>20</v>
      </c>
      <c r="AG16" s="199" t="s">
        <v>23</v>
      </c>
      <c r="AH16" s="199" t="s">
        <v>20</v>
      </c>
      <c r="AI16" s="199" t="s">
        <v>23</v>
      </c>
      <c r="AJ16" s="199" t="s">
        <v>20</v>
      </c>
      <c r="AK16" s="199" t="s">
        <v>23</v>
      </c>
      <c r="AL16" s="199" t="s">
        <v>20</v>
      </c>
      <c r="AM16" s="199" t="s">
        <v>23</v>
      </c>
      <c r="AN16" s="199" t="s">
        <v>20</v>
      </c>
      <c r="AO16" s="199" t="s">
        <v>23</v>
      </c>
    </row>
    <row r="17" spans="1:41">
      <c r="A17" s="72" t="s">
        <v>17</v>
      </c>
      <c r="B17" s="161">
        <v>2.2999999999999998</v>
      </c>
      <c r="C17" s="161">
        <v>2.2999999999999998</v>
      </c>
      <c r="D17" s="161">
        <v>2.2999999999999998</v>
      </c>
      <c r="E17" s="161">
        <v>2.2999999999999998</v>
      </c>
      <c r="F17" s="161">
        <v>2.2999999999999998</v>
      </c>
      <c r="G17" s="161">
        <v>2.2999999999999998</v>
      </c>
      <c r="H17" s="161">
        <v>2.2999999999999998</v>
      </c>
      <c r="I17" s="161">
        <v>2.2999999999999998</v>
      </c>
      <c r="J17" s="161">
        <v>2.2999999999999998</v>
      </c>
      <c r="K17" s="161">
        <v>2.2999999999999998</v>
      </c>
      <c r="L17" s="161">
        <v>2.2999999999999998</v>
      </c>
      <c r="M17" s="161">
        <v>2.2999999999999998</v>
      </c>
      <c r="N17" s="161">
        <v>2.2999999999999998</v>
      </c>
      <c r="O17" s="161">
        <v>2.2999999999999998</v>
      </c>
      <c r="P17" s="161">
        <v>2.2999999999999998</v>
      </c>
      <c r="Q17" s="161">
        <v>2.2999999999999998</v>
      </c>
      <c r="R17" s="161">
        <v>2.2999999999999998</v>
      </c>
      <c r="S17" s="161">
        <v>2.2999999999999998</v>
      </c>
      <c r="T17" s="161">
        <v>2.2999999999999998</v>
      </c>
      <c r="U17" s="161">
        <v>2.2999999999999998</v>
      </c>
      <c r="V17" s="161">
        <v>2.2999999999999998</v>
      </c>
      <c r="W17" s="161">
        <v>2.2999999999999998</v>
      </c>
      <c r="X17" s="161">
        <v>2.2999999999999998</v>
      </c>
      <c r="Y17" s="161">
        <v>2.2999999999999998</v>
      </c>
      <c r="Z17" s="161">
        <v>2.2999999999999998</v>
      </c>
      <c r="AA17" s="161">
        <v>2.2999999999999998</v>
      </c>
      <c r="AB17" s="161">
        <v>2.2999999999999998</v>
      </c>
      <c r="AC17" s="161">
        <v>2.2999999999999998</v>
      </c>
      <c r="AD17" s="161">
        <v>2.2999999999999998</v>
      </c>
      <c r="AE17" s="161">
        <v>2.2999999999999998</v>
      </c>
      <c r="AF17" s="161">
        <v>2.2999999999999998</v>
      </c>
      <c r="AG17" s="161">
        <v>2.2999999999999998</v>
      </c>
      <c r="AH17" s="161">
        <v>2.2999999999999998</v>
      </c>
      <c r="AI17" s="161">
        <v>2.2999999999999998</v>
      </c>
      <c r="AJ17" s="161">
        <v>2.2999999999999998</v>
      </c>
      <c r="AK17" s="161">
        <v>2.2999999999999998</v>
      </c>
      <c r="AL17" s="161">
        <v>2.2999999999999998</v>
      </c>
      <c r="AM17" s="161">
        <v>2.2999999999999998</v>
      </c>
      <c r="AN17" s="161">
        <v>2.2999999999999998</v>
      </c>
      <c r="AO17" s="161">
        <v>2.2999999999999998</v>
      </c>
    </row>
    <row r="18" spans="1:41" ht="39.6">
      <c r="B18" s="228" t="s">
        <v>27</v>
      </c>
      <c r="C18" s="228" t="s">
        <v>30</v>
      </c>
      <c r="D18" s="228" t="s">
        <v>27</v>
      </c>
      <c r="E18" s="228" t="s">
        <v>30</v>
      </c>
      <c r="F18" s="228" t="s">
        <v>27</v>
      </c>
      <c r="G18" s="228" t="s">
        <v>30</v>
      </c>
      <c r="H18" s="228" t="s">
        <v>27</v>
      </c>
      <c r="I18" s="228" t="s">
        <v>30</v>
      </c>
      <c r="J18" s="228" t="s">
        <v>27</v>
      </c>
      <c r="K18" s="228" t="s">
        <v>30</v>
      </c>
      <c r="L18" s="228" t="s">
        <v>27</v>
      </c>
      <c r="M18" s="228" t="s">
        <v>30</v>
      </c>
      <c r="N18" s="228" t="s">
        <v>27</v>
      </c>
      <c r="O18" s="228" t="s">
        <v>30</v>
      </c>
      <c r="P18" s="228" t="s">
        <v>27</v>
      </c>
      <c r="Q18" s="228" t="s">
        <v>30</v>
      </c>
      <c r="R18" s="228" t="s">
        <v>27</v>
      </c>
      <c r="S18" s="228" t="s">
        <v>30</v>
      </c>
      <c r="T18" s="228" t="s">
        <v>27</v>
      </c>
      <c r="U18" s="228" t="s">
        <v>30</v>
      </c>
      <c r="V18" s="228" t="s">
        <v>27</v>
      </c>
      <c r="W18" s="228" t="s">
        <v>30</v>
      </c>
      <c r="X18" s="228" t="s">
        <v>27</v>
      </c>
      <c r="Y18" s="228" t="s">
        <v>30</v>
      </c>
      <c r="Z18" s="228" t="s">
        <v>27</v>
      </c>
      <c r="AA18" s="228" t="s">
        <v>30</v>
      </c>
      <c r="AB18" s="228" t="s">
        <v>27</v>
      </c>
      <c r="AC18" s="228" t="s">
        <v>30</v>
      </c>
      <c r="AD18" s="228" t="s">
        <v>27</v>
      </c>
      <c r="AE18" s="228" t="s">
        <v>30</v>
      </c>
      <c r="AF18" s="228" t="s">
        <v>27</v>
      </c>
      <c r="AG18" s="228" t="s">
        <v>30</v>
      </c>
      <c r="AH18" s="228" t="s">
        <v>27</v>
      </c>
      <c r="AI18" s="228" t="s">
        <v>30</v>
      </c>
      <c r="AJ18" s="228" t="s">
        <v>27</v>
      </c>
      <c r="AK18" s="228" t="s">
        <v>30</v>
      </c>
      <c r="AL18" s="228" t="s">
        <v>27</v>
      </c>
      <c r="AM18" s="228" t="s">
        <v>30</v>
      </c>
      <c r="AN18" s="228" t="s">
        <v>27</v>
      </c>
      <c r="AO18" s="228" t="s">
        <v>30</v>
      </c>
    </row>
    <row r="19" spans="1:41">
      <c r="A19" s="72" t="s">
        <v>27</v>
      </c>
      <c r="B19" s="208">
        <f>B17/B15*1000</f>
        <v>2.3023023023023019</v>
      </c>
      <c r="C19" s="208">
        <f>C17/B15*1000</f>
        <v>2.3023023023023019</v>
      </c>
      <c r="D19" s="208">
        <f>D17/D15*1000</f>
        <v>1.5364061456245823</v>
      </c>
      <c r="E19" s="208">
        <f>E17/D15*1000</f>
        <v>1.5364061456245823</v>
      </c>
      <c r="F19" s="208">
        <f>F17/F15*1000</f>
        <v>1.5333333333333332</v>
      </c>
      <c r="G19" s="208">
        <f>G17/F15*1000</f>
        <v>1.5333333333333332</v>
      </c>
      <c r="H19" s="208">
        <f>H17/H15*1000</f>
        <v>2.2999999999999998</v>
      </c>
      <c r="I19" s="208">
        <f>I17/H15*1000</f>
        <v>2.2999999999999998</v>
      </c>
      <c r="J19" s="208">
        <f>J17/J15*1000</f>
        <v>1.5333333333333332</v>
      </c>
      <c r="K19" s="208">
        <f>K17/J15*1000</f>
        <v>1.5333333333333332</v>
      </c>
      <c r="L19" s="208">
        <f>L17/L15*1000</f>
        <v>1.5333333333333332</v>
      </c>
      <c r="M19" s="208" t="s">
        <v>143</v>
      </c>
      <c r="N19" s="208">
        <f>N17/N15*1000</f>
        <v>2.2977022977022976</v>
      </c>
      <c r="O19" s="208">
        <f>O17/N15*1000</f>
        <v>2.2977022977022976</v>
      </c>
      <c r="P19" s="208">
        <f>P17/P15*1000</f>
        <v>1.529255319148936</v>
      </c>
      <c r="Q19" s="208">
        <f>Q17/P15*1000</f>
        <v>1.529255319148936</v>
      </c>
      <c r="R19" s="208">
        <f>R17/R15*1000</f>
        <v>1.529255319148936</v>
      </c>
      <c r="S19" s="208">
        <f>S17/R15*1000</f>
        <v>1.529255319148936</v>
      </c>
      <c r="T19" s="208">
        <f>T17/T15*1000</f>
        <v>1.529255319148936</v>
      </c>
      <c r="U19" s="208">
        <f>U17/T15*1000</f>
        <v>1.529255319148936</v>
      </c>
      <c r="V19" s="208">
        <f>V17/V15*1000</f>
        <v>4.2124542124542126</v>
      </c>
      <c r="W19" s="208">
        <f>W17/V15*1000</f>
        <v>4.2124542124542126</v>
      </c>
      <c r="X19" s="208">
        <f>X17/X15*1000</f>
        <v>2.2954091816367264</v>
      </c>
      <c r="Y19" s="208">
        <f>Y17/X15*1000</f>
        <v>2.2954091816367264</v>
      </c>
      <c r="Z19" s="208">
        <f>Z17/Z15*1000</f>
        <v>2.2999999999999998</v>
      </c>
      <c r="AA19" s="208">
        <f>AA17/Z15*1000</f>
        <v>2.2999999999999998</v>
      </c>
      <c r="AB19" s="208">
        <f>AB17/AB15*1000</f>
        <v>1.5333333333333332</v>
      </c>
      <c r="AC19" s="208">
        <f>AC17/AB15*1000</f>
        <v>1.5333333333333332</v>
      </c>
      <c r="AD19" s="208">
        <f>AD17/AD15*1000</f>
        <v>1.5333333333333332</v>
      </c>
      <c r="AE19" s="208">
        <f>AE17/AD15*1000</f>
        <v>1.5333333333333332</v>
      </c>
      <c r="AF19" s="208">
        <f>AF17/AF15*1000</f>
        <v>1.5333333333333332</v>
      </c>
      <c r="AG19" s="208">
        <f>AG17/AF15*1000</f>
        <v>1.5333333333333332</v>
      </c>
      <c r="AH19" s="208">
        <f>AH17/AH15*1000</f>
        <v>2.2999999999999998</v>
      </c>
      <c r="AI19" s="208">
        <f>AI17/AH15*1000</f>
        <v>2.2999999999999998</v>
      </c>
      <c r="AJ19" s="208" t="e">
        <f>AJ17/AJ15*1000</f>
        <v>#DIV/0!</v>
      </c>
      <c r="AK19" s="208" t="e">
        <f>AK17/AJ15*1000</f>
        <v>#DIV/0!</v>
      </c>
      <c r="AL19" s="208" t="e">
        <f>AL17/AL15*1000</f>
        <v>#DIV/0!</v>
      </c>
      <c r="AM19" s="208" t="e">
        <f>AM17/AL15*1000</f>
        <v>#DIV/0!</v>
      </c>
      <c r="AN19" s="208" t="e">
        <f>AN17/AN15*1000</f>
        <v>#DIV/0!</v>
      </c>
      <c r="AO19" s="208" t="e">
        <f>AO17/AN15*1000</f>
        <v>#DIV/0!</v>
      </c>
    </row>
    <row r="20" spans="1:41" s="254" customFormat="1" ht="15" customHeight="1">
      <c r="A20" s="253" t="s">
        <v>49</v>
      </c>
      <c r="B20" s="287" t="s">
        <v>1</v>
      </c>
      <c r="C20" s="288"/>
      <c r="D20" s="287"/>
      <c r="E20" s="288"/>
      <c r="F20" s="287"/>
      <c r="G20" s="288"/>
      <c r="H20" s="287"/>
      <c r="I20" s="288"/>
      <c r="J20" s="287"/>
      <c r="K20" s="288"/>
      <c r="L20" s="287"/>
      <c r="M20" s="288"/>
      <c r="N20" s="287"/>
      <c r="O20" s="288"/>
      <c r="P20" s="287"/>
      <c r="Q20" s="288"/>
      <c r="R20" s="287"/>
      <c r="S20" s="288"/>
      <c r="T20" s="287"/>
      <c r="U20" s="288"/>
      <c r="V20" s="287"/>
      <c r="W20" s="288"/>
      <c r="X20" s="287"/>
      <c r="Y20" s="288"/>
      <c r="Z20" s="287"/>
      <c r="AA20" s="288"/>
      <c r="AB20" s="287"/>
      <c r="AC20" s="288"/>
      <c r="AD20" s="287"/>
      <c r="AE20" s="288"/>
      <c r="AF20" s="287"/>
      <c r="AG20" s="288"/>
      <c r="AH20" s="287"/>
      <c r="AI20" s="288"/>
      <c r="AJ20" s="287"/>
      <c r="AK20" s="288"/>
      <c r="AL20" s="287"/>
      <c r="AM20" s="288"/>
      <c r="AN20" s="287"/>
      <c r="AO20" s="288"/>
    </row>
    <row r="21" spans="1:41">
      <c r="A21" s="63" t="s">
        <v>55</v>
      </c>
      <c r="B21" s="275">
        <v>1100</v>
      </c>
      <c r="C21" s="276"/>
      <c r="D21" s="275"/>
      <c r="E21" s="276"/>
      <c r="F21" s="275"/>
      <c r="G21" s="276"/>
      <c r="H21" s="275"/>
      <c r="I21" s="276"/>
      <c r="J21" s="275"/>
      <c r="K21" s="276"/>
      <c r="L21" s="275"/>
      <c r="M21" s="276"/>
      <c r="N21" s="275"/>
      <c r="O21" s="276"/>
      <c r="P21" s="275"/>
      <c r="Q21" s="276"/>
      <c r="R21" s="275"/>
      <c r="S21" s="276"/>
      <c r="T21" s="275"/>
      <c r="U21" s="276"/>
      <c r="V21" s="275"/>
      <c r="W21" s="276"/>
      <c r="X21" s="275"/>
      <c r="Y21" s="276"/>
      <c r="Z21" s="275"/>
      <c r="AA21" s="276"/>
      <c r="AB21" s="275"/>
      <c r="AC21" s="276"/>
      <c r="AD21" s="275"/>
      <c r="AE21" s="276"/>
      <c r="AF21" s="275"/>
      <c r="AG21" s="276"/>
      <c r="AH21" s="275"/>
      <c r="AI21" s="276"/>
      <c r="AJ21" s="275"/>
      <c r="AK21" s="276"/>
      <c r="AL21" s="275"/>
      <c r="AM21" s="276"/>
      <c r="AN21" s="275"/>
      <c r="AO21" s="276"/>
    </row>
    <row r="22" spans="1:41">
      <c r="A22" s="73" t="s">
        <v>98</v>
      </c>
      <c r="B22" s="291"/>
      <c r="C22" s="292"/>
      <c r="D22" s="291"/>
      <c r="E22" s="292"/>
      <c r="F22" s="291"/>
      <c r="G22" s="292"/>
      <c r="H22" s="291"/>
      <c r="I22" s="292"/>
      <c r="J22" s="291"/>
      <c r="K22" s="292"/>
      <c r="L22" s="291"/>
      <c r="M22" s="292"/>
      <c r="N22" s="291"/>
      <c r="O22" s="292"/>
      <c r="P22" s="291"/>
      <c r="Q22" s="292"/>
      <c r="R22" s="291"/>
      <c r="S22" s="292"/>
      <c r="T22" s="291"/>
      <c r="U22" s="292"/>
      <c r="V22" s="291"/>
      <c r="W22" s="292"/>
      <c r="X22" s="291"/>
      <c r="Y22" s="292"/>
      <c r="Z22" s="291"/>
      <c r="AA22" s="292"/>
      <c r="AB22" s="291"/>
      <c r="AC22" s="292"/>
      <c r="AD22" s="291"/>
      <c r="AE22" s="292"/>
      <c r="AF22" s="291"/>
      <c r="AG22" s="292"/>
      <c r="AH22" s="291"/>
      <c r="AI22" s="292"/>
      <c r="AJ22" s="291"/>
      <c r="AK22" s="292"/>
      <c r="AL22" s="291"/>
      <c r="AM22" s="292"/>
      <c r="AN22" s="291"/>
      <c r="AO22" s="292"/>
    </row>
    <row r="23" spans="1:41" s="254" customFormat="1">
      <c r="A23" s="255" t="s">
        <v>9</v>
      </c>
      <c r="B23" s="287" t="s">
        <v>60</v>
      </c>
      <c r="C23" s="288"/>
      <c r="D23" s="287"/>
      <c r="E23" s="288"/>
      <c r="F23" s="287"/>
      <c r="G23" s="288"/>
      <c r="H23" s="287"/>
      <c r="I23" s="288"/>
      <c r="J23" s="287"/>
      <c r="K23" s="288"/>
      <c r="L23" s="287"/>
      <c r="M23" s="288"/>
      <c r="N23" s="287"/>
      <c r="O23" s="288"/>
      <c r="P23" s="287"/>
      <c r="Q23" s="288"/>
      <c r="R23" s="287"/>
      <c r="S23" s="288"/>
      <c r="T23" s="287"/>
      <c r="U23" s="288"/>
      <c r="V23" s="287"/>
      <c r="W23" s="288"/>
      <c r="X23" s="287"/>
      <c r="Y23" s="288"/>
      <c r="Z23" s="287"/>
      <c r="AA23" s="288"/>
      <c r="AB23" s="287"/>
      <c r="AC23" s="288"/>
      <c r="AD23" s="287"/>
      <c r="AE23" s="288"/>
      <c r="AF23" s="287"/>
      <c r="AG23" s="288"/>
      <c r="AH23" s="287"/>
      <c r="AI23" s="288"/>
      <c r="AJ23" s="287"/>
      <c r="AK23" s="288"/>
      <c r="AL23" s="287"/>
      <c r="AM23" s="288"/>
      <c r="AN23" s="287"/>
      <c r="AO23" s="288"/>
    </row>
    <row r="24" spans="1:41" ht="28.5" customHeight="1">
      <c r="A24" s="63" t="s">
        <v>13</v>
      </c>
      <c r="B24" s="289" t="s">
        <v>207</v>
      </c>
      <c r="C24" s="290"/>
      <c r="D24" s="289" t="s">
        <v>207</v>
      </c>
      <c r="E24" s="290"/>
      <c r="F24" s="289" t="s">
        <v>207</v>
      </c>
      <c r="G24" s="290"/>
      <c r="H24" s="289" t="s">
        <v>207</v>
      </c>
      <c r="I24" s="290"/>
      <c r="J24" s="289" t="s">
        <v>207</v>
      </c>
      <c r="K24" s="290"/>
      <c r="L24" s="289" t="s">
        <v>207</v>
      </c>
      <c r="M24" s="290"/>
      <c r="N24" s="289" t="s">
        <v>207</v>
      </c>
      <c r="O24" s="290"/>
      <c r="P24" s="289" t="s">
        <v>207</v>
      </c>
      <c r="Q24" s="290"/>
      <c r="R24" s="289" t="s">
        <v>207</v>
      </c>
      <c r="S24" s="290"/>
      <c r="T24" s="289" t="s">
        <v>207</v>
      </c>
      <c r="U24" s="290"/>
      <c r="V24" s="289" t="s">
        <v>207</v>
      </c>
      <c r="W24" s="290"/>
      <c r="X24" s="289" t="s">
        <v>207</v>
      </c>
      <c r="Y24" s="290"/>
      <c r="Z24" s="289" t="s">
        <v>207</v>
      </c>
      <c r="AA24" s="290"/>
      <c r="AB24" s="289" t="s">
        <v>207</v>
      </c>
      <c r="AC24" s="290"/>
      <c r="AD24" s="289" t="s">
        <v>207</v>
      </c>
      <c r="AE24" s="290"/>
      <c r="AF24" s="289" t="s">
        <v>207</v>
      </c>
      <c r="AG24" s="290"/>
      <c r="AH24" s="289" t="s">
        <v>207</v>
      </c>
      <c r="AI24" s="290"/>
      <c r="AJ24" s="289" t="s">
        <v>207</v>
      </c>
      <c r="AK24" s="290"/>
      <c r="AL24" s="289" t="s">
        <v>207</v>
      </c>
      <c r="AM24" s="290"/>
      <c r="AN24" s="289" t="s">
        <v>207</v>
      </c>
      <c r="AO24" s="290"/>
    </row>
    <row r="25" spans="1:41" s="254" customFormat="1">
      <c r="A25" s="255" t="s">
        <v>128</v>
      </c>
      <c r="B25" s="287" t="s">
        <v>141</v>
      </c>
      <c r="C25" s="288"/>
      <c r="D25" s="287"/>
      <c r="E25" s="288"/>
      <c r="F25" s="287"/>
      <c r="G25" s="288"/>
      <c r="H25" s="287"/>
      <c r="I25" s="288"/>
      <c r="J25" s="287"/>
      <c r="K25" s="288"/>
      <c r="L25" s="287"/>
      <c r="M25" s="288"/>
      <c r="N25" s="287"/>
      <c r="O25" s="288"/>
      <c r="P25" s="287"/>
      <c r="Q25" s="288"/>
      <c r="R25" s="287"/>
      <c r="S25" s="288"/>
      <c r="T25" s="287"/>
      <c r="U25" s="288"/>
      <c r="V25" s="287"/>
      <c r="W25" s="288"/>
      <c r="X25" s="287"/>
      <c r="Y25" s="288"/>
      <c r="Z25" s="287"/>
      <c r="AA25" s="288"/>
      <c r="AB25" s="287"/>
      <c r="AC25" s="288"/>
      <c r="AD25" s="287"/>
      <c r="AE25" s="288"/>
      <c r="AF25" s="287"/>
      <c r="AG25" s="288"/>
      <c r="AH25" s="287"/>
      <c r="AI25" s="288"/>
      <c r="AJ25" s="287"/>
      <c r="AK25" s="288"/>
      <c r="AL25" s="287"/>
      <c r="AM25" s="288"/>
      <c r="AN25" s="287"/>
      <c r="AO25" s="288"/>
    </row>
    <row r="26" spans="1:41">
      <c r="A26" s="73" t="s">
        <v>18</v>
      </c>
      <c r="B26" s="291"/>
      <c r="C26" s="292"/>
      <c r="D26" s="291"/>
      <c r="E26" s="292"/>
      <c r="F26" s="291"/>
      <c r="G26" s="292"/>
      <c r="H26" s="291"/>
      <c r="I26" s="292"/>
      <c r="J26" s="291"/>
      <c r="K26" s="292"/>
      <c r="L26" s="291"/>
      <c r="M26" s="292"/>
      <c r="N26" s="291"/>
      <c r="O26" s="292"/>
      <c r="P26" s="291"/>
      <c r="Q26" s="292"/>
      <c r="R26" s="291"/>
      <c r="S26" s="292"/>
      <c r="T26" s="291"/>
      <c r="U26" s="292"/>
      <c r="V26" s="291"/>
      <c r="W26" s="292"/>
      <c r="X26" s="291"/>
      <c r="Y26" s="292"/>
      <c r="Z26" s="291"/>
      <c r="AA26" s="292"/>
      <c r="AB26" s="291"/>
      <c r="AC26" s="292"/>
      <c r="AD26" s="291"/>
      <c r="AE26" s="292"/>
      <c r="AF26" s="291"/>
      <c r="AG26" s="292"/>
      <c r="AH26" s="291"/>
      <c r="AI26" s="292"/>
      <c r="AJ26" s="291"/>
      <c r="AK26" s="292"/>
      <c r="AL26" s="291"/>
      <c r="AM26" s="292"/>
      <c r="AN26" s="291"/>
      <c r="AO26" s="292"/>
    </row>
    <row r="27" spans="1:41" s="254" customFormat="1">
      <c r="A27" s="253" t="s">
        <v>21</v>
      </c>
      <c r="B27" s="281"/>
      <c r="C27" s="282"/>
      <c r="D27" s="281"/>
      <c r="E27" s="282"/>
      <c r="F27" s="281"/>
      <c r="G27" s="282"/>
      <c r="H27" s="281"/>
      <c r="I27" s="282"/>
      <c r="J27" s="281"/>
      <c r="K27" s="282"/>
      <c r="L27" s="281"/>
      <c r="M27" s="282"/>
      <c r="N27" s="281"/>
      <c r="O27" s="282"/>
      <c r="P27" s="281"/>
      <c r="Q27" s="282"/>
      <c r="R27" s="281"/>
      <c r="S27" s="282"/>
      <c r="T27" s="281"/>
      <c r="U27" s="282"/>
      <c r="V27" s="281"/>
      <c r="W27" s="282"/>
      <c r="X27" s="281"/>
      <c r="Y27" s="282"/>
      <c r="Z27" s="281"/>
      <c r="AA27" s="282"/>
      <c r="AB27" s="281"/>
      <c r="AC27" s="282"/>
      <c r="AD27" s="281"/>
      <c r="AE27" s="282"/>
      <c r="AF27" s="281"/>
      <c r="AG27" s="282"/>
      <c r="AH27" s="281">
        <v>24.9</v>
      </c>
      <c r="AI27" s="282"/>
      <c r="AJ27" s="281"/>
      <c r="AK27" s="282"/>
      <c r="AL27" s="281"/>
      <c r="AM27" s="282"/>
      <c r="AN27" s="281"/>
      <c r="AO27" s="282"/>
    </row>
    <row r="28" spans="1:41" s="254" customFormat="1">
      <c r="A28" s="253" t="s">
        <v>24</v>
      </c>
      <c r="B28" s="281"/>
      <c r="C28" s="282"/>
      <c r="D28" s="281"/>
      <c r="E28" s="282"/>
      <c r="F28" s="281"/>
      <c r="G28" s="282"/>
      <c r="H28" s="281"/>
      <c r="I28" s="282"/>
      <c r="J28" s="281"/>
      <c r="K28" s="282"/>
      <c r="L28" s="281"/>
      <c r="M28" s="282"/>
      <c r="N28" s="281"/>
      <c r="O28" s="282"/>
      <c r="P28" s="281"/>
      <c r="Q28" s="282"/>
      <c r="R28" s="281"/>
      <c r="S28" s="282"/>
      <c r="T28" s="281"/>
      <c r="U28" s="282"/>
      <c r="V28" s="281"/>
      <c r="W28" s="282"/>
      <c r="X28" s="281"/>
      <c r="Y28" s="282"/>
      <c r="Z28" s="281"/>
      <c r="AA28" s="282"/>
      <c r="AB28" s="281"/>
      <c r="AC28" s="282"/>
      <c r="AD28" s="281"/>
      <c r="AE28" s="282"/>
      <c r="AF28" s="281"/>
      <c r="AG28" s="282"/>
      <c r="AH28" s="281">
        <v>333</v>
      </c>
      <c r="AI28" s="282"/>
      <c r="AJ28" s="281"/>
      <c r="AK28" s="282"/>
      <c r="AL28" s="281"/>
      <c r="AM28" s="282"/>
      <c r="AN28" s="281"/>
      <c r="AO28" s="282"/>
    </row>
    <row r="29" spans="1:41" s="254" customFormat="1">
      <c r="A29" s="253" t="s">
        <v>28</v>
      </c>
      <c r="B29" s="281"/>
      <c r="C29" s="282"/>
      <c r="D29" s="281"/>
      <c r="E29" s="282"/>
      <c r="F29" s="281"/>
      <c r="G29" s="282"/>
      <c r="H29" s="281"/>
      <c r="I29" s="282"/>
      <c r="J29" s="281"/>
      <c r="K29" s="282"/>
      <c r="L29" s="281"/>
      <c r="M29" s="282"/>
      <c r="N29" s="281"/>
      <c r="O29" s="282"/>
      <c r="P29" s="281"/>
      <c r="Q29" s="282"/>
      <c r="R29" s="281"/>
      <c r="S29" s="282"/>
      <c r="T29" s="281"/>
      <c r="U29" s="282"/>
      <c r="V29" s="281"/>
      <c r="W29" s="282"/>
      <c r="X29" s="281"/>
      <c r="Y29" s="282"/>
      <c r="Z29" s="281"/>
      <c r="AA29" s="282"/>
      <c r="AB29" s="281"/>
      <c r="AC29" s="282"/>
      <c r="AD29" s="281"/>
      <c r="AE29" s="282"/>
      <c r="AF29" s="281"/>
      <c r="AG29" s="282"/>
      <c r="AH29" s="281">
        <v>26.7</v>
      </c>
      <c r="AI29" s="282"/>
      <c r="AJ29" s="281"/>
      <c r="AK29" s="282"/>
      <c r="AL29" s="281"/>
      <c r="AM29" s="282"/>
      <c r="AN29" s="281"/>
      <c r="AO29" s="282"/>
    </row>
    <row r="30" spans="1:41" s="257" customFormat="1">
      <c r="A30" s="256" t="s">
        <v>31</v>
      </c>
      <c r="B30" s="283">
        <v>3</v>
      </c>
      <c r="C30" s="284"/>
      <c r="D30" s="283">
        <v>3</v>
      </c>
      <c r="E30" s="284"/>
      <c r="F30" s="283">
        <v>3</v>
      </c>
      <c r="G30" s="284"/>
      <c r="H30" s="283">
        <v>3</v>
      </c>
      <c r="I30" s="284"/>
      <c r="J30" s="283">
        <v>3</v>
      </c>
      <c r="K30" s="284"/>
      <c r="L30" s="283">
        <v>3</v>
      </c>
      <c r="M30" s="284"/>
      <c r="N30" s="283" t="s">
        <v>148</v>
      </c>
      <c r="O30" s="284"/>
      <c r="P30" s="283" t="s">
        <v>148</v>
      </c>
      <c r="Q30" s="284"/>
      <c r="R30" s="283" t="s">
        <v>148</v>
      </c>
      <c r="S30" s="284"/>
      <c r="T30" s="283" t="s">
        <v>149</v>
      </c>
      <c r="U30" s="284"/>
      <c r="V30" s="283">
        <v>5</v>
      </c>
      <c r="W30" s="284"/>
      <c r="X30" s="283">
        <v>5</v>
      </c>
      <c r="Y30" s="284"/>
      <c r="Z30" s="283">
        <v>5</v>
      </c>
      <c r="AA30" s="284"/>
      <c r="AB30" s="283" t="s">
        <v>150</v>
      </c>
      <c r="AC30" s="284"/>
      <c r="AD30" s="283" t="s">
        <v>151</v>
      </c>
      <c r="AE30" s="284"/>
      <c r="AF30" s="283" t="s">
        <v>151</v>
      </c>
      <c r="AG30" s="284"/>
      <c r="AH30" s="283" t="s">
        <v>152</v>
      </c>
      <c r="AI30" s="284"/>
      <c r="AJ30" s="283"/>
      <c r="AK30" s="284"/>
      <c r="AL30" s="283"/>
      <c r="AM30" s="284"/>
      <c r="AN30" s="283"/>
      <c r="AO30" s="284"/>
    </row>
    <row r="31" spans="1:41" s="164" customFormat="1" ht="13.8">
      <c r="A31" s="163" t="s">
        <v>99</v>
      </c>
      <c r="B31" s="202" t="s">
        <v>34</v>
      </c>
      <c r="C31" s="202" t="s">
        <v>33</v>
      </c>
      <c r="D31" s="202" t="s">
        <v>34</v>
      </c>
      <c r="E31" s="202" t="s">
        <v>33</v>
      </c>
      <c r="F31" s="202" t="s">
        <v>34</v>
      </c>
      <c r="G31" s="202" t="s">
        <v>33</v>
      </c>
      <c r="H31" s="202" t="s">
        <v>34</v>
      </c>
      <c r="I31" s="202" t="s">
        <v>33</v>
      </c>
      <c r="J31" s="202" t="s">
        <v>34</v>
      </c>
      <c r="K31" s="202" t="s">
        <v>33</v>
      </c>
      <c r="L31" s="202" t="s">
        <v>34</v>
      </c>
      <c r="M31" s="202" t="s">
        <v>33</v>
      </c>
      <c r="N31" s="202" t="s">
        <v>34</v>
      </c>
      <c r="O31" s="202" t="s">
        <v>33</v>
      </c>
      <c r="P31" s="202" t="s">
        <v>34</v>
      </c>
      <c r="Q31" s="202" t="s">
        <v>33</v>
      </c>
      <c r="R31" s="202" t="s">
        <v>34</v>
      </c>
      <c r="S31" s="202" t="s">
        <v>33</v>
      </c>
      <c r="T31" s="202" t="s">
        <v>34</v>
      </c>
      <c r="U31" s="202" t="s">
        <v>33</v>
      </c>
      <c r="V31" s="202" t="s">
        <v>34</v>
      </c>
      <c r="W31" s="202" t="s">
        <v>33</v>
      </c>
      <c r="X31" s="202" t="s">
        <v>34</v>
      </c>
      <c r="Y31" s="202" t="s">
        <v>33</v>
      </c>
      <c r="Z31" s="202" t="s">
        <v>34</v>
      </c>
      <c r="AA31" s="202" t="s">
        <v>33</v>
      </c>
      <c r="AB31" s="202" t="s">
        <v>34</v>
      </c>
      <c r="AC31" s="202" t="s">
        <v>33</v>
      </c>
      <c r="AD31" s="202" t="s">
        <v>34</v>
      </c>
      <c r="AE31" s="202" t="s">
        <v>33</v>
      </c>
      <c r="AF31" s="202" t="s">
        <v>34</v>
      </c>
      <c r="AG31" s="202" t="s">
        <v>33</v>
      </c>
      <c r="AH31" s="202" t="s">
        <v>34</v>
      </c>
      <c r="AI31" s="202" t="s">
        <v>33</v>
      </c>
      <c r="AJ31" s="202" t="s">
        <v>34</v>
      </c>
      <c r="AK31" s="202" t="s">
        <v>33</v>
      </c>
      <c r="AL31" s="202" t="s">
        <v>34</v>
      </c>
      <c r="AM31" s="202" t="s">
        <v>33</v>
      </c>
      <c r="AN31" s="202" t="s">
        <v>34</v>
      </c>
      <c r="AO31" s="202" t="s">
        <v>33</v>
      </c>
    </row>
    <row r="32" spans="1:41" s="165" customFormat="1">
      <c r="A32" s="63" t="s">
        <v>1</v>
      </c>
      <c r="B32" s="205">
        <v>0.4</v>
      </c>
      <c r="C32" s="205">
        <v>0.4</v>
      </c>
      <c r="D32" s="205"/>
      <c r="E32" s="205"/>
      <c r="F32" s="205"/>
      <c r="G32" s="205"/>
      <c r="H32" s="205"/>
      <c r="I32" s="205"/>
      <c r="J32" s="205"/>
      <c r="K32" s="205"/>
      <c r="L32" s="205"/>
      <c r="M32" s="205"/>
      <c r="N32" s="205"/>
      <c r="O32" s="205"/>
      <c r="P32" s="205"/>
      <c r="Q32" s="205"/>
      <c r="R32" s="205"/>
      <c r="S32" s="205"/>
      <c r="T32" s="205"/>
      <c r="U32" s="205"/>
      <c r="V32" s="205"/>
      <c r="W32" s="205"/>
      <c r="X32" s="205"/>
      <c r="Y32" s="205"/>
      <c r="Z32" s="205"/>
      <c r="AA32" s="205"/>
      <c r="AB32" s="205"/>
      <c r="AC32" s="205"/>
      <c r="AD32" s="205"/>
      <c r="AE32" s="205"/>
      <c r="AF32" s="205"/>
      <c r="AG32" s="205"/>
      <c r="AH32" s="205"/>
      <c r="AI32" s="205"/>
      <c r="AJ32" s="205"/>
      <c r="AK32" s="205"/>
      <c r="AL32" s="205"/>
      <c r="AM32" s="205"/>
      <c r="AN32" s="205"/>
      <c r="AO32" s="205"/>
    </row>
    <row r="33" spans="1:41" s="165" customFormat="1">
      <c r="A33" s="63" t="s">
        <v>0</v>
      </c>
      <c r="B33" s="205">
        <v>0.4</v>
      </c>
      <c r="C33" s="205">
        <v>0.4</v>
      </c>
      <c r="D33" s="205"/>
      <c r="E33" s="205"/>
      <c r="F33" s="205"/>
      <c r="G33" s="205"/>
      <c r="H33" s="205"/>
      <c r="I33" s="205"/>
      <c r="J33" s="205"/>
      <c r="K33" s="205"/>
      <c r="L33" s="205"/>
      <c r="M33" s="205"/>
      <c r="N33" s="205"/>
      <c r="O33" s="205"/>
      <c r="P33" s="205"/>
      <c r="Q33" s="205"/>
      <c r="R33" s="205"/>
      <c r="S33" s="205"/>
      <c r="T33" s="205"/>
      <c r="U33" s="205"/>
      <c r="V33" s="205"/>
      <c r="W33" s="205"/>
      <c r="X33" s="205"/>
      <c r="Y33" s="205"/>
      <c r="Z33" s="205"/>
      <c r="AA33" s="205"/>
      <c r="AB33" s="205"/>
      <c r="AC33" s="205"/>
      <c r="AD33" s="205"/>
      <c r="AE33" s="205"/>
      <c r="AF33" s="205"/>
      <c r="AG33" s="205"/>
      <c r="AH33" s="205"/>
      <c r="AI33" s="205"/>
      <c r="AJ33" s="205"/>
      <c r="AK33" s="205"/>
      <c r="AL33" s="205"/>
      <c r="AM33" s="205"/>
      <c r="AN33" s="205"/>
      <c r="AO33" s="205"/>
    </row>
    <row r="34" spans="1:41">
      <c r="A34" s="84" t="s">
        <v>7</v>
      </c>
      <c r="B34" s="233"/>
      <c r="C34" s="233"/>
      <c r="D34" s="233"/>
      <c r="E34" s="233"/>
      <c r="F34" s="233"/>
      <c r="G34" s="233"/>
      <c r="H34" s="233"/>
      <c r="I34" s="233"/>
      <c r="J34" s="233"/>
      <c r="K34" s="233"/>
      <c r="L34" s="233"/>
      <c r="M34" s="233"/>
      <c r="N34" s="233"/>
      <c r="O34" s="233"/>
      <c r="P34" s="233"/>
      <c r="Q34" s="233"/>
      <c r="R34" s="233"/>
      <c r="S34" s="233"/>
      <c r="T34" s="233"/>
      <c r="U34" s="233"/>
      <c r="V34" s="233"/>
      <c r="W34" s="233"/>
      <c r="X34" s="233"/>
      <c r="Y34" s="233"/>
      <c r="Z34" s="233"/>
      <c r="AA34" s="233"/>
      <c r="AB34" s="233"/>
      <c r="AC34" s="233"/>
      <c r="AD34" s="233"/>
      <c r="AE34" s="233"/>
      <c r="AF34" s="233"/>
      <c r="AG34" s="233"/>
      <c r="AH34" s="233"/>
      <c r="AI34" s="233"/>
      <c r="AJ34" s="233"/>
      <c r="AK34" s="233"/>
      <c r="AL34" s="233"/>
      <c r="AM34" s="233"/>
      <c r="AN34" s="233"/>
      <c r="AO34" s="233"/>
    </row>
    <row r="35" spans="1:41" ht="27.6">
      <c r="A35" s="65" t="s">
        <v>106</v>
      </c>
      <c r="B35" s="213" t="s">
        <v>10</v>
      </c>
      <c r="C35" s="213" t="s">
        <v>11</v>
      </c>
      <c r="D35" s="213" t="s">
        <v>10</v>
      </c>
      <c r="E35" s="213" t="s">
        <v>11</v>
      </c>
      <c r="F35" s="213" t="s">
        <v>10</v>
      </c>
      <c r="G35" s="213" t="s">
        <v>11</v>
      </c>
      <c r="H35" s="213" t="s">
        <v>10</v>
      </c>
      <c r="I35" s="213" t="s">
        <v>11</v>
      </c>
      <c r="J35" s="213" t="s">
        <v>10</v>
      </c>
      <c r="K35" s="213" t="s">
        <v>11</v>
      </c>
      <c r="L35" s="213" t="s">
        <v>10</v>
      </c>
      <c r="M35" s="213" t="s">
        <v>11</v>
      </c>
      <c r="N35" s="213" t="s">
        <v>10</v>
      </c>
      <c r="O35" s="213" t="s">
        <v>11</v>
      </c>
      <c r="P35" s="213" t="s">
        <v>10</v>
      </c>
      <c r="Q35" s="213" t="s">
        <v>11</v>
      </c>
      <c r="R35" s="213" t="s">
        <v>10</v>
      </c>
      <c r="S35" s="213" t="s">
        <v>11</v>
      </c>
      <c r="T35" s="213" t="s">
        <v>10</v>
      </c>
      <c r="U35" s="213" t="s">
        <v>11</v>
      </c>
      <c r="V35" s="213" t="s">
        <v>10</v>
      </c>
      <c r="W35" s="213" t="s">
        <v>11</v>
      </c>
      <c r="X35" s="213" t="s">
        <v>10</v>
      </c>
      <c r="Y35" s="213" t="s">
        <v>11</v>
      </c>
      <c r="Z35" s="213" t="s">
        <v>10</v>
      </c>
      <c r="AA35" s="213" t="s">
        <v>11</v>
      </c>
      <c r="AB35" s="213" t="s">
        <v>10</v>
      </c>
      <c r="AC35" s="213" t="s">
        <v>11</v>
      </c>
      <c r="AD35" s="213" t="s">
        <v>10</v>
      </c>
      <c r="AE35" s="213" t="s">
        <v>11</v>
      </c>
      <c r="AF35" s="213" t="s">
        <v>10</v>
      </c>
      <c r="AG35" s="213" t="s">
        <v>11</v>
      </c>
      <c r="AH35" s="213" t="s">
        <v>10</v>
      </c>
      <c r="AI35" s="213" t="s">
        <v>11</v>
      </c>
      <c r="AJ35" s="213" t="s">
        <v>10</v>
      </c>
      <c r="AK35" s="213" t="s">
        <v>11</v>
      </c>
      <c r="AL35" s="213" t="s">
        <v>10</v>
      </c>
      <c r="AM35" s="213" t="s">
        <v>11</v>
      </c>
      <c r="AN35" s="213" t="s">
        <v>10</v>
      </c>
      <c r="AO35" s="213" t="s">
        <v>11</v>
      </c>
    </row>
    <row r="36" spans="1:41">
      <c r="A36" s="63" t="s">
        <v>62</v>
      </c>
      <c r="B36" s="207" t="s">
        <v>114</v>
      </c>
      <c r="C36" s="207"/>
      <c r="D36" s="207" t="s">
        <v>114</v>
      </c>
      <c r="E36" s="207"/>
      <c r="F36" s="207" t="s">
        <v>114</v>
      </c>
      <c r="G36" s="207"/>
      <c r="H36" s="207" t="s">
        <v>145</v>
      </c>
      <c r="I36" s="207"/>
      <c r="J36" s="207" t="s">
        <v>145</v>
      </c>
      <c r="K36" s="207"/>
      <c r="L36" s="207" t="s">
        <v>145</v>
      </c>
      <c r="M36" s="207"/>
      <c r="N36" s="207" t="s">
        <v>114</v>
      </c>
      <c r="O36" s="207"/>
      <c r="P36" s="207" t="s">
        <v>114</v>
      </c>
      <c r="Q36" s="207"/>
      <c r="R36" s="207" t="s">
        <v>114</v>
      </c>
      <c r="S36" s="207"/>
      <c r="T36" s="207" t="s">
        <v>145</v>
      </c>
      <c r="U36" s="207"/>
      <c r="V36" s="207" t="s">
        <v>114</v>
      </c>
      <c r="W36" s="207"/>
      <c r="X36" s="207" t="s">
        <v>114</v>
      </c>
      <c r="Y36" s="207"/>
      <c r="Z36" s="207" t="s">
        <v>145</v>
      </c>
      <c r="AA36" s="207"/>
      <c r="AB36" s="207" t="s">
        <v>114</v>
      </c>
      <c r="AC36" s="207"/>
      <c r="AD36" s="207" t="s">
        <v>114</v>
      </c>
      <c r="AE36" s="207"/>
      <c r="AF36" s="207" t="s">
        <v>145</v>
      </c>
      <c r="AG36" s="207"/>
      <c r="AH36" s="207" t="s">
        <v>114</v>
      </c>
      <c r="AI36" s="207"/>
      <c r="AJ36" s="207"/>
      <c r="AK36" s="207"/>
      <c r="AL36" s="207"/>
      <c r="AM36" s="207"/>
      <c r="AN36" s="207"/>
      <c r="AO36" s="207"/>
    </row>
    <row r="37" spans="1:41">
      <c r="A37" s="63" t="s">
        <v>63</v>
      </c>
      <c r="B37" s="207" t="s">
        <v>114</v>
      </c>
      <c r="C37" s="207"/>
      <c r="D37" s="207" t="s">
        <v>114</v>
      </c>
      <c r="E37" s="207"/>
      <c r="F37" s="207" t="s">
        <v>114</v>
      </c>
      <c r="G37" s="207"/>
      <c r="H37" s="207" t="s">
        <v>114</v>
      </c>
      <c r="I37" s="207"/>
      <c r="J37" s="207" t="s">
        <v>114</v>
      </c>
      <c r="K37" s="207"/>
      <c r="L37" s="207" t="s">
        <v>114</v>
      </c>
      <c r="M37" s="207"/>
      <c r="N37" s="207" t="s">
        <v>114</v>
      </c>
      <c r="O37" s="207"/>
      <c r="P37" s="207" t="s">
        <v>114</v>
      </c>
      <c r="Q37" s="207"/>
      <c r="R37" s="207" t="s">
        <v>114</v>
      </c>
      <c r="S37" s="207"/>
      <c r="T37" s="207" t="s">
        <v>114</v>
      </c>
      <c r="U37" s="207"/>
      <c r="V37" s="207" t="s">
        <v>114</v>
      </c>
      <c r="W37" s="207"/>
      <c r="X37" s="207" t="s">
        <v>114</v>
      </c>
      <c r="Y37" s="207"/>
      <c r="Z37" s="207" t="s">
        <v>114</v>
      </c>
      <c r="AA37" s="207"/>
      <c r="AB37" s="207" t="s">
        <v>114</v>
      </c>
      <c r="AC37" s="207"/>
      <c r="AD37" s="207" t="s">
        <v>114</v>
      </c>
      <c r="AE37" s="207"/>
      <c r="AF37" s="207" t="s">
        <v>114</v>
      </c>
      <c r="AG37" s="207"/>
      <c r="AH37" s="207" t="s">
        <v>114</v>
      </c>
      <c r="AI37" s="207"/>
      <c r="AJ37" s="207"/>
      <c r="AK37" s="207"/>
      <c r="AL37" s="207"/>
      <c r="AM37" s="207"/>
      <c r="AN37" s="207"/>
      <c r="AO37" s="207"/>
    </row>
    <row r="38" spans="1:41">
      <c r="A38" s="63" t="s">
        <v>107</v>
      </c>
      <c r="B38" s="207">
        <v>12</v>
      </c>
      <c r="C38" s="207"/>
      <c r="D38" s="207">
        <v>12</v>
      </c>
      <c r="E38" s="207"/>
      <c r="F38" s="207">
        <v>12</v>
      </c>
      <c r="G38" s="207"/>
      <c r="H38" s="207">
        <v>12</v>
      </c>
      <c r="I38" s="207"/>
      <c r="J38" s="207">
        <v>12</v>
      </c>
      <c r="K38" s="207"/>
      <c r="L38" s="207">
        <v>12</v>
      </c>
      <c r="M38" s="207"/>
      <c r="N38" s="207">
        <v>12</v>
      </c>
      <c r="O38" s="207"/>
      <c r="P38" s="207">
        <v>12</v>
      </c>
      <c r="Q38" s="207"/>
      <c r="R38" s="207">
        <v>12</v>
      </c>
      <c r="S38" s="207"/>
      <c r="T38" s="207">
        <v>12</v>
      </c>
      <c r="U38" s="207"/>
      <c r="V38" s="207">
        <v>12</v>
      </c>
      <c r="W38" s="207"/>
      <c r="X38" s="207">
        <v>12</v>
      </c>
      <c r="Y38" s="207"/>
      <c r="Z38" s="207">
        <v>12</v>
      </c>
      <c r="AA38" s="207"/>
      <c r="AB38" s="207">
        <v>12</v>
      </c>
      <c r="AC38" s="207"/>
      <c r="AD38" s="207">
        <v>12</v>
      </c>
      <c r="AE38" s="207"/>
      <c r="AF38" s="207">
        <v>12</v>
      </c>
      <c r="AG38" s="207"/>
      <c r="AH38" s="207">
        <v>12</v>
      </c>
      <c r="AI38" s="207"/>
      <c r="AJ38" s="207"/>
      <c r="AK38" s="207"/>
      <c r="AL38" s="207"/>
      <c r="AM38" s="207"/>
      <c r="AN38" s="207"/>
      <c r="AO38" s="207"/>
    </row>
    <row r="39" spans="1:41">
      <c r="A39" s="83" t="s">
        <v>22</v>
      </c>
      <c r="B39" s="230"/>
      <c r="C39" s="230"/>
      <c r="D39" s="230"/>
      <c r="E39" s="230"/>
      <c r="F39" s="230"/>
      <c r="G39" s="230"/>
      <c r="H39" s="230"/>
      <c r="I39" s="230"/>
      <c r="J39" s="230"/>
      <c r="K39" s="230"/>
      <c r="L39" s="230"/>
      <c r="M39" s="230"/>
      <c r="N39" s="230"/>
      <c r="O39" s="230"/>
      <c r="P39" s="230"/>
      <c r="Q39" s="230"/>
      <c r="R39" s="230"/>
      <c r="S39" s="230"/>
      <c r="T39" s="230"/>
      <c r="U39" s="230"/>
      <c r="V39" s="230"/>
      <c r="W39" s="230"/>
      <c r="X39" s="230"/>
      <c r="Y39" s="230"/>
      <c r="Z39" s="230"/>
      <c r="AA39" s="230"/>
      <c r="AB39" s="230"/>
      <c r="AC39" s="230"/>
      <c r="AD39" s="230"/>
      <c r="AE39" s="230"/>
      <c r="AF39" s="230"/>
      <c r="AG39" s="230"/>
      <c r="AH39" s="230"/>
      <c r="AI39" s="230"/>
      <c r="AJ39" s="230"/>
      <c r="AK39" s="230"/>
      <c r="AL39" s="230"/>
      <c r="AM39" s="230"/>
      <c r="AN39" s="230"/>
      <c r="AO39" s="230"/>
    </row>
    <row r="40" spans="1:41" s="82" customFormat="1" ht="28.5" customHeight="1">
      <c r="A40" s="93" t="s">
        <v>25</v>
      </c>
      <c r="B40" s="285" t="s">
        <v>26</v>
      </c>
      <c r="C40" s="286"/>
      <c r="D40" s="285" t="s">
        <v>26</v>
      </c>
      <c r="E40" s="286"/>
      <c r="F40" s="285" t="s">
        <v>26</v>
      </c>
      <c r="G40" s="286"/>
      <c r="H40" s="285" t="s">
        <v>26</v>
      </c>
      <c r="I40" s="286"/>
      <c r="J40" s="285" t="s">
        <v>26</v>
      </c>
      <c r="K40" s="286"/>
      <c r="L40" s="285" t="s">
        <v>26</v>
      </c>
      <c r="M40" s="286"/>
      <c r="N40" s="285" t="s">
        <v>26</v>
      </c>
      <c r="O40" s="286"/>
      <c r="P40" s="285" t="s">
        <v>26</v>
      </c>
      <c r="Q40" s="286"/>
      <c r="R40" s="285" t="s">
        <v>26</v>
      </c>
      <c r="S40" s="286"/>
      <c r="T40" s="285" t="s">
        <v>26</v>
      </c>
      <c r="U40" s="286"/>
      <c r="V40" s="285" t="s">
        <v>26</v>
      </c>
      <c r="W40" s="286"/>
      <c r="X40" s="285" t="s">
        <v>26</v>
      </c>
      <c r="Y40" s="286"/>
      <c r="Z40" s="285" t="s">
        <v>26</v>
      </c>
      <c r="AA40" s="286"/>
      <c r="AB40" s="285" t="s">
        <v>26</v>
      </c>
      <c r="AC40" s="286"/>
      <c r="AD40" s="285" t="s">
        <v>26</v>
      </c>
      <c r="AE40" s="286"/>
      <c r="AF40" s="285" t="s">
        <v>26</v>
      </c>
      <c r="AG40" s="286"/>
      <c r="AH40" s="285" t="s">
        <v>26</v>
      </c>
      <c r="AI40" s="286"/>
      <c r="AJ40" s="285" t="s">
        <v>26</v>
      </c>
      <c r="AK40" s="286"/>
      <c r="AL40" s="285" t="s">
        <v>26</v>
      </c>
      <c r="AM40" s="286"/>
      <c r="AN40" s="285" t="s">
        <v>26</v>
      </c>
      <c r="AO40" s="286"/>
    </row>
    <row r="41" spans="1:41">
      <c r="A41" s="62" t="s">
        <v>29</v>
      </c>
      <c r="B41" s="275"/>
      <c r="C41" s="276"/>
      <c r="D41" s="275"/>
      <c r="E41" s="276"/>
      <c r="F41" s="275"/>
      <c r="G41" s="276"/>
      <c r="H41" s="275"/>
      <c r="I41" s="276"/>
      <c r="J41" s="275"/>
      <c r="K41" s="276"/>
      <c r="L41" s="275"/>
      <c r="M41" s="276"/>
      <c r="N41" s="275"/>
      <c r="O41" s="276"/>
      <c r="P41" s="275"/>
      <c r="Q41" s="276"/>
      <c r="R41" s="275"/>
      <c r="S41" s="276"/>
      <c r="T41" s="275"/>
      <c r="U41" s="276"/>
      <c r="V41" s="275">
        <v>1</v>
      </c>
      <c r="W41" s="276"/>
      <c r="X41" s="275"/>
      <c r="Y41" s="276"/>
      <c r="Z41" s="275"/>
      <c r="AA41" s="276"/>
      <c r="AB41" s="275"/>
      <c r="AC41" s="276"/>
      <c r="AD41" s="275"/>
      <c r="AE41" s="276"/>
      <c r="AF41" s="275"/>
      <c r="AG41" s="276"/>
      <c r="AH41" s="275"/>
      <c r="AI41" s="276"/>
      <c r="AJ41" s="275"/>
      <c r="AK41" s="276"/>
      <c r="AL41" s="275"/>
      <c r="AM41" s="276"/>
      <c r="AN41" s="275"/>
      <c r="AO41" s="276"/>
    </row>
    <row r="42" spans="1:41" s="254" customFormat="1">
      <c r="A42" s="258" t="s">
        <v>32</v>
      </c>
      <c r="B42" s="273"/>
      <c r="C42" s="274"/>
      <c r="D42" s="273"/>
      <c r="E42" s="274"/>
      <c r="F42" s="273"/>
      <c r="G42" s="274"/>
      <c r="H42" s="273"/>
      <c r="I42" s="274"/>
      <c r="J42" s="273"/>
      <c r="K42" s="274"/>
      <c r="L42" s="273"/>
      <c r="M42" s="274"/>
      <c r="N42" s="273"/>
      <c r="O42" s="274"/>
      <c r="P42" s="273"/>
      <c r="Q42" s="274"/>
      <c r="R42" s="273"/>
      <c r="S42" s="274"/>
      <c r="T42" s="273"/>
      <c r="U42" s="274"/>
      <c r="V42" s="273"/>
      <c r="W42" s="274"/>
      <c r="X42" s="273"/>
      <c r="Y42" s="274"/>
      <c r="Z42" s="273"/>
      <c r="AA42" s="274"/>
      <c r="AB42" s="273"/>
      <c r="AC42" s="274"/>
      <c r="AD42" s="273"/>
      <c r="AE42" s="274"/>
      <c r="AF42" s="273"/>
      <c r="AG42" s="274"/>
      <c r="AH42" s="273"/>
      <c r="AI42" s="274"/>
      <c r="AJ42" s="273"/>
      <c r="AK42" s="274"/>
      <c r="AL42" s="273"/>
      <c r="AM42" s="274"/>
      <c r="AN42" s="273"/>
      <c r="AO42" s="274"/>
    </row>
    <row r="43" spans="1:41">
      <c r="A43" s="62" t="s">
        <v>142</v>
      </c>
      <c r="B43" s="275"/>
      <c r="C43" s="276"/>
      <c r="D43" s="275"/>
      <c r="E43" s="276"/>
      <c r="F43" s="275"/>
      <c r="G43" s="276"/>
      <c r="H43" s="275"/>
      <c r="I43" s="276"/>
      <c r="J43" s="275"/>
      <c r="K43" s="276"/>
      <c r="L43" s="275"/>
      <c r="M43" s="276"/>
      <c r="N43" s="275"/>
      <c r="O43" s="276"/>
      <c r="P43" s="275"/>
      <c r="Q43" s="276"/>
      <c r="R43" s="275"/>
      <c r="S43" s="276"/>
      <c r="T43" s="275"/>
      <c r="U43" s="276"/>
      <c r="V43" s="275"/>
      <c r="W43" s="276"/>
      <c r="X43" s="275"/>
      <c r="Y43" s="276"/>
      <c r="Z43" s="275"/>
      <c r="AA43" s="276"/>
      <c r="AB43" s="275"/>
      <c r="AC43" s="276"/>
      <c r="AD43" s="275"/>
      <c r="AE43" s="276"/>
      <c r="AF43" s="275"/>
      <c r="AG43" s="276"/>
      <c r="AH43" s="275"/>
      <c r="AI43" s="276"/>
      <c r="AJ43" s="275"/>
      <c r="AK43" s="276"/>
      <c r="AL43" s="275"/>
      <c r="AM43" s="276"/>
      <c r="AN43" s="275"/>
      <c r="AO43" s="276"/>
    </row>
    <row r="44" spans="1:41">
      <c r="A44" s="62" t="s">
        <v>35</v>
      </c>
      <c r="B44" s="277">
        <f t="shared" ref="B44" si="0">B42-B43</f>
        <v>0</v>
      </c>
      <c r="C44" s="278"/>
      <c r="D44" s="277">
        <f t="shared" ref="D44" si="1">D42-D43</f>
        <v>0</v>
      </c>
      <c r="E44" s="278"/>
      <c r="F44" s="277">
        <f>F42-F43</f>
        <v>0</v>
      </c>
      <c r="G44" s="278"/>
      <c r="H44" s="277">
        <f>H42-H43</f>
        <v>0</v>
      </c>
      <c r="I44" s="278"/>
      <c r="J44" s="277">
        <f>J42-J43</f>
        <v>0</v>
      </c>
      <c r="K44" s="278"/>
      <c r="L44" s="277">
        <f>L42-L43</f>
        <v>0</v>
      </c>
      <c r="M44" s="278"/>
      <c r="N44" s="277">
        <f>N42-N43</f>
        <v>0</v>
      </c>
      <c r="O44" s="278"/>
      <c r="P44" s="277">
        <f>P42-P43</f>
        <v>0</v>
      </c>
      <c r="Q44" s="278"/>
      <c r="R44" s="277">
        <f>R42-R43</f>
        <v>0</v>
      </c>
      <c r="S44" s="278"/>
      <c r="T44" s="277">
        <f>T42-T43</f>
        <v>0</v>
      </c>
      <c r="U44" s="278"/>
      <c r="V44" s="277">
        <f>V42-V43</f>
        <v>0</v>
      </c>
      <c r="W44" s="278"/>
      <c r="X44" s="277">
        <f>X42-X43</f>
        <v>0</v>
      </c>
      <c r="Y44" s="278"/>
      <c r="Z44" s="277">
        <f>Z42-Z43</f>
        <v>0</v>
      </c>
      <c r="AA44" s="278"/>
      <c r="AB44" s="277">
        <f>AB42-AB43</f>
        <v>0</v>
      </c>
      <c r="AC44" s="278"/>
      <c r="AD44" s="277">
        <f>AD42-AD43</f>
        <v>0</v>
      </c>
      <c r="AE44" s="278"/>
      <c r="AF44" s="277">
        <f>AF42-AF43</f>
        <v>0</v>
      </c>
      <c r="AG44" s="278"/>
      <c r="AH44" s="277">
        <f>AH42-AH43</f>
        <v>0</v>
      </c>
      <c r="AI44" s="278"/>
      <c r="AJ44" s="277">
        <f>AJ42-AJ43</f>
        <v>0</v>
      </c>
      <c r="AK44" s="278"/>
      <c r="AL44" s="277">
        <f>AL42-AL43</f>
        <v>0</v>
      </c>
      <c r="AM44" s="278"/>
      <c r="AN44" s="277">
        <f>AN42-AN43</f>
        <v>0</v>
      </c>
      <c r="AO44" s="278"/>
    </row>
    <row r="45" spans="1:41" s="177" customFormat="1">
      <c r="A45" s="176" t="s">
        <v>147</v>
      </c>
      <c r="B45" s="269"/>
      <c r="C45" s="270"/>
      <c r="D45" s="269"/>
      <c r="E45" s="270"/>
      <c r="F45" s="269"/>
      <c r="G45" s="270"/>
      <c r="H45" s="269"/>
      <c r="I45" s="270"/>
      <c r="J45" s="269"/>
      <c r="K45" s="270"/>
      <c r="L45" s="269"/>
      <c r="M45" s="270"/>
      <c r="N45" s="269"/>
      <c r="O45" s="270"/>
      <c r="P45" s="269"/>
      <c r="Q45" s="270"/>
      <c r="R45" s="269"/>
      <c r="S45" s="270"/>
      <c r="T45" s="269"/>
      <c r="U45" s="270"/>
      <c r="V45" s="269"/>
      <c r="W45" s="270"/>
      <c r="X45" s="269"/>
      <c r="Y45" s="270"/>
      <c r="Z45" s="269"/>
      <c r="AA45" s="270"/>
      <c r="AB45" s="269"/>
      <c r="AC45" s="270"/>
      <c r="AD45" s="269"/>
      <c r="AE45" s="270"/>
      <c r="AF45" s="269"/>
      <c r="AG45" s="270"/>
      <c r="AH45" s="269"/>
      <c r="AI45" s="270"/>
      <c r="AJ45" s="269"/>
      <c r="AK45" s="270"/>
      <c r="AL45" s="269"/>
      <c r="AM45" s="270"/>
      <c r="AN45" s="269"/>
      <c r="AO45" s="270"/>
    </row>
    <row r="46" spans="1:41" s="260" customFormat="1" ht="43.5" customHeight="1">
      <c r="A46" s="259" t="s">
        <v>209</v>
      </c>
      <c r="B46" s="263"/>
      <c r="C46" s="264"/>
      <c r="D46" s="263"/>
      <c r="E46" s="264"/>
      <c r="F46" s="263"/>
      <c r="G46" s="264"/>
      <c r="H46" s="263"/>
      <c r="I46" s="264"/>
      <c r="J46" s="263"/>
      <c r="K46" s="264"/>
      <c r="L46" s="263"/>
      <c r="M46" s="264"/>
      <c r="N46" s="263"/>
      <c r="O46" s="264"/>
      <c r="P46" s="263"/>
      <c r="Q46" s="264"/>
      <c r="R46" s="263"/>
      <c r="S46" s="264"/>
      <c r="T46" s="263"/>
      <c r="U46" s="264"/>
      <c r="V46" s="263"/>
      <c r="W46" s="264"/>
      <c r="X46" s="263"/>
      <c r="Y46" s="264"/>
      <c r="Z46" s="263"/>
      <c r="AA46" s="264"/>
      <c r="AB46" s="263"/>
      <c r="AC46" s="264"/>
      <c r="AD46" s="263"/>
      <c r="AE46" s="264"/>
      <c r="AF46" s="263"/>
      <c r="AG46" s="264"/>
      <c r="AH46" s="263"/>
      <c r="AI46" s="264"/>
      <c r="AJ46" s="263"/>
      <c r="AK46" s="264"/>
      <c r="AL46" s="263"/>
      <c r="AM46" s="264"/>
      <c r="AN46" s="263"/>
      <c r="AO46" s="264"/>
    </row>
    <row r="47" spans="1:41" s="260" customFormat="1" ht="41.25" customHeight="1">
      <c r="A47" s="259" t="s">
        <v>130</v>
      </c>
      <c r="B47" s="271"/>
      <c r="C47" s="272"/>
      <c r="D47" s="267"/>
      <c r="E47" s="268"/>
      <c r="F47" s="267"/>
      <c r="G47" s="268"/>
      <c r="H47" s="267"/>
      <c r="I47" s="268"/>
      <c r="J47" s="267"/>
      <c r="K47" s="268"/>
      <c r="L47" s="267"/>
      <c r="M47" s="268"/>
      <c r="N47" s="267"/>
      <c r="O47" s="268"/>
      <c r="P47" s="267"/>
      <c r="Q47" s="268"/>
      <c r="R47" s="267"/>
      <c r="S47" s="268"/>
      <c r="T47" s="267"/>
      <c r="U47" s="268"/>
      <c r="V47" s="267"/>
      <c r="W47" s="268"/>
      <c r="X47" s="267"/>
      <c r="Y47" s="268"/>
      <c r="Z47" s="267"/>
      <c r="AA47" s="268"/>
      <c r="AB47" s="267"/>
      <c r="AC47" s="268"/>
      <c r="AD47" s="267"/>
      <c r="AE47" s="268"/>
      <c r="AF47" s="267"/>
      <c r="AG47" s="268"/>
      <c r="AH47" s="267"/>
      <c r="AI47" s="268"/>
      <c r="AJ47" s="267"/>
      <c r="AK47" s="268"/>
      <c r="AL47" s="267"/>
      <c r="AM47" s="268"/>
      <c r="AN47" s="267"/>
      <c r="AO47" s="268"/>
    </row>
    <row r="48" spans="1:41" s="164" customFormat="1" ht="41.25" customHeight="1">
      <c r="A48" s="178" t="s">
        <v>146</v>
      </c>
      <c r="B48" s="265" t="str">
        <f xml:space="preserve"> B15 &amp; " [m] " &amp; B23 &amp; " " &amp; B20 &amp; " " &amp; B36  &amp; "-" &amp;B37</f>
        <v>999 [m] GTS Single Static-Static</v>
      </c>
      <c r="C48" s="266"/>
      <c r="D48" s="265"/>
      <c r="E48" s="266"/>
      <c r="F48" s="265"/>
      <c r="G48" s="266"/>
      <c r="H48" s="265"/>
      <c r="I48" s="266"/>
      <c r="J48" s="265"/>
      <c r="K48" s="266"/>
      <c r="L48" s="265"/>
      <c r="M48" s="266"/>
      <c r="N48" s="265"/>
      <c r="O48" s="266"/>
      <c r="P48" s="265"/>
      <c r="Q48" s="266"/>
      <c r="R48" s="265"/>
      <c r="S48" s="266"/>
      <c r="T48" s="265"/>
      <c r="U48" s="266"/>
      <c r="V48" s="265"/>
      <c r="W48" s="266"/>
      <c r="X48" s="265"/>
      <c r="Y48" s="266"/>
      <c r="Z48" s="265"/>
      <c r="AA48" s="266"/>
      <c r="AB48" s="265"/>
      <c r="AC48" s="266"/>
      <c r="AD48" s="265"/>
      <c r="AE48" s="266"/>
      <c r="AF48" s="265"/>
      <c r="AG48" s="266"/>
      <c r="AH48" s="265"/>
      <c r="AI48" s="266"/>
      <c r="AJ48" s="265"/>
      <c r="AK48" s="266"/>
      <c r="AL48" s="265"/>
      <c r="AM48" s="266"/>
      <c r="AN48" s="265"/>
      <c r="AO48" s="266"/>
    </row>
    <row r="49" spans="1:41" s="164" customFormat="1" ht="21.75" customHeight="1">
      <c r="A49" s="179" t="s">
        <v>153</v>
      </c>
      <c r="B49" s="262" t="e">
        <f t="shared" ref="B49:AO49" si="2">AVERAGE(B53:B82)</f>
        <v>#DIV/0!</v>
      </c>
      <c r="C49" s="262" t="e">
        <f t="shared" si="2"/>
        <v>#DIV/0!</v>
      </c>
      <c r="D49" s="262">
        <f t="shared" si="2"/>
        <v>-23</v>
      </c>
      <c r="E49" s="262">
        <f t="shared" si="2"/>
        <v>-33</v>
      </c>
      <c r="F49" s="262">
        <f t="shared" si="2"/>
        <v>-2.2222222222222223</v>
      </c>
      <c r="G49" s="262">
        <f t="shared" si="2"/>
        <v>15.777777777777779</v>
      </c>
      <c r="H49" s="262">
        <f t="shared" si="2"/>
        <v>-26.25</v>
      </c>
      <c r="I49" s="262">
        <f t="shared" si="2"/>
        <v>12.5</v>
      </c>
      <c r="J49" s="262">
        <f t="shared" si="2"/>
        <v>-31.375</v>
      </c>
      <c r="K49" s="262">
        <f t="shared" si="2"/>
        <v>14.5</v>
      </c>
      <c r="L49" s="262">
        <f t="shared" si="2"/>
        <v>-36.799999999999997</v>
      </c>
      <c r="M49" s="262">
        <f t="shared" si="2"/>
        <v>-6.8</v>
      </c>
      <c r="N49" s="262">
        <f t="shared" si="2"/>
        <v>-22.2</v>
      </c>
      <c r="O49" s="262">
        <f t="shared" si="2"/>
        <v>32.200000000000003</v>
      </c>
      <c r="P49" s="262">
        <f t="shared" si="2"/>
        <v>-18.600000000000001</v>
      </c>
      <c r="Q49" s="262">
        <f t="shared" si="2"/>
        <v>24.6</v>
      </c>
      <c r="R49" s="262">
        <f t="shared" si="2"/>
        <v>-35.166666666666664</v>
      </c>
      <c r="S49" s="262">
        <f t="shared" si="2"/>
        <v>15</v>
      </c>
      <c r="T49" s="262">
        <f t="shared" si="2"/>
        <v>-50</v>
      </c>
      <c r="U49" s="262">
        <f t="shared" si="2"/>
        <v>46.5</v>
      </c>
      <c r="V49" s="262" t="e">
        <f t="shared" si="2"/>
        <v>#DIV/0!</v>
      </c>
      <c r="W49" s="262" t="e">
        <f t="shared" si="2"/>
        <v>#DIV/0!</v>
      </c>
      <c r="X49" s="262">
        <f t="shared" si="2"/>
        <v>-2.4</v>
      </c>
      <c r="Y49" s="262">
        <f t="shared" si="2"/>
        <v>-8.4</v>
      </c>
      <c r="Z49" s="262">
        <f t="shared" si="2"/>
        <v>-36</v>
      </c>
      <c r="AA49" s="262">
        <f t="shared" si="2"/>
        <v>-29.1</v>
      </c>
      <c r="AB49" s="262">
        <f t="shared" si="2"/>
        <v>-37.571428571428569</v>
      </c>
      <c r="AC49" s="262">
        <f t="shared" si="2"/>
        <v>-7.2857142857142856</v>
      </c>
      <c r="AD49" s="262">
        <f t="shared" si="2"/>
        <v>-26</v>
      </c>
      <c r="AE49" s="262">
        <f t="shared" si="2"/>
        <v>-2</v>
      </c>
      <c r="AF49" s="262">
        <f t="shared" si="2"/>
        <v>25.727272727272727</v>
      </c>
      <c r="AG49" s="262">
        <f t="shared" si="2"/>
        <v>-23.818181818181817</v>
      </c>
      <c r="AH49" s="262">
        <f t="shared" si="2"/>
        <v>8.6</v>
      </c>
      <c r="AI49" s="262">
        <f t="shared" si="2"/>
        <v>5</v>
      </c>
      <c r="AJ49" s="262" t="e">
        <f t="shared" si="2"/>
        <v>#DIV/0!</v>
      </c>
      <c r="AK49" s="262" t="e">
        <f t="shared" si="2"/>
        <v>#DIV/0!</v>
      </c>
      <c r="AL49" s="262" t="e">
        <f t="shared" si="2"/>
        <v>#DIV/0!</v>
      </c>
      <c r="AM49" s="262" t="e">
        <f t="shared" si="2"/>
        <v>#DIV/0!</v>
      </c>
      <c r="AN49" s="262" t="e">
        <f t="shared" si="2"/>
        <v>#DIV/0!</v>
      </c>
      <c r="AO49" s="262" t="e">
        <f t="shared" si="2"/>
        <v>#DIV/0!</v>
      </c>
    </row>
    <row r="50" spans="1:41" s="164" customFormat="1" ht="21.75" customHeight="1">
      <c r="A50" s="179" t="s">
        <v>59</v>
      </c>
      <c r="B50" s="262" t="e">
        <f>_xlfn.STDEV.P(B53:B82)</f>
        <v>#DIV/0!</v>
      </c>
      <c r="C50" s="262" t="e">
        <f>_xlfn.STDEV.P(C53:C82)</f>
        <v>#DIV/0!</v>
      </c>
      <c r="D50" s="262">
        <f t="shared" ref="D50:AO50" si="3">STDEV(D53:D82)</f>
        <v>58.152508851418318</v>
      </c>
      <c r="E50" s="262">
        <f t="shared" si="3"/>
        <v>59.713602183374313</v>
      </c>
      <c r="F50" s="262">
        <f t="shared" si="3"/>
        <v>52.601753244967455</v>
      </c>
      <c r="G50" s="262">
        <f t="shared" si="3"/>
        <v>43.234181436040217</v>
      </c>
      <c r="H50" s="262">
        <f t="shared" si="3"/>
        <v>55.052247910507702</v>
      </c>
      <c r="I50" s="262">
        <f t="shared" si="3"/>
        <v>27.727570788263833</v>
      </c>
      <c r="J50" s="262">
        <f t="shared" si="3"/>
        <v>39.88890823274059</v>
      </c>
      <c r="K50" s="262">
        <f t="shared" si="3"/>
        <v>72.490393452216438</v>
      </c>
      <c r="L50" s="262">
        <f t="shared" si="3"/>
        <v>26.658957218916122</v>
      </c>
      <c r="M50" s="262">
        <f t="shared" si="3"/>
        <v>53.279451949133261</v>
      </c>
      <c r="N50" s="262">
        <f t="shared" si="3"/>
        <v>29.869345117993092</v>
      </c>
      <c r="O50" s="262">
        <f t="shared" si="3"/>
        <v>27.352838568926952</v>
      </c>
      <c r="P50" s="262">
        <f t="shared" si="3"/>
        <v>78.830831531831507</v>
      </c>
      <c r="Q50" s="262">
        <f t="shared" si="3"/>
        <v>48.288715037780825</v>
      </c>
      <c r="R50" s="262">
        <f t="shared" si="3"/>
        <v>79.720553602359459</v>
      </c>
      <c r="S50" s="262">
        <f t="shared" si="3"/>
        <v>63.953107821277925</v>
      </c>
      <c r="T50" s="262">
        <f t="shared" si="3"/>
        <v>21.039645117412668</v>
      </c>
      <c r="U50" s="262">
        <f t="shared" si="3"/>
        <v>41.267420563926699</v>
      </c>
      <c r="V50" s="262" t="e">
        <f t="shared" si="3"/>
        <v>#DIV/0!</v>
      </c>
      <c r="W50" s="262" t="e">
        <f t="shared" si="3"/>
        <v>#DIV/0!</v>
      </c>
      <c r="X50" s="262">
        <f t="shared" si="3"/>
        <v>38.817521816829057</v>
      </c>
      <c r="Y50" s="262">
        <f t="shared" si="3"/>
        <v>56.123079031713864</v>
      </c>
      <c r="Z50" s="262">
        <f t="shared" si="3"/>
        <v>35.122009560324926</v>
      </c>
      <c r="AA50" s="262">
        <f t="shared" si="3"/>
        <v>27.08197432487767</v>
      </c>
      <c r="AB50" s="262">
        <f t="shared" si="3"/>
        <v>53.422395874318305</v>
      </c>
      <c r="AC50" s="262">
        <f t="shared" si="3"/>
        <v>69.230807895797099</v>
      </c>
      <c r="AD50" s="262">
        <f t="shared" si="3"/>
        <v>69.328204938538533</v>
      </c>
      <c r="AE50" s="262">
        <f t="shared" si="3"/>
        <v>69.93997426364983</v>
      </c>
      <c r="AF50" s="262">
        <f t="shared" si="3"/>
        <v>54.644470734175677</v>
      </c>
      <c r="AG50" s="262">
        <f t="shared" si="3"/>
        <v>70.085402448467377</v>
      </c>
      <c r="AH50" s="262">
        <f t="shared" si="3"/>
        <v>57.543896287964373</v>
      </c>
      <c r="AI50" s="262">
        <f t="shared" si="3"/>
        <v>31.448370387032774</v>
      </c>
      <c r="AJ50" s="262" t="e">
        <f t="shared" si="3"/>
        <v>#DIV/0!</v>
      </c>
      <c r="AK50" s="262" t="e">
        <f t="shared" si="3"/>
        <v>#DIV/0!</v>
      </c>
      <c r="AL50" s="262" t="e">
        <f t="shared" si="3"/>
        <v>#DIV/0!</v>
      </c>
      <c r="AM50" s="262" t="e">
        <f t="shared" si="3"/>
        <v>#DIV/0!</v>
      </c>
      <c r="AN50" s="262" t="e">
        <f t="shared" si="3"/>
        <v>#DIV/0!</v>
      </c>
      <c r="AO50" s="262" t="e">
        <f t="shared" si="3"/>
        <v>#DIV/0!</v>
      </c>
    </row>
    <row r="51" spans="1:41" s="152" customFormat="1" ht="15" customHeight="1">
      <c r="A51" s="166"/>
      <c r="B51" s="279" t="s">
        <v>38</v>
      </c>
      <c r="C51" s="280"/>
      <c r="D51" s="279" t="s">
        <v>38</v>
      </c>
      <c r="E51" s="280"/>
      <c r="F51" s="279" t="s">
        <v>38</v>
      </c>
      <c r="G51" s="280"/>
      <c r="H51" s="279" t="s">
        <v>38</v>
      </c>
      <c r="I51" s="280"/>
      <c r="J51" s="279" t="s">
        <v>38</v>
      </c>
      <c r="K51" s="280"/>
      <c r="L51" s="279" t="s">
        <v>38</v>
      </c>
      <c r="M51" s="280"/>
      <c r="N51" s="279" t="s">
        <v>38</v>
      </c>
      <c r="O51" s="280"/>
      <c r="P51" s="279" t="s">
        <v>38</v>
      </c>
      <c r="Q51" s="280"/>
      <c r="R51" s="279" t="s">
        <v>38</v>
      </c>
      <c r="S51" s="280"/>
      <c r="T51" s="279" t="s">
        <v>38</v>
      </c>
      <c r="U51" s="280"/>
      <c r="V51" s="279" t="s">
        <v>38</v>
      </c>
      <c r="W51" s="280"/>
      <c r="X51" s="279" t="s">
        <v>38</v>
      </c>
      <c r="Y51" s="280"/>
      <c r="Z51" s="279" t="s">
        <v>38</v>
      </c>
      <c r="AA51" s="280"/>
      <c r="AB51" s="279" t="s">
        <v>38</v>
      </c>
      <c r="AC51" s="280"/>
      <c r="AD51" s="279" t="s">
        <v>38</v>
      </c>
      <c r="AE51" s="280"/>
      <c r="AF51" s="279" t="s">
        <v>38</v>
      </c>
      <c r="AG51" s="280"/>
      <c r="AH51" s="279" t="s">
        <v>38</v>
      </c>
      <c r="AI51" s="280"/>
      <c r="AJ51" s="279" t="s">
        <v>38</v>
      </c>
      <c r="AK51" s="280"/>
      <c r="AL51" s="279" t="s">
        <v>38</v>
      </c>
      <c r="AM51" s="280"/>
      <c r="AN51" s="279" t="s">
        <v>38</v>
      </c>
      <c r="AO51" s="280"/>
    </row>
    <row r="52" spans="1:41" ht="15" customHeight="1">
      <c r="A52" s="167" t="s">
        <v>36</v>
      </c>
      <c r="B52" s="227" t="s">
        <v>115</v>
      </c>
      <c r="C52" s="201" t="s">
        <v>34</v>
      </c>
      <c r="D52" s="227" t="s">
        <v>115</v>
      </c>
      <c r="E52" s="201" t="s">
        <v>34</v>
      </c>
      <c r="F52" s="227" t="s">
        <v>115</v>
      </c>
      <c r="G52" s="201" t="s">
        <v>34</v>
      </c>
      <c r="H52" s="227" t="s">
        <v>115</v>
      </c>
      <c r="I52" s="201" t="s">
        <v>34</v>
      </c>
      <c r="J52" s="227" t="s">
        <v>115</v>
      </c>
      <c r="K52" s="201" t="s">
        <v>34</v>
      </c>
      <c r="L52" s="227" t="s">
        <v>115</v>
      </c>
      <c r="M52" s="201" t="s">
        <v>34</v>
      </c>
      <c r="N52" s="227" t="s">
        <v>115</v>
      </c>
      <c r="O52" s="201" t="s">
        <v>34</v>
      </c>
      <c r="P52" s="227" t="s">
        <v>115</v>
      </c>
      <c r="Q52" s="201" t="s">
        <v>34</v>
      </c>
      <c r="R52" s="227" t="s">
        <v>115</v>
      </c>
      <c r="S52" s="201" t="s">
        <v>34</v>
      </c>
      <c r="T52" s="227" t="s">
        <v>115</v>
      </c>
      <c r="U52" s="201" t="s">
        <v>34</v>
      </c>
      <c r="V52" s="227" t="s">
        <v>115</v>
      </c>
      <c r="W52" s="201" t="s">
        <v>34</v>
      </c>
      <c r="X52" s="227" t="s">
        <v>115</v>
      </c>
      <c r="Y52" s="201" t="s">
        <v>34</v>
      </c>
      <c r="Z52" s="227" t="s">
        <v>115</v>
      </c>
      <c r="AA52" s="201" t="s">
        <v>34</v>
      </c>
      <c r="AB52" s="227" t="s">
        <v>115</v>
      </c>
      <c r="AC52" s="201" t="s">
        <v>34</v>
      </c>
      <c r="AD52" s="227" t="s">
        <v>115</v>
      </c>
      <c r="AE52" s="201" t="s">
        <v>34</v>
      </c>
      <c r="AF52" s="227" t="s">
        <v>115</v>
      </c>
      <c r="AG52" s="201" t="s">
        <v>34</v>
      </c>
      <c r="AH52" s="227" t="s">
        <v>115</v>
      </c>
      <c r="AI52" s="201" t="s">
        <v>34</v>
      </c>
      <c r="AJ52" s="227" t="s">
        <v>115</v>
      </c>
      <c r="AK52" s="201" t="s">
        <v>34</v>
      </c>
      <c r="AL52" s="227" t="s">
        <v>115</v>
      </c>
      <c r="AM52" s="201" t="s">
        <v>34</v>
      </c>
      <c r="AN52" s="227" t="s">
        <v>115</v>
      </c>
      <c r="AO52" s="201" t="s">
        <v>34</v>
      </c>
    </row>
    <row r="53" spans="1:41">
      <c r="A53" s="118">
        <v>1</v>
      </c>
      <c r="B53" s="196"/>
      <c r="C53" s="214"/>
      <c r="D53" s="196">
        <v>50</v>
      </c>
      <c r="E53" s="214">
        <v>74</v>
      </c>
      <c r="F53" s="203">
        <v>48</v>
      </c>
      <c r="G53" s="204">
        <v>80</v>
      </c>
      <c r="H53" s="196">
        <v>39</v>
      </c>
      <c r="I53" s="214">
        <v>11</v>
      </c>
      <c r="J53" s="203">
        <v>-23</v>
      </c>
      <c r="K53" s="204">
        <v>93</v>
      </c>
      <c r="L53" s="203">
        <v>-63</v>
      </c>
      <c r="M53" s="204">
        <v>50</v>
      </c>
      <c r="N53" s="203">
        <v>24</v>
      </c>
      <c r="O53" s="204">
        <v>5</v>
      </c>
      <c r="P53" s="203">
        <v>16</v>
      </c>
      <c r="Q53" s="204">
        <v>18</v>
      </c>
      <c r="R53" s="203">
        <v>-112</v>
      </c>
      <c r="S53" s="204">
        <v>75</v>
      </c>
      <c r="T53" s="203">
        <v>-32</v>
      </c>
      <c r="U53" s="204">
        <v>69</v>
      </c>
      <c r="V53" s="203"/>
      <c r="W53" s="204"/>
      <c r="X53" s="203">
        <v>6</v>
      </c>
      <c r="Y53" s="204">
        <v>38</v>
      </c>
      <c r="Z53" s="203">
        <v>34</v>
      </c>
      <c r="AA53" s="204">
        <v>4</v>
      </c>
      <c r="AB53" s="203">
        <v>-78</v>
      </c>
      <c r="AC53" s="204">
        <v>105</v>
      </c>
      <c r="AD53" s="203">
        <v>53</v>
      </c>
      <c r="AE53" s="204">
        <v>63</v>
      </c>
      <c r="AF53" s="203">
        <v>9</v>
      </c>
      <c r="AG53" s="204">
        <v>19</v>
      </c>
      <c r="AH53" s="203">
        <v>-29</v>
      </c>
      <c r="AI53" s="204">
        <v>4</v>
      </c>
      <c r="AJ53" s="203"/>
      <c r="AK53" s="204"/>
      <c r="AL53" s="203"/>
      <c r="AM53" s="204"/>
      <c r="AN53" s="203"/>
      <c r="AO53" s="204"/>
    </row>
    <row r="54" spans="1:41">
      <c r="A54" s="118">
        <v>2</v>
      </c>
      <c r="B54" s="196"/>
      <c r="C54" s="214"/>
      <c r="D54" s="196">
        <v>58</v>
      </c>
      <c r="E54" s="214">
        <v>-73</v>
      </c>
      <c r="F54" s="203">
        <v>16</v>
      </c>
      <c r="G54" s="204">
        <v>64</v>
      </c>
      <c r="H54" s="196">
        <v>5</v>
      </c>
      <c r="I54" s="214">
        <v>3</v>
      </c>
      <c r="J54" s="203">
        <v>-23</v>
      </c>
      <c r="K54" s="204">
        <v>71</v>
      </c>
      <c r="L54" s="203">
        <v>-47</v>
      </c>
      <c r="M54" s="204">
        <v>25</v>
      </c>
      <c r="N54" s="203">
        <v>20</v>
      </c>
      <c r="O54" s="204">
        <v>-10</v>
      </c>
      <c r="P54" s="203">
        <v>89</v>
      </c>
      <c r="Q54" s="204">
        <v>78</v>
      </c>
      <c r="R54" s="203">
        <v>-100</v>
      </c>
      <c r="S54" s="204">
        <v>62</v>
      </c>
      <c r="T54" s="203">
        <v>-40</v>
      </c>
      <c r="U54" s="204">
        <v>92</v>
      </c>
      <c r="V54" s="203"/>
      <c r="W54" s="204"/>
      <c r="X54" s="203">
        <v>8</v>
      </c>
      <c r="Y54" s="204">
        <v>13</v>
      </c>
      <c r="Z54" s="203">
        <v>-31</v>
      </c>
      <c r="AA54" s="204">
        <v>4</v>
      </c>
      <c r="AB54" s="203">
        <v>-64</v>
      </c>
      <c r="AC54" s="204">
        <v>30</v>
      </c>
      <c r="AD54" s="203">
        <v>65</v>
      </c>
      <c r="AE54" s="204">
        <v>105</v>
      </c>
      <c r="AF54" s="203">
        <v>33</v>
      </c>
      <c r="AG54" s="204">
        <v>10</v>
      </c>
      <c r="AH54" s="203">
        <v>-35</v>
      </c>
      <c r="AI54" s="204">
        <v>52</v>
      </c>
      <c r="AJ54" s="203"/>
      <c r="AK54" s="204"/>
      <c r="AL54" s="203"/>
      <c r="AM54" s="204"/>
      <c r="AN54" s="203"/>
      <c r="AO54" s="204"/>
    </row>
    <row r="55" spans="1:41">
      <c r="A55" s="118">
        <v>3</v>
      </c>
      <c r="B55" s="196"/>
      <c r="C55" s="214"/>
      <c r="D55" s="196">
        <v>-105</v>
      </c>
      <c r="E55" s="214">
        <v>21</v>
      </c>
      <c r="F55" s="203">
        <v>-17</v>
      </c>
      <c r="G55" s="204">
        <v>8</v>
      </c>
      <c r="H55" s="196">
        <v>0</v>
      </c>
      <c r="I55" s="214">
        <v>0</v>
      </c>
      <c r="J55" s="203">
        <v>30</v>
      </c>
      <c r="K55" s="204">
        <v>43</v>
      </c>
      <c r="L55" s="203">
        <v>-50</v>
      </c>
      <c r="M55" s="204">
        <v>-19</v>
      </c>
      <c r="N55" s="203">
        <v>-14</v>
      </c>
      <c r="O55" s="204">
        <v>35</v>
      </c>
      <c r="P55" s="203">
        <v>-115</v>
      </c>
      <c r="Q55" s="204">
        <v>-36</v>
      </c>
      <c r="R55" s="203">
        <v>-37</v>
      </c>
      <c r="S55" s="204">
        <v>28</v>
      </c>
      <c r="T55" s="203">
        <v>-48</v>
      </c>
      <c r="U55" s="204">
        <v>23</v>
      </c>
      <c r="V55" s="203"/>
      <c r="W55" s="204"/>
      <c r="X55" s="203">
        <v>40</v>
      </c>
      <c r="Y55" s="204">
        <v>-5</v>
      </c>
      <c r="Z55" s="203">
        <v>-42</v>
      </c>
      <c r="AA55" s="204">
        <v>-3</v>
      </c>
      <c r="AB55" s="203">
        <v>-34</v>
      </c>
      <c r="AC55" s="204">
        <v>12</v>
      </c>
      <c r="AD55" s="203">
        <v>-47</v>
      </c>
      <c r="AE55" s="204">
        <v>-50</v>
      </c>
      <c r="AF55" s="203">
        <v>62</v>
      </c>
      <c r="AG55" s="204">
        <v>75</v>
      </c>
      <c r="AH55" s="203">
        <v>60</v>
      </c>
      <c r="AI55" s="204">
        <v>16</v>
      </c>
      <c r="AJ55" s="203"/>
      <c r="AK55" s="204"/>
      <c r="AL55" s="203"/>
      <c r="AM55" s="204"/>
      <c r="AN55" s="203"/>
      <c r="AO55" s="204"/>
    </row>
    <row r="56" spans="1:41">
      <c r="A56" s="118">
        <v>4</v>
      </c>
      <c r="B56" s="196"/>
      <c r="C56" s="214"/>
      <c r="D56" s="196">
        <v>-41</v>
      </c>
      <c r="E56" s="214">
        <v>-14</v>
      </c>
      <c r="F56" s="203">
        <v>-26</v>
      </c>
      <c r="G56" s="204">
        <v>3</v>
      </c>
      <c r="H56" s="196">
        <v>43</v>
      </c>
      <c r="I56" s="214">
        <v>-3</v>
      </c>
      <c r="J56" s="203">
        <v>-55</v>
      </c>
      <c r="K56" s="204">
        <v>48</v>
      </c>
      <c r="L56" s="203">
        <v>6</v>
      </c>
      <c r="M56" s="204">
        <v>0</v>
      </c>
      <c r="N56" s="203">
        <v>-25</v>
      </c>
      <c r="O56" s="204">
        <v>35</v>
      </c>
      <c r="P56" s="203">
        <v>-71</v>
      </c>
      <c r="Q56" s="204">
        <v>-5</v>
      </c>
      <c r="R56" s="203">
        <v>-86</v>
      </c>
      <c r="S56" s="204">
        <v>39</v>
      </c>
      <c r="T56" s="203">
        <v>-80</v>
      </c>
      <c r="U56" s="204">
        <v>2</v>
      </c>
      <c r="V56" s="203"/>
      <c r="W56" s="204"/>
      <c r="X56" s="203">
        <v>-66</v>
      </c>
      <c r="Y56" s="204">
        <v>17</v>
      </c>
      <c r="Z56" s="203">
        <v>-16</v>
      </c>
      <c r="AA56" s="204">
        <v>-16</v>
      </c>
      <c r="AB56" s="203">
        <v>-90</v>
      </c>
      <c r="AC56" s="204">
        <v>18</v>
      </c>
      <c r="AD56" s="203">
        <v>-60</v>
      </c>
      <c r="AE56" s="204">
        <v>-42</v>
      </c>
      <c r="AF56" s="203">
        <v>62</v>
      </c>
      <c r="AG56" s="204">
        <v>75</v>
      </c>
      <c r="AH56" s="203">
        <v>82</v>
      </c>
      <c r="AI56" s="204">
        <v>-23</v>
      </c>
      <c r="AJ56" s="203"/>
      <c r="AK56" s="204"/>
      <c r="AL56" s="203"/>
      <c r="AM56" s="204"/>
      <c r="AN56" s="203"/>
      <c r="AO56" s="204"/>
    </row>
    <row r="57" spans="1:41">
      <c r="A57" s="118">
        <v>5</v>
      </c>
      <c r="B57" s="196"/>
      <c r="C57" s="214"/>
      <c r="D57" s="196">
        <v>0</v>
      </c>
      <c r="E57" s="214">
        <v>-38</v>
      </c>
      <c r="F57" s="203">
        <v>-60</v>
      </c>
      <c r="G57" s="204">
        <v>35</v>
      </c>
      <c r="H57" s="196">
        <v>38</v>
      </c>
      <c r="I57" s="214">
        <v>-14</v>
      </c>
      <c r="J57" s="203">
        <v>14</v>
      </c>
      <c r="K57" s="204">
        <v>71</v>
      </c>
      <c r="L57" s="203">
        <v>-30</v>
      </c>
      <c r="M57" s="204">
        <v>-90</v>
      </c>
      <c r="N57" s="203">
        <v>-29</v>
      </c>
      <c r="O57" s="204">
        <v>31</v>
      </c>
      <c r="P57" s="203">
        <v>-12</v>
      </c>
      <c r="Q57" s="204">
        <v>68</v>
      </c>
      <c r="R57" s="203">
        <v>52</v>
      </c>
      <c r="S57" s="204">
        <v>-15</v>
      </c>
      <c r="T57" s="203"/>
      <c r="U57" s="204"/>
      <c r="V57" s="203"/>
      <c r="W57" s="204"/>
      <c r="X57" s="203">
        <v>0</v>
      </c>
      <c r="Y57" s="204">
        <v>-105</v>
      </c>
      <c r="Z57" s="203">
        <v>-20</v>
      </c>
      <c r="AA57" s="204">
        <v>-25</v>
      </c>
      <c r="AB57" s="203">
        <v>-60</v>
      </c>
      <c r="AC57" s="204">
        <v>-56</v>
      </c>
      <c r="AD57" s="203">
        <v>-109</v>
      </c>
      <c r="AE57" s="204">
        <v>-70</v>
      </c>
      <c r="AF57" s="203">
        <v>24</v>
      </c>
      <c r="AG57" s="204">
        <v>-95</v>
      </c>
      <c r="AH57" s="203">
        <v>-35</v>
      </c>
      <c r="AI57" s="204">
        <v>-24</v>
      </c>
      <c r="AJ57" s="203"/>
      <c r="AK57" s="204"/>
      <c r="AL57" s="203"/>
      <c r="AM57" s="204"/>
      <c r="AN57" s="203"/>
      <c r="AO57" s="204"/>
    </row>
    <row r="58" spans="1:41">
      <c r="A58" s="118">
        <v>6</v>
      </c>
      <c r="B58" s="196"/>
      <c r="C58" s="214"/>
      <c r="D58" s="196">
        <v>-33</v>
      </c>
      <c r="E58" s="214">
        <v>-37</v>
      </c>
      <c r="F58" s="203">
        <v>-65</v>
      </c>
      <c r="G58" s="204">
        <v>34</v>
      </c>
      <c r="H58" s="196">
        <v>-7</v>
      </c>
      <c r="I58" s="214">
        <v>44</v>
      </c>
      <c r="J58" s="203">
        <v>-44</v>
      </c>
      <c r="K58" s="204">
        <v>-70</v>
      </c>
      <c r="L58" s="203"/>
      <c r="M58" s="204"/>
      <c r="N58" s="203">
        <v>-25</v>
      </c>
      <c r="O58" s="204">
        <v>54</v>
      </c>
      <c r="P58" s="203"/>
      <c r="Q58" s="204"/>
      <c r="R58" s="203">
        <v>72</v>
      </c>
      <c r="S58" s="204">
        <v>-99</v>
      </c>
      <c r="T58" s="203"/>
      <c r="U58" s="204"/>
      <c r="V58" s="203"/>
      <c r="W58" s="204"/>
      <c r="X58" s="203"/>
      <c r="Y58" s="204"/>
      <c r="Z58" s="203">
        <v>-20</v>
      </c>
      <c r="AA58" s="204">
        <v>-39</v>
      </c>
      <c r="AB58" s="203">
        <v>0</v>
      </c>
      <c r="AC58" s="204">
        <v>-100</v>
      </c>
      <c r="AD58" s="203">
        <v>-58</v>
      </c>
      <c r="AE58" s="204">
        <v>-18</v>
      </c>
      <c r="AF58" s="203">
        <v>57</v>
      </c>
      <c r="AG58" s="204">
        <v>-86</v>
      </c>
      <c r="AH58" s="203"/>
      <c r="AI58" s="204"/>
      <c r="AJ58" s="203"/>
      <c r="AK58" s="204"/>
      <c r="AL58" s="203"/>
      <c r="AM58" s="204"/>
      <c r="AN58" s="203"/>
      <c r="AO58" s="204"/>
    </row>
    <row r="59" spans="1:41">
      <c r="A59" s="118">
        <v>7</v>
      </c>
      <c r="B59" s="196"/>
      <c r="C59" s="214"/>
      <c r="D59" s="196">
        <v>-26</v>
      </c>
      <c r="E59" s="214">
        <v>-101</v>
      </c>
      <c r="F59" s="203">
        <v>-47</v>
      </c>
      <c r="G59" s="204">
        <v>-62</v>
      </c>
      <c r="H59" s="196">
        <v>-49</v>
      </c>
      <c r="I59" s="214">
        <v>15</v>
      </c>
      <c r="J59" s="203">
        <v>-57</v>
      </c>
      <c r="K59" s="204">
        <v>-91</v>
      </c>
      <c r="L59" s="203"/>
      <c r="M59" s="204"/>
      <c r="N59" s="203">
        <v>-33</v>
      </c>
      <c r="O59" s="204">
        <v>70</v>
      </c>
      <c r="P59" s="203"/>
      <c r="Q59" s="204"/>
      <c r="R59" s="203"/>
      <c r="S59" s="204"/>
      <c r="T59" s="203"/>
      <c r="U59" s="204"/>
      <c r="V59" s="203"/>
      <c r="W59" s="204"/>
      <c r="X59" s="203"/>
      <c r="Y59" s="204"/>
      <c r="Z59" s="203">
        <v>-39</v>
      </c>
      <c r="AA59" s="204">
        <v>-45</v>
      </c>
      <c r="AB59" s="203">
        <v>63</v>
      </c>
      <c r="AC59" s="204">
        <v>-60</v>
      </c>
      <c r="AD59" s="203"/>
      <c r="AE59" s="204"/>
      <c r="AF59" s="203">
        <v>70</v>
      </c>
      <c r="AG59" s="204">
        <v>-105</v>
      </c>
      <c r="AH59" s="203"/>
      <c r="AI59" s="204"/>
      <c r="AJ59" s="203"/>
      <c r="AK59" s="204"/>
      <c r="AL59" s="203"/>
      <c r="AM59" s="204"/>
      <c r="AN59" s="203"/>
      <c r="AO59" s="204"/>
    </row>
    <row r="60" spans="1:41">
      <c r="A60" s="118">
        <v>8</v>
      </c>
      <c r="B60" s="203"/>
      <c r="C60" s="204"/>
      <c r="D60" s="203">
        <v>-87</v>
      </c>
      <c r="E60" s="204">
        <v>-96</v>
      </c>
      <c r="F60" s="203">
        <v>61</v>
      </c>
      <c r="G60" s="204">
        <v>-20</v>
      </c>
      <c r="H60" s="203">
        <v>-83</v>
      </c>
      <c r="I60" s="204">
        <v>11</v>
      </c>
      <c r="J60" s="203">
        <v>-93</v>
      </c>
      <c r="K60" s="204">
        <v>-49</v>
      </c>
      <c r="L60" s="203"/>
      <c r="M60" s="204"/>
      <c r="N60" s="203">
        <v>-82</v>
      </c>
      <c r="O60" s="204">
        <v>53</v>
      </c>
      <c r="P60" s="203"/>
      <c r="Q60" s="204"/>
      <c r="R60" s="203"/>
      <c r="S60" s="204"/>
      <c r="T60" s="203"/>
      <c r="U60" s="204"/>
      <c r="V60" s="203"/>
      <c r="W60" s="204"/>
      <c r="X60" s="203"/>
      <c r="Y60" s="204"/>
      <c r="Z60" s="203">
        <v>-58</v>
      </c>
      <c r="AA60" s="204">
        <v>-80</v>
      </c>
      <c r="AB60" s="203"/>
      <c r="AC60" s="204"/>
      <c r="AD60" s="203"/>
      <c r="AE60" s="204"/>
      <c r="AF60" s="203">
        <v>105</v>
      </c>
      <c r="AG60" s="204">
        <v>-83</v>
      </c>
      <c r="AH60" s="203"/>
      <c r="AI60" s="204"/>
      <c r="AJ60" s="203"/>
      <c r="AK60" s="204"/>
      <c r="AL60" s="203"/>
      <c r="AM60" s="204"/>
      <c r="AN60" s="203"/>
      <c r="AO60" s="204"/>
    </row>
    <row r="61" spans="1:41">
      <c r="A61" s="118">
        <v>9</v>
      </c>
      <c r="B61" s="203"/>
      <c r="C61" s="204"/>
      <c r="D61" s="203"/>
      <c r="E61" s="204"/>
      <c r="F61" s="203">
        <v>70</v>
      </c>
      <c r="G61" s="204">
        <v>0</v>
      </c>
      <c r="H61" s="203">
        <v>-103</v>
      </c>
      <c r="I61" s="204">
        <v>15</v>
      </c>
      <c r="J61" s="203"/>
      <c r="K61" s="204"/>
      <c r="L61" s="203"/>
      <c r="M61" s="204"/>
      <c r="N61" s="203">
        <v>-19</v>
      </c>
      <c r="O61" s="204">
        <v>-5</v>
      </c>
      <c r="P61" s="203"/>
      <c r="Q61" s="204"/>
      <c r="R61" s="203"/>
      <c r="S61" s="204"/>
      <c r="T61" s="203"/>
      <c r="U61" s="204"/>
      <c r="V61" s="203"/>
      <c r="W61" s="204"/>
      <c r="X61" s="203"/>
      <c r="Y61" s="204"/>
      <c r="Z61" s="203">
        <v>-76</v>
      </c>
      <c r="AA61" s="204">
        <v>-40</v>
      </c>
      <c r="AB61" s="203"/>
      <c r="AC61" s="204"/>
      <c r="AD61" s="203"/>
      <c r="AE61" s="204"/>
      <c r="AF61" s="203">
        <v>-10</v>
      </c>
      <c r="AG61" s="204">
        <v>-95</v>
      </c>
      <c r="AH61" s="203"/>
      <c r="AI61" s="204"/>
      <c r="AJ61" s="203"/>
      <c r="AK61" s="204"/>
      <c r="AL61" s="203"/>
      <c r="AM61" s="204"/>
      <c r="AN61" s="203"/>
      <c r="AO61" s="204"/>
    </row>
    <row r="62" spans="1:41">
      <c r="A62" s="118">
        <v>10</v>
      </c>
      <c r="B62" s="203"/>
      <c r="C62" s="204"/>
      <c r="D62" s="203"/>
      <c r="E62" s="204"/>
      <c r="F62" s="203"/>
      <c r="G62" s="204"/>
      <c r="H62" s="203">
        <v>-112</v>
      </c>
      <c r="I62" s="204">
        <v>25</v>
      </c>
      <c r="J62" s="203"/>
      <c r="K62" s="204"/>
      <c r="L62" s="203"/>
      <c r="M62" s="204"/>
      <c r="N62" s="203">
        <v>-39</v>
      </c>
      <c r="O62" s="204">
        <v>54</v>
      </c>
      <c r="P62" s="203"/>
      <c r="Q62" s="204"/>
      <c r="R62" s="203"/>
      <c r="S62" s="204"/>
      <c r="T62" s="203"/>
      <c r="U62" s="204"/>
      <c r="V62" s="203"/>
      <c r="W62" s="204"/>
      <c r="X62" s="203"/>
      <c r="Y62" s="204"/>
      <c r="Z62" s="203">
        <v>-92</v>
      </c>
      <c r="AA62" s="204">
        <v>-51</v>
      </c>
      <c r="AB62" s="203"/>
      <c r="AC62" s="204"/>
      <c r="AD62" s="203"/>
      <c r="AE62" s="204"/>
      <c r="AF62" s="203">
        <v>-72</v>
      </c>
      <c r="AG62" s="204">
        <v>8</v>
      </c>
      <c r="AH62" s="203"/>
      <c r="AI62" s="204"/>
      <c r="AJ62" s="203"/>
      <c r="AK62" s="204"/>
      <c r="AL62" s="203"/>
      <c r="AM62" s="204"/>
      <c r="AN62" s="203"/>
      <c r="AO62" s="204"/>
    </row>
    <row r="63" spans="1:41">
      <c r="A63" s="118">
        <v>11</v>
      </c>
      <c r="B63" s="203"/>
      <c r="C63" s="204"/>
      <c r="D63" s="203"/>
      <c r="E63" s="204"/>
      <c r="F63" s="203"/>
      <c r="G63" s="204"/>
      <c r="H63" s="203">
        <v>-60</v>
      </c>
      <c r="I63" s="204">
        <v>-33</v>
      </c>
      <c r="J63" s="203"/>
      <c r="K63" s="204"/>
      <c r="L63" s="203"/>
      <c r="M63" s="204"/>
      <c r="N63" s="203"/>
      <c r="O63" s="204"/>
      <c r="P63" s="203"/>
      <c r="Q63" s="204"/>
      <c r="R63" s="203"/>
      <c r="S63" s="204"/>
      <c r="T63" s="203"/>
      <c r="U63" s="204"/>
      <c r="V63" s="203"/>
      <c r="W63" s="204"/>
      <c r="X63" s="203"/>
      <c r="Y63" s="204"/>
      <c r="Z63" s="203"/>
      <c r="AA63" s="204"/>
      <c r="AB63" s="203"/>
      <c r="AC63" s="204"/>
      <c r="AD63" s="203"/>
      <c r="AE63" s="204"/>
      <c r="AF63" s="203">
        <v>-57</v>
      </c>
      <c r="AG63" s="204">
        <v>15</v>
      </c>
      <c r="AH63" s="203"/>
      <c r="AI63" s="204"/>
      <c r="AJ63" s="203"/>
      <c r="AK63" s="204"/>
      <c r="AL63" s="203"/>
      <c r="AM63" s="204"/>
      <c r="AN63" s="203"/>
      <c r="AO63" s="204"/>
    </row>
    <row r="64" spans="1:41">
      <c r="A64" s="118">
        <v>12</v>
      </c>
      <c r="B64" s="203"/>
      <c r="C64" s="204"/>
      <c r="D64" s="203"/>
      <c r="E64" s="204"/>
      <c r="F64" s="203"/>
      <c r="G64" s="204"/>
      <c r="H64" s="203">
        <v>-26</v>
      </c>
      <c r="I64" s="204">
        <v>76</v>
      </c>
      <c r="J64" s="203"/>
      <c r="K64" s="204"/>
      <c r="L64" s="203"/>
      <c r="M64" s="204"/>
      <c r="N64" s="203"/>
      <c r="O64" s="204"/>
      <c r="P64" s="203"/>
      <c r="Q64" s="204"/>
      <c r="R64" s="203"/>
      <c r="S64" s="204"/>
      <c r="T64" s="203"/>
      <c r="U64" s="204"/>
      <c r="V64" s="203"/>
      <c r="W64" s="204"/>
      <c r="X64" s="203"/>
      <c r="Y64" s="204"/>
      <c r="Z64" s="203"/>
      <c r="AA64" s="204"/>
      <c r="AB64" s="203"/>
      <c r="AC64" s="204"/>
      <c r="AD64" s="203"/>
      <c r="AE64" s="204"/>
      <c r="AF64" s="203"/>
      <c r="AG64" s="204"/>
      <c r="AH64" s="203"/>
      <c r="AI64" s="204"/>
      <c r="AJ64" s="203"/>
      <c r="AK64" s="204"/>
      <c r="AL64" s="203"/>
      <c r="AM64" s="204"/>
      <c r="AN64" s="203"/>
      <c r="AO64" s="204"/>
    </row>
    <row r="65" spans="1:41">
      <c r="A65" s="118">
        <v>13</v>
      </c>
      <c r="B65" s="203"/>
      <c r="C65" s="204"/>
      <c r="D65" s="203"/>
      <c r="E65" s="204"/>
      <c r="F65" s="203"/>
      <c r="G65" s="204"/>
      <c r="H65" s="203"/>
      <c r="I65" s="204"/>
      <c r="J65" s="203"/>
      <c r="K65" s="204"/>
      <c r="L65" s="203"/>
      <c r="M65" s="204"/>
      <c r="N65" s="203"/>
      <c r="O65" s="204"/>
      <c r="P65" s="203"/>
      <c r="Q65" s="204"/>
      <c r="R65" s="203"/>
      <c r="S65" s="204"/>
      <c r="T65" s="203"/>
      <c r="U65" s="204"/>
      <c r="V65" s="203"/>
      <c r="W65" s="204"/>
      <c r="X65" s="203"/>
      <c r="Y65" s="204"/>
      <c r="Z65" s="203"/>
      <c r="AA65" s="204"/>
      <c r="AB65" s="203"/>
      <c r="AC65" s="204"/>
      <c r="AD65" s="203"/>
      <c r="AE65" s="204"/>
      <c r="AF65" s="203"/>
      <c r="AG65" s="204"/>
      <c r="AH65" s="203"/>
      <c r="AI65" s="204"/>
      <c r="AJ65" s="203"/>
      <c r="AK65" s="204"/>
      <c r="AL65" s="203"/>
      <c r="AM65" s="204"/>
      <c r="AN65" s="203"/>
      <c r="AO65" s="204"/>
    </row>
    <row r="66" spans="1:41">
      <c r="A66" s="118">
        <v>14</v>
      </c>
      <c r="B66" s="203"/>
      <c r="C66" s="204"/>
      <c r="D66" s="203"/>
      <c r="E66" s="204"/>
      <c r="F66" s="203"/>
      <c r="G66" s="204"/>
      <c r="H66" s="203"/>
      <c r="I66" s="204"/>
      <c r="J66" s="203"/>
      <c r="K66" s="204"/>
      <c r="L66" s="203"/>
      <c r="M66" s="204"/>
      <c r="N66" s="203"/>
      <c r="O66" s="204"/>
      <c r="P66" s="203"/>
      <c r="Q66" s="204"/>
      <c r="R66" s="203"/>
      <c r="S66" s="204"/>
      <c r="T66" s="203"/>
      <c r="U66" s="204"/>
      <c r="V66" s="203"/>
      <c r="W66" s="204"/>
      <c r="X66" s="203"/>
      <c r="Y66" s="204"/>
      <c r="Z66" s="203"/>
      <c r="AA66" s="204"/>
      <c r="AB66" s="203"/>
      <c r="AC66" s="204"/>
      <c r="AD66" s="203"/>
      <c r="AE66" s="204"/>
      <c r="AF66" s="203"/>
      <c r="AG66" s="204"/>
      <c r="AH66" s="203"/>
      <c r="AI66" s="204"/>
      <c r="AJ66" s="203"/>
      <c r="AK66" s="204"/>
      <c r="AL66" s="203"/>
      <c r="AM66" s="204"/>
      <c r="AN66" s="203"/>
      <c r="AO66" s="204"/>
    </row>
    <row r="67" spans="1:41">
      <c r="A67" s="118">
        <v>15</v>
      </c>
      <c r="B67" s="203"/>
      <c r="C67" s="204"/>
      <c r="D67" s="203"/>
      <c r="E67" s="204"/>
      <c r="F67" s="203"/>
      <c r="G67" s="204"/>
      <c r="H67" s="203"/>
      <c r="I67" s="204"/>
      <c r="J67" s="203"/>
      <c r="K67" s="204"/>
      <c r="L67" s="203"/>
      <c r="M67" s="204"/>
      <c r="N67" s="203"/>
      <c r="O67" s="204"/>
      <c r="P67" s="203"/>
      <c r="Q67" s="204"/>
      <c r="R67" s="203"/>
      <c r="S67" s="204"/>
      <c r="T67" s="203"/>
      <c r="U67" s="204"/>
      <c r="V67" s="203"/>
      <c r="W67" s="204"/>
      <c r="X67" s="203"/>
      <c r="Y67" s="204"/>
      <c r="Z67" s="203"/>
      <c r="AA67" s="204"/>
      <c r="AB67" s="203"/>
      <c r="AC67" s="204"/>
      <c r="AD67" s="203"/>
      <c r="AE67" s="204"/>
      <c r="AF67" s="203"/>
      <c r="AG67" s="204"/>
      <c r="AH67" s="203"/>
      <c r="AI67" s="204"/>
      <c r="AJ67" s="203"/>
      <c r="AK67" s="204"/>
      <c r="AL67" s="203"/>
      <c r="AM67" s="204"/>
      <c r="AN67" s="203"/>
      <c r="AO67" s="204"/>
    </row>
    <row r="68" spans="1:41">
      <c r="A68" s="118">
        <v>16</v>
      </c>
      <c r="B68" s="203"/>
      <c r="C68" s="204"/>
      <c r="D68" s="203"/>
      <c r="E68" s="204"/>
      <c r="F68" s="203"/>
      <c r="G68" s="204"/>
      <c r="H68" s="203"/>
      <c r="I68" s="204"/>
      <c r="J68" s="203"/>
      <c r="K68" s="204"/>
      <c r="L68" s="203"/>
      <c r="M68" s="204"/>
      <c r="N68" s="203"/>
      <c r="O68" s="204"/>
      <c r="P68" s="203"/>
      <c r="Q68" s="204"/>
      <c r="R68" s="203"/>
      <c r="S68" s="204"/>
      <c r="T68" s="203"/>
      <c r="U68" s="204"/>
      <c r="V68" s="203"/>
      <c r="W68" s="204"/>
      <c r="X68" s="203"/>
      <c r="Y68" s="204"/>
      <c r="Z68" s="203"/>
      <c r="AA68" s="204"/>
      <c r="AB68" s="203"/>
      <c r="AC68" s="204"/>
      <c r="AD68" s="203"/>
      <c r="AE68" s="204"/>
      <c r="AF68" s="203"/>
      <c r="AG68" s="204"/>
      <c r="AH68" s="203"/>
      <c r="AI68" s="204"/>
      <c r="AJ68" s="203"/>
      <c r="AK68" s="204"/>
      <c r="AL68" s="203"/>
      <c r="AM68" s="204"/>
      <c r="AN68" s="203"/>
      <c r="AO68" s="204"/>
    </row>
    <row r="69" spans="1:41">
      <c r="A69" s="118">
        <v>17</v>
      </c>
      <c r="B69" s="203"/>
      <c r="C69" s="204"/>
      <c r="D69" s="203"/>
      <c r="E69" s="204"/>
      <c r="F69" s="203"/>
      <c r="G69" s="204"/>
      <c r="H69" s="203"/>
      <c r="I69" s="204"/>
      <c r="J69" s="203"/>
      <c r="K69" s="204"/>
      <c r="L69" s="203"/>
      <c r="M69" s="204"/>
      <c r="N69" s="203"/>
      <c r="O69" s="204"/>
      <c r="P69" s="203"/>
      <c r="Q69" s="204"/>
      <c r="R69" s="203"/>
      <c r="S69" s="204"/>
      <c r="T69" s="203"/>
      <c r="U69" s="204"/>
      <c r="V69" s="203"/>
      <c r="W69" s="204"/>
      <c r="X69" s="203"/>
      <c r="Y69" s="204"/>
      <c r="Z69" s="203"/>
      <c r="AA69" s="204"/>
      <c r="AB69" s="203"/>
      <c r="AC69" s="204"/>
      <c r="AD69" s="203"/>
      <c r="AE69" s="204"/>
      <c r="AF69" s="203"/>
      <c r="AG69" s="204"/>
      <c r="AH69" s="203"/>
      <c r="AI69" s="204"/>
      <c r="AJ69" s="203"/>
      <c r="AK69" s="204"/>
      <c r="AL69" s="203"/>
      <c r="AM69" s="204"/>
      <c r="AN69" s="203"/>
      <c r="AO69" s="204"/>
    </row>
    <row r="70" spans="1:41">
      <c r="A70" s="118">
        <v>18</v>
      </c>
      <c r="B70" s="203"/>
      <c r="C70" s="204"/>
      <c r="D70" s="203"/>
      <c r="E70" s="204"/>
      <c r="F70" s="203"/>
      <c r="G70" s="204"/>
      <c r="H70" s="203"/>
      <c r="I70" s="204"/>
      <c r="J70" s="203"/>
      <c r="K70" s="204"/>
      <c r="L70" s="203"/>
      <c r="M70" s="204"/>
      <c r="N70" s="203"/>
      <c r="O70" s="204"/>
      <c r="P70" s="203"/>
      <c r="Q70" s="204"/>
      <c r="R70" s="203"/>
      <c r="S70" s="204"/>
      <c r="T70" s="203"/>
      <c r="U70" s="204"/>
      <c r="V70" s="203"/>
      <c r="W70" s="204"/>
      <c r="X70" s="203"/>
      <c r="Y70" s="204"/>
      <c r="Z70" s="203"/>
      <c r="AA70" s="204"/>
      <c r="AB70" s="203"/>
      <c r="AC70" s="204"/>
      <c r="AD70" s="203"/>
      <c r="AE70" s="204"/>
      <c r="AF70" s="203"/>
      <c r="AG70" s="204"/>
      <c r="AH70" s="203"/>
      <c r="AI70" s="204"/>
      <c r="AJ70" s="203"/>
      <c r="AK70" s="204"/>
      <c r="AL70" s="203"/>
      <c r="AM70" s="204"/>
      <c r="AN70" s="203"/>
      <c r="AO70" s="204"/>
    </row>
    <row r="71" spans="1:41">
      <c r="A71" s="118">
        <v>19</v>
      </c>
      <c r="B71" s="203"/>
      <c r="C71" s="204"/>
      <c r="D71" s="203"/>
      <c r="E71" s="204"/>
      <c r="F71" s="203"/>
      <c r="G71" s="204"/>
      <c r="H71" s="203"/>
      <c r="I71" s="204"/>
      <c r="J71" s="203"/>
      <c r="K71" s="204"/>
      <c r="L71" s="203"/>
      <c r="M71" s="204"/>
      <c r="N71" s="203"/>
      <c r="O71" s="204"/>
      <c r="P71" s="203"/>
      <c r="Q71" s="204"/>
      <c r="R71" s="203"/>
      <c r="S71" s="204"/>
      <c r="T71" s="203"/>
      <c r="U71" s="204"/>
      <c r="V71" s="203"/>
      <c r="W71" s="204"/>
      <c r="X71" s="203"/>
      <c r="Y71" s="204"/>
      <c r="Z71" s="203"/>
      <c r="AA71" s="204"/>
      <c r="AB71" s="203"/>
      <c r="AC71" s="204"/>
      <c r="AD71" s="203"/>
      <c r="AE71" s="204"/>
      <c r="AF71" s="203"/>
      <c r="AG71" s="204"/>
      <c r="AH71" s="203"/>
      <c r="AI71" s="204"/>
      <c r="AJ71" s="203"/>
      <c r="AK71" s="204"/>
      <c r="AL71" s="203"/>
      <c r="AM71" s="204"/>
      <c r="AN71" s="203"/>
      <c r="AO71" s="204"/>
    </row>
    <row r="72" spans="1:41">
      <c r="A72" s="118">
        <v>20</v>
      </c>
      <c r="B72" s="203"/>
      <c r="C72" s="204"/>
      <c r="D72" s="203"/>
      <c r="E72" s="204"/>
      <c r="F72" s="203"/>
      <c r="G72" s="204"/>
      <c r="H72" s="203"/>
      <c r="I72" s="204"/>
      <c r="J72" s="203"/>
      <c r="K72" s="204"/>
      <c r="L72" s="203"/>
      <c r="M72" s="204"/>
      <c r="N72" s="203"/>
      <c r="O72" s="204"/>
      <c r="P72" s="203"/>
      <c r="Q72" s="204"/>
      <c r="R72" s="203"/>
      <c r="S72" s="204"/>
      <c r="T72" s="203"/>
      <c r="U72" s="204"/>
      <c r="V72" s="203"/>
      <c r="W72" s="204"/>
      <c r="X72" s="203"/>
      <c r="Y72" s="204"/>
      <c r="Z72" s="203"/>
      <c r="AA72" s="204"/>
      <c r="AB72" s="203"/>
      <c r="AC72" s="204"/>
      <c r="AD72" s="203"/>
      <c r="AE72" s="204"/>
      <c r="AF72" s="203"/>
      <c r="AG72" s="204"/>
      <c r="AH72" s="203"/>
      <c r="AI72" s="204"/>
      <c r="AJ72" s="203"/>
      <c r="AK72" s="204"/>
      <c r="AL72" s="203"/>
      <c r="AM72" s="204"/>
      <c r="AN72" s="203"/>
      <c r="AO72" s="204"/>
    </row>
    <row r="73" spans="1:41">
      <c r="A73" s="118">
        <v>21</v>
      </c>
      <c r="B73" s="203"/>
      <c r="C73" s="204"/>
      <c r="D73" s="203"/>
      <c r="E73" s="204"/>
      <c r="F73" s="203"/>
      <c r="G73" s="204"/>
      <c r="H73" s="203"/>
      <c r="I73" s="204"/>
      <c r="J73" s="203"/>
      <c r="K73" s="204"/>
      <c r="L73" s="203"/>
      <c r="M73" s="204"/>
      <c r="N73" s="203"/>
      <c r="O73" s="204"/>
      <c r="P73" s="203"/>
      <c r="Q73" s="204"/>
      <c r="R73" s="203"/>
      <c r="S73" s="204"/>
      <c r="T73" s="203"/>
      <c r="U73" s="204"/>
      <c r="V73" s="203"/>
      <c r="W73" s="204"/>
      <c r="X73" s="203"/>
      <c r="Y73" s="204"/>
      <c r="Z73" s="203"/>
      <c r="AA73" s="204"/>
      <c r="AB73" s="203"/>
      <c r="AC73" s="204"/>
      <c r="AD73" s="203"/>
      <c r="AE73" s="204"/>
      <c r="AF73" s="203"/>
      <c r="AG73" s="204"/>
      <c r="AH73" s="203"/>
      <c r="AI73" s="204"/>
      <c r="AJ73" s="203"/>
      <c r="AK73" s="204"/>
      <c r="AL73" s="203"/>
      <c r="AM73" s="204"/>
      <c r="AN73" s="203"/>
      <c r="AO73" s="204"/>
    </row>
    <row r="74" spans="1:41">
      <c r="A74" s="118">
        <v>22</v>
      </c>
      <c r="B74" s="203"/>
      <c r="C74" s="204"/>
      <c r="D74" s="203"/>
      <c r="E74" s="204"/>
      <c r="F74" s="203"/>
      <c r="G74" s="204"/>
      <c r="H74" s="203"/>
      <c r="I74" s="204"/>
      <c r="J74" s="203"/>
      <c r="K74" s="204"/>
      <c r="L74" s="203"/>
      <c r="M74" s="204"/>
      <c r="N74" s="203"/>
      <c r="O74" s="204"/>
      <c r="P74" s="203"/>
      <c r="Q74" s="204"/>
      <c r="R74" s="203"/>
      <c r="S74" s="204"/>
      <c r="T74" s="203"/>
      <c r="U74" s="204"/>
      <c r="V74" s="203"/>
      <c r="W74" s="204"/>
      <c r="X74" s="203"/>
      <c r="Y74" s="204"/>
      <c r="Z74" s="203"/>
      <c r="AA74" s="204"/>
      <c r="AB74" s="203"/>
      <c r="AC74" s="204"/>
      <c r="AD74" s="203"/>
      <c r="AE74" s="204"/>
      <c r="AF74" s="203"/>
      <c r="AG74" s="204"/>
      <c r="AH74" s="203"/>
      <c r="AI74" s="204"/>
      <c r="AJ74" s="203"/>
      <c r="AK74" s="204"/>
      <c r="AL74" s="203"/>
      <c r="AM74" s="204"/>
      <c r="AN74" s="203"/>
      <c r="AO74" s="204"/>
    </row>
    <row r="75" spans="1:41">
      <c r="A75" s="118">
        <v>23</v>
      </c>
      <c r="B75" s="203"/>
      <c r="C75" s="204"/>
      <c r="D75" s="203"/>
      <c r="E75" s="204"/>
      <c r="F75" s="203"/>
      <c r="G75" s="204"/>
      <c r="H75" s="203"/>
      <c r="I75" s="204"/>
      <c r="J75" s="203"/>
      <c r="K75" s="204"/>
      <c r="L75" s="203"/>
      <c r="M75" s="204"/>
      <c r="N75" s="203"/>
      <c r="O75" s="204"/>
      <c r="P75" s="203"/>
      <c r="Q75" s="204"/>
      <c r="R75" s="203"/>
      <c r="S75" s="204"/>
      <c r="T75" s="203"/>
      <c r="U75" s="204"/>
      <c r="V75" s="203"/>
      <c r="W75" s="204"/>
      <c r="X75" s="203"/>
      <c r="Y75" s="204"/>
      <c r="Z75" s="203"/>
      <c r="AA75" s="204"/>
      <c r="AB75" s="203"/>
      <c r="AC75" s="204"/>
      <c r="AD75" s="203"/>
      <c r="AE75" s="204"/>
      <c r="AF75" s="203"/>
      <c r="AG75" s="204"/>
      <c r="AH75" s="203"/>
      <c r="AI75" s="204"/>
      <c r="AJ75" s="203"/>
      <c r="AK75" s="204"/>
      <c r="AL75" s="203"/>
      <c r="AM75" s="204"/>
      <c r="AN75" s="203"/>
      <c r="AO75" s="204"/>
    </row>
    <row r="76" spans="1:41">
      <c r="A76" s="118">
        <v>24</v>
      </c>
      <c r="B76" s="203"/>
      <c r="C76" s="204"/>
      <c r="D76" s="203"/>
      <c r="E76" s="204"/>
      <c r="F76" s="203"/>
      <c r="G76" s="204"/>
      <c r="H76" s="203"/>
      <c r="I76" s="204"/>
      <c r="J76" s="203"/>
      <c r="K76" s="204"/>
      <c r="L76" s="203"/>
      <c r="M76" s="204"/>
      <c r="N76" s="203"/>
      <c r="O76" s="204"/>
      <c r="P76" s="203"/>
      <c r="Q76" s="204"/>
      <c r="R76" s="203"/>
      <c r="S76" s="204"/>
      <c r="T76" s="203"/>
      <c r="U76" s="204"/>
      <c r="V76" s="203"/>
      <c r="W76" s="204"/>
      <c r="X76" s="203"/>
      <c r="Y76" s="204"/>
      <c r="Z76" s="203"/>
      <c r="AA76" s="204"/>
      <c r="AB76" s="203"/>
      <c r="AC76" s="204"/>
      <c r="AD76" s="203"/>
      <c r="AE76" s="204"/>
      <c r="AF76" s="203"/>
      <c r="AG76" s="204"/>
      <c r="AH76" s="203"/>
      <c r="AI76" s="204"/>
      <c r="AJ76" s="203"/>
      <c r="AK76" s="204"/>
      <c r="AL76" s="203"/>
      <c r="AM76" s="204"/>
      <c r="AN76" s="203"/>
      <c r="AO76" s="204"/>
    </row>
    <row r="77" spans="1:41">
      <c r="A77" s="118">
        <v>25</v>
      </c>
      <c r="B77" s="203"/>
      <c r="C77" s="204"/>
      <c r="D77" s="203"/>
      <c r="E77" s="204"/>
      <c r="F77" s="203"/>
      <c r="G77" s="204"/>
      <c r="H77" s="203"/>
      <c r="I77" s="204"/>
      <c r="J77" s="203"/>
      <c r="K77" s="204"/>
      <c r="L77" s="203"/>
      <c r="M77" s="204"/>
      <c r="N77" s="203"/>
      <c r="O77" s="204"/>
      <c r="P77" s="203"/>
      <c r="Q77" s="204"/>
      <c r="R77" s="203"/>
      <c r="S77" s="204"/>
      <c r="T77" s="203"/>
      <c r="U77" s="204"/>
      <c r="V77" s="203"/>
      <c r="W77" s="204"/>
      <c r="X77" s="203"/>
      <c r="Y77" s="204"/>
      <c r="Z77" s="203"/>
      <c r="AA77" s="204"/>
      <c r="AB77" s="203"/>
      <c r="AC77" s="204"/>
      <c r="AD77" s="203"/>
      <c r="AE77" s="204"/>
      <c r="AF77" s="203"/>
      <c r="AG77" s="204"/>
      <c r="AH77" s="203"/>
      <c r="AI77" s="204"/>
      <c r="AJ77" s="203"/>
      <c r="AK77" s="204"/>
      <c r="AL77" s="203"/>
      <c r="AM77" s="204"/>
      <c r="AN77" s="203"/>
      <c r="AO77" s="204"/>
    </row>
    <row r="78" spans="1:41">
      <c r="A78" s="118">
        <v>26</v>
      </c>
      <c r="B78" s="203"/>
      <c r="C78" s="204"/>
      <c r="D78" s="203"/>
      <c r="E78" s="204"/>
      <c r="F78" s="203"/>
      <c r="G78" s="204"/>
      <c r="H78" s="203"/>
      <c r="I78" s="204"/>
      <c r="J78" s="203"/>
      <c r="K78" s="204"/>
      <c r="L78" s="203"/>
      <c r="M78" s="204"/>
      <c r="N78" s="203"/>
      <c r="O78" s="204"/>
      <c r="P78" s="203"/>
      <c r="Q78" s="204"/>
      <c r="R78" s="203"/>
      <c r="S78" s="204"/>
      <c r="T78" s="203"/>
      <c r="U78" s="204"/>
      <c r="V78" s="203"/>
      <c r="W78" s="204"/>
      <c r="X78" s="203"/>
      <c r="Y78" s="204"/>
      <c r="Z78" s="203"/>
      <c r="AA78" s="204"/>
      <c r="AB78" s="203"/>
      <c r="AC78" s="204"/>
      <c r="AD78" s="203"/>
      <c r="AE78" s="204"/>
      <c r="AF78" s="203"/>
      <c r="AG78" s="204"/>
      <c r="AH78" s="203"/>
      <c r="AI78" s="204"/>
      <c r="AJ78" s="203"/>
      <c r="AK78" s="204"/>
      <c r="AL78" s="203"/>
      <c r="AM78" s="204"/>
      <c r="AN78" s="203"/>
      <c r="AO78" s="204"/>
    </row>
    <row r="79" spans="1:41">
      <c r="A79" s="118">
        <v>27</v>
      </c>
      <c r="B79" s="203"/>
      <c r="C79" s="204"/>
      <c r="D79" s="203"/>
      <c r="E79" s="204"/>
      <c r="F79" s="203"/>
      <c r="G79" s="204"/>
      <c r="H79" s="203"/>
      <c r="I79" s="204"/>
      <c r="J79" s="203"/>
      <c r="K79" s="204"/>
      <c r="L79" s="203"/>
      <c r="M79" s="204"/>
      <c r="N79" s="203"/>
      <c r="O79" s="204"/>
      <c r="P79" s="203"/>
      <c r="Q79" s="204"/>
      <c r="R79" s="203"/>
      <c r="S79" s="204"/>
      <c r="T79" s="203"/>
      <c r="U79" s="204"/>
      <c r="V79" s="203"/>
      <c r="W79" s="204"/>
      <c r="X79" s="203"/>
      <c r="Y79" s="204"/>
      <c r="Z79" s="203"/>
      <c r="AA79" s="204"/>
      <c r="AB79" s="203"/>
      <c r="AC79" s="204"/>
      <c r="AD79" s="203"/>
      <c r="AE79" s="204"/>
      <c r="AF79" s="203"/>
      <c r="AG79" s="204"/>
      <c r="AH79" s="203"/>
      <c r="AI79" s="204"/>
      <c r="AJ79" s="203"/>
      <c r="AK79" s="204"/>
      <c r="AL79" s="203"/>
      <c r="AM79" s="204"/>
      <c r="AN79" s="203"/>
      <c r="AO79" s="204"/>
    </row>
    <row r="80" spans="1:41">
      <c r="A80" s="118">
        <v>28</v>
      </c>
      <c r="B80" s="203"/>
      <c r="C80" s="204"/>
      <c r="D80" s="203"/>
      <c r="E80" s="204"/>
      <c r="F80" s="203"/>
      <c r="G80" s="204"/>
      <c r="H80" s="203"/>
      <c r="I80" s="204"/>
      <c r="J80" s="203"/>
      <c r="K80" s="204"/>
      <c r="L80" s="203"/>
      <c r="M80" s="204"/>
      <c r="N80" s="203"/>
      <c r="O80" s="204"/>
      <c r="P80" s="203"/>
      <c r="Q80" s="204"/>
      <c r="R80" s="203"/>
      <c r="S80" s="204"/>
      <c r="T80" s="203"/>
      <c r="U80" s="204"/>
      <c r="V80" s="203"/>
      <c r="W80" s="204"/>
      <c r="X80" s="203"/>
      <c r="Y80" s="204"/>
      <c r="Z80" s="203"/>
      <c r="AA80" s="204"/>
      <c r="AB80" s="203"/>
      <c r="AC80" s="204"/>
      <c r="AD80" s="203"/>
      <c r="AE80" s="204"/>
      <c r="AF80" s="203"/>
      <c r="AG80" s="204"/>
      <c r="AH80" s="203"/>
      <c r="AI80" s="204"/>
      <c r="AJ80" s="203"/>
      <c r="AK80" s="204"/>
      <c r="AL80" s="203"/>
      <c r="AM80" s="204"/>
      <c r="AN80" s="203"/>
      <c r="AO80" s="204"/>
    </row>
    <row r="81" spans="1:41">
      <c r="A81" s="118">
        <v>29</v>
      </c>
      <c r="B81" s="203"/>
      <c r="C81" s="204"/>
      <c r="D81" s="203"/>
      <c r="E81" s="204"/>
      <c r="F81" s="203"/>
      <c r="G81" s="204"/>
      <c r="H81" s="203"/>
      <c r="I81" s="204"/>
      <c r="J81" s="203"/>
      <c r="K81" s="204"/>
      <c r="L81" s="203"/>
      <c r="M81" s="204"/>
      <c r="N81" s="203"/>
      <c r="O81" s="204"/>
      <c r="P81" s="203"/>
      <c r="Q81" s="204"/>
      <c r="R81" s="203"/>
      <c r="S81" s="204"/>
      <c r="T81" s="203"/>
      <c r="U81" s="204"/>
      <c r="V81" s="203"/>
      <c r="W81" s="204"/>
      <c r="X81" s="203"/>
      <c r="Y81" s="204"/>
      <c r="Z81" s="203"/>
      <c r="AA81" s="204"/>
      <c r="AB81" s="203"/>
      <c r="AC81" s="204"/>
      <c r="AD81" s="203"/>
      <c r="AE81" s="204"/>
      <c r="AF81" s="203"/>
      <c r="AG81" s="204"/>
      <c r="AH81" s="203"/>
      <c r="AI81" s="204"/>
      <c r="AJ81" s="203"/>
      <c r="AK81" s="204"/>
      <c r="AL81" s="203"/>
      <c r="AM81" s="204"/>
      <c r="AN81" s="203"/>
      <c r="AO81" s="204"/>
    </row>
    <row r="82" spans="1:41" ht="15" thickBot="1">
      <c r="A82" s="118">
        <v>30</v>
      </c>
      <c r="B82" s="200"/>
      <c r="C82" s="229"/>
      <c r="D82" s="200"/>
      <c r="E82" s="229"/>
      <c r="F82" s="200"/>
      <c r="G82" s="229"/>
      <c r="H82" s="200"/>
      <c r="I82" s="229"/>
      <c r="J82" s="200"/>
      <c r="K82" s="229"/>
      <c r="L82" s="200"/>
      <c r="M82" s="229"/>
      <c r="N82" s="200"/>
      <c r="O82" s="229"/>
      <c r="P82" s="200"/>
      <c r="Q82" s="229"/>
      <c r="R82" s="200"/>
      <c r="S82" s="229"/>
      <c r="T82" s="200"/>
      <c r="U82" s="229"/>
      <c r="V82" s="200"/>
      <c r="W82" s="229"/>
      <c r="X82" s="200"/>
      <c r="Y82" s="229"/>
      <c r="Z82" s="200"/>
      <c r="AA82" s="229"/>
      <c r="AB82" s="200"/>
      <c r="AC82" s="229"/>
      <c r="AD82" s="200"/>
      <c r="AE82" s="229"/>
      <c r="AF82" s="200"/>
      <c r="AG82" s="229"/>
      <c r="AH82" s="200"/>
      <c r="AI82" s="229"/>
      <c r="AJ82" s="200"/>
      <c r="AK82" s="229"/>
      <c r="AL82" s="200"/>
      <c r="AM82" s="229"/>
      <c r="AN82" s="200"/>
      <c r="AO82" s="229"/>
    </row>
  </sheetData>
  <dataConsolidate/>
  <mergeCells count="720">
    <mergeCell ref="AL13:AM13"/>
    <mergeCell ref="AN13:AO13"/>
    <mergeCell ref="AN42:AO42"/>
    <mergeCell ref="AN43:AO43"/>
    <mergeCell ref="AN44:AO44"/>
    <mergeCell ref="AN45:AO45"/>
    <mergeCell ref="AN47:AO47"/>
    <mergeCell ref="AN51:AO51"/>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AN24:AO24"/>
    <mergeCell ref="AN25:AO25"/>
    <mergeCell ref="AN26:AO26"/>
    <mergeCell ref="AN27:AO27"/>
    <mergeCell ref="AN28:AO28"/>
    <mergeCell ref="AN29:AO29"/>
    <mergeCell ref="AN30:AO30"/>
    <mergeCell ref="AN22:AO22"/>
    <mergeCell ref="AN23:AO23"/>
    <mergeCell ref="AL24:AM24"/>
    <mergeCell ref="AL25:AM25"/>
    <mergeCell ref="AL26:AM26"/>
    <mergeCell ref="AL27:AM27"/>
    <mergeCell ref="AL28:AM28"/>
    <mergeCell ref="AL29:AM29"/>
    <mergeCell ref="AL30:AM30"/>
    <mergeCell ref="AL22:AM22"/>
    <mergeCell ref="AL23:AM23"/>
    <mergeCell ref="AJ24:AK24"/>
    <mergeCell ref="AJ25:AK25"/>
    <mergeCell ref="AJ26:AK26"/>
    <mergeCell ref="AJ27:AK27"/>
    <mergeCell ref="AN40:AO40"/>
    <mergeCell ref="AN41:AO41"/>
    <mergeCell ref="AL42:AM42"/>
    <mergeCell ref="AL43:AM43"/>
    <mergeCell ref="AL44:AM44"/>
    <mergeCell ref="AL45:AM45"/>
    <mergeCell ref="AL47:AM47"/>
    <mergeCell ref="AL51:AM51"/>
    <mergeCell ref="AN1:AO1"/>
    <mergeCell ref="AN2:AO2"/>
    <mergeCell ref="AN3:AO3"/>
    <mergeCell ref="AN4:AO4"/>
    <mergeCell ref="AN5:AO5"/>
    <mergeCell ref="AN6:AO6"/>
    <mergeCell ref="AN7:AO7"/>
    <mergeCell ref="AN8:AO8"/>
    <mergeCell ref="AN9:AO9"/>
    <mergeCell ref="AN10:AO10"/>
    <mergeCell ref="AN11:AO11"/>
    <mergeCell ref="AN12:AO12"/>
    <mergeCell ref="AN14:AO14"/>
    <mergeCell ref="AN15:AO15"/>
    <mergeCell ref="AN20:AO20"/>
    <mergeCell ref="AN21:AO21"/>
    <mergeCell ref="AL40:AM40"/>
    <mergeCell ref="AL41:AM41"/>
    <mergeCell ref="AJ42:AK42"/>
    <mergeCell ref="AJ43:AK43"/>
    <mergeCell ref="AJ44:AK44"/>
    <mergeCell ref="AJ45:AK45"/>
    <mergeCell ref="AJ47:AK47"/>
    <mergeCell ref="AJ51:AK51"/>
    <mergeCell ref="AL1:AM1"/>
    <mergeCell ref="AL2:AM2"/>
    <mergeCell ref="AL3:AM3"/>
    <mergeCell ref="AL4:AM4"/>
    <mergeCell ref="AL5:AM5"/>
    <mergeCell ref="AL6:AM6"/>
    <mergeCell ref="AL7:AM7"/>
    <mergeCell ref="AL8:AM8"/>
    <mergeCell ref="AL9:AM9"/>
    <mergeCell ref="AL10:AM10"/>
    <mergeCell ref="AL11:AM11"/>
    <mergeCell ref="AL12:AM12"/>
    <mergeCell ref="AL14:AM14"/>
    <mergeCell ref="AL15:AM15"/>
    <mergeCell ref="AL20:AM20"/>
    <mergeCell ref="AL21:AM21"/>
    <mergeCell ref="AJ29:AK29"/>
    <mergeCell ref="AJ30:AK30"/>
    <mergeCell ref="AJ40:AK40"/>
    <mergeCell ref="AJ41:AK41"/>
    <mergeCell ref="AH42:AI42"/>
    <mergeCell ref="AH43:AI43"/>
    <mergeCell ref="AH44:AI44"/>
    <mergeCell ref="AH45:AI45"/>
    <mergeCell ref="AH28:AI28"/>
    <mergeCell ref="AH29:AI29"/>
    <mergeCell ref="AH30:AI30"/>
    <mergeCell ref="AH40:AI40"/>
    <mergeCell ref="AH41:AI41"/>
    <mergeCell ref="AH51:AI51"/>
    <mergeCell ref="AJ1:AK1"/>
    <mergeCell ref="AJ2:AK2"/>
    <mergeCell ref="AJ3:AK3"/>
    <mergeCell ref="AJ4:AK4"/>
    <mergeCell ref="AJ5:AK5"/>
    <mergeCell ref="AJ6:AK6"/>
    <mergeCell ref="AJ7:AK7"/>
    <mergeCell ref="AJ8:AK8"/>
    <mergeCell ref="AJ9:AK9"/>
    <mergeCell ref="AJ10:AK10"/>
    <mergeCell ref="AJ11:AK11"/>
    <mergeCell ref="AJ12:AK12"/>
    <mergeCell ref="AJ14:AK14"/>
    <mergeCell ref="AJ15:AK15"/>
    <mergeCell ref="AJ20:AK20"/>
    <mergeCell ref="AJ21:AK21"/>
    <mergeCell ref="AJ22:AK22"/>
    <mergeCell ref="AJ23:AK23"/>
    <mergeCell ref="AH24:AI24"/>
    <mergeCell ref="AH25:AI25"/>
    <mergeCell ref="AH26:AI26"/>
    <mergeCell ref="AH27:AI27"/>
    <mergeCell ref="AJ28:AK28"/>
    <mergeCell ref="AF42:AG42"/>
    <mergeCell ref="AF43:AG43"/>
    <mergeCell ref="AF44:AG44"/>
    <mergeCell ref="AF45:AG45"/>
    <mergeCell ref="AF47:AG47"/>
    <mergeCell ref="AF51:AG51"/>
    <mergeCell ref="AH1:AI1"/>
    <mergeCell ref="AH2:AI2"/>
    <mergeCell ref="AH3:AI3"/>
    <mergeCell ref="AH4:AI4"/>
    <mergeCell ref="AH5:AI5"/>
    <mergeCell ref="AH6:AI6"/>
    <mergeCell ref="AH7:AI7"/>
    <mergeCell ref="AH8:AI8"/>
    <mergeCell ref="AH9:AI9"/>
    <mergeCell ref="AH10:AI10"/>
    <mergeCell ref="AH11:AI11"/>
    <mergeCell ref="AH12:AI12"/>
    <mergeCell ref="AH14:AI14"/>
    <mergeCell ref="AH15:AI15"/>
    <mergeCell ref="AH20:AI20"/>
    <mergeCell ref="AH21:AI21"/>
    <mergeCell ref="AH22:AI22"/>
    <mergeCell ref="AH23:AI23"/>
    <mergeCell ref="AF24:AG24"/>
    <mergeCell ref="AF25:AG25"/>
    <mergeCell ref="AF26:AG26"/>
    <mergeCell ref="AF27:AG27"/>
    <mergeCell ref="AF28:AG28"/>
    <mergeCell ref="AF29:AG29"/>
    <mergeCell ref="AF30:AG30"/>
    <mergeCell ref="AF40:AG40"/>
    <mergeCell ref="AF41:AG41"/>
    <mergeCell ref="AD42:AE42"/>
    <mergeCell ref="AD43:AE43"/>
    <mergeCell ref="AD44:AE44"/>
    <mergeCell ref="AD45:AE45"/>
    <mergeCell ref="AD47:AE47"/>
    <mergeCell ref="AD51:AE51"/>
    <mergeCell ref="AF1:AG1"/>
    <mergeCell ref="AF2:AG2"/>
    <mergeCell ref="AF3:AG3"/>
    <mergeCell ref="AF4:AG4"/>
    <mergeCell ref="AF5:AG5"/>
    <mergeCell ref="AF6:AG6"/>
    <mergeCell ref="AF7:AG7"/>
    <mergeCell ref="AF8:AG8"/>
    <mergeCell ref="AF9:AG9"/>
    <mergeCell ref="AF10:AG10"/>
    <mergeCell ref="AF11:AG11"/>
    <mergeCell ref="AF12:AG12"/>
    <mergeCell ref="AF14:AG14"/>
    <mergeCell ref="AF15:AG15"/>
    <mergeCell ref="AF20:AG20"/>
    <mergeCell ref="AF21:AG21"/>
    <mergeCell ref="AF22:AG22"/>
    <mergeCell ref="AF23:AG23"/>
    <mergeCell ref="AD24:AE24"/>
    <mergeCell ref="AD25:AE25"/>
    <mergeCell ref="AD26:AE26"/>
    <mergeCell ref="AD27:AE27"/>
    <mergeCell ref="AD28:AE28"/>
    <mergeCell ref="AD29:AE29"/>
    <mergeCell ref="AD30:AE30"/>
    <mergeCell ref="AD40:AE40"/>
    <mergeCell ref="AD41:AE41"/>
    <mergeCell ref="AB42:AC42"/>
    <mergeCell ref="AB43:AC43"/>
    <mergeCell ref="AB44:AC44"/>
    <mergeCell ref="AB45:AC45"/>
    <mergeCell ref="AB47:AC47"/>
    <mergeCell ref="AB51:AC51"/>
    <mergeCell ref="AD1:AE1"/>
    <mergeCell ref="AD2:AE2"/>
    <mergeCell ref="AD3:AE3"/>
    <mergeCell ref="AD4:AE4"/>
    <mergeCell ref="AD5:AE5"/>
    <mergeCell ref="AD6:AE6"/>
    <mergeCell ref="AD7:AE7"/>
    <mergeCell ref="AD8:AE8"/>
    <mergeCell ref="AD9:AE9"/>
    <mergeCell ref="AD10:AE10"/>
    <mergeCell ref="AD11:AE11"/>
    <mergeCell ref="AD12:AE12"/>
    <mergeCell ref="AD14:AE14"/>
    <mergeCell ref="AD15:AE15"/>
    <mergeCell ref="AD20:AE20"/>
    <mergeCell ref="AD21:AE21"/>
    <mergeCell ref="AD22:AE22"/>
    <mergeCell ref="AD23:AE23"/>
    <mergeCell ref="AB24:AC24"/>
    <mergeCell ref="AB25:AC25"/>
    <mergeCell ref="AB26:AC26"/>
    <mergeCell ref="AB27:AC27"/>
    <mergeCell ref="AB28:AC28"/>
    <mergeCell ref="AB29:AC29"/>
    <mergeCell ref="AB30:AC30"/>
    <mergeCell ref="AB40:AC40"/>
    <mergeCell ref="AB41:AC41"/>
    <mergeCell ref="Z42:AA42"/>
    <mergeCell ref="Z43:AA43"/>
    <mergeCell ref="Z44:AA44"/>
    <mergeCell ref="Z45:AA45"/>
    <mergeCell ref="Z47:AA47"/>
    <mergeCell ref="Z51:AA51"/>
    <mergeCell ref="AB1:AC1"/>
    <mergeCell ref="AB2:AC2"/>
    <mergeCell ref="AB3:AC3"/>
    <mergeCell ref="AB4:AC4"/>
    <mergeCell ref="AB5:AC5"/>
    <mergeCell ref="AB6:AC6"/>
    <mergeCell ref="AB7:AC7"/>
    <mergeCell ref="AB8:AC8"/>
    <mergeCell ref="AB9:AC9"/>
    <mergeCell ref="AB10:AC10"/>
    <mergeCell ref="AB11:AC11"/>
    <mergeCell ref="AB12:AC12"/>
    <mergeCell ref="AB14:AC14"/>
    <mergeCell ref="AB15:AC15"/>
    <mergeCell ref="AB20:AC20"/>
    <mergeCell ref="AB21:AC21"/>
    <mergeCell ref="AB22:AC22"/>
    <mergeCell ref="AB23:AC23"/>
    <mergeCell ref="Z24:AA24"/>
    <mergeCell ref="Z25:AA25"/>
    <mergeCell ref="Z26:AA26"/>
    <mergeCell ref="Z27:AA27"/>
    <mergeCell ref="Z28:AA28"/>
    <mergeCell ref="Z29:AA29"/>
    <mergeCell ref="Z30:AA30"/>
    <mergeCell ref="Z40:AA40"/>
    <mergeCell ref="Z41:AA41"/>
    <mergeCell ref="X42:Y42"/>
    <mergeCell ref="X43:Y43"/>
    <mergeCell ref="X44:Y44"/>
    <mergeCell ref="X45:Y45"/>
    <mergeCell ref="X47:Y47"/>
    <mergeCell ref="X51:Y51"/>
    <mergeCell ref="Z1:AA1"/>
    <mergeCell ref="Z2:AA2"/>
    <mergeCell ref="Z3:AA3"/>
    <mergeCell ref="Z4:AA4"/>
    <mergeCell ref="Z5:AA5"/>
    <mergeCell ref="Z6:AA6"/>
    <mergeCell ref="Z7:AA7"/>
    <mergeCell ref="Z8:AA8"/>
    <mergeCell ref="Z9:AA9"/>
    <mergeCell ref="Z10:AA10"/>
    <mergeCell ref="Z11:AA11"/>
    <mergeCell ref="Z12:AA12"/>
    <mergeCell ref="Z14:AA14"/>
    <mergeCell ref="Z15:AA15"/>
    <mergeCell ref="Z20:AA20"/>
    <mergeCell ref="Z21:AA21"/>
    <mergeCell ref="Z22:AA22"/>
    <mergeCell ref="Z23:AA23"/>
    <mergeCell ref="X24:Y24"/>
    <mergeCell ref="X25:Y25"/>
    <mergeCell ref="X26:Y26"/>
    <mergeCell ref="X27:Y27"/>
    <mergeCell ref="X28:Y28"/>
    <mergeCell ref="X29:Y29"/>
    <mergeCell ref="X30:Y30"/>
    <mergeCell ref="X40:Y40"/>
    <mergeCell ref="X41:Y41"/>
    <mergeCell ref="V42:W42"/>
    <mergeCell ref="V43:W43"/>
    <mergeCell ref="V44:W44"/>
    <mergeCell ref="V45:W45"/>
    <mergeCell ref="V47:W47"/>
    <mergeCell ref="V51:W51"/>
    <mergeCell ref="X1:Y1"/>
    <mergeCell ref="X2:Y2"/>
    <mergeCell ref="X3:Y3"/>
    <mergeCell ref="X4:Y4"/>
    <mergeCell ref="X5:Y5"/>
    <mergeCell ref="X6:Y6"/>
    <mergeCell ref="X7:Y7"/>
    <mergeCell ref="X8:Y8"/>
    <mergeCell ref="X9:Y9"/>
    <mergeCell ref="X10:Y10"/>
    <mergeCell ref="X11:Y11"/>
    <mergeCell ref="X12:Y12"/>
    <mergeCell ref="X14:Y14"/>
    <mergeCell ref="X15:Y15"/>
    <mergeCell ref="X20:Y20"/>
    <mergeCell ref="X21:Y21"/>
    <mergeCell ref="X22:Y22"/>
    <mergeCell ref="X23:Y23"/>
    <mergeCell ref="V24:W24"/>
    <mergeCell ref="V25:W25"/>
    <mergeCell ref="V26:W26"/>
    <mergeCell ref="V27:W27"/>
    <mergeCell ref="V28:W28"/>
    <mergeCell ref="V29:W29"/>
    <mergeCell ref="V30:W30"/>
    <mergeCell ref="V40:W40"/>
    <mergeCell ref="V41:W41"/>
    <mergeCell ref="V10:W10"/>
    <mergeCell ref="V11:W11"/>
    <mergeCell ref="V12:W12"/>
    <mergeCell ref="V14:W14"/>
    <mergeCell ref="V15:W15"/>
    <mergeCell ref="V20:W20"/>
    <mergeCell ref="V21:W21"/>
    <mergeCell ref="V22:W22"/>
    <mergeCell ref="V23:W23"/>
    <mergeCell ref="V1:W1"/>
    <mergeCell ref="V2:W2"/>
    <mergeCell ref="V3:W3"/>
    <mergeCell ref="V4:W4"/>
    <mergeCell ref="V5:W5"/>
    <mergeCell ref="V6:W6"/>
    <mergeCell ref="V7:W7"/>
    <mergeCell ref="V8:W8"/>
    <mergeCell ref="V9:W9"/>
    <mergeCell ref="B51:C51"/>
    <mergeCell ref="B40:C40"/>
    <mergeCell ref="B41:C41"/>
    <mergeCell ref="B42:C42"/>
    <mergeCell ref="B44:C44"/>
    <mergeCell ref="B43:C43"/>
    <mergeCell ref="B1:C1"/>
    <mergeCell ref="B2:C2"/>
    <mergeCell ref="B3:C3"/>
    <mergeCell ref="B4:C4"/>
    <mergeCell ref="B5:C5"/>
    <mergeCell ref="B6:C6"/>
    <mergeCell ref="B10:C10"/>
    <mergeCell ref="B26:C26"/>
    <mergeCell ref="B11:C11"/>
    <mergeCell ref="B12:C12"/>
    <mergeCell ref="B14:C14"/>
    <mergeCell ref="B15:C15"/>
    <mergeCell ref="B22:C22"/>
    <mergeCell ref="B7:C7"/>
    <mergeCell ref="B8:C8"/>
    <mergeCell ref="B9:C9"/>
    <mergeCell ref="B24:C24"/>
    <mergeCell ref="B45:C45"/>
    <mergeCell ref="D1:E1"/>
    <mergeCell ref="D2:E2"/>
    <mergeCell ref="D3:E3"/>
    <mergeCell ref="D4:E4"/>
    <mergeCell ref="D5:E5"/>
    <mergeCell ref="B27:C27"/>
    <mergeCell ref="B28:C28"/>
    <mergeCell ref="B29:C29"/>
    <mergeCell ref="B30:C30"/>
    <mergeCell ref="B20:C20"/>
    <mergeCell ref="B21:C21"/>
    <mergeCell ref="B23:C23"/>
    <mergeCell ref="B25:C25"/>
    <mergeCell ref="D11:E11"/>
    <mergeCell ref="D12:E12"/>
    <mergeCell ref="D14:E14"/>
    <mergeCell ref="D15:E15"/>
    <mergeCell ref="D6:E6"/>
    <mergeCell ref="D7:E7"/>
    <mergeCell ref="D8:E8"/>
    <mergeCell ref="D9:E9"/>
    <mergeCell ref="D10:E10"/>
    <mergeCell ref="D43:E43"/>
    <mergeCell ref="D25:E25"/>
    <mergeCell ref="D26:E26"/>
    <mergeCell ref="D27:E27"/>
    <mergeCell ref="D28:E28"/>
    <mergeCell ref="D29:E29"/>
    <mergeCell ref="D20:E20"/>
    <mergeCell ref="D21:E21"/>
    <mergeCell ref="D22:E22"/>
    <mergeCell ref="D23:E23"/>
    <mergeCell ref="D24:E24"/>
    <mergeCell ref="F15:G15"/>
    <mergeCell ref="F20:G20"/>
    <mergeCell ref="F21:G21"/>
    <mergeCell ref="F22:G22"/>
    <mergeCell ref="F23:G23"/>
    <mergeCell ref="D44:E44"/>
    <mergeCell ref="D51:E51"/>
    <mergeCell ref="F1:G1"/>
    <mergeCell ref="F2:G2"/>
    <mergeCell ref="F3:G3"/>
    <mergeCell ref="F4:G4"/>
    <mergeCell ref="F5:G5"/>
    <mergeCell ref="F6:G6"/>
    <mergeCell ref="F7:G7"/>
    <mergeCell ref="F8:G8"/>
    <mergeCell ref="F9:G9"/>
    <mergeCell ref="F10:G10"/>
    <mergeCell ref="F11:G11"/>
    <mergeCell ref="F12:G12"/>
    <mergeCell ref="F14:G14"/>
    <mergeCell ref="D30:E30"/>
    <mergeCell ref="D40:E40"/>
    <mergeCell ref="D41:E41"/>
    <mergeCell ref="D42:E42"/>
    <mergeCell ref="F43:G43"/>
    <mergeCell ref="F44:G44"/>
    <mergeCell ref="F51:G51"/>
    <mergeCell ref="F29:G29"/>
    <mergeCell ref="F30:G30"/>
    <mergeCell ref="F40:G40"/>
    <mergeCell ref="F41:G41"/>
    <mergeCell ref="F42:G42"/>
    <mergeCell ref="F24:G24"/>
    <mergeCell ref="F25:G25"/>
    <mergeCell ref="F26:G26"/>
    <mergeCell ref="F27:G27"/>
    <mergeCell ref="F28:G28"/>
    <mergeCell ref="H6:I6"/>
    <mergeCell ref="H7:I7"/>
    <mergeCell ref="H8:I8"/>
    <mergeCell ref="H9:I9"/>
    <mergeCell ref="H10:I10"/>
    <mergeCell ref="H1:I1"/>
    <mergeCell ref="H2:I2"/>
    <mergeCell ref="H3:I3"/>
    <mergeCell ref="H4:I4"/>
    <mergeCell ref="H5:I5"/>
    <mergeCell ref="H29:I29"/>
    <mergeCell ref="H20:I20"/>
    <mergeCell ref="H21:I21"/>
    <mergeCell ref="H22:I22"/>
    <mergeCell ref="H23:I23"/>
    <mergeCell ref="H24:I24"/>
    <mergeCell ref="H11:I11"/>
    <mergeCell ref="H12:I12"/>
    <mergeCell ref="H14:I14"/>
    <mergeCell ref="H15:I15"/>
    <mergeCell ref="H44:I44"/>
    <mergeCell ref="H51:I51"/>
    <mergeCell ref="J1:K1"/>
    <mergeCell ref="J2:K2"/>
    <mergeCell ref="J3:K3"/>
    <mergeCell ref="J4:K4"/>
    <mergeCell ref="J5:K5"/>
    <mergeCell ref="J6:K6"/>
    <mergeCell ref="J7:K7"/>
    <mergeCell ref="J8:K8"/>
    <mergeCell ref="J9:K9"/>
    <mergeCell ref="J10:K10"/>
    <mergeCell ref="J11:K11"/>
    <mergeCell ref="J12:K12"/>
    <mergeCell ref="J14:K14"/>
    <mergeCell ref="H30:I30"/>
    <mergeCell ref="H40:I40"/>
    <mergeCell ref="H41:I41"/>
    <mergeCell ref="H42:I42"/>
    <mergeCell ref="H43:I43"/>
    <mergeCell ref="H25:I25"/>
    <mergeCell ref="H26:I26"/>
    <mergeCell ref="H27:I27"/>
    <mergeCell ref="H28:I28"/>
    <mergeCell ref="J51:K51"/>
    <mergeCell ref="L1:M1"/>
    <mergeCell ref="L2:M2"/>
    <mergeCell ref="L3:M3"/>
    <mergeCell ref="L4:M4"/>
    <mergeCell ref="L5:M5"/>
    <mergeCell ref="L6:M6"/>
    <mergeCell ref="L7:M7"/>
    <mergeCell ref="L8:M8"/>
    <mergeCell ref="L9:M9"/>
    <mergeCell ref="L10:M10"/>
    <mergeCell ref="L11:M11"/>
    <mergeCell ref="L12:M12"/>
    <mergeCell ref="J29:K29"/>
    <mergeCell ref="J30:K30"/>
    <mergeCell ref="J40:K40"/>
    <mergeCell ref="J41:K41"/>
    <mergeCell ref="J42:K42"/>
    <mergeCell ref="J24:K24"/>
    <mergeCell ref="J25:K25"/>
    <mergeCell ref="J26:K26"/>
    <mergeCell ref="J27:K27"/>
    <mergeCell ref="J28:K28"/>
    <mergeCell ref="J44:K44"/>
    <mergeCell ref="J15:K15"/>
    <mergeCell ref="J20:K20"/>
    <mergeCell ref="J21:K21"/>
    <mergeCell ref="J22:K22"/>
    <mergeCell ref="J23:K23"/>
    <mergeCell ref="L42:M42"/>
    <mergeCell ref="L43:M43"/>
    <mergeCell ref="L44:M44"/>
    <mergeCell ref="L26:M26"/>
    <mergeCell ref="L27:M27"/>
    <mergeCell ref="L41:M41"/>
    <mergeCell ref="L23:M23"/>
    <mergeCell ref="L24:M24"/>
    <mergeCell ref="L25:M25"/>
    <mergeCell ref="L14:M14"/>
    <mergeCell ref="L15:M15"/>
    <mergeCell ref="L20:M20"/>
    <mergeCell ref="L21:M21"/>
    <mergeCell ref="L22:M22"/>
    <mergeCell ref="J43:K43"/>
    <mergeCell ref="N42:O42"/>
    <mergeCell ref="L51:M51"/>
    <mergeCell ref="N1:O1"/>
    <mergeCell ref="N2:O2"/>
    <mergeCell ref="N3:O3"/>
    <mergeCell ref="N4:O4"/>
    <mergeCell ref="N5:O5"/>
    <mergeCell ref="N6:O6"/>
    <mergeCell ref="N7:O7"/>
    <mergeCell ref="N8:O8"/>
    <mergeCell ref="N9:O9"/>
    <mergeCell ref="N10:O10"/>
    <mergeCell ref="N11:O11"/>
    <mergeCell ref="N12:O12"/>
    <mergeCell ref="L28:M28"/>
    <mergeCell ref="L29:M29"/>
    <mergeCell ref="L30:M30"/>
    <mergeCell ref="L40:M40"/>
    <mergeCell ref="P44:Q44"/>
    <mergeCell ref="P51:Q51"/>
    <mergeCell ref="P43:Q43"/>
    <mergeCell ref="N25:O25"/>
    <mergeCell ref="N26:O26"/>
    <mergeCell ref="N14:O14"/>
    <mergeCell ref="N15:O15"/>
    <mergeCell ref="N20:O20"/>
    <mergeCell ref="N21:O21"/>
    <mergeCell ref="N41:O41"/>
    <mergeCell ref="N24:O24"/>
    <mergeCell ref="N22:O22"/>
    <mergeCell ref="N23:O23"/>
    <mergeCell ref="N43:O43"/>
    <mergeCell ref="N44:O44"/>
    <mergeCell ref="N51:O51"/>
    <mergeCell ref="N27:O27"/>
    <mergeCell ref="N28:O28"/>
    <mergeCell ref="N29:O29"/>
    <mergeCell ref="N30:O30"/>
    <mergeCell ref="N40:O40"/>
    <mergeCell ref="P20:Q20"/>
    <mergeCell ref="P21:Q21"/>
    <mergeCell ref="P22:Q22"/>
    <mergeCell ref="P1:Q1"/>
    <mergeCell ref="P2:Q2"/>
    <mergeCell ref="P3:Q3"/>
    <mergeCell ref="P4:Q4"/>
    <mergeCell ref="P5:Q5"/>
    <mergeCell ref="R10:S10"/>
    <mergeCell ref="R11:S11"/>
    <mergeCell ref="R12:S12"/>
    <mergeCell ref="P11:Q11"/>
    <mergeCell ref="P12:Q12"/>
    <mergeCell ref="R1:S1"/>
    <mergeCell ref="R2:S2"/>
    <mergeCell ref="R3:S3"/>
    <mergeCell ref="R4:S4"/>
    <mergeCell ref="R5:S5"/>
    <mergeCell ref="R6:S6"/>
    <mergeCell ref="R7:S7"/>
    <mergeCell ref="R8:S8"/>
    <mergeCell ref="R9:S9"/>
    <mergeCell ref="P6:Q6"/>
    <mergeCell ref="P7:Q7"/>
    <mergeCell ref="P8:Q8"/>
    <mergeCell ref="P9:Q9"/>
    <mergeCell ref="P10:Q10"/>
    <mergeCell ref="P23:Q23"/>
    <mergeCell ref="P24:Q24"/>
    <mergeCell ref="P14:Q14"/>
    <mergeCell ref="P15:Q15"/>
    <mergeCell ref="R27:S27"/>
    <mergeCell ref="R28:S28"/>
    <mergeCell ref="R15:S15"/>
    <mergeCell ref="R20:S20"/>
    <mergeCell ref="R21:S21"/>
    <mergeCell ref="R22:S22"/>
    <mergeCell ref="R23:S23"/>
    <mergeCell ref="P30:Q30"/>
    <mergeCell ref="P40:Q40"/>
    <mergeCell ref="P41:Q41"/>
    <mergeCell ref="P42:Q42"/>
    <mergeCell ref="P25:Q25"/>
    <mergeCell ref="P26:Q26"/>
    <mergeCell ref="P27:Q27"/>
    <mergeCell ref="P28:Q28"/>
    <mergeCell ref="P29:Q29"/>
    <mergeCell ref="R43:S43"/>
    <mergeCell ref="R44:S44"/>
    <mergeCell ref="R51:S51"/>
    <mergeCell ref="T1:U1"/>
    <mergeCell ref="T2:U2"/>
    <mergeCell ref="T3:U3"/>
    <mergeCell ref="T4:U4"/>
    <mergeCell ref="T5:U5"/>
    <mergeCell ref="T6:U6"/>
    <mergeCell ref="T7:U7"/>
    <mergeCell ref="T8:U8"/>
    <mergeCell ref="T9:U9"/>
    <mergeCell ref="T10:U10"/>
    <mergeCell ref="T11:U11"/>
    <mergeCell ref="T12:U12"/>
    <mergeCell ref="R29:S29"/>
    <mergeCell ref="R30:S30"/>
    <mergeCell ref="R40:S40"/>
    <mergeCell ref="R41:S41"/>
    <mergeCell ref="R42:S42"/>
    <mergeCell ref="R24:S24"/>
    <mergeCell ref="R25:S25"/>
    <mergeCell ref="R26:S26"/>
    <mergeCell ref="R14:S14"/>
    <mergeCell ref="T23:U23"/>
    <mergeCell ref="T24:U24"/>
    <mergeCell ref="T25:U25"/>
    <mergeCell ref="T26:U26"/>
    <mergeCell ref="T27:U27"/>
    <mergeCell ref="T14:U14"/>
    <mergeCell ref="T15:U15"/>
    <mergeCell ref="T20:U20"/>
    <mergeCell ref="T21:U21"/>
    <mergeCell ref="T22:U22"/>
    <mergeCell ref="T42:U42"/>
    <mergeCell ref="T43:U43"/>
    <mergeCell ref="T44:U44"/>
    <mergeCell ref="T51:U51"/>
    <mergeCell ref="T28:U28"/>
    <mergeCell ref="T29:U29"/>
    <mergeCell ref="T30:U30"/>
    <mergeCell ref="T40:U40"/>
    <mergeCell ref="T41:U41"/>
    <mergeCell ref="T45:U45"/>
    <mergeCell ref="T47:U47"/>
    <mergeCell ref="T48:U48"/>
    <mergeCell ref="T46:U46"/>
    <mergeCell ref="D45:E45"/>
    <mergeCell ref="F45:G45"/>
    <mergeCell ref="H45:I45"/>
    <mergeCell ref="J45:K45"/>
    <mergeCell ref="L45:M45"/>
    <mergeCell ref="N45:O45"/>
    <mergeCell ref="P45:Q45"/>
    <mergeCell ref="R45:S45"/>
    <mergeCell ref="B47:C47"/>
    <mergeCell ref="D47:E47"/>
    <mergeCell ref="F47:G47"/>
    <mergeCell ref="H47:I47"/>
    <mergeCell ref="J47:K47"/>
    <mergeCell ref="L47:M47"/>
    <mergeCell ref="N47:O47"/>
    <mergeCell ref="P47:Q47"/>
    <mergeCell ref="R47:S47"/>
    <mergeCell ref="B46:C46"/>
    <mergeCell ref="D46:E46"/>
    <mergeCell ref="F46:G46"/>
    <mergeCell ref="H46:I46"/>
    <mergeCell ref="J46:K46"/>
    <mergeCell ref="L46:M46"/>
    <mergeCell ref="N46:O46"/>
    <mergeCell ref="B48:C48"/>
    <mergeCell ref="D48:E48"/>
    <mergeCell ref="F48:G48"/>
    <mergeCell ref="H48:I48"/>
    <mergeCell ref="J48:K48"/>
    <mergeCell ref="L48:M48"/>
    <mergeCell ref="N48:O48"/>
    <mergeCell ref="P48:Q48"/>
    <mergeCell ref="R48:S48"/>
    <mergeCell ref="P46:Q46"/>
    <mergeCell ref="R46:S46"/>
    <mergeCell ref="AL46:AM46"/>
    <mergeCell ref="AN46:AO46"/>
    <mergeCell ref="AN48:AO48"/>
    <mergeCell ref="V48:W48"/>
    <mergeCell ref="X48:Y48"/>
    <mergeCell ref="Z48:AA48"/>
    <mergeCell ref="AB48:AC48"/>
    <mergeCell ref="AD48:AE48"/>
    <mergeCell ref="AF48:AG48"/>
    <mergeCell ref="AH48:AI48"/>
    <mergeCell ref="AJ48:AK48"/>
    <mergeCell ref="AL48:AM48"/>
    <mergeCell ref="AH47:AI47"/>
    <mergeCell ref="V46:W46"/>
    <mergeCell ref="X46:Y46"/>
    <mergeCell ref="Z46:AA46"/>
    <mergeCell ref="AB46:AC46"/>
    <mergeCell ref="AD46:AE46"/>
    <mergeCell ref="AF46:AG46"/>
    <mergeCell ref="AH46:AI46"/>
    <mergeCell ref="AJ46:AK46"/>
  </mergeCells>
  <dataValidations xWindow="818" yWindow="439" count="10">
    <dataValidation errorStyle="warning" allowBlank="1" showInputMessage="1" showErrorMessage="1" prompt="הזן לפי תבנית:_x000a_dd/mm/yyyy" sqref="B13 AB13 AD13 V13 AF13 AL13 T13 X13 Z13 R13 AJ13 AN13 D13 F13 H13 L13 N13 J13 P13 AH13"/>
    <dataValidation allowBlank="1" showInputMessage="1" showErrorMessage="1" prompt="הזן לפי תבנית:_x000a_hh:mm" sqref="B14 AL14 AN14 F14 D14 J14 N14 H14 L14 P14 V14 X14 Z14 AB14 T14 AF14 AH14 R14 AJ14 AD14"/>
    <dataValidation type="list" errorStyle="information" allowBlank="1" showInputMessage="1" prompt="בחר מרשימה" sqref="B23:AO23">
      <formula1>"GTS,STG,ATT,CTG,POW,MECH"</formula1>
    </dataValidation>
    <dataValidation type="list" errorStyle="information" allowBlank="1" showInputMessage="1" prompt="בחר מרשימה" sqref="B25:AO25">
      <formula1>"G.Day,G.Night,C.Day,C.Night,G.Day+Night,C.Day+Night,LRF"</formula1>
    </dataValidation>
    <dataValidation type="list" allowBlank="1" showInputMessage="1" sqref="B20:AG20">
      <formula1>"Single,Burst,Other"</formula1>
    </dataValidation>
    <dataValidation type="list" allowBlank="1" showInputMessage="1" prompt="בחר מרשימה" sqref="B36 AL36 D36 AN36 F36 J36 N36 L36 P36 H36 R36 V36 T36 Z36 X36 AF36 AB36 AH36 AJ36 AD36">
      <formula1>"Static,Moving,Static+Moving,N/A"</formula1>
    </dataValidation>
    <dataValidation type="list" allowBlank="1" showInputMessage="1" prompt="בחר מרשימה" sqref="B37 AL37 D37 AN37 F37 J37 N37 L37 P37 H37 R37 V37 T37 Z37 X37 AF37 AB37 AH37 AJ37 AD37">
      <formula1>"Static,Moving,N/A"</formula1>
    </dataValidation>
    <dataValidation type="list" allowBlank="1" showInputMessage="1" sqref="AH20:AO20">
      <formula1>"Single,Burst,Single+Burst,Other"</formula1>
    </dataValidation>
    <dataValidation type="list" allowBlank="1" showInputMessage="1" prompt="בחר מרשימה" sqref="B11 D11 F11 H11 J11 L11 N11 P11 R11 T11 V11 X11 Z11 AB11 AD11 AF11 AH11 AJ11 AL11 AN11">
      <formula1>"EMINT,UT_Spain Demo,UT_Botawana,Land400,UT_Phill"</formula1>
    </dataValidation>
    <dataValidation type="list" errorStyle="information" allowBlank="1" showInputMessage="1" showErrorMessage="1" prompt="בחר מרשימה" sqref="B24 D24 F24 H24 J24 L24 N24 P24 R24 T24 V24 X24 Z24 AB24 AD24 AF24 AH24 AJ24 AL24 AN24">
      <formula1>"25 mm HE,25 mm API-T,- 7.62mm"</formula1>
    </dataValidation>
  </dataValidations>
  <hyperlinks>
    <hyperlink ref="B1" location="'1'!A1" display="Series Name: SSB-GTS-2001_1"/>
    <hyperlink ref="D1" location="'1'!A1" display="Series Name: SSB-GTS-2001_1"/>
    <hyperlink ref="F1" location="'1'!A1" display="Series Name: SSB-GTS-2001_1"/>
    <hyperlink ref="D1:E1" location="'2'!A1" display="Series 2"/>
    <hyperlink ref="H1" location="'1'!A1" display="Series Name: SSB-GTS-2001_1"/>
    <hyperlink ref="J1" location="'1'!A1" display="Series Name: SSB-GTS-2001_1"/>
    <hyperlink ref="L1" location="'1'!A1" display="Series Name: SSB-GTS-2001_1"/>
    <hyperlink ref="N1" location="'1'!A1" display="Series Name: SSB-GTS-2001_1"/>
    <hyperlink ref="P1" location="'1'!A1" display="Series Name: SSB-GTS-2001_1"/>
    <hyperlink ref="R1" location="'1'!A1" display="Series Name: SSB-GTS-2001_1"/>
    <hyperlink ref="T1" location="'1'!A1" display="Series Name: SSB-GTS-2001_1"/>
    <hyperlink ref="H1:I1" location="'4'!A1" display="Series 4"/>
    <hyperlink ref="J1:K1" location="'5'!A1" display="Series 5"/>
    <hyperlink ref="L1:M1" location="'6'!A1" display="Series 6"/>
    <hyperlink ref="N1:O1" location="'7'!A1" display="Series 7"/>
    <hyperlink ref="P1:Q1" location="'8'!A1" display="Series 8"/>
    <hyperlink ref="R1:S1" location="'9'!A1" display="Series 9"/>
    <hyperlink ref="T1:U1" location="'10'!A1" display="Series 10"/>
    <hyperlink ref="V1" location="'1'!A1" display="Series Name: SSB-GTS-2001_1"/>
    <hyperlink ref="V1:W1" location="'11'!Print_Area" display="Series 11"/>
    <hyperlink ref="X1" location="'1'!A1" display="Series Name: SSB-GTS-2001_1"/>
    <hyperlink ref="X1:Y1" location="'12'!Print_Area" display="Series 12"/>
    <hyperlink ref="Z1" location="'1'!A1" display="Series Name: SSB-GTS-2001_1"/>
    <hyperlink ref="Z1:AA1" location="'13'!Print_Area" display="Series 13"/>
    <hyperlink ref="AB1" location="'1'!A1" display="Series Name: SSB-GTS-2001_1"/>
    <hyperlink ref="AB1:AC1" location="'14'!Print_Area" display="Series 14"/>
    <hyperlink ref="AD1" location="'1'!A1" display="Series Name: SSB-GTS-2001_1"/>
    <hyperlink ref="AD1:AE1" location="'15'!Print_Area" display="Series 15"/>
    <hyperlink ref="AF1" location="'1'!A1" display="Series Name: SSB-GTS-2001_1"/>
    <hyperlink ref="AF1:AG1" location="'16'!Print_Area" display="Series 16"/>
    <hyperlink ref="AH1" location="'1'!A1" display="Series Name: SSB-GTS-2001_1"/>
    <hyperlink ref="AH1:AI1" location="'17'!Print_Area" display="Series 17"/>
    <hyperlink ref="AJ1" location="'1'!A1" display="Series Name: SSB-GTS-2001_1"/>
    <hyperlink ref="AJ1:AK1" location="'18'!Print_Area" display="Series 18"/>
    <hyperlink ref="AL1" location="'1'!A1" display="Series Name: SSB-GTS-2001_1"/>
    <hyperlink ref="AL1:AM1" location="'19'!Print_Area" display="Series 19"/>
    <hyperlink ref="AN1" location="'1'!A1" display="Series Name: SSB-GTS-2001_1"/>
    <hyperlink ref="AN1:AO1" location="'20'!Print_Area" display="Series 20"/>
    <hyperlink ref="F1:G1" location="'3'!A1" display="Series 3"/>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F0"/>
  </sheetPr>
  <dimension ref="A1:AU163"/>
  <sheetViews>
    <sheetView zoomScale="70" zoomScaleNormal="70" workbookViewId="0">
      <pane xSplit="2" ySplit="1" topLeftCell="AD2" activePane="bottomRight" state="frozen"/>
      <selection pane="topRight" activeCell="B1" sqref="B1"/>
      <selection pane="bottomLeft" activeCell="A2" sqref="A2"/>
      <selection pane="bottomRight" activeCell="AG21" sqref="AG21"/>
    </sheetView>
  </sheetViews>
  <sheetFormatPr defaultRowHeight="14.4"/>
  <cols>
    <col min="15" max="15" width="13.33203125" customWidth="1"/>
  </cols>
  <sheetData>
    <row r="1" spans="1:47" s="175" customFormat="1" ht="66">
      <c r="A1" s="162" t="s">
        <v>111</v>
      </c>
      <c r="B1" s="162" t="s">
        <v>3</v>
      </c>
      <c r="C1" s="162" t="s">
        <v>4</v>
      </c>
      <c r="D1" s="162" t="s">
        <v>65</v>
      </c>
      <c r="E1" s="162" t="s">
        <v>66</v>
      </c>
      <c r="F1" s="162" t="s">
        <v>67</v>
      </c>
      <c r="G1" s="162" t="s">
        <v>68</v>
      </c>
      <c r="H1" s="162" t="s">
        <v>69</v>
      </c>
      <c r="I1" s="162" t="s">
        <v>70</v>
      </c>
      <c r="J1" s="162" t="s">
        <v>71</v>
      </c>
      <c r="K1" s="162" t="s">
        <v>72</v>
      </c>
      <c r="L1" s="162" t="s">
        <v>73</v>
      </c>
      <c r="M1" s="162" t="s">
        <v>49</v>
      </c>
      <c r="N1" s="162" t="s">
        <v>74</v>
      </c>
      <c r="O1" s="162" t="s">
        <v>75</v>
      </c>
      <c r="P1" s="162" t="s">
        <v>76</v>
      </c>
      <c r="Q1" s="173" t="s">
        <v>77</v>
      </c>
      <c r="R1" s="162" t="s">
        <v>78</v>
      </c>
      <c r="S1" s="162" t="s">
        <v>79</v>
      </c>
      <c r="T1" s="162" t="s">
        <v>80</v>
      </c>
      <c r="U1" s="162" t="s">
        <v>81</v>
      </c>
      <c r="V1" s="162" t="s">
        <v>82</v>
      </c>
      <c r="W1" s="162" t="s">
        <v>83</v>
      </c>
      <c r="X1" s="162" t="s">
        <v>84</v>
      </c>
      <c r="Y1" s="162" t="s">
        <v>85</v>
      </c>
      <c r="Z1" s="181" t="s">
        <v>86</v>
      </c>
      <c r="AA1" s="181" t="s">
        <v>112</v>
      </c>
      <c r="AB1" s="180" t="s">
        <v>154</v>
      </c>
      <c r="AC1" s="180" t="s">
        <v>155</v>
      </c>
      <c r="AD1" s="172" t="s">
        <v>87</v>
      </c>
      <c r="AE1" s="172" t="s">
        <v>113</v>
      </c>
      <c r="AF1" s="181" t="s">
        <v>88</v>
      </c>
      <c r="AG1" s="181" t="s">
        <v>89</v>
      </c>
      <c r="AH1" s="182" t="s">
        <v>90</v>
      </c>
      <c r="AI1" s="182" t="s">
        <v>91</v>
      </c>
      <c r="AJ1" s="162" t="s">
        <v>92</v>
      </c>
      <c r="AK1" s="162" t="s">
        <v>93</v>
      </c>
      <c r="AL1" s="162" t="s">
        <v>52</v>
      </c>
      <c r="AM1" s="162" t="s">
        <v>53</v>
      </c>
      <c r="AN1" s="162" t="s">
        <v>54</v>
      </c>
      <c r="AO1" s="162" t="s">
        <v>94</v>
      </c>
      <c r="AP1" s="162" t="s">
        <v>95</v>
      </c>
      <c r="AQ1" s="162" t="s">
        <v>96</v>
      </c>
      <c r="AR1" s="174" t="s">
        <v>118</v>
      </c>
      <c r="AS1" s="174" t="s">
        <v>119</v>
      </c>
      <c r="AT1" s="174" t="s">
        <v>108</v>
      </c>
      <c r="AU1" s="174" t="s">
        <v>97</v>
      </c>
    </row>
    <row r="2" spans="1:47" s="78" customFormat="1">
      <c r="A2" s="99">
        <v>1</v>
      </c>
      <c r="B2" s="97">
        <f>Inputs!B$13</f>
        <v>42696</v>
      </c>
      <c r="C2" s="98">
        <f>Inputs!B$14</f>
        <v>0.5395833333333333</v>
      </c>
      <c r="D2" s="99"/>
      <c r="E2" s="99"/>
      <c r="F2" s="99" t="str">
        <f>Inputs!B$12</f>
        <v>Myanmar</v>
      </c>
      <c r="G2" s="99" t="str">
        <f>Inputs!B$11</f>
        <v>EMINT</v>
      </c>
      <c r="H2" s="99"/>
      <c r="I2" s="99"/>
      <c r="J2" s="99"/>
      <c r="K2" s="57">
        <f>Inputs!B$17</f>
        <v>2.2999999999999998</v>
      </c>
      <c r="L2" s="57">
        <f>Inputs!C$17</f>
        <v>2.2999999999999998</v>
      </c>
      <c r="M2" s="57" t="str">
        <f>Inputs!B$20</f>
        <v>Single</v>
      </c>
      <c r="N2" s="99" t="str">
        <f>Inputs!B$23</f>
        <v>GTS</v>
      </c>
      <c r="O2" s="99" t="str">
        <f>Inputs!B$24</f>
        <v>25 mm HE</v>
      </c>
      <c r="P2" s="99" t="str">
        <f>Inputs!B$25</f>
        <v>G.Day</v>
      </c>
      <c r="Q2" s="100">
        <f>Inputs!B$15</f>
        <v>999</v>
      </c>
      <c r="R2" s="57">
        <f>Inputs!B$27</f>
        <v>0</v>
      </c>
      <c r="S2" s="57">
        <f>Inputs!B$28</f>
        <v>0</v>
      </c>
      <c r="T2" s="57">
        <f>Inputs!B$29</f>
        <v>0</v>
      </c>
      <c r="U2" s="57">
        <f>Inputs!B$30</f>
        <v>3</v>
      </c>
      <c r="V2" s="99">
        <f>Inputs!C$32</f>
        <v>0.4</v>
      </c>
      <c r="W2" s="99">
        <f>Inputs!B$32</f>
        <v>0.4</v>
      </c>
      <c r="X2" s="99">
        <f>Inputs!C$33</f>
        <v>0.4</v>
      </c>
      <c r="Y2" s="99">
        <f>Inputs!B$33</f>
        <v>0.4</v>
      </c>
      <c r="Z2" s="57"/>
      <c r="AA2" s="57"/>
      <c r="AB2" s="57">
        <f>ABS(Z2)</f>
        <v>0</v>
      </c>
      <c r="AC2" s="57">
        <f>ABS(AA2)</f>
        <v>0</v>
      </c>
      <c r="AD2" s="57"/>
      <c r="AE2" s="57"/>
      <c r="AF2" s="57">
        <f>'1'!F$53</f>
        <v>0</v>
      </c>
      <c r="AG2" s="57">
        <f>'1'!G$53</f>
        <v>0</v>
      </c>
      <c r="AH2" s="57"/>
      <c r="AI2" s="57"/>
      <c r="AJ2" s="57" t="e">
        <f>'1'!I$51</f>
        <v>#DIV/0!</v>
      </c>
      <c r="AK2" s="57" t="e">
        <f>'1'!I$52</f>
        <v>#DIV/0!</v>
      </c>
      <c r="AL2" s="57">
        <f>'1'!I$58</f>
        <v>0</v>
      </c>
      <c r="AM2" s="57">
        <f>'1'!I$59</f>
        <v>0</v>
      </c>
      <c r="AN2" s="57">
        <f>'1'!I$60</f>
        <v>0</v>
      </c>
      <c r="AO2" s="57" t="str">
        <f>'1'!J$7</f>
        <v>Static</v>
      </c>
      <c r="AP2" s="57" t="str">
        <f>'1'!J$8</f>
        <v>Static</v>
      </c>
      <c r="AQ2" s="57">
        <f>'1'!J$9</f>
        <v>12</v>
      </c>
      <c r="AR2" s="57">
        <f>'1'!K$13</f>
        <v>0</v>
      </c>
      <c r="AS2" s="57">
        <f>'1'!K$14</f>
        <v>0</v>
      </c>
      <c r="AT2" s="154" t="e">
        <f>AS2/AR2</f>
        <v>#DIV/0!</v>
      </c>
      <c r="AU2" s="57">
        <f>Inputs!B$47</f>
        <v>0</v>
      </c>
    </row>
    <row r="3" spans="1:47" s="78" customFormat="1">
      <c r="A3" s="99">
        <v>2</v>
      </c>
      <c r="B3" s="97">
        <f>Inputs!D$13</f>
        <v>0</v>
      </c>
      <c r="C3" s="98">
        <f>Inputs!D$14</f>
        <v>0</v>
      </c>
      <c r="D3" s="99"/>
      <c r="E3" s="99"/>
      <c r="F3" s="99" t="str">
        <f>Inputs!D$12</f>
        <v>Myanmar</v>
      </c>
      <c r="G3" s="99" t="str">
        <f>Inputs!D$11</f>
        <v>EMINT</v>
      </c>
      <c r="H3" s="99"/>
      <c r="I3" s="99"/>
      <c r="J3" s="99"/>
      <c r="K3" s="57">
        <f>Inputs!D$17</f>
        <v>2.2999999999999998</v>
      </c>
      <c r="L3" s="57">
        <f>Inputs!E$17</f>
        <v>2.2999999999999998</v>
      </c>
      <c r="M3" s="57">
        <f>Inputs!D$20</f>
        <v>0</v>
      </c>
      <c r="N3" s="99">
        <f>Inputs!D$23</f>
        <v>0</v>
      </c>
      <c r="O3" s="99" t="str">
        <f>Inputs!D$24</f>
        <v>25 mm HE</v>
      </c>
      <c r="P3" s="99">
        <f>Inputs!D$25</f>
        <v>0</v>
      </c>
      <c r="Q3" s="100">
        <f>Inputs!D$15</f>
        <v>1497</v>
      </c>
      <c r="R3" s="57">
        <f>Inputs!D$27</f>
        <v>0</v>
      </c>
      <c r="S3" s="57">
        <f>Inputs!D$28</f>
        <v>0</v>
      </c>
      <c r="T3" s="57">
        <f>Inputs!D$29</f>
        <v>0</v>
      </c>
      <c r="U3" s="57">
        <f>Inputs!D$30</f>
        <v>3</v>
      </c>
      <c r="V3" s="99">
        <f>Inputs!E$32</f>
        <v>0</v>
      </c>
      <c r="W3" s="99">
        <f>Inputs!D$32</f>
        <v>0</v>
      </c>
      <c r="X3" s="99">
        <f>Inputs!E$33</f>
        <v>0</v>
      </c>
      <c r="Y3" s="99">
        <f>Inputs!D$33</f>
        <v>0</v>
      </c>
      <c r="Z3" s="57">
        <f>'2'!F$51</f>
        <v>-0.15364061456245826</v>
      </c>
      <c r="AA3" s="57">
        <f>'2'!G$51</f>
        <v>-0.22044088176352705</v>
      </c>
      <c r="AB3" s="57">
        <f t="shared" ref="AB3:AB21" si="0">ABS(Z3)</f>
        <v>0.15364061456245826</v>
      </c>
      <c r="AC3" s="57">
        <f t="shared" ref="AC3:AC21" si="1">ABS(AA3)</f>
        <v>0.22044088176352705</v>
      </c>
      <c r="AD3" s="57">
        <f>'2'!F$52</f>
        <v>0.38846031296872624</v>
      </c>
      <c r="AE3" s="57">
        <f>'2'!G$52</f>
        <v>0.39888845813877299</v>
      </c>
      <c r="AF3" s="57">
        <f>'2'!F$53</f>
        <v>1.0888443553774216</v>
      </c>
      <c r="AG3" s="57">
        <f>'2'!G$53</f>
        <v>1.1690046760187041</v>
      </c>
      <c r="AH3" s="57">
        <f>'2'!F$54</f>
        <v>0.54776219104876422</v>
      </c>
      <c r="AI3" s="57">
        <f>'2'!G$54</f>
        <v>0.71476285905143622</v>
      </c>
      <c r="AJ3" s="57">
        <f>'2'!I$51</f>
        <v>93.436012548743378</v>
      </c>
      <c r="AK3" s="57">
        <f>'2'!I$52</f>
        <v>90.856138893451771</v>
      </c>
      <c r="AL3" s="57">
        <f>'2'!I$58</f>
        <v>0</v>
      </c>
      <c r="AM3" s="57">
        <f>'2'!I$59</f>
        <v>0</v>
      </c>
      <c r="AN3" s="57">
        <f>'2'!I$60</f>
        <v>0</v>
      </c>
      <c r="AO3" s="57" t="str">
        <f>'2'!J$7</f>
        <v>Static</v>
      </c>
      <c r="AP3" s="57" t="str">
        <f>'2'!J$8</f>
        <v>Static</v>
      </c>
      <c r="AQ3" s="57">
        <f>'2'!J$9</f>
        <v>12</v>
      </c>
      <c r="AR3" s="57">
        <f>'2'!K$13</f>
        <v>0</v>
      </c>
      <c r="AS3" s="57">
        <f>'2'!K$14</f>
        <v>0</v>
      </c>
      <c r="AT3" s="154" t="e">
        <f t="shared" ref="AT3:AT21" si="2">AS3/AR3</f>
        <v>#DIV/0!</v>
      </c>
      <c r="AU3" s="57">
        <f>Inputs!D$47</f>
        <v>0</v>
      </c>
    </row>
    <row r="4" spans="1:47" s="78" customFormat="1">
      <c r="A4" s="99">
        <v>3</v>
      </c>
      <c r="B4" s="97">
        <f>Inputs!F$13</f>
        <v>0</v>
      </c>
      <c r="C4" s="98">
        <f>Inputs!F$14</f>
        <v>0</v>
      </c>
      <c r="D4" s="99"/>
      <c r="E4" s="99"/>
      <c r="F4" s="99" t="str">
        <f>Inputs!F$12</f>
        <v>Myanmar</v>
      </c>
      <c r="G4" s="99" t="str">
        <f>Inputs!F$11</f>
        <v>EMINT</v>
      </c>
      <c r="H4" s="99"/>
      <c r="I4" s="99"/>
      <c r="J4" s="99"/>
      <c r="K4" s="57">
        <f>Inputs!F$17</f>
        <v>2.2999999999999998</v>
      </c>
      <c r="L4" s="57">
        <f>Inputs!G$17</f>
        <v>2.2999999999999998</v>
      </c>
      <c r="M4" s="57">
        <f>Inputs!F$20</f>
        <v>0</v>
      </c>
      <c r="N4" s="99">
        <f>Inputs!F$23</f>
        <v>0</v>
      </c>
      <c r="O4" s="99" t="str">
        <f>Inputs!F$24</f>
        <v>25 mm HE</v>
      </c>
      <c r="P4" s="99">
        <f>Inputs!F$25</f>
        <v>0</v>
      </c>
      <c r="Q4" s="100">
        <f>Inputs!F$15</f>
        <v>1500</v>
      </c>
      <c r="R4" s="57">
        <f>Inputs!F$27</f>
        <v>0</v>
      </c>
      <c r="S4" s="57">
        <f>Inputs!F$28</f>
        <v>0</v>
      </c>
      <c r="T4" s="57">
        <f>Inputs!F$29</f>
        <v>0</v>
      </c>
      <c r="U4" s="57">
        <f>Inputs!F$30</f>
        <v>3</v>
      </c>
      <c r="V4" s="99">
        <f>Inputs!G$32</f>
        <v>0</v>
      </c>
      <c r="W4" s="99">
        <f>Inputs!F$32</f>
        <v>0</v>
      </c>
      <c r="X4" s="99">
        <f>Inputs!G$33</f>
        <v>0</v>
      </c>
      <c r="Y4" s="99">
        <f>Inputs!F$33</f>
        <v>0</v>
      </c>
      <c r="Z4" s="57">
        <f>'3'!F$51</f>
        <v>-1.4814814814814824E-2</v>
      </c>
      <c r="AA4" s="57">
        <f>'3'!G$51</f>
        <v>0.10518518518518517</v>
      </c>
      <c r="AB4" s="57">
        <f t="shared" si="0"/>
        <v>1.4814814814814824E-2</v>
      </c>
      <c r="AC4" s="57">
        <f t="shared" si="1"/>
        <v>0.10518518518518517</v>
      </c>
      <c r="AD4" s="57">
        <f>'3'!F$52</f>
        <v>0.35067835496644972</v>
      </c>
      <c r="AE4" s="57">
        <f>'3'!G$52</f>
        <v>0.28822787624026813</v>
      </c>
      <c r="AF4" s="57">
        <f>'3'!F$53</f>
        <v>0.9</v>
      </c>
      <c r="AG4" s="57">
        <f>'3'!G$53</f>
        <v>0.94666666666666666</v>
      </c>
      <c r="AH4" s="57">
        <f>'3'!F$54</f>
        <v>0.48148148148148151</v>
      </c>
      <c r="AI4" s="57">
        <f>'3'!G$54</f>
        <v>0.51851851851851849</v>
      </c>
      <c r="AJ4" s="57">
        <f>'3'!I$51</f>
        <v>97.105917365826627</v>
      </c>
      <c r="AK4" s="57">
        <f>'3'!I$52</f>
        <v>98.788958913096963</v>
      </c>
      <c r="AL4" s="57">
        <f>'3'!I$58</f>
        <v>0</v>
      </c>
      <c r="AM4" s="57">
        <f>'3'!I$59</f>
        <v>0</v>
      </c>
      <c r="AN4" s="57">
        <f>'3'!I$60</f>
        <v>0</v>
      </c>
      <c r="AO4" s="57" t="str">
        <f>'3'!J$7</f>
        <v>Static</v>
      </c>
      <c r="AP4" s="57" t="str">
        <f>'3'!J$8</f>
        <v>Static</v>
      </c>
      <c r="AQ4" s="57">
        <f>'3'!J$9</f>
        <v>12</v>
      </c>
      <c r="AR4" s="57">
        <f>'3'!K$13</f>
        <v>0</v>
      </c>
      <c r="AS4" s="57">
        <f>'3'!K$14</f>
        <v>0</v>
      </c>
      <c r="AT4" s="154" t="e">
        <f t="shared" si="2"/>
        <v>#DIV/0!</v>
      </c>
      <c r="AU4" s="57">
        <f>Inputs!F$47</f>
        <v>0</v>
      </c>
    </row>
    <row r="5" spans="1:47" s="78" customFormat="1">
      <c r="A5" s="99">
        <v>4</v>
      </c>
      <c r="B5" s="97">
        <f>Inputs!H$13</f>
        <v>0</v>
      </c>
      <c r="C5" s="98">
        <f>Inputs!H$14</f>
        <v>0</v>
      </c>
      <c r="D5" s="99"/>
      <c r="E5" s="99"/>
      <c r="F5" s="99" t="str">
        <f>Inputs!H$12</f>
        <v>Myanmar</v>
      </c>
      <c r="G5" s="99" t="str">
        <f>Inputs!H$11</f>
        <v>EMINT</v>
      </c>
      <c r="H5" s="99"/>
      <c r="I5" s="99"/>
      <c r="J5" s="99"/>
      <c r="K5" s="57">
        <f>Inputs!H$17</f>
        <v>2.2999999999999998</v>
      </c>
      <c r="L5" s="57">
        <f>Inputs!I$17</f>
        <v>2.2999999999999998</v>
      </c>
      <c r="M5" s="57">
        <f>Inputs!H$20</f>
        <v>0</v>
      </c>
      <c r="N5" s="99">
        <f>Inputs!H$23</f>
        <v>0</v>
      </c>
      <c r="O5" s="99" t="str">
        <f>Inputs!H$24</f>
        <v>25 mm HE</v>
      </c>
      <c r="P5" s="99">
        <f>Inputs!H$25</f>
        <v>0</v>
      </c>
      <c r="Q5" s="100">
        <f>Inputs!H$15</f>
        <v>1000</v>
      </c>
      <c r="R5" s="57">
        <f>Inputs!H$27</f>
        <v>0</v>
      </c>
      <c r="S5" s="57">
        <f>Inputs!H$28</f>
        <v>0</v>
      </c>
      <c r="T5" s="57">
        <f>Inputs!H$29</f>
        <v>0</v>
      </c>
      <c r="U5" s="57">
        <f>Inputs!H$30</f>
        <v>3</v>
      </c>
      <c r="V5" s="99">
        <f>Inputs!I$32</f>
        <v>0</v>
      </c>
      <c r="W5" s="99">
        <f>Inputs!H$32</f>
        <v>0</v>
      </c>
      <c r="X5" s="99">
        <f>Inputs!I$33</f>
        <v>0</v>
      </c>
      <c r="Y5" s="99">
        <f>Inputs!H$33</f>
        <v>0</v>
      </c>
      <c r="Z5" s="57">
        <f>'4'!F$51</f>
        <v>-0.26250000000000001</v>
      </c>
      <c r="AA5" s="57">
        <f>'4'!G$51</f>
        <v>0.125</v>
      </c>
      <c r="AB5" s="57">
        <f t="shared" si="0"/>
        <v>0.26250000000000001</v>
      </c>
      <c r="AC5" s="57">
        <f t="shared" si="1"/>
        <v>0.125</v>
      </c>
      <c r="AD5" s="57">
        <f>'4'!F$52</f>
        <v>0.55052247910507701</v>
      </c>
      <c r="AE5" s="57">
        <f>'4'!G$52</f>
        <v>0.27727570788263833</v>
      </c>
      <c r="AF5" s="57">
        <f>'4'!F$53</f>
        <v>1.55</v>
      </c>
      <c r="AG5" s="57">
        <f>'4'!G$53</f>
        <v>1.0900000000000001</v>
      </c>
      <c r="AH5" s="57">
        <f>'4'!F$54</f>
        <v>0.85750000000000015</v>
      </c>
      <c r="AI5" s="57">
        <f>'4'!G$54</f>
        <v>0.63500000000000001</v>
      </c>
      <c r="AJ5" s="57">
        <f>'4'!I$51</f>
        <v>94.138271313237908</v>
      </c>
      <c r="AK5" s="57">
        <f>'4'!I$52</f>
        <v>99.988865233065681</v>
      </c>
      <c r="AL5" s="57">
        <f>'4'!I$58</f>
        <v>0</v>
      </c>
      <c r="AM5" s="57">
        <f>'4'!I$59</f>
        <v>0</v>
      </c>
      <c r="AN5" s="57">
        <f>'4'!I$60</f>
        <v>0</v>
      </c>
      <c r="AO5" s="57" t="str">
        <f>'4'!J$7</f>
        <v>Moving</v>
      </c>
      <c r="AP5" s="57" t="str">
        <f>'4'!J$8</f>
        <v>Static</v>
      </c>
      <c r="AQ5" s="57">
        <f>'4'!J$9</f>
        <v>12</v>
      </c>
      <c r="AR5" s="57">
        <f>'4'!K$13</f>
        <v>0</v>
      </c>
      <c r="AS5" s="57">
        <f>'4'!K$14</f>
        <v>0</v>
      </c>
      <c r="AT5" s="154" t="e">
        <f t="shared" si="2"/>
        <v>#DIV/0!</v>
      </c>
      <c r="AU5" s="57">
        <f>Inputs!H$47</f>
        <v>0</v>
      </c>
    </row>
    <row r="6" spans="1:47" s="78" customFormat="1">
      <c r="A6" s="99">
        <v>5</v>
      </c>
      <c r="B6" s="130">
        <f>Inputs!J$13</f>
        <v>0</v>
      </c>
      <c r="C6" s="131">
        <f>Inputs!J$14</f>
        <v>0</v>
      </c>
      <c r="D6" s="132"/>
      <c r="E6" s="99"/>
      <c r="F6" s="132" t="str">
        <f>Inputs!J$12</f>
        <v>Myanmar</v>
      </c>
      <c r="G6" s="132" t="str">
        <f>Inputs!J$11</f>
        <v>EMINT</v>
      </c>
      <c r="H6" s="132"/>
      <c r="I6" s="132"/>
      <c r="J6" s="132"/>
      <c r="K6" s="133">
        <f>Inputs!J$17</f>
        <v>2.2999999999999998</v>
      </c>
      <c r="L6" s="133">
        <f>Inputs!K$17</f>
        <v>2.2999999999999998</v>
      </c>
      <c r="M6" s="133">
        <f>Inputs!J$20</f>
        <v>0</v>
      </c>
      <c r="N6" s="132">
        <f>Inputs!J$23</f>
        <v>0</v>
      </c>
      <c r="O6" s="132" t="str">
        <f>Inputs!J$24</f>
        <v>25 mm HE</v>
      </c>
      <c r="P6" s="132">
        <f>Inputs!J$25</f>
        <v>0</v>
      </c>
      <c r="Q6" s="134">
        <f>Inputs!J$15</f>
        <v>1500</v>
      </c>
      <c r="R6" s="133">
        <f>Inputs!J$27</f>
        <v>0</v>
      </c>
      <c r="S6" s="133">
        <f>Inputs!J$28</f>
        <v>0</v>
      </c>
      <c r="T6" s="133">
        <f>Inputs!J$29</f>
        <v>0</v>
      </c>
      <c r="U6" s="133">
        <f>Inputs!J$30</f>
        <v>3</v>
      </c>
      <c r="V6" s="132">
        <f>Inputs!K$32</f>
        <v>0</v>
      </c>
      <c r="W6" s="132">
        <f>Inputs!J$32</f>
        <v>0</v>
      </c>
      <c r="X6" s="132">
        <f>Inputs!K$33</f>
        <v>0</v>
      </c>
      <c r="Y6" s="132">
        <f>Inputs!J$33</f>
        <v>0</v>
      </c>
      <c r="Z6" s="57">
        <f>'5'!F$51</f>
        <v>-0.20916666666666667</v>
      </c>
      <c r="AA6" s="57">
        <f>'5'!G$51</f>
        <v>9.6666666666666651E-2</v>
      </c>
      <c r="AB6" s="57">
        <f t="shared" si="0"/>
        <v>0.20916666666666667</v>
      </c>
      <c r="AC6" s="57">
        <f t="shared" si="1"/>
        <v>9.6666666666666651E-2</v>
      </c>
      <c r="AD6" s="57">
        <f>'5'!F$52</f>
        <v>0.26592605488493726</v>
      </c>
      <c r="AE6" s="57">
        <f>'5'!G$52</f>
        <v>0.48326928968144295</v>
      </c>
      <c r="AF6" s="57">
        <f>'5'!F$53</f>
        <v>0.82000000000000006</v>
      </c>
      <c r="AG6" s="57">
        <f>'5'!G$53</f>
        <v>1.2266666666666666</v>
      </c>
      <c r="AH6" s="57">
        <f>'5'!F$54</f>
        <v>0.41083333333333333</v>
      </c>
      <c r="AI6" s="57">
        <f>'5'!G$54</f>
        <v>0.70333333333333337</v>
      </c>
      <c r="AJ6" s="57">
        <f>'5'!I$51</f>
        <v>98.185726051340239</v>
      </c>
      <c r="AK6" s="57">
        <f>'5'!I$52</f>
        <v>88.017243712477438</v>
      </c>
      <c r="AL6" s="57">
        <f>'5'!I$58</f>
        <v>0</v>
      </c>
      <c r="AM6" s="57">
        <f>'5'!I$59</f>
        <v>0</v>
      </c>
      <c r="AN6" s="57">
        <f>'5'!I$60</f>
        <v>0</v>
      </c>
      <c r="AO6" s="57" t="str">
        <f>'5'!J$7</f>
        <v>Moving</v>
      </c>
      <c r="AP6" s="57" t="str">
        <f>'5'!J$8</f>
        <v>Static</v>
      </c>
      <c r="AQ6" s="57">
        <f>'5'!J$9</f>
        <v>12</v>
      </c>
      <c r="AR6" s="57">
        <f>'5'!K$13</f>
        <v>0</v>
      </c>
      <c r="AS6" s="57">
        <f>'5'!K$14</f>
        <v>0</v>
      </c>
      <c r="AT6" s="154" t="e">
        <f t="shared" si="2"/>
        <v>#DIV/0!</v>
      </c>
      <c r="AU6" s="57">
        <f>Inputs!J$47</f>
        <v>0</v>
      </c>
    </row>
    <row r="7" spans="1:47" s="78" customFormat="1">
      <c r="A7" s="99">
        <v>6</v>
      </c>
      <c r="B7" s="130">
        <f>Inputs!L$13</f>
        <v>0</v>
      </c>
      <c r="C7" s="131">
        <f>Inputs!L$14</f>
        <v>0</v>
      </c>
      <c r="D7" s="132"/>
      <c r="E7" s="99"/>
      <c r="F7" s="132" t="str">
        <f>Inputs!L$12</f>
        <v>Myanmar</v>
      </c>
      <c r="G7" s="132" t="str">
        <f>Inputs!L$11</f>
        <v>EMINT</v>
      </c>
      <c r="H7" s="132"/>
      <c r="I7" s="132"/>
      <c r="J7" s="132"/>
      <c r="K7" s="133">
        <f>Inputs!L$17</f>
        <v>2.2999999999999998</v>
      </c>
      <c r="L7" s="133">
        <f>Inputs!M$17</f>
        <v>2.2999999999999998</v>
      </c>
      <c r="M7" s="133">
        <f>Inputs!L$20</f>
        <v>0</v>
      </c>
      <c r="N7" s="132">
        <f>Inputs!L$23</f>
        <v>0</v>
      </c>
      <c r="O7" s="132" t="str">
        <f>Inputs!L$24</f>
        <v>25 mm HE</v>
      </c>
      <c r="P7" s="132">
        <f>Inputs!L$25</f>
        <v>0</v>
      </c>
      <c r="Q7" s="134">
        <f>Inputs!L$15</f>
        <v>1500</v>
      </c>
      <c r="R7" s="133">
        <f>Inputs!L$27</f>
        <v>0</v>
      </c>
      <c r="S7" s="133">
        <f>Inputs!L$28</f>
        <v>0</v>
      </c>
      <c r="T7" s="133">
        <f>Inputs!L$29</f>
        <v>0</v>
      </c>
      <c r="U7" s="133">
        <f>Inputs!L$30</f>
        <v>3</v>
      </c>
      <c r="V7" s="132">
        <f>Inputs!M$32</f>
        <v>0</v>
      </c>
      <c r="W7" s="132">
        <f>Inputs!L$32</f>
        <v>0</v>
      </c>
      <c r="X7" s="132">
        <f>Inputs!M$33</f>
        <v>0</v>
      </c>
      <c r="Y7" s="132">
        <f>Inputs!L$33</f>
        <v>0</v>
      </c>
      <c r="Z7" s="57">
        <f>'6'!F$51</f>
        <v>-0.24533333333333332</v>
      </c>
      <c r="AA7" s="57">
        <f>'6'!G$51</f>
        <v>-4.5333333333333337E-2</v>
      </c>
      <c r="AB7" s="57">
        <f t="shared" si="0"/>
        <v>0.24533333333333332</v>
      </c>
      <c r="AC7" s="57">
        <f t="shared" si="1"/>
        <v>4.5333333333333337E-2</v>
      </c>
      <c r="AD7" s="57">
        <f>'6'!F$52</f>
        <v>0.17772638145944081</v>
      </c>
      <c r="AE7" s="57">
        <f>'6'!G$52</f>
        <v>0.35519634632755509</v>
      </c>
      <c r="AF7" s="57">
        <f>'6'!F$53</f>
        <v>0.45999999999999996</v>
      </c>
      <c r="AG7" s="57">
        <f>'6'!G$53</f>
        <v>0.93333333333333335</v>
      </c>
      <c r="AH7" s="57">
        <f>'6'!F$54</f>
        <v>0.28533333333333333</v>
      </c>
      <c r="AI7" s="57">
        <f>'6'!G$54</f>
        <v>0.55466666666666664</v>
      </c>
      <c r="AJ7" s="57">
        <f>'6'!I$51</f>
        <v>99.832335502173791</v>
      </c>
      <c r="AK7" s="57" t="e">
        <f>'6'!I$52</f>
        <v>#VALUE!</v>
      </c>
      <c r="AL7" s="57">
        <f>'6'!I$58</f>
        <v>0</v>
      </c>
      <c r="AM7" s="57">
        <f>'6'!I$59</f>
        <v>0</v>
      </c>
      <c r="AN7" s="57">
        <f>'6'!I$60</f>
        <v>0</v>
      </c>
      <c r="AO7" s="57" t="str">
        <f>'6'!J$7</f>
        <v>Moving</v>
      </c>
      <c r="AP7" s="57" t="str">
        <f>'6'!J$8</f>
        <v>Static</v>
      </c>
      <c r="AQ7" s="57">
        <f>'6'!J$9</f>
        <v>12</v>
      </c>
      <c r="AR7" s="57">
        <f>'6'!K$13</f>
        <v>0</v>
      </c>
      <c r="AS7" s="57">
        <f>'6'!K$14</f>
        <v>0</v>
      </c>
      <c r="AT7" s="154" t="e">
        <f t="shared" si="2"/>
        <v>#DIV/0!</v>
      </c>
      <c r="AU7" s="57">
        <f>Inputs!L$47</f>
        <v>0</v>
      </c>
    </row>
    <row r="8" spans="1:47" s="78" customFormat="1">
      <c r="A8" s="99">
        <v>7</v>
      </c>
      <c r="B8" s="130">
        <f>Inputs!N$13</f>
        <v>0</v>
      </c>
      <c r="C8" s="131">
        <f>Inputs!N$14</f>
        <v>0</v>
      </c>
      <c r="D8" s="132"/>
      <c r="E8" s="99"/>
      <c r="F8" s="132" t="str">
        <f>Inputs!N$12</f>
        <v>Myanmar</v>
      </c>
      <c r="G8" s="132" t="str">
        <f>Inputs!N$11</f>
        <v>EMINT</v>
      </c>
      <c r="H8" s="132"/>
      <c r="I8" s="132"/>
      <c r="J8" s="132"/>
      <c r="K8" s="133">
        <f>Inputs!N$17</f>
        <v>2.2999999999999998</v>
      </c>
      <c r="L8" s="133">
        <f>Inputs!O$17</f>
        <v>2.2999999999999998</v>
      </c>
      <c r="M8" s="133">
        <f>Inputs!N$20</f>
        <v>0</v>
      </c>
      <c r="N8" s="132">
        <f>Inputs!N$23</f>
        <v>0</v>
      </c>
      <c r="O8" s="132" t="str">
        <f>Inputs!N$24</f>
        <v>25 mm HE</v>
      </c>
      <c r="P8" s="132">
        <f>Inputs!N$25</f>
        <v>0</v>
      </c>
      <c r="Q8" s="134">
        <f>Inputs!N$15</f>
        <v>1001</v>
      </c>
      <c r="R8" s="133">
        <f>Inputs!N$27</f>
        <v>0</v>
      </c>
      <c r="S8" s="133">
        <f>Inputs!N$28</f>
        <v>0</v>
      </c>
      <c r="T8" s="133">
        <f>Inputs!N$29</f>
        <v>0</v>
      </c>
      <c r="U8" s="133" t="str">
        <f>Inputs!N$30</f>
        <v>1</v>
      </c>
      <c r="V8" s="132">
        <f>Inputs!O$32</f>
        <v>0</v>
      </c>
      <c r="W8" s="132">
        <f>Inputs!N$32</f>
        <v>0</v>
      </c>
      <c r="X8" s="132">
        <f>Inputs!O$33</f>
        <v>0</v>
      </c>
      <c r="Y8" s="132">
        <f>Inputs!N$33</f>
        <v>0</v>
      </c>
      <c r="Z8" s="57">
        <f>'7'!F$51</f>
        <v>-0.22177822177822176</v>
      </c>
      <c r="AA8" s="57">
        <f>'7'!G$51</f>
        <v>0.32167832167832167</v>
      </c>
      <c r="AB8" s="57">
        <f t="shared" si="0"/>
        <v>0.22177822177822176</v>
      </c>
      <c r="AC8" s="57">
        <f t="shared" si="1"/>
        <v>0.32167832167832167</v>
      </c>
      <c r="AD8" s="57">
        <f>'7'!F$52</f>
        <v>0.29839505612380712</v>
      </c>
      <c r="AE8" s="57">
        <f>'7'!G$52</f>
        <v>0.27325513055871081</v>
      </c>
      <c r="AF8" s="57">
        <f>'7'!F$53</f>
        <v>1.0589410589410591</v>
      </c>
      <c r="AG8" s="57">
        <f>'7'!G$53</f>
        <v>0.79920079920079923</v>
      </c>
      <c r="AH8" s="57">
        <f>'7'!F$54</f>
        <v>0.59740259740259738</v>
      </c>
      <c r="AI8" s="57">
        <f>'7'!G$54</f>
        <v>0.42157842157842157</v>
      </c>
      <c r="AJ8" s="57">
        <f>'7'!I$51</f>
        <v>99.905240286148427</v>
      </c>
      <c r="AK8" s="57">
        <f>'7'!I$52</f>
        <v>99.876543497431712</v>
      </c>
      <c r="AL8" s="57">
        <f>'7'!I$58</f>
        <v>0</v>
      </c>
      <c r="AM8" s="57">
        <f>'7'!I$59</f>
        <v>0</v>
      </c>
      <c r="AN8" s="57">
        <f>'7'!I$60</f>
        <v>0</v>
      </c>
      <c r="AO8" s="57" t="str">
        <f>'7'!J$7</f>
        <v>Static</v>
      </c>
      <c r="AP8" s="57" t="str">
        <f>'7'!J$8</f>
        <v>Static</v>
      </c>
      <c r="AQ8" s="57">
        <f>'7'!J$9</f>
        <v>12</v>
      </c>
      <c r="AR8" s="57">
        <f>'7'!K$13</f>
        <v>0</v>
      </c>
      <c r="AS8" s="57">
        <f>'7'!K$14</f>
        <v>0</v>
      </c>
      <c r="AT8" s="154" t="e">
        <f t="shared" si="2"/>
        <v>#DIV/0!</v>
      </c>
      <c r="AU8" s="57">
        <f>Inputs!N$47</f>
        <v>0</v>
      </c>
    </row>
    <row r="9" spans="1:47" s="78" customFormat="1">
      <c r="A9" s="99">
        <v>8</v>
      </c>
      <c r="B9" s="130">
        <f>Inputs!P$13</f>
        <v>0</v>
      </c>
      <c r="C9" s="131">
        <f>Inputs!P$14</f>
        <v>0</v>
      </c>
      <c r="D9" s="132"/>
      <c r="E9" s="99"/>
      <c r="F9" s="132" t="str">
        <f>Inputs!P$12</f>
        <v>Myanmar</v>
      </c>
      <c r="G9" s="132" t="str">
        <f>Inputs!P$11</f>
        <v>EMINT</v>
      </c>
      <c r="H9" s="132"/>
      <c r="I9" s="132"/>
      <c r="J9" s="132"/>
      <c r="K9" s="133">
        <f>Inputs!P$17</f>
        <v>2.2999999999999998</v>
      </c>
      <c r="L9" s="133">
        <f>Inputs!Q$17</f>
        <v>2.2999999999999998</v>
      </c>
      <c r="M9" s="133">
        <f>Inputs!P$20</f>
        <v>0</v>
      </c>
      <c r="N9" s="132">
        <f>Inputs!P$23</f>
        <v>0</v>
      </c>
      <c r="O9" s="132" t="str">
        <f>Inputs!P$24</f>
        <v>25 mm HE</v>
      </c>
      <c r="P9" s="132">
        <f>Inputs!P$25</f>
        <v>0</v>
      </c>
      <c r="Q9" s="134">
        <f>Inputs!P$15</f>
        <v>1504</v>
      </c>
      <c r="R9" s="133">
        <f>Inputs!P$27</f>
        <v>0</v>
      </c>
      <c r="S9" s="133">
        <f>Inputs!P$28</f>
        <v>0</v>
      </c>
      <c r="T9" s="133">
        <f>Inputs!P$29</f>
        <v>0</v>
      </c>
      <c r="U9" s="133" t="str">
        <f>Inputs!P$30</f>
        <v>1</v>
      </c>
      <c r="V9" s="132">
        <f>Inputs!Q$32</f>
        <v>0</v>
      </c>
      <c r="W9" s="132">
        <f>Inputs!P$32</f>
        <v>0</v>
      </c>
      <c r="X9" s="132">
        <f>Inputs!Q$33</f>
        <v>0</v>
      </c>
      <c r="Y9" s="132">
        <f>Inputs!P$33</f>
        <v>0</v>
      </c>
      <c r="Z9" s="57">
        <f>'8'!F$51</f>
        <v>-0.12367021276595742</v>
      </c>
      <c r="AA9" s="57">
        <f>'8'!G$51</f>
        <v>0.16356382978723402</v>
      </c>
      <c r="AB9" s="57">
        <f t="shared" si="0"/>
        <v>0.12367021276595742</v>
      </c>
      <c r="AC9" s="57">
        <f t="shared" si="1"/>
        <v>0.16356382978723402</v>
      </c>
      <c r="AD9" s="57">
        <f>'8'!F$52</f>
        <v>0.52414116709994352</v>
      </c>
      <c r="AE9" s="57">
        <f>'8'!G$52</f>
        <v>0.32106858402779809</v>
      </c>
      <c r="AF9" s="57">
        <f>'8'!F$53</f>
        <v>1.3563829787234043</v>
      </c>
      <c r="AG9" s="57">
        <f>'8'!G$53</f>
        <v>0.75797872340425532</v>
      </c>
      <c r="AH9" s="57">
        <f>'8'!F$54</f>
        <v>0.71542553191489366</v>
      </c>
      <c r="AI9" s="57">
        <f>'8'!G$54</f>
        <v>0.40292553191489361</v>
      </c>
      <c r="AJ9" s="57">
        <f>'8'!I$51</f>
        <v>84.42512525568263</v>
      </c>
      <c r="AK9" s="57">
        <f>'8'!I$52</f>
        <v>96.748131903060724</v>
      </c>
      <c r="AL9" s="57">
        <f>'8'!I$58</f>
        <v>0</v>
      </c>
      <c r="AM9" s="57">
        <f>'8'!I$59</f>
        <v>0</v>
      </c>
      <c r="AN9" s="57">
        <f>'8'!I$60</f>
        <v>0</v>
      </c>
      <c r="AO9" s="57" t="str">
        <f>'8'!J$7</f>
        <v>Static</v>
      </c>
      <c r="AP9" s="57" t="str">
        <f>'8'!J$8</f>
        <v>Static</v>
      </c>
      <c r="AQ9" s="57">
        <f>'8'!J$9</f>
        <v>12</v>
      </c>
      <c r="AR9" s="57">
        <f>'8'!K$13</f>
        <v>0</v>
      </c>
      <c r="AS9" s="57">
        <f>'8'!K$14</f>
        <v>0</v>
      </c>
      <c r="AT9" s="154" t="e">
        <f t="shared" si="2"/>
        <v>#DIV/0!</v>
      </c>
      <c r="AU9" s="57">
        <f>Inputs!P$47</f>
        <v>0</v>
      </c>
    </row>
    <row r="10" spans="1:47" s="78" customFormat="1">
      <c r="A10" s="99">
        <v>9</v>
      </c>
      <c r="B10" s="130">
        <f>Inputs!R$13</f>
        <v>0</v>
      </c>
      <c r="C10" s="131">
        <f>Inputs!R$14</f>
        <v>0</v>
      </c>
      <c r="D10" s="132"/>
      <c r="E10" s="99"/>
      <c r="F10" s="132" t="str">
        <f>Inputs!R$12</f>
        <v>Myanmar</v>
      </c>
      <c r="G10" s="132" t="str">
        <f>Inputs!R$11</f>
        <v>EMINT</v>
      </c>
      <c r="H10" s="132"/>
      <c r="I10" s="132"/>
      <c r="J10" s="132"/>
      <c r="K10" s="133">
        <f>Inputs!R$17</f>
        <v>2.2999999999999998</v>
      </c>
      <c r="L10" s="133">
        <f>Inputs!S$17</f>
        <v>2.2999999999999998</v>
      </c>
      <c r="M10" s="133">
        <f>Inputs!R$20</f>
        <v>0</v>
      </c>
      <c r="N10" s="132">
        <f>Inputs!R$23</f>
        <v>0</v>
      </c>
      <c r="O10" s="132" t="str">
        <f>Inputs!R$24</f>
        <v>25 mm HE</v>
      </c>
      <c r="P10" s="132">
        <f>Inputs!R$25</f>
        <v>0</v>
      </c>
      <c r="Q10" s="134">
        <f>Inputs!R$15</f>
        <v>1504</v>
      </c>
      <c r="R10" s="133">
        <f>Inputs!R$27</f>
        <v>0</v>
      </c>
      <c r="S10" s="133">
        <f>Inputs!R$28</f>
        <v>0</v>
      </c>
      <c r="T10" s="133">
        <f>Inputs!R$29</f>
        <v>0</v>
      </c>
      <c r="U10" s="133" t="str">
        <f>Inputs!R$30</f>
        <v>1</v>
      </c>
      <c r="V10" s="132">
        <f>Inputs!S$32</f>
        <v>0</v>
      </c>
      <c r="W10" s="132">
        <f>Inputs!R$32</f>
        <v>0</v>
      </c>
      <c r="X10" s="132">
        <f>Inputs!S$33</f>
        <v>0</v>
      </c>
      <c r="Y10" s="132">
        <f>Inputs!R$33</f>
        <v>0</v>
      </c>
      <c r="Z10" s="57">
        <f>'9'!F$51</f>
        <v>-0.23382092198581558</v>
      </c>
      <c r="AA10" s="57">
        <f>'9'!G$51</f>
        <v>9.9734042553191474E-2</v>
      </c>
      <c r="AB10" s="57">
        <f t="shared" si="0"/>
        <v>0.23382092198581558</v>
      </c>
      <c r="AC10" s="57">
        <f t="shared" si="1"/>
        <v>9.9734042553191474E-2</v>
      </c>
      <c r="AD10" s="57">
        <f>'9'!F$52</f>
        <v>0.53005687235611343</v>
      </c>
      <c r="AE10" s="57">
        <f>'9'!G$52</f>
        <v>0.42522013179041179</v>
      </c>
      <c r="AF10" s="57">
        <f>'9'!F$53</f>
        <v>1.2234042553191489</v>
      </c>
      <c r="AG10" s="57">
        <f>'9'!G$53</f>
        <v>1.1569148936170213</v>
      </c>
      <c r="AH10" s="57">
        <f>'9'!F$54</f>
        <v>0.71254432624113473</v>
      </c>
      <c r="AI10" s="57">
        <f>'9'!G$54</f>
        <v>0.75797872340425532</v>
      </c>
      <c r="AJ10" s="57">
        <f>'9'!I$51</f>
        <v>81.18815380217066</v>
      </c>
      <c r="AK10" s="57">
        <f>'9'!I$52</f>
        <v>92.00101672989085</v>
      </c>
      <c r="AL10" s="57">
        <f>'9'!I$58</f>
        <v>0</v>
      </c>
      <c r="AM10" s="57">
        <f>'9'!I$59</f>
        <v>0</v>
      </c>
      <c r="AN10" s="57">
        <f>'9'!I$60</f>
        <v>0</v>
      </c>
      <c r="AO10" s="57" t="str">
        <f>'9'!J$7</f>
        <v>Static</v>
      </c>
      <c r="AP10" s="57" t="str">
        <f>'9'!J$8</f>
        <v>Static</v>
      </c>
      <c r="AQ10" s="57">
        <f>'9'!J$9</f>
        <v>12</v>
      </c>
      <c r="AR10" s="57">
        <f>'9'!K$13</f>
        <v>0</v>
      </c>
      <c r="AS10" s="57">
        <f>'9'!K$14</f>
        <v>0</v>
      </c>
      <c r="AT10" s="154" t="e">
        <f t="shared" si="2"/>
        <v>#DIV/0!</v>
      </c>
      <c r="AU10" s="57">
        <f>Inputs!R$47</f>
        <v>0</v>
      </c>
    </row>
    <row r="11" spans="1:47" s="78" customFormat="1">
      <c r="A11" s="99">
        <v>10</v>
      </c>
      <c r="B11" s="130">
        <f>Inputs!T$13</f>
        <v>0</v>
      </c>
      <c r="C11" s="131">
        <f>Inputs!T$14</f>
        <v>0</v>
      </c>
      <c r="D11" s="132"/>
      <c r="E11" s="99"/>
      <c r="F11" s="132" t="str">
        <f>Inputs!T$12</f>
        <v>Myanmar</v>
      </c>
      <c r="G11" s="132" t="str">
        <f>Inputs!T$11</f>
        <v>EMINT</v>
      </c>
      <c r="H11" s="132"/>
      <c r="I11" s="132"/>
      <c r="J11" s="132"/>
      <c r="K11" s="133">
        <f>Inputs!T$17</f>
        <v>2.2999999999999998</v>
      </c>
      <c r="L11" s="133">
        <f>Inputs!U$17</f>
        <v>2.2999999999999998</v>
      </c>
      <c r="M11" s="133">
        <f>Inputs!T$20</f>
        <v>0</v>
      </c>
      <c r="N11" s="132">
        <f>Inputs!T$23</f>
        <v>0</v>
      </c>
      <c r="O11" s="132" t="str">
        <f>Inputs!T$24</f>
        <v>25 mm HE</v>
      </c>
      <c r="P11" s="132">
        <f>Inputs!T$25</f>
        <v>0</v>
      </c>
      <c r="Q11" s="134">
        <f>Inputs!T$15</f>
        <v>1504</v>
      </c>
      <c r="R11" s="133">
        <f>Inputs!T$27</f>
        <v>0</v>
      </c>
      <c r="S11" s="133">
        <f>Inputs!T$28</f>
        <v>0</v>
      </c>
      <c r="T11" s="133">
        <f>Inputs!T$29</f>
        <v>0</v>
      </c>
      <c r="U11" s="133" t="str">
        <f>Inputs!T$30</f>
        <v>0</v>
      </c>
      <c r="V11" s="132">
        <f>Inputs!U$32</f>
        <v>0</v>
      </c>
      <c r="W11" s="132">
        <f>Inputs!T$32</f>
        <v>0</v>
      </c>
      <c r="X11" s="132">
        <f>Inputs!U$33</f>
        <v>0</v>
      </c>
      <c r="Y11" s="132">
        <f>Inputs!T$33</f>
        <v>0</v>
      </c>
      <c r="Z11" s="57">
        <f>'10'!F$51</f>
        <v>-0.33244680851063829</v>
      </c>
      <c r="AA11" s="57">
        <f>'10'!G$51</f>
        <v>0.30917553191489361</v>
      </c>
      <c r="AB11" s="57">
        <f t="shared" si="0"/>
        <v>0.33244680851063829</v>
      </c>
      <c r="AC11" s="57">
        <f t="shared" si="1"/>
        <v>0.30917553191489361</v>
      </c>
      <c r="AD11" s="57">
        <f>'10'!F$52</f>
        <v>0.13989125742960556</v>
      </c>
      <c r="AE11" s="57">
        <f>'10'!G$52</f>
        <v>0.27438444523887429</v>
      </c>
      <c r="AF11" s="57">
        <f>'10'!F$53</f>
        <v>0.53191489361702127</v>
      </c>
      <c r="AG11" s="57">
        <f>'10'!G$53</f>
        <v>0.59840425531914887</v>
      </c>
      <c r="AH11" s="57">
        <f>'10'!F$54</f>
        <v>0.19946808510638298</v>
      </c>
      <c r="AI11" s="57">
        <f>'10'!G$54</f>
        <v>0.30252659574468083</v>
      </c>
      <c r="AJ11" s="57">
        <f>'10'!I$51</f>
        <v>99.899721325700327</v>
      </c>
      <c r="AK11" s="57">
        <f>'10'!I$52</f>
        <v>95.148773862548097</v>
      </c>
      <c r="AL11" s="57">
        <f>'10'!I$58</f>
        <v>0</v>
      </c>
      <c r="AM11" s="57">
        <f>'10'!I$59</f>
        <v>0</v>
      </c>
      <c r="AN11" s="57">
        <f>'10'!I$60</f>
        <v>0</v>
      </c>
      <c r="AO11" s="57" t="str">
        <f>'10'!J$7</f>
        <v>Moving</v>
      </c>
      <c r="AP11" s="57" t="str">
        <f>'10'!J$8</f>
        <v>Static</v>
      </c>
      <c r="AQ11" s="57">
        <f>'10'!J$9</f>
        <v>12</v>
      </c>
      <c r="AR11" s="57">
        <f>'10'!K$13</f>
        <v>0</v>
      </c>
      <c r="AS11" s="57">
        <f>'10'!K$14</f>
        <v>0</v>
      </c>
      <c r="AT11" s="154" t="e">
        <f t="shared" si="2"/>
        <v>#DIV/0!</v>
      </c>
      <c r="AU11" s="57">
        <f>Inputs!T$47</f>
        <v>0</v>
      </c>
    </row>
    <row r="12" spans="1:47" s="78" customFormat="1">
      <c r="A12" s="99">
        <v>11</v>
      </c>
      <c r="B12" s="97">
        <f>Inputs!V$13</f>
        <v>0</v>
      </c>
      <c r="C12" s="131">
        <f>Inputs!V$14</f>
        <v>0</v>
      </c>
      <c r="D12" s="99"/>
      <c r="E12" s="99"/>
      <c r="F12" s="99" t="str">
        <f>Inputs!V$12</f>
        <v>Myanmar</v>
      </c>
      <c r="G12" s="99" t="str">
        <f>Inputs!V$11</f>
        <v>EMINT</v>
      </c>
      <c r="H12" s="99"/>
      <c r="I12" s="99"/>
      <c r="J12" s="99"/>
      <c r="K12" s="57">
        <f>Inputs!V$17</f>
        <v>2.2999999999999998</v>
      </c>
      <c r="L12" s="57">
        <f>Inputs!W$17</f>
        <v>2.2999999999999998</v>
      </c>
      <c r="M12" s="99">
        <f>Inputs!V$20</f>
        <v>0</v>
      </c>
      <c r="N12" s="99">
        <f>Inputs!V$23</f>
        <v>0</v>
      </c>
      <c r="O12" s="99" t="str">
        <f>Inputs!V$24</f>
        <v>25 mm HE</v>
      </c>
      <c r="P12" s="99">
        <f>Inputs!V$25</f>
        <v>0</v>
      </c>
      <c r="Q12" s="100">
        <f>Inputs!V$15</f>
        <v>546</v>
      </c>
      <c r="R12" s="57">
        <f>Inputs!V$27</f>
        <v>0</v>
      </c>
      <c r="S12" s="57">
        <f>Inputs!V$28</f>
        <v>0</v>
      </c>
      <c r="T12" s="57">
        <f>Inputs!V$29</f>
        <v>0</v>
      </c>
      <c r="U12" s="57">
        <f>Inputs!V$30</f>
        <v>5</v>
      </c>
      <c r="V12" s="99">
        <f>Inputs!W$32</f>
        <v>0</v>
      </c>
      <c r="W12" s="99">
        <f>Inputs!V$32</f>
        <v>0</v>
      </c>
      <c r="X12" s="99">
        <f>Inputs!W$33</f>
        <v>0</v>
      </c>
      <c r="Y12" s="99">
        <f>Inputs!V$33</f>
        <v>0</v>
      </c>
      <c r="Z12" s="57"/>
      <c r="AA12" s="57"/>
      <c r="AB12" s="57">
        <f t="shared" si="0"/>
        <v>0</v>
      </c>
      <c r="AC12" s="57">
        <f t="shared" si="1"/>
        <v>0</v>
      </c>
      <c r="AD12" s="57"/>
      <c r="AE12" s="57"/>
      <c r="AF12" s="57">
        <f>'11'!F$53</f>
        <v>0</v>
      </c>
      <c r="AG12" s="57">
        <f>'11'!G$53</f>
        <v>0</v>
      </c>
      <c r="AH12" s="57"/>
      <c r="AI12" s="57"/>
      <c r="AJ12" s="57" t="e">
        <f>'11'!I$51</f>
        <v>#DIV/0!</v>
      </c>
      <c r="AK12" s="57" t="e">
        <f>'11'!I$52</f>
        <v>#DIV/0!</v>
      </c>
      <c r="AL12" s="57">
        <f>'11'!I$58</f>
        <v>0</v>
      </c>
      <c r="AM12" s="57">
        <f>'11'!I$59</f>
        <v>0</v>
      </c>
      <c r="AN12" s="57">
        <f>'11'!I$60</f>
        <v>0</v>
      </c>
      <c r="AO12" s="57" t="str">
        <f>'11'!J$7</f>
        <v>Static</v>
      </c>
      <c r="AP12" s="57" t="str">
        <f>'11'!J$8</f>
        <v>Static</v>
      </c>
      <c r="AQ12" s="57">
        <f>'11'!J$9</f>
        <v>12</v>
      </c>
      <c r="AR12" s="57">
        <f>'11'!K$13</f>
        <v>0</v>
      </c>
      <c r="AS12" s="57">
        <f>'11'!K$14</f>
        <v>0</v>
      </c>
      <c r="AT12" s="57" t="e">
        <f t="shared" si="2"/>
        <v>#DIV/0!</v>
      </c>
      <c r="AU12" s="57">
        <f>Inputs!V$47</f>
        <v>0</v>
      </c>
    </row>
    <row r="13" spans="1:47" s="78" customFormat="1">
      <c r="A13" s="99">
        <v>12</v>
      </c>
      <c r="B13" s="97">
        <f>Inputs!X$13</f>
        <v>0</v>
      </c>
      <c r="C13" s="131">
        <f>Inputs!X$14</f>
        <v>0</v>
      </c>
      <c r="D13" s="99"/>
      <c r="E13" s="99"/>
      <c r="F13" s="99" t="str">
        <f>Inputs!X$12</f>
        <v>Myanmar</v>
      </c>
      <c r="G13" s="99" t="str">
        <f>Inputs!X$11</f>
        <v>EMINT</v>
      </c>
      <c r="H13" s="99"/>
      <c r="I13" s="99"/>
      <c r="J13" s="99"/>
      <c r="K13" s="57">
        <f>Inputs!X$17</f>
        <v>2.2999999999999998</v>
      </c>
      <c r="L13" s="57">
        <f>Inputs!Y$17</f>
        <v>2.2999999999999998</v>
      </c>
      <c r="M13" s="99">
        <f>Inputs!X$20</f>
        <v>0</v>
      </c>
      <c r="N13" s="99">
        <f>Inputs!X$23</f>
        <v>0</v>
      </c>
      <c r="O13" s="99" t="str">
        <f>Inputs!X$24</f>
        <v>25 mm HE</v>
      </c>
      <c r="P13" s="99">
        <f>Inputs!X$25</f>
        <v>0</v>
      </c>
      <c r="Q13" s="100">
        <f>Inputs!X$15</f>
        <v>1002</v>
      </c>
      <c r="R13" s="57">
        <f>Inputs!X$27</f>
        <v>0</v>
      </c>
      <c r="S13" s="57">
        <f>Inputs!X$28</f>
        <v>0</v>
      </c>
      <c r="T13" s="57">
        <f>Inputs!X$29</f>
        <v>0</v>
      </c>
      <c r="U13" s="57">
        <f>Inputs!X$30</f>
        <v>5</v>
      </c>
      <c r="V13" s="99">
        <f>Inputs!Y$32</f>
        <v>0</v>
      </c>
      <c r="W13" s="99">
        <f>Inputs!X$32</f>
        <v>0</v>
      </c>
      <c r="X13" s="99">
        <f>Inputs!Y$33</f>
        <v>0</v>
      </c>
      <c r="Y13" s="99">
        <f>Inputs!X$33</f>
        <v>0</v>
      </c>
      <c r="Z13" s="57">
        <f>'12'!F$51</f>
        <v>-2.3952095808383221E-2</v>
      </c>
      <c r="AA13" s="57">
        <f>'12'!G$51</f>
        <v>-8.3832335329341312E-2</v>
      </c>
      <c r="AB13" s="57">
        <f t="shared" si="0"/>
        <v>2.3952095808383221E-2</v>
      </c>
      <c r="AC13" s="57">
        <f t="shared" si="1"/>
        <v>8.3832335329341312E-2</v>
      </c>
      <c r="AD13" s="57">
        <f>'12'!F$52</f>
        <v>0.38740041733362335</v>
      </c>
      <c r="AE13" s="57">
        <f>'12'!G$52</f>
        <v>0.56011056917878099</v>
      </c>
      <c r="AF13" s="57">
        <f>'12'!F$53</f>
        <v>1.0578842315369261</v>
      </c>
      <c r="AG13" s="57">
        <f>'12'!G$53</f>
        <v>1.4271457085828343</v>
      </c>
      <c r="AH13" s="57">
        <f>'12'!F$54</f>
        <v>0.6347305389221557</v>
      </c>
      <c r="AI13" s="57">
        <f>'12'!G$54</f>
        <v>0.96407185628742509</v>
      </c>
      <c r="AJ13" s="57">
        <f>'12'!I$51</f>
        <v>99.689305387769295</v>
      </c>
      <c r="AK13" s="57">
        <f>'12'!I$52</f>
        <v>95.72955971170903</v>
      </c>
      <c r="AL13" s="57">
        <f>'12'!I$58</f>
        <v>0</v>
      </c>
      <c r="AM13" s="57">
        <f>'12'!I$59</f>
        <v>0</v>
      </c>
      <c r="AN13" s="57">
        <f>'12'!I$60</f>
        <v>0</v>
      </c>
      <c r="AO13" s="57" t="str">
        <f>'12'!J$7</f>
        <v>Static</v>
      </c>
      <c r="AP13" s="57" t="str">
        <f>'12'!J$8</f>
        <v>Static</v>
      </c>
      <c r="AQ13" s="57">
        <f>'12'!J$9</f>
        <v>12</v>
      </c>
      <c r="AR13" s="57">
        <f>'12'!K$13</f>
        <v>0</v>
      </c>
      <c r="AS13" s="57">
        <f>'12'!K$14</f>
        <v>0</v>
      </c>
      <c r="AT13" s="57" t="e">
        <f t="shared" si="2"/>
        <v>#DIV/0!</v>
      </c>
      <c r="AU13" s="57">
        <f>Inputs!X$47</f>
        <v>0</v>
      </c>
    </row>
    <row r="14" spans="1:47" s="78" customFormat="1">
      <c r="A14" s="99">
        <v>13</v>
      </c>
      <c r="B14" s="97">
        <f>Inputs!Z$13</f>
        <v>0</v>
      </c>
      <c r="C14" s="98">
        <f>Inputs!Z$14</f>
        <v>0</v>
      </c>
      <c r="D14" s="99"/>
      <c r="E14" s="99"/>
      <c r="F14" s="99" t="str">
        <f>Inputs!Z$12</f>
        <v>Myanmar</v>
      </c>
      <c r="G14" s="99" t="str">
        <f>Inputs!Z$11</f>
        <v>EMINT</v>
      </c>
      <c r="H14" s="99"/>
      <c r="I14" s="99"/>
      <c r="J14" s="99"/>
      <c r="K14" s="57">
        <f>Inputs!Z$17</f>
        <v>2.2999999999999998</v>
      </c>
      <c r="L14" s="57">
        <f>Inputs!AA$17</f>
        <v>2.2999999999999998</v>
      </c>
      <c r="M14" s="99">
        <f>Inputs!Z$20</f>
        <v>0</v>
      </c>
      <c r="N14" s="99">
        <f>Inputs!Z$23</f>
        <v>0</v>
      </c>
      <c r="O14" s="99" t="str">
        <f>Inputs!Z$24</f>
        <v>25 mm HE</v>
      </c>
      <c r="P14" s="99">
        <f>Inputs!Z$25</f>
        <v>0</v>
      </c>
      <c r="Q14" s="100">
        <f>Inputs!Z$15</f>
        <v>1000</v>
      </c>
      <c r="R14" s="57">
        <f>Inputs!Z$27</f>
        <v>0</v>
      </c>
      <c r="S14" s="57">
        <f>Inputs!Z$28</f>
        <v>0</v>
      </c>
      <c r="T14" s="57">
        <f>Inputs!Z$29</f>
        <v>0</v>
      </c>
      <c r="U14" s="57">
        <f>Inputs!Z$30</f>
        <v>5</v>
      </c>
      <c r="V14" s="99">
        <f>Inputs!AA$32</f>
        <v>0</v>
      </c>
      <c r="W14" s="99">
        <f>Inputs!Z$32</f>
        <v>0</v>
      </c>
      <c r="X14" s="99">
        <f>Inputs!AA$33</f>
        <v>0</v>
      </c>
      <c r="Y14" s="99">
        <f>Inputs!Z$33</f>
        <v>0</v>
      </c>
      <c r="Z14" s="57">
        <f>'13'!F$51</f>
        <v>-0.36</v>
      </c>
      <c r="AA14" s="57">
        <f>'13'!G$51</f>
        <v>-0.29100000000000004</v>
      </c>
      <c r="AB14" s="57">
        <f t="shared" si="0"/>
        <v>0.36</v>
      </c>
      <c r="AC14" s="57">
        <f t="shared" si="1"/>
        <v>0.29100000000000004</v>
      </c>
      <c r="AD14" s="57">
        <f>'13'!F$52</f>
        <v>0.35122009560324929</v>
      </c>
      <c r="AE14" s="57">
        <f>'13'!G$52</f>
        <v>0.27081974324877672</v>
      </c>
      <c r="AF14" s="57">
        <f>'13'!F$53</f>
        <v>1.26</v>
      </c>
      <c r="AG14" s="57">
        <f>'13'!G$53</f>
        <v>0.84000000000000008</v>
      </c>
      <c r="AH14" s="57">
        <f>'13'!F$54</f>
        <v>0.7</v>
      </c>
      <c r="AI14" s="57">
        <f>'13'!G$54</f>
        <v>0.50900000000000001</v>
      </c>
      <c r="AJ14" s="57">
        <f>'13'!I$51</f>
        <v>98.774478293623716</v>
      </c>
      <c r="AK14" s="57">
        <f>'13'!I$52</f>
        <v>99.924259608436401</v>
      </c>
      <c r="AL14" s="57">
        <f>'13'!I$58</f>
        <v>0</v>
      </c>
      <c r="AM14" s="57">
        <f>'13'!I$59</f>
        <v>0</v>
      </c>
      <c r="AN14" s="57">
        <f>'13'!I$60</f>
        <v>0</v>
      </c>
      <c r="AO14" s="57" t="str">
        <f>'13'!J$7</f>
        <v>Moving</v>
      </c>
      <c r="AP14" s="57" t="str">
        <f>'13'!J$8</f>
        <v>Static</v>
      </c>
      <c r="AQ14" s="57">
        <f>'13'!J$9</f>
        <v>12</v>
      </c>
      <c r="AR14" s="57">
        <f>'13'!K$13</f>
        <v>0</v>
      </c>
      <c r="AS14" s="57">
        <f>'13'!K$14</f>
        <v>0</v>
      </c>
      <c r="AT14" s="57" t="e">
        <f t="shared" si="2"/>
        <v>#DIV/0!</v>
      </c>
      <c r="AU14" s="57">
        <f>Inputs!Z$47</f>
        <v>0</v>
      </c>
    </row>
    <row r="15" spans="1:47" s="78" customFormat="1">
      <c r="A15" s="99">
        <v>14</v>
      </c>
      <c r="B15" s="97">
        <f>Inputs!AB$13</f>
        <v>0</v>
      </c>
      <c r="C15" s="98">
        <f>Inputs!AB$14</f>
        <v>0</v>
      </c>
      <c r="D15" s="99"/>
      <c r="E15" s="99"/>
      <c r="F15" s="99" t="str">
        <f>Inputs!AB$12</f>
        <v>Myanmar</v>
      </c>
      <c r="G15" s="99" t="str">
        <f>Inputs!AB$11</f>
        <v>EMINT</v>
      </c>
      <c r="H15" s="99"/>
      <c r="I15" s="99"/>
      <c r="J15" s="99"/>
      <c r="K15" s="57">
        <f>Inputs!AB$17</f>
        <v>2.2999999999999998</v>
      </c>
      <c r="L15" s="57">
        <f>Inputs!AC$17</f>
        <v>2.2999999999999998</v>
      </c>
      <c r="M15" s="99">
        <f>Inputs!AB$20</f>
        <v>0</v>
      </c>
      <c r="N15" s="99">
        <f>Inputs!AB$23</f>
        <v>0</v>
      </c>
      <c r="O15" s="99" t="str">
        <f>Inputs!AB$24</f>
        <v>25 mm HE</v>
      </c>
      <c r="P15" s="99">
        <f>Inputs!AB$25</f>
        <v>0</v>
      </c>
      <c r="Q15" s="100">
        <f>Inputs!AB$15</f>
        <v>1500</v>
      </c>
      <c r="R15" s="57">
        <f>Inputs!AB$27</f>
        <v>0</v>
      </c>
      <c r="S15" s="57">
        <f>Inputs!AB$28</f>
        <v>0</v>
      </c>
      <c r="T15" s="57">
        <f>Inputs!AB$29</f>
        <v>0</v>
      </c>
      <c r="U15" s="57" t="str">
        <f>Inputs!AB$30</f>
        <v>5-3</v>
      </c>
      <c r="V15" s="99">
        <f>Inputs!AC$32</f>
        <v>0</v>
      </c>
      <c r="W15" s="99">
        <f>Inputs!AB$32</f>
        <v>0</v>
      </c>
      <c r="X15" s="99">
        <f>Inputs!AC$33</f>
        <v>0</v>
      </c>
      <c r="Y15" s="99">
        <f>Inputs!AB$33</f>
        <v>0</v>
      </c>
      <c r="Z15" s="57">
        <f>'14'!F$51</f>
        <v>-0.25047619047619046</v>
      </c>
      <c r="AA15" s="57">
        <f>'14'!G$51</f>
        <v>-4.8571428571428585E-2</v>
      </c>
      <c r="AB15" s="57">
        <f t="shared" si="0"/>
        <v>0.25047619047619046</v>
      </c>
      <c r="AC15" s="57">
        <f t="shared" si="1"/>
        <v>4.8571428571428585E-2</v>
      </c>
      <c r="AD15" s="57">
        <f>'14'!F$52</f>
        <v>0.35614930582878868</v>
      </c>
      <c r="AE15" s="57">
        <f>'14'!G$52</f>
        <v>0.46153871930531404</v>
      </c>
      <c r="AF15" s="57">
        <f>'14'!F$53</f>
        <v>1.02</v>
      </c>
      <c r="AG15" s="57">
        <f>'14'!G$53</f>
        <v>1.3666666666666667</v>
      </c>
      <c r="AH15" s="57">
        <f>'14'!F$54</f>
        <v>0.67047619047619045</v>
      </c>
      <c r="AI15" s="57">
        <f>'14'!G$54</f>
        <v>0.74857142857142855</v>
      </c>
      <c r="AJ15" s="57">
        <f>'14'!I$51</f>
        <v>92.423676835494049</v>
      </c>
      <c r="AK15" s="57">
        <f>'14'!I$52</f>
        <v>90.146202786402839</v>
      </c>
      <c r="AL15" s="57">
        <f>'14'!I$58</f>
        <v>0</v>
      </c>
      <c r="AM15" s="57">
        <f>'14'!I$59</f>
        <v>0</v>
      </c>
      <c r="AN15" s="57">
        <f>'14'!I$60</f>
        <v>0</v>
      </c>
      <c r="AO15" s="57" t="str">
        <f>'14'!J$7</f>
        <v>Static</v>
      </c>
      <c r="AP15" s="57" t="str">
        <f>'14'!J$8</f>
        <v>Static</v>
      </c>
      <c r="AQ15" s="57">
        <f>'14'!J$9</f>
        <v>12</v>
      </c>
      <c r="AR15" s="57">
        <f>'14'!K$13</f>
        <v>0</v>
      </c>
      <c r="AS15" s="57">
        <f>'14'!K$14</f>
        <v>0</v>
      </c>
      <c r="AT15" s="57" t="e">
        <f t="shared" si="2"/>
        <v>#DIV/0!</v>
      </c>
      <c r="AU15" s="57">
        <f>Inputs!AB$47</f>
        <v>0</v>
      </c>
    </row>
    <row r="16" spans="1:47" s="78" customFormat="1">
      <c r="A16" s="99">
        <v>15</v>
      </c>
      <c r="B16" s="97">
        <f>Inputs!AD$13</f>
        <v>0</v>
      </c>
      <c r="C16" s="98">
        <f>Inputs!AD$14</f>
        <v>0</v>
      </c>
      <c r="D16" s="99"/>
      <c r="E16" s="99"/>
      <c r="F16" s="99" t="str">
        <f>Inputs!AD$12</f>
        <v>Myanmar</v>
      </c>
      <c r="G16" s="99" t="str">
        <f>Inputs!AD$11</f>
        <v>EMINT</v>
      </c>
      <c r="H16" s="99"/>
      <c r="I16" s="99"/>
      <c r="J16" s="99"/>
      <c r="K16" s="57">
        <f>Inputs!AD$17</f>
        <v>2.2999999999999998</v>
      </c>
      <c r="L16" s="57">
        <f>Inputs!AE$17</f>
        <v>2.2999999999999998</v>
      </c>
      <c r="M16" s="99">
        <f>Inputs!AD$20</f>
        <v>0</v>
      </c>
      <c r="N16" s="99">
        <f>Inputs!AD$23</f>
        <v>0</v>
      </c>
      <c r="O16" s="99" t="str">
        <f>Inputs!AD$24</f>
        <v>25 mm HE</v>
      </c>
      <c r="P16" s="99">
        <f>Inputs!AD$25</f>
        <v>0</v>
      </c>
      <c r="Q16" s="100">
        <f>Inputs!AD$15</f>
        <v>1500</v>
      </c>
      <c r="R16" s="57">
        <f>Inputs!AD$27</f>
        <v>0</v>
      </c>
      <c r="S16" s="57">
        <f>Inputs!AD$28</f>
        <v>0</v>
      </c>
      <c r="T16" s="57">
        <f>Inputs!AD$29</f>
        <v>0</v>
      </c>
      <c r="U16" s="57" t="str">
        <f>Inputs!AD$30</f>
        <v>3</v>
      </c>
      <c r="V16" s="99">
        <f>Inputs!AE$32</f>
        <v>0</v>
      </c>
      <c r="W16" s="99">
        <f>Inputs!AD$32</f>
        <v>0</v>
      </c>
      <c r="X16" s="99">
        <f>Inputs!AE$33</f>
        <v>0</v>
      </c>
      <c r="Y16" s="99">
        <f>Inputs!AD$33</f>
        <v>0</v>
      </c>
      <c r="Z16" s="57">
        <f>'15'!F$51</f>
        <v>-0.17333333333333334</v>
      </c>
      <c r="AA16" s="57">
        <f>'15'!G$51</f>
        <v>-1.3333333333333345E-2</v>
      </c>
      <c r="AB16" s="57">
        <f t="shared" si="0"/>
        <v>0.17333333333333334</v>
      </c>
      <c r="AC16" s="57">
        <f t="shared" si="1"/>
        <v>1.3333333333333345E-2</v>
      </c>
      <c r="AD16" s="57">
        <f>'15'!F$52</f>
        <v>0.46218803292359034</v>
      </c>
      <c r="AE16" s="57">
        <f>'15'!G$52</f>
        <v>0.46626649509099882</v>
      </c>
      <c r="AF16" s="57">
        <f>'15'!F$53</f>
        <v>1.1600000000000001</v>
      </c>
      <c r="AG16" s="57">
        <f>'15'!G$53</f>
        <v>1.1666666666666665</v>
      </c>
      <c r="AH16" s="57">
        <f>'15'!F$54</f>
        <v>0.60666666666666669</v>
      </c>
      <c r="AI16" s="57">
        <f>'15'!G$54</f>
        <v>0.71333333333333326</v>
      </c>
      <c r="AJ16" s="57">
        <f>'15'!I$51</f>
        <v>87.939940215997709</v>
      </c>
      <c r="AK16" s="57">
        <f>'15'!I$52</f>
        <v>89.974015846049454</v>
      </c>
      <c r="AL16" s="57">
        <f>'15'!I$58</f>
        <v>0</v>
      </c>
      <c r="AM16" s="57">
        <f>'15'!I$59</f>
        <v>0</v>
      </c>
      <c r="AN16" s="57">
        <f>'15'!I$60</f>
        <v>0</v>
      </c>
      <c r="AO16" s="57" t="str">
        <f>'15'!J$7</f>
        <v>Static</v>
      </c>
      <c r="AP16" s="57" t="str">
        <f>'15'!J$8</f>
        <v>Static</v>
      </c>
      <c r="AQ16" s="57">
        <f>'15'!J$9</f>
        <v>12</v>
      </c>
      <c r="AR16" s="57">
        <f>'15'!K$13</f>
        <v>0</v>
      </c>
      <c r="AS16" s="57">
        <f>'15'!K$14</f>
        <v>0</v>
      </c>
      <c r="AT16" s="57" t="e">
        <f t="shared" si="2"/>
        <v>#DIV/0!</v>
      </c>
      <c r="AU16" s="57">
        <f>Inputs!AD$47</f>
        <v>0</v>
      </c>
    </row>
    <row r="17" spans="1:47" s="78" customFormat="1">
      <c r="A17" s="99">
        <v>16</v>
      </c>
      <c r="B17" s="97">
        <f>Inputs!AF$13</f>
        <v>0</v>
      </c>
      <c r="C17" s="98">
        <f>Inputs!AF$14</f>
        <v>0</v>
      </c>
      <c r="D17" s="99"/>
      <c r="E17" s="99"/>
      <c r="F17" s="99" t="str">
        <f>Inputs!AF$12</f>
        <v>Myanmar</v>
      </c>
      <c r="G17" s="99" t="str">
        <f>Inputs!AF$11</f>
        <v>EMINT</v>
      </c>
      <c r="H17" s="99"/>
      <c r="I17" s="99"/>
      <c r="J17" s="99"/>
      <c r="K17" s="57">
        <f>Inputs!AF$17</f>
        <v>2.2999999999999998</v>
      </c>
      <c r="L17" s="57">
        <f>Inputs!AG$17</f>
        <v>2.2999999999999998</v>
      </c>
      <c r="M17" s="99">
        <f>Inputs!AF$20</f>
        <v>0</v>
      </c>
      <c r="N17" s="99">
        <f>Inputs!AF$23</f>
        <v>0</v>
      </c>
      <c r="O17" s="99" t="str">
        <f>Inputs!AF$24</f>
        <v>25 mm HE</v>
      </c>
      <c r="P17" s="99">
        <f>Inputs!AF$25</f>
        <v>0</v>
      </c>
      <c r="Q17" s="100">
        <f>Inputs!AF$15</f>
        <v>1500</v>
      </c>
      <c r="R17" s="57">
        <f>Inputs!AF$27</f>
        <v>0</v>
      </c>
      <c r="S17" s="57">
        <f>Inputs!AF$28</f>
        <v>0</v>
      </c>
      <c r="T17" s="57">
        <f>Inputs!AF$29</f>
        <v>0</v>
      </c>
      <c r="U17" s="57" t="str">
        <f>Inputs!AF$30</f>
        <v>3</v>
      </c>
      <c r="V17" s="99">
        <f>Inputs!AG$32</f>
        <v>0</v>
      </c>
      <c r="W17" s="99">
        <f>Inputs!AF$32</f>
        <v>0</v>
      </c>
      <c r="X17" s="99">
        <f>Inputs!AG$33</f>
        <v>0</v>
      </c>
      <c r="Y17" s="99">
        <f>Inputs!AF$33</f>
        <v>0</v>
      </c>
      <c r="Z17" s="57">
        <f>'16'!F$51</f>
        <v>0.17151515151515151</v>
      </c>
      <c r="AA17" s="57">
        <f>'16'!G$51</f>
        <v>-0.15878787878787878</v>
      </c>
      <c r="AB17" s="57">
        <f t="shared" si="0"/>
        <v>0.17151515151515151</v>
      </c>
      <c r="AC17" s="57">
        <f t="shared" si="1"/>
        <v>0.15878787878787878</v>
      </c>
      <c r="AD17" s="57">
        <f>'16'!F$52</f>
        <v>0.36429647156117118</v>
      </c>
      <c r="AE17" s="57">
        <f>'16'!G$52</f>
        <v>0.46723601632311579</v>
      </c>
      <c r="AF17" s="57">
        <f>'16'!F$53</f>
        <v>1.18</v>
      </c>
      <c r="AG17" s="57">
        <f>'16'!G$53</f>
        <v>1.2</v>
      </c>
      <c r="AH17" s="57">
        <f>'16'!F$54</f>
        <v>0.65151515151515149</v>
      </c>
      <c r="AI17" s="57">
        <f>'16'!G$54</f>
        <v>0.65878787878787881</v>
      </c>
      <c r="AJ17" s="57">
        <f>'16'!I$51</f>
        <v>94.383188083116764</v>
      </c>
      <c r="AK17" s="57">
        <f>'16'!I$52</f>
        <v>87.956006220918411</v>
      </c>
      <c r="AL17" s="57">
        <f>'16'!I$58</f>
        <v>0</v>
      </c>
      <c r="AM17" s="57">
        <f>'16'!I$59</f>
        <v>0</v>
      </c>
      <c r="AN17" s="57">
        <f>'16'!I$60</f>
        <v>0</v>
      </c>
      <c r="AO17" s="57" t="str">
        <f>'16'!J$7</f>
        <v>Moving</v>
      </c>
      <c r="AP17" s="57" t="str">
        <f>'16'!J$8</f>
        <v>Static</v>
      </c>
      <c r="AQ17" s="57">
        <f>'16'!J$9</f>
        <v>12</v>
      </c>
      <c r="AR17" s="57">
        <f>'16'!K$13</f>
        <v>0</v>
      </c>
      <c r="AS17" s="57">
        <f>'16'!K$14</f>
        <v>0</v>
      </c>
      <c r="AT17" s="57" t="e">
        <f t="shared" si="2"/>
        <v>#DIV/0!</v>
      </c>
      <c r="AU17" s="57">
        <f>Inputs!AF$47</f>
        <v>0</v>
      </c>
    </row>
    <row r="18" spans="1:47" s="78" customFormat="1">
      <c r="A18" s="99">
        <v>17</v>
      </c>
      <c r="B18" s="97">
        <f>Inputs!AH$13</f>
        <v>0</v>
      </c>
      <c r="C18" s="98">
        <f>Inputs!AH$14</f>
        <v>0</v>
      </c>
      <c r="D18" s="99"/>
      <c r="E18" s="99"/>
      <c r="F18" s="99" t="str">
        <f>Inputs!AH$12</f>
        <v>Myanmar</v>
      </c>
      <c r="G18" s="99" t="str">
        <f>Inputs!AH$11</f>
        <v>EMINT</v>
      </c>
      <c r="H18" s="99"/>
      <c r="I18" s="99"/>
      <c r="J18" s="99"/>
      <c r="K18" s="57">
        <f>Inputs!AH$17</f>
        <v>2.2999999999999998</v>
      </c>
      <c r="L18" s="57">
        <f>Inputs!AI$17</f>
        <v>2.2999999999999998</v>
      </c>
      <c r="M18" s="99">
        <f>Inputs!AH$20</f>
        <v>0</v>
      </c>
      <c r="N18" s="99">
        <f>Inputs!AH$23</f>
        <v>0</v>
      </c>
      <c r="O18" s="99" t="str">
        <f>Inputs!AH$24</f>
        <v>25 mm HE</v>
      </c>
      <c r="P18" s="99">
        <f>Inputs!AH$25</f>
        <v>0</v>
      </c>
      <c r="Q18" s="100">
        <f>Inputs!AH$15</f>
        <v>1000</v>
      </c>
      <c r="R18" s="57">
        <f>Inputs!AH$27</f>
        <v>24.9</v>
      </c>
      <c r="S18" s="57">
        <f>Inputs!AH$28</f>
        <v>333</v>
      </c>
      <c r="T18" s="57">
        <f>Inputs!AH$29</f>
        <v>26.7</v>
      </c>
      <c r="U18" s="57" t="str">
        <f>Inputs!AH$30</f>
        <v>8</v>
      </c>
      <c r="V18" s="99" t="e">
        <f>Inputs!#REF!</f>
        <v>#REF!</v>
      </c>
      <c r="W18" s="99">
        <f>Inputs!AI$32</f>
        <v>0</v>
      </c>
      <c r="X18" s="99">
        <f>Inputs!AI$33</f>
        <v>0</v>
      </c>
      <c r="Y18" s="99">
        <f>Inputs!AH$33</f>
        <v>0</v>
      </c>
      <c r="Z18" s="57">
        <f>'17'!F$51</f>
        <v>8.6000000000000007E-2</v>
      </c>
      <c r="AA18" s="57">
        <f>'17'!G$51</f>
        <v>5.0000000000000024E-2</v>
      </c>
      <c r="AB18" s="57">
        <f t="shared" si="0"/>
        <v>8.6000000000000007E-2</v>
      </c>
      <c r="AC18" s="57">
        <f t="shared" si="1"/>
        <v>5.0000000000000024E-2</v>
      </c>
      <c r="AD18" s="57">
        <f>'17'!F$52</f>
        <v>0.57543896287964369</v>
      </c>
      <c r="AE18" s="57">
        <f>'17'!G$52</f>
        <v>0.31448370387032776</v>
      </c>
      <c r="AF18" s="57">
        <f>'17'!F$53</f>
        <v>1.17</v>
      </c>
      <c r="AG18" s="57">
        <f>'17'!G$53</f>
        <v>0.76</v>
      </c>
      <c r="AH18" s="57">
        <f>'17'!F$54</f>
        <v>0.73399999999999999</v>
      </c>
      <c r="AI18" s="57">
        <f>'17'!G$54</f>
        <v>0.47</v>
      </c>
      <c r="AJ18" s="57">
        <f>'17'!I$51</f>
        <v>95.191293088022121</v>
      </c>
      <c r="AK18" s="57">
        <f>'17'!I$52</f>
        <v>99.969756327792936</v>
      </c>
      <c r="AL18" s="57">
        <f>'17'!I$58</f>
        <v>0</v>
      </c>
      <c r="AM18" s="57">
        <f>'17'!I$59</f>
        <v>0</v>
      </c>
      <c r="AN18" s="57">
        <f>'17'!I$60</f>
        <v>0</v>
      </c>
      <c r="AO18" s="57" t="str">
        <f>'17'!J$7</f>
        <v>Static</v>
      </c>
      <c r="AP18" s="57" t="str">
        <f>'17'!J$8</f>
        <v>Static</v>
      </c>
      <c r="AQ18" s="57">
        <f>'17'!J$9</f>
        <v>12</v>
      </c>
      <c r="AR18" s="57">
        <f>'17'!K$13</f>
        <v>0</v>
      </c>
      <c r="AS18" s="57">
        <f>'17'!K$14</f>
        <v>0</v>
      </c>
      <c r="AT18" s="57" t="e">
        <f t="shared" si="2"/>
        <v>#DIV/0!</v>
      </c>
      <c r="AU18" s="57">
        <f>Inputs!AH$47</f>
        <v>0</v>
      </c>
    </row>
    <row r="19" spans="1:47" s="78" customFormat="1">
      <c r="A19" s="99">
        <v>18</v>
      </c>
      <c r="B19" s="97">
        <f>Inputs!AJ$13</f>
        <v>0</v>
      </c>
      <c r="C19" s="98">
        <f>Inputs!AJ$14</f>
        <v>0</v>
      </c>
      <c r="D19" s="99"/>
      <c r="E19" s="99"/>
      <c r="F19" s="99" t="str">
        <f>Inputs!AJ$12</f>
        <v>Myanmar</v>
      </c>
      <c r="G19" s="99" t="str">
        <f>Inputs!AJ$11</f>
        <v>EMINT</v>
      </c>
      <c r="H19" s="99"/>
      <c r="I19" s="99"/>
      <c r="J19" s="99"/>
      <c r="K19" s="57">
        <f>Inputs!AJ$17</f>
        <v>2.2999999999999998</v>
      </c>
      <c r="L19" s="57">
        <f>Inputs!AK$17</f>
        <v>2.2999999999999998</v>
      </c>
      <c r="M19" s="99">
        <f>Inputs!AJ$20</f>
        <v>0</v>
      </c>
      <c r="N19" s="99">
        <f>Inputs!AJ$23</f>
        <v>0</v>
      </c>
      <c r="O19" s="99" t="str">
        <f>Inputs!AJ$24</f>
        <v>25 mm HE</v>
      </c>
      <c r="P19" s="99">
        <f>Inputs!AJ$25</f>
        <v>0</v>
      </c>
      <c r="Q19" s="100">
        <f>Inputs!AJ$15</f>
        <v>0</v>
      </c>
      <c r="R19" s="57">
        <f>Inputs!AJ$27</f>
        <v>0</v>
      </c>
      <c r="S19" s="57">
        <f>Inputs!AJ$28</f>
        <v>0</v>
      </c>
      <c r="T19" s="57">
        <f>Inputs!AJ$29</f>
        <v>0</v>
      </c>
      <c r="U19" s="57">
        <f>Inputs!AJ$30</f>
        <v>0</v>
      </c>
      <c r="V19" s="99">
        <f>Inputs!AK$32</f>
        <v>0</v>
      </c>
      <c r="W19" s="99">
        <f>Inputs!AJ$32</f>
        <v>0</v>
      </c>
      <c r="X19" s="99">
        <f>Inputs!AK$33</f>
        <v>0</v>
      </c>
      <c r="Y19" s="99">
        <f>Inputs!AJ$33</f>
        <v>0</v>
      </c>
      <c r="Z19" s="57"/>
      <c r="AA19" s="57"/>
      <c r="AB19" s="57">
        <f t="shared" si="0"/>
        <v>0</v>
      </c>
      <c r="AC19" s="57">
        <f t="shared" si="1"/>
        <v>0</v>
      </c>
      <c r="AD19" s="57"/>
      <c r="AE19" s="57"/>
      <c r="AF19" s="57">
        <f>'18'!F$53</f>
        <v>0</v>
      </c>
      <c r="AG19" s="57">
        <f>'18'!G$53</f>
        <v>0</v>
      </c>
      <c r="AH19" s="57"/>
      <c r="AI19" s="57"/>
      <c r="AJ19" s="57" t="e">
        <f>'18'!I$51</f>
        <v>#DIV/0!</v>
      </c>
      <c r="AK19" s="57" t="e">
        <f>'18'!I$52</f>
        <v>#DIV/0!</v>
      </c>
      <c r="AL19" s="57">
        <f>'18'!I$58</f>
        <v>0</v>
      </c>
      <c r="AM19" s="57">
        <f>'18'!I$59</f>
        <v>0</v>
      </c>
      <c r="AN19" s="57">
        <f>'18'!I$60</f>
        <v>0</v>
      </c>
      <c r="AO19" s="57">
        <f>'18'!J$7</f>
        <v>0</v>
      </c>
      <c r="AP19" s="57">
        <f>'18'!J$8</f>
        <v>0</v>
      </c>
      <c r="AQ19" s="57">
        <f>'18'!J$9</f>
        <v>0</v>
      </c>
      <c r="AR19" s="57">
        <f>'18'!K$13</f>
        <v>0</v>
      </c>
      <c r="AS19" s="57">
        <f>'18'!K$14</f>
        <v>0</v>
      </c>
      <c r="AT19" s="57" t="e">
        <f t="shared" si="2"/>
        <v>#DIV/0!</v>
      </c>
      <c r="AU19" s="57">
        <f>Inputs!AJ$47</f>
        <v>0</v>
      </c>
    </row>
    <row r="20" spans="1:47" s="78" customFormat="1">
      <c r="A20" s="99">
        <v>19</v>
      </c>
      <c r="B20" s="97">
        <f>Inputs!AL$13</f>
        <v>0</v>
      </c>
      <c r="C20" s="98">
        <f>Inputs!AL$14</f>
        <v>0</v>
      </c>
      <c r="D20" s="99"/>
      <c r="E20" s="99"/>
      <c r="F20" s="99" t="str">
        <f>Inputs!AL$12</f>
        <v>Myanmar</v>
      </c>
      <c r="G20" s="99" t="str">
        <f>Inputs!AL$11</f>
        <v>EMINT</v>
      </c>
      <c r="H20" s="99"/>
      <c r="I20" s="99"/>
      <c r="J20" s="99"/>
      <c r="K20" s="57">
        <f>Inputs!AL$17</f>
        <v>2.2999999999999998</v>
      </c>
      <c r="L20" s="57">
        <f>Inputs!AM$17</f>
        <v>2.2999999999999998</v>
      </c>
      <c r="M20" s="99">
        <f>Inputs!AL$20</f>
        <v>0</v>
      </c>
      <c r="N20" s="99">
        <f>Inputs!AL$23</f>
        <v>0</v>
      </c>
      <c r="O20" s="99" t="str">
        <f>Inputs!AL$24</f>
        <v>25 mm HE</v>
      </c>
      <c r="P20" s="99">
        <f>Inputs!AL$25</f>
        <v>0</v>
      </c>
      <c r="Q20" s="100">
        <f>Inputs!AL$15</f>
        <v>0</v>
      </c>
      <c r="R20" s="57">
        <f>Inputs!AL$27</f>
        <v>0</v>
      </c>
      <c r="S20" s="57">
        <f>Inputs!AL$28</f>
        <v>0</v>
      </c>
      <c r="T20" s="57">
        <f>Inputs!AL$29</f>
        <v>0</v>
      </c>
      <c r="U20" s="57">
        <f>Inputs!AL$30</f>
        <v>0</v>
      </c>
      <c r="V20" s="99">
        <f>Inputs!AM$32</f>
        <v>0</v>
      </c>
      <c r="W20" s="99">
        <f>Inputs!AL$32</f>
        <v>0</v>
      </c>
      <c r="X20" s="99">
        <f>Inputs!AM$33</f>
        <v>0</v>
      </c>
      <c r="Y20" s="99">
        <f>Inputs!AL$33</f>
        <v>0</v>
      </c>
      <c r="Z20" s="57"/>
      <c r="AA20" s="57"/>
      <c r="AB20" s="57">
        <f t="shared" si="0"/>
        <v>0</v>
      </c>
      <c r="AC20" s="57">
        <f t="shared" si="1"/>
        <v>0</v>
      </c>
      <c r="AD20" s="57"/>
      <c r="AE20" s="57"/>
      <c r="AF20" s="57">
        <f>'19'!F$53</f>
        <v>0</v>
      </c>
      <c r="AG20" s="57">
        <f>'19'!G$53</f>
        <v>0</v>
      </c>
      <c r="AH20" s="57"/>
      <c r="AI20" s="57"/>
      <c r="AJ20" s="57" t="e">
        <f>'19'!I$51</f>
        <v>#DIV/0!</v>
      </c>
      <c r="AK20" s="57" t="e">
        <f>'19'!I$52</f>
        <v>#DIV/0!</v>
      </c>
      <c r="AL20" s="57">
        <f>'19'!I$58</f>
        <v>0</v>
      </c>
      <c r="AM20" s="57">
        <f>'19'!I$59</f>
        <v>0</v>
      </c>
      <c r="AN20" s="57">
        <f>'19'!I$60</f>
        <v>0</v>
      </c>
      <c r="AO20" s="57">
        <f>'19'!J$7</f>
        <v>0</v>
      </c>
      <c r="AP20" s="57">
        <f>'19'!J$8</f>
        <v>0</v>
      </c>
      <c r="AQ20" s="57">
        <f>'19'!J$9</f>
        <v>0</v>
      </c>
      <c r="AR20" s="57">
        <f>'19'!K$13</f>
        <v>0</v>
      </c>
      <c r="AS20" s="57">
        <f>'19'!K$14</f>
        <v>0</v>
      </c>
      <c r="AT20" s="57" t="e">
        <f t="shared" si="2"/>
        <v>#DIV/0!</v>
      </c>
      <c r="AU20" s="57">
        <f>Inputs!AL$47</f>
        <v>0</v>
      </c>
    </row>
    <row r="21" spans="1:47" s="78" customFormat="1">
      <c r="A21" s="99">
        <v>20</v>
      </c>
      <c r="B21" s="97">
        <f>Inputs!AN$13</f>
        <v>0</v>
      </c>
      <c r="C21" s="98">
        <f>Inputs!AN$14</f>
        <v>0</v>
      </c>
      <c r="D21" s="99"/>
      <c r="E21" s="99"/>
      <c r="F21" s="99" t="str">
        <f>Inputs!AN$12</f>
        <v>Myanmar</v>
      </c>
      <c r="G21" s="99" t="str">
        <f>Inputs!AN$11</f>
        <v>EMINT</v>
      </c>
      <c r="H21" s="99"/>
      <c r="I21" s="99"/>
      <c r="J21" s="99"/>
      <c r="K21" s="57">
        <f>Inputs!AN$17</f>
        <v>2.2999999999999998</v>
      </c>
      <c r="L21" s="57">
        <f>Inputs!AO$17</f>
        <v>2.2999999999999998</v>
      </c>
      <c r="M21" s="99">
        <f>Inputs!AN$20</f>
        <v>0</v>
      </c>
      <c r="N21" s="99">
        <f>Inputs!AN$23</f>
        <v>0</v>
      </c>
      <c r="O21" s="99" t="str">
        <f>Inputs!AN$24</f>
        <v>25 mm HE</v>
      </c>
      <c r="P21" s="99">
        <f>Inputs!AN$25</f>
        <v>0</v>
      </c>
      <c r="Q21" s="100">
        <f>Inputs!AN$15</f>
        <v>0</v>
      </c>
      <c r="R21" s="57">
        <f>Inputs!AN$27</f>
        <v>0</v>
      </c>
      <c r="S21" s="57">
        <f>Inputs!AN$28</f>
        <v>0</v>
      </c>
      <c r="T21" s="57">
        <f>Inputs!AN$29</f>
        <v>0</v>
      </c>
      <c r="U21" s="57">
        <f>Inputs!AN$30</f>
        <v>0</v>
      </c>
      <c r="V21" s="99">
        <f>Inputs!AO$32</f>
        <v>0</v>
      </c>
      <c r="W21" s="99">
        <f>Inputs!AN$32</f>
        <v>0</v>
      </c>
      <c r="X21" s="99">
        <f>Inputs!AO$33</f>
        <v>0</v>
      </c>
      <c r="Y21" s="99">
        <f>Inputs!AN$33</f>
        <v>0</v>
      </c>
      <c r="Z21" s="57"/>
      <c r="AA21" s="57"/>
      <c r="AB21" s="57">
        <f t="shared" si="0"/>
        <v>0</v>
      </c>
      <c r="AC21" s="57">
        <f t="shared" si="1"/>
        <v>0</v>
      </c>
      <c r="AD21" s="57"/>
      <c r="AE21" s="57"/>
      <c r="AF21" s="57">
        <f>'20'!F$53</f>
        <v>0</v>
      </c>
      <c r="AG21" s="57">
        <f>'20'!G$53</f>
        <v>0</v>
      </c>
      <c r="AH21" s="57"/>
      <c r="AI21" s="57"/>
      <c r="AJ21" s="57" t="e">
        <f>'20'!I$51</f>
        <v>#DIV/0!</v>
      </c>
      <c r="AK21" s="57" t="e">
        <f>'20'!I$52</f>
        <v>#DIV/0!</v>
      </c>
      <c r="AL21" s="57">
        <f>'20'!I$58</f>
        <v>0</v>
      </c>
      <c r="AM21" s="57">
        <f>'20'!I$59</f>
        <v>0</v>
      </c>
      <c r="AN21" s="57">
        <f>'20'!I$60</f>
        <v>0</v>
      </c>
      <c r="AO21" s="57">
        <f>'20'!J$7</f>
        <v>0</v>
      </c>
      <c r="AP21" s="57">
        <f>'20'!J$8</f>
        <v>0</v>
      </c>
      <c r="AQ21" s="57">
        <f>'20'!J$9</f>
        <v>0</v>
      </c>
      <c r="AR21" s="57">
        <f>'20'!K$13</f>
        <v>0</v>
      </c>
      <c r="AS21" s="57">
        <f>'20'!K$14</f>
        <v>0</v>
      </c>
      <c r="AT21" s="57" t="e">
        <f t="shared" si="2"/>
        <v>#DIV/0!</v>
      </c>
      <c r="AU21" s="57">
        <f>Inputs!AN$47</f>
        <v>0</v>
      </c>
    </row>
    <row r="22" spans="1:47" s="78" customFormat="1">
      <c r="B22" s="79"/>
      <c r="C22" s="80"/>
    </row>
    <row r="23" spans="1:47" s="78" customFormat="1">
      <c r="B23" s="79"/>
      <c r="C23" s="80"/>
    </row>
    <row r="24" spans="1:47" s="78" customFormat="1">
      <c r="B24" s="79"/>
      <c r="C24" s="80"/>
    </row>
    <row r="25" spans="1:47" s="78" customFormat="1">
      <c r="B25" s="79"/>
      <c r="C25" s="80"/>
    </row>
    <row r="26" spans="1:47" s="78" customFormat="1">
      <c r="B26" s="79"/>
      <c r="C26" s="80"/>
    </row>
    <row r="27" spans="1:47" s="78" customFormat="1">
      <c r="B27" s="79"/>
      <c r="C27" s="80"/>
    </row>
    <row r="28" spans="1:47" s="78" customFormat="1">
      <c r="B28" s="79"/>
      <c r="C28" s="80"/>
    </row>
    <row r="29" spans="1:47" s="78" customFormat="1">
      <c r="B29" s="79"/>
      <c r="C29" s="80"/>
    </row>
    <row r="30" spans="1:47" s="78" customFormat="1">
      <c r="B30" s="79"/>
      <c r="C30" s="80"/>
    </row>
    <row r="31" spans="1:47" s="78" customFormat="1">
      <c r="B31" s="79"/>
      <c r="C31" s="80"/>
    </row>
    <row r="32" spans="1:47" s="78" customFormat="1">
      <c r="B32" s="79"/>
      <c r="C32" s="80"/>
    </row>
    <row r="33" spans="2:3" s="78" customFormat="1">
      <c r="B33" s="79"/>
      <c r="C33" s="80"/>
    </row>
    <row r="34" spans="2:3" s="78" customFormat="1">
      <c r="B34" s="79"/>
      <c r="C34" s="80"/>
    </row>
    <row r="35" spans="2:3" s="78" customFormat="1">
      <c r="B35" s="79"/>
      <c r="C35" s="80"/>
    </row>
    <row r="36" spans="2:3" s="78" customFormat="1">
      <c r="B36" s="79"/>
      <c r="C36" s="80"/>
    </row>
    <row r="37" spans="2:3" s="78" customFormat="1">
      <c r="B37" s="79"/>
      <c r="C37" s="80"/>
    </row>
    <row r="38" spans="2:3" s="78" customFormat="1">
      <c r="B38" s="79"/>
      <c r="C38" s="80"/>
    </row>
    <row r="39" spans="2:3" s="78" customFormat="1">
      <c r="B39" s="79"/>
      <c r="C39" s="80"/>
    </row>
    <row r="40" spans="2:3" s="78" customFormat="1">
      <c r="B40" s="79"/>
      <c r="C40" s="80"/>
    </row>
    <row r="41" spans="2:3" s="78" customFormat="1">
      <c r="C41" s="80"/>
    </row>
    <row r="42" spans="2:3" s="78" customFormat="1">
      <c r="C42" s="80"/>
    </row>
    <row r="43" spans="2:3" s="78" customFormat="1">
      <c r="C43" s="80"/>
    </row>
    <row r="44" spans="2:3" s="78" customFormat="1">
      <c r="C44" s="80"/>
    </row>
    <row r="45" spans="2:3" s="78" customFormat="1">
      <c r="C45" s="80"/>
    </row>
    <row r="46" spans="2:3" s="78" customFormat="1">
      <c r="C46" s="80"/>
    </row>
    <row r="47" spans="2:3" s="78" customFormat="1">
      <c r="C47" s="80"/>
    </row>
    <row r="48" spans="2:3" s="78" customFormat="1">
      <c r="C48" s="80"/>
    </row>
    <row r="49" spans="3:3" s="78" customFormat="1">
      <c r="C49" s="80"/>
    </row>
    <row r="50" spans="3:3" s="78" customFormat="1">
      <c r="C50" s="80"/>
    </row>
    <row r="51" spans="3:3" s="78" customFormat="1">
      <c r="C51" s="80"/>
    </row>
    <row r="52" spans="3:3" s="78" customFormat="1">
      <c r="C52" s="80"/>
    </row>
    <row r="53" spans="3:3" s="78" customFormat="1">
      <c r="C53" s="80"/>
    </row>
    <row r="54" spans="3:3" s="78" customFormat="1">
      <c r="C54" s="80"/>
    </row>
    <row r="55" spans="3:3" s="78" customFormat="1">
      <c r="C55" s="80"/>
    </row>
    <row r="56" spans="3:3" s="78" customFormat="1">
      <c r="C56" s="80"/>
    </row>
    <row r="57" spans="3:3" s="78" customFormat="1">
      <c r="C57" s="80"/>
    </row>
    <row r="58" spans="3:3" s="78" customFormat="1">
      <c r="C58" s="80"/>
    </row>
    <row r="59" spans="3:3" s="78" customFormat="1">
      <c r="C59" s="80"/>
    </row>
    <row r="60" spans="3:3" s="78" customFormat="1">
      <c r="C60" s="80"/>
    </row>
    <row r="61" spans="3:3" s="78" customFormat="1">
      <c r="C61" s="80"/>
    </row>
    <row r="62" spans="3:3" s="78" customFormat="1">
      <c r="C62" s="80"/>
    </row>
    <row r="63" spans="3:3" s="78" customFormat="1">
      <c r="C63" s="80"/>
    </row>
    <row r="64" spans="3:3" s="78" customFormat="1">
      <c r="C64" s="80"/>
    </row>
    <row r="65" spans="3:3" s="78" customFormat="1">
      <c r="C65" s="80"/>
    </row>
    <row r="66" spans="3:3" s="78" customFormat="1">
      <c r="C66" s="80"/>
    </row>
    <row r="67" spans="3:3" s="78" customFormat="1">
      <c r="C67" s="80"/>
    </row>
    <row r="68" spans="3:3" s="78" customFormat="1">
      <c r="C68" s="80"/>
    </row>
    <row r="69" spans="3:3" s="78" customFormat="1">
      <c r="C69" s="80"/>
    </row>
    <row r="70" spans="3:3" s="78" customFormat="1">
      <c r="C70" s="80"/>
    </row>
    <row r="71" spans="3:3" s="78" customFormat="1">
      <c r="C71" s="80"/>
    </row>
    <row r="72" spans="3:3" s="78" customFormat="1">
      <c r="C72" s="80"/>
    </row>
    <row r="73" spans="3:3" s="78" customFormat="1">
      <c r="C73" s="80"/>
    </row>
    <row r="74" spans="3:3" s="78" customFormat="1">
      <c r="C74" s="80"/>
    </row>
    <row r="75" spans="3:3" s="78" customFormat="1">
      <c r="C75" s="80"/>
    </row>
    <row r="76" spans="3:3" s="78" customFormat="1">
      <c r="C76" s="80"/>
    </row>
    <row r="77" spans="3:3" s="78" customFormat="1">
      <c r="C77" s="80"/>
    </row>
    <row r="78" spans="3:3" s="78" customFormat="1">
      <c r="C78" s="80"/>
    </row>
    <row r="79" spans="3:3" s="78" customFormat="1">
      <c r="C79" s="80"/>
    </row>
    <row r="80" spans="3:3" s="78" customFormat="1">
      <c r="C80" s="80"/>
    </row>
    <row r="81" spans="3:3" s="78" customFormat="1">
      <c r="C81" s="80"/>
    </row>
    <row r="82" spans="3:3" s="78" customFormat="1">
      <c r="C82" s="80"/>
    </row>
    <row r="83" spans="3:3" s="78" customFormat="1">
      <c r="C83" s="80"/>
    </row>
    <row r="84" spans="3:3" s="78" customFormat="1">
      <c r="C84" s="80"/>
    </row>
    <row r="85" spans="3:3" s="78" customFormat="1">
      <c r="C85" s="80"/>
    </row>
    <row r="86" spans="3:3" s="78" customFormat="1">
      <c r="C86" s="80"/>
    </row>
    <row r="87" spans="3:3" s="78" customFormat="1">
      <c r="C87" s="80"/>
    </row>
    <row r="88" spans="3:3" s="78" customFormat="1">
      <c r="C88" s="80"/>
    </row>
    <row r="89" spans="3:3" s="78" customFormat="1">
      <c r="C89" s="80"/>
    </row>
    <row r="90" spans="3:3" s="78" customFormat="1">
      <c r="C90" s="80"/>
    </row>
    <row r="91" spans="3:3" s="78" customFormat="1">
      <c r="C91" s="80"/>
    </row>
    <row r="92" spans="3:3" s="78" customFormat="1">
      <c r="C92" s="80"/>
    </row>
    <row r="93" spans="3:3" s="78" customFormat="1">
      <c r="C93" s="80"/>
    </row>
    <row r="94" spans="3:3" s="78" customFormat="1">
      <c r="C94" s="80"/>
    </row>
    <row r="95" spans="3:3" s="78" customFormat="1">
      <c r="C95" s="80"/>
    </row>
    <row r="96" spans="3:3" s="78" customFormat="1">
      <c r="C96" s="80"/>
    </row>
    <row r="97" spans="3:3" s="78" customFormat="1">
      <c r="C97" s="80"/>
    </row>
    <row r="98" spans="3:3" s="78" customFormat="1">
      <c r="C98" s="80"/>
    </row>
    <row r="99" spans="3:3" s="78" customFormat="1">
      <c r="C99" s="80"/>
    </row>
    <row r="100" spans="3:3" s="78" customFormat="1">
      <c r="C100" s="80"/>
    </row>
    <row r="101" spans="3:3" s="78" customFormat="1">
      <c r="C101" s="80"/>
    </row>
    <row r="102" spans="3:3" s="78" customFormat="1">
      <c r="C102" s="80"/>
    </row>
    <row r="103" spans="3:3" s="78" customFormat="1">
      <c r="C103" s="80"/>
    </row>
    <row r="104" spans="3:3" s="78" customFormat="1">
      <c r="C104" s="80"/>
    </row>
    <row r="105" spans="3:3" s="78" customFormat="1">
      <c r="C105" s="80"/>
    </row>
    <row r="106" spans="3:3" s="78" customFormat="1">
      <c r="C106" s="80"/>
    </row>
    <row r="107" spans="3:3" s="78" customFormat="1">
      <c r="C107" s="80"/>
    </row>
    <row r="108" spans="3:3" s="78" customFormat="1">
      <c r="C108" s="80"/>
    </row>
    <row r="109" spans="3:3" s="78" customFormat="1">
      <c r="C109" s="80"/>
    </row>
    <row r="110" spans="3:3" s="78" customFormat="1">
      <c r="C110" s="80"/>
    </row>
    <row r="111" spans="3:3" s="78" customFormat="1">
      <c r="C111" s="80"/>
    </row>
    <row r="112" spans="3:3" s="78" customFormat="1">
      <c r="C112" s="80"/>
    </row>
    <row r="113" spans="3:3" s="78" customFormat="1">
      <c r="C113" s="80"/>
    </row>
    <row r="114" spans="3:3" s="78" customFormat="1">
      <c r="C114" s="80"/>
    </row>
    <row r="115" spans="3:3" s="78" customFormat="1">
      <c r="C115" s="80"/>
    </row>
    <row r="116" spans="3:3" s="78" customFormat="1">
      <c r="C116" s="80"/>
    </row>
    <row r="117" spans="3:3" s="78" customFormat="1">
      <c r="C117" s="80"/>
    </row>
    <row r="118" spans="3:3" s="78" customFormat="1">
      <c r="C118" s="80"/>
    </row>
    <row r="119" spans="3:3" s="78" customFormat="1">
      <c r="C119" s="80"/>
    </row>
    <row r="120" spans="3:3" s="78" customFormat="1">
      <c r="C120" s="80"/>
    </row>
    <row r="121" spans="3:3" s="78" customFormat="1">
      <c r="C121" s="80"/>
    </row>
    <row r="122" spans="3:3" s="78" customFormat="1">
      <c r="C122" s="80"/>
    </row>
    <row r="123" spans="3:3" s="78" customFormat="1">
      <c r="C123" s="80"/>
    </row>
    <row r="124" spans="3:3" s="78" customFormat="1">
      <c r="C124" s="80"/>
    </row>
    <row r="125" spans="3:3" s="78" customFormat="1">
      <c r="C125" s="80"/>
    </row>
    <row r="126" spans="3:3" s="78" customFormat="1">
      <c r="C126" s="80"/>
    </row>
    <row r="127" spans="3:3" s="78" customFormat="1">
      <c r="C127" s="80"/>
    </row>
    <row r="128" spans="3:3" s="78" customFormat="1">
      <c r="C128" s="80"/>
    </row>
    <row r="129" spans="3:3" s="78" customFormat="1">
      <c r="C129" s="80"/>
    </row>
    <row r="130" spans="3:3" s="78" customFormat="1">
      <c r="C130" s="80"/>
    </row>
    <row r="131" spans="3:3" s="78" customFormat="1">
      <c r="C131" s="80"/>
    </row>
    <row r="132" spans="3:3" s="78" customFormat="1">
      <c r="C132" s="80"/>
    </row>
    <row r="133" spans="3:3" s="78" customFormat="1">
      <c r="C133" s="80"/>
    </row>
    <row r="134" spans="3:3" s="78" customFormat="1">
      <c r="C134" s="80"/>
    </row>
    <row r="135" spans="3:3" s="78" customFormat="1">
      <c r="C135" s="80"/>
    </row>
    <row r="136" spans="3:3" s="78" customFormat="1">
      <c r="C136" s="80"/>
    </row>
    <row r="137" spans="3:3" s="78" customFormat="1">
      <c r="C137" s="80"/>
    </row>
    <row r="138" spans="3:3" s="78" customFormat="1">
      <c r="C138" s="80"/>
    </row>
    <row r="139" spans="3:3" s="78" customFormat="1">
      <c r="C139" s="80"/>
    </row>
    <row r="140" spans="3:3" s="78" customFormat="1">
      <c r="C140" s="80"/>
    </row>
    <row r="141" spans="3:3" s="78" customFormat="1">
      <c r="C141" s="80"/>
    </row>
    <row r="142" spans="3:3" s="78" customFormat="1">
      <c r="C142" s="80"/>
    </row>
    <row r="143" spans="3:3" s="78" customFormat="1">
      <c r="C143" s="80"/>
    </row>
    <row r="144" spans="3:3" s="78" customFormat="1">
      <c r="C144" s="80"/>
    </row>
    <row r="145" spans="3:3" s="78" customFormat="1">
      <c r="C145" s="80"/>
    </row>
    <row r="146" spans="3:3" s="78" customFormat="1">
      <c r="C146" s="80"/>
    </row>
    <row r="147" spans="3:3" s="78" customFormat="1">
      <c r="C147" s="80"/>
    </row>
    <row r="148" spans="3:3" s="78" customFormat="1">
      <c r="C148" s="80"/>
    </row>
    <row r="149" spans="3:3" s="78" customFormat="1">
      <c r="C149" s="80"/>
    </row>
    <row r="150" spans="3:3" s="78" customFormat="1">
      <c r="C150" s="80"/>
    </row>
    <row r="151" spans="3:3" s="78" customFormat="1">
      <c r="C151" s="80"/>
    </row>
    <row r="152" spans="3:3" s="78" customFormat="1">
      <c r="C152" s="80"/>
    </row>
    <row r="153" spans="3:3" s="78" customFormat="1">
      <c r="C153" s="80"/>
    </row>
    <row r="154" spans="3:3" s="78" customFormat="1">
      <c r="C154" s="80"/>
    </row>
    <row r="155" spans="3:3" s="78" customFormat="1"/>
    <row r="156" spans="3:3" s="78" customFormat="1"/>
    <row r="157" spans="3:3" s="78" customFormat="1"/>
    <row r="158" spans="3:3" s="78" customFormat="1"/>
    <row r="159" spans="3:3" s="78" customFormat="1"/>
    <row r="160" spans="3:3" s="78" customFormat="1"/>
    <row r="161" s="78" customFormat="1"/>
    <row r="162" s="78" customFormat="1"/>
    <row r="163" s="78" customFormat="1"/>
  </sheetData>
  <autoFilter ref="A1:AU2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V56"/>
  <sheetViews>
    <sheetView topLeftCell="B1" zoomScale="70" zoomScaleNormal="70" zoomScaleSheetLayoutView="75" workbookViewId="0">
      <selection activeCell="L32" sqref="L32"/>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0.8867187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27"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22" ht="33" customHeight="1">
      <c r="A1" s="1"/>
      <c r="B1" s="307" t="s">
        <v>127</v>
      </c>
      <c r="C1" s="308"/>
      <c r="D1" s="308"/>
      <c r="E1" s="308"/>
      <c r="F1" s="308"/>
      <c r="G1" s="308"/>
      <c r="H1" s="308"/>
      <c r="I1" s="308"/>
      <c r="J1" s="127"/>
      <c r="K1" s="127"/>
      <c r="N1" s="43" t="e">
        <f>#REF! &amp;  " - " &amp;#REF! &amp; " - " &amp;#REF! &amp; ". " &amp;  CHAR(10) &amp;#REF! &amp;#REF! &amp; " " &amp;#REF! &amp; CHAR(10) &amp;#REF! &amp; " : " &amp;#REF! &amp; " , " &amp;#REF! &amp; CHAR(10) &amp; B27 &amp;  ROUND(F27,2) &amp; " , " &amp; ROUND(G27,2) &amp; CHAR(10) &amp; B28 &amp;  ROUND(F28,2) &amp; " , " &amp; ROUND(G28,2)</f>
        <v>#REF!</v>
      </c>
    </row>
    <row r="2" spans="1:22" ht="18.75" customHeight="1" thickBot="1">
      <c r="B2" s="3"/>
      <c r="C2" s="67"/>
      <c r="D2" s="3"/>
      <c r="E2" s="67"/>
      <c r="F2" s="3"/>
      <c r="G2" s="66"/>
      <c r="H2" s="3"/>
      <c r="I2" s="67"/>
      <c r="J2" s="111"/>
      <c r="K2" s="111"/>
    </row>
    <row r="3" spans="1:22" s="23" customFormat="1" ht="23.4" thickBot="1">
      <c r="A3" s="17"/>
      <c r="B3" s="18"/>
      <c r="C3" s="19"/>
      <c r="D3" s="17"/>
      <c r="E3" s="17"/>
      <c r="F3" s="18"/>
      <c r="G3" s="18"/>
      <c r="H3" s="20"/>
      <c r="I3" s="21"/>
      <c r="J3" s="21"/>
      <c r="K3" s="21"/>
      <c r="L3" s="22"/>
      <c r="V3" s="20"/>
    </row>
    <row r="4" spans="1:22" ht="18.600000000000001" thickTop="1" thickBot="1">
      <c r="A4" s="317"/>
      <c r="B4" s="305" t="str">
        <f>Inputs!A52</f>
        <v>Rounds No.</v>
      </c>
      <c r="C4" s="305" t="s">
        <v>37</v>
      </c>
      <c r="D4" s="319" t="s">
        <v>38</v>
      </c>
      <c r="E4" s="320"/>
      <c r="F4" s="319" t="s">
        <v>39</v>
      </c>
      <c r="G4" s="320"/>
      <c r="H4" s="305" t="s">
        <v>3</v>
      </c>
      <c r="I4" s="305" t="s">
        <v>4</v>
      </c>
      <c r="J4" s="113"/>
      <c r="K4" s="113"/>
      <c r="U4" s="127"/>
      <c r="V4" s="2"/>
    </row>
    <row r="5" spans="1:22" ht="18.600000000000001" thickTop="1" thickBot="1">
      <c r="A5" s="317"/>
      <c r="B5" s="318"/>
      <c r="C5" s="306"/>
      <c r="D5" s="129" t="s">
        <v>33</v>
      </c>
      <c r="E5" s="12" t="s">
        <v>34</v>
      </c>
      <c r="F5" s="12" t="s">
        <v>33</v>
      </c>
      <c r="G5" s="12" t="s">
        <v>34</v>
      </c>
      <c r="H5" s="306"/>
      <c r="I5" s="306"/>
      <c r="J5" s="113"/>
      <c r="K5" s="113"/>
      <c r="U5" s="127"/>
      <c r="V5" s="2"/>
    </row>
    <row r="6" spans="1:22" ht="18.600000000000001" thickTop="1" thickBot="1">
      <c r="A6" s="128"/>
      <c r="B6" s="48">
        <f>Inputs!A53</f>
        <v>1</v>
      </c>
      <c r="C6" s="47">
        <f>Inputs!B15</f>
        <v>999</v>
      </c>
      <c r="D6" s="138" t="e">
        <f>IF('1'!D$51="",NA(),'1'!D$51)</f>
        <v>#DIV/0!</v>
      </c>
      <c r="E6" s="139" t="e">
        <f>IF('1'!E$51="",NA(),'1'!E$51)</f>
        <v>#DIV/0!</v>
      </c>
      <c r="F6" s="24" t="e">
        <f t="shared" ref="F6:F15" si="0">D6*10/C6</f>
        <v>#DIV/0!</v>
      </c>
      <c r="G6" s="24" t="e">
        <f t="shared" ref="G6:G15" si="1">E6*10/C6</f>
        <v>#DIV/0!</v>
      </c>
      <c r="H6" s="96">
        <f>Inputs!B13</f>
        <v>42696</v>
      </c>
      <c r="I6" s="25">
        <f>Inputs!B14</f>
        <v>0.5395833333333333</v>
      </c>
      <c r="J6" s="114" t="s">
        <v>144</v>
      </c>
      <c r="K6" s="114"/>
      <c r="U6" s="127"/>
      <c r="V6" s="2"/>
    </row>
    <row r="7" spans="1:22" ht="18" thickBot="1">
      <c r="A7" s="128"/>
      <c r="B7" s="48">
        <f>Inputs!A54</f>
        <v>2</v>
      </c>
      <c r="C7" s="47">
        <f>Inputs!D15</f>
        <v>1497</v>
      </c>
      <c r="D7" s="135">
        <f>IF('2'!D$51="",NA(),'2'!D$51)</f>
        <v>-23</v>
      </c>
      <c r="E7" s="136">
        <f>IF('2'!E$51="",NA(),'2'!E$51)</f>
        <v>-33</v>
      </c>
      <c r="F7" s="24">
        <f t="shared" si="0"/>
        <v>-0.15364061456245826</v>
      </c>
      <c r="G7" s="24">
        <f t="shared" si="1"/>
        <v>-0.22044088176352705</v>
      </c>
      <c r="H7" s="96">
        <f>Inputs!D13</f>
        <v>0</v>
      </c>
      <c r="I7" s="25">
        <f>Inputs!D14</f>
        <v>0</v>
      </c>
      <c r="J7" s="114"/>
      <c r="K7" s="114"/>
      <c r="U7" s="127"/>
      <c r="V7" s="2"/>
    </row>
    <row r="8" spans="1:22" ht="18" thickBot="1">
      <c r="A8" s="128"/>
      <c r="B8" s="48">
        <f>Inputs!A55</f>
        <v>3</v>
      </c>
      <c r="C8" s="47">
        <f>Inputs!F15</f>
        <v>1500</v>
      </c>
      <c r="D8" s="137">
        <f>IF('3'!D$51="",NA(),'3'!D$51)</f>
        <v>-2.2222222222222223</v>
      </c>
      <c r="E8" s="140">
        <f>IF('3'!E$51="",NA(),'3'!E$51)</f>
        <v>15.777777777777779</v>
      </c>
      <c r="F8" s="24">
        <f t="shared" si="0"/>
        <v>-1.4814814814814814E-2</v>
      </c>
      <c r="G8" s="24">
        <f t="shared" si="1"/>
        <v>0.10518518518518519</v>
      </c>
      <c r="H8" s="96">
        <f>Inputs!F13</f>
        <v>0</v>
      </c>
      <c r="I8" s="25">
        <f>Inputs!F14</f>
        <v>0</v>
      </c>
      <c r="J8" s="114"/>
      <c r="K8" s="114"/>
      <c r="U8" s="127"/>
      <c r="V8" s="2"/>
    </row>
    <row r="9" spans="1:22" ht="18" thickBot="1">
      <c r="A9" s="128"/>
      <c r="B9" s="48">
        <f>Inputs!A56</f>
        <v>4</v>
      </c>
      <c r="C9" s="47">
        <f>Inputs!H15</f>
        <v>1000</v>
      </c>
      <c r="D9" s="155">
        <f>IF('4'!D$51="",NA(),'4'!D$51)</f>
        <v>-26.25</v>
      </c>
      <c r="E9" s="156">
        <f>IF('4'!E$51="",NA(),'4'!E$51)</f>
        <v>12.5</v>
      </c>
      <c r="F9" s="24">
        <f t="shared" si="0"/>
        <v>-0.26250000000000001</v>
      </c>
      <c r="G9" s="24">
        <f t="shared" si="1"/>
        <v>0.125</v>
      </c>
      <c r="H9" s="96">
        <f>Inputs!H13</f>
        <v>0</v>
      </c>
      <c r="I9" s="25">
        <f>Inputs!H14</f>
        <v>0</v>
      </c>
      <c r="J9" s="114"/>
      <c r="K9" s="114"/>
      <c r="U9" s="127"/>
      <c r="V9" s="2"/>
    </row>
    <row r="10" spans="1:22" ht="18" thickBot="1">
      <c r="A10" s="128"/>
      <c r="B10" s="48">
        <f>Inputs!A57</f>
        <v>5</v>
      </c>
      <c r="C10" s="47">
        <f>Inputs!J15</f>
        <v>1500</v>
      </c>
      <c r="D10" s="157">
        <f>IF('5'!D$51="",NA(),'5'!D$51)</f>
        <v>-31.375</v>
      </c>
      <c r="E10" s="158">
        <f>IF('5'!E$51="",NA(),'5'!E$51)</f>
        <v>14.5</v>
      </c>
      <c r="F10" s="24">
        <f t="shared" si="0"/>
        <v>-0.20916666666666667</v>
      </c>
      <c r="G10" s="24">
        <f t="shared" si="1"/>
        <v>9.6666666666666665E-2</v>
      </c>
      <c r="H10" s="96">
        <f>Inputs!J13</f>
        <v>0</v>
      </c>
      <c r="I10" s="25">
        <f>Inputs!J14</f>
        <v>0</v>
      </c>
      <c r="J10" s="114"/>
      <c r="K10" s="114"/>
      <c r="U10" s="127"/>
      <c r="V10" s="2"/>
    </row>
    <row r="11" spans="1:22" ht="18" thickBot="1">
      <c r="A11" s="128"/>
      <c r="B11" s="48">
        <f>Inputs!A58</f>
        <v>6</v>
      </c>
      <c r="C11" s="47">
        <f>Inputs!L15</f>
        <v>1500</v>
      </c>
      <c r="D11" s="141">
        <f>IF('6'!D$51="",NA(),'6'!D$51)</f>
        <v>-36.799999999999997</v>
      </c>
      <c r="E11" s="142">
        <f>IF('6'!E$51="",NA(),'6'!E$51)</f>
        <v>-6.8</v>
      </c>
      <c r="F11" s="24">
        <f t="shared" si="0"/>
        <v>-0.24533333333333332</v>
      </c>
      <c r="G11" s="24">
        <f t="shared" si="1"/>
        <v>-4.5333333333333337E-2</v>
      </c>
      <c r="H11" s="96">
        <f>Inputs!L13</f>
        <v>0</v>
      </c>
      <c r="I11" s="25">
        <f>Inputs!L14</f>
        <v>0</v>
      </c>
      <c r="J11" s="114"/>
      <c r="K11" s="114"/>
      <c r="U11" s="127"/>
      <c r="V11" s="2"/>
    </row>
    <row r="12" spans="1:22" ht="18" thickBot="1">
      <c r="A12" s="128"/>
      <c r="B12" s="48">
        <f>Inputs!A59</f>
        <v>7</v>
      </c>
      <c r="C12" s="47">
        <f>Inputs!N15</f>
        <v>1001</v>
      </c>
      <c r="D12" s="159">
        <f>IF('7'!D$51="",NA(),'7'!D$51)</f>
        <v>-22.2</v>
      </c>
      <c r="E12" s="160">
        <f>IF('7'!E$51="",NA(),'7'!E$51)</f>
        <v>32.200000000000003</v>
      </c>
      <c r="F12" s="24">
        <f t="shared" si="0"/>
        <v>-0.22177822177822179</v>
      </c>
      <c r="G12" s="24">
        <f t="shared" si="1"/>
        <v>0.32167832167832167</v>
      </c>
      <c r="H12" s="96">
        <f>Inputs!N13</f>
        <v>0</v>
      </c>
      <c r="I12" s="25">
        <f>Inputs!N14</f>
        <v>0</v>
      </c>
      <c r="J12" s="114"/>
      <c r="K12" s="114"/>
      <c r="U12" s="127"/>
      <c r="V12" s="2"/>
    </row>
    <row r="13" spans="1:22" ht="18" thickBot="1">
      <c r="A13" s="128"/>
      <c r="B13" s="48">
        <f>Inputs!A60</f>
        <v>8</v>
      </c>
      <c r="C13" s="47">
        <f>Inputs!Q15</f>
        <v>0</v>
      </c>
      <c r="D13" s="138">
        <f>IF('8'!D$51="",NA(),'8'!D$51)</f>
        <v>-18.600000000000001</v>
      </c>
      <c r="E13" s="139">
        <f>IF('8'!E$51="",NA(),'8'!E$51)</f>
        <v>24.6</v>
      </c>
      <c r="F13" s="24" t="e">
        <f t="shared" si="0"/>
        <v>#DIV/0!</v>
      </c>
      <c r="G13" s="24" t="e">
        <f t="shared" si="1"/>
        <v>#DIV/0!</v>
      </c>
      <c r="H13" s="96">
        <f>Inputs!P13</f>
        <v>0</v>
      </c>
      <c r="I13" s="25">
        <f>Inputs!P14</f>
        <v>0</v>
      </c>
      <c r="J13" s="114"/>
      <c r="K13" s="114"/>
      <c r="U13" s="127"/>
      <c r="V13" s="2"/>
    </row>
    <row r="14" spans="1:22" ht="18" thickBot="1">
      <c r="A14" s="128"/>
      <c r="B14" s="48">
        <f>Inputs!A61</f>
        <v>9</v>
      </c>
      <c r="C14" s="47">
        <f>Inputs!R15</f>
        <v>1504</v>
      </c>
      <c r="D14" s="138">
        <f>IF('9'!D$51="",NA(),'9'!D$51)</f>
        <v>-35.166666666666664</v>
      </c>
      <c r="E14" s="139">
        <f>IF('9'!E$51="",NA(),'9'!E$51)</f>
        <v>15</v>
      </c>
      <c r="F14" s="24">
        <f t="shared" si="0"/>
        <v>-0.23382092198581558</v>
      </c>
      <c r="G14" s="24">
        <f t="shared" si="1"/>
        <v>9.9734042553191488E-2</v>
      </c>
      <c r="H14" s="96">
        <f>Inputs!R13</f>
        <v>0</v>
      </c>
      <c r="I14" s="25">
        <f>Inputs!R14</f>
        <v>0</v>
      </c>
      <c r="J14" s="114"/>
      <c r="K14" s="114"/>
      <c r="U14" s="127"/>
      <c r="V14" s="2"/>
    </row>
    <row r="15" spans="1:22" ht="18" thickBot="1">
      <c r="A15" s="128"/>
      <c r="B15" s="48">
        <f>Inputs!A62</f>
        <v>10</v>
      </c>
      <c r="C15" s="47">
        <f>Inputs!T15</f>
        <v>1504</v>
      </c>
      <c r="D15" s="138">
        <f>IF('10'!D$51="",NA(),'10'!D$51)</f>
        <v>-50</v>
      </c>
      <c r="E15" s="139">
        <f>IF('10'!E$51="",NA(),'10'!E$51)</f>
        <v>46.5</v>
      </c>
      <c r="F15" s="24">
        <f t="shared" si="0"/>
        <v>-0.33244680851063829</v>
      </c>
      <c r="G15" s="24">
        <f t="shared" si="1"/>
        <v>0.30917553191489361</v>
      </c>
      <c r="H15" s="96">
        <f>Inputs!T13</f>
        <v>0</v>
      </c>
      <c r="I15" s="25">
        <f>Inputs!T14</f>
        <v>0</v>
      </c>
      <c r="J15" s="114"/>
      <c r="K15" s="114"/>
      <c r="U15" s="127"/>
      <c r="V15" s="2"/>
    </row>
    <row r="16" spans="1:22" ht="18" thickBot="1">
      <c r="A16" s="128"/>
      <c r="B16" s="48">
        <f>Inputs!A63</f>
        <v>11</v>
      </c>
      <c r="C16" s="47">
        <f>Inputs!V15</f>
        <v>546</v>
      </c>
      <c r="D16" s="138" t="e">
        <f>IF('11'!D$51="",NA(),'11'!D$51)</f>
        <v>#DIV/0!</v>
      </c>
      <c r="E16" s="139" t="e">
        <f>IF('11'!E$51="",NA(),'11'!E$51)</f>
        <v>#DIV/0!</v>
      </c>
      <c r="F16" s="24" t="e">
        <f t="shared" ref="F16:F25" si="2">D16*10/C16</f>
        <v>#DIV/0!</v>
      </c>
      <c r="G16" s="24" t="e">
        <f t="shared" ref="G16:G25" si="3">E16*10/C16</f>
        <v>#DIV/0!</v>
      </c>
      <c r="H16" s="96">
        <f>Inputs!V13</f>
        <v>0</v>
      </c>
      <c r="I16" s="25">
        <f>Inputs!V14</f>
        <v>0</v>
      </c>
      <c r="J16" s="114"/>
      <c r="K16" s="114"/>
      <c r="U16" s="127"/>
      <c r="V16" s="2"/>
    </row>
    <row r="17" spans="1:22" ht="18" thickBot="1">
      <c r="A17" s="128"/>
      <c r="B17" s="48">
        <f>Inputs!A64</f>
        <v>12</v>
      </c>
      <c r="C17" s="47">
        <f>Inputs!X15</f>
        <v>1002</v>
      </c>
      <c r="D17" s="138">
        <f>IF('12'!D$51="",NA(),'12'!D$51)</f>
        <v>-2.4</v>
      </c>
      <c r="E17" s="139">
        <f>IF('12'!E$51="",NA(),'12'!E$51)</f>
        <v>-8.4</v>
      </c>
      <c r="F17" s="24">
        <f t="shared" si="2"/>
        <v>-2.3952095808383235E-2</v>
      </c>
      <c r="G17" s="24">
        <f t="shared" si="3"/>
        <v>-8.3832335329341312E-2</v>
      </c>
      <c r="H17" s="96">
        <f>Inputs!X13</f>
        <v>0</v>
      </c>
      <c r="I17" s="25">
        <f>Inputs!X14</f>
        <v>0</v>
      </c>
      <c r="J17" s="114"/>
      <c r="K17" s="114"/>
      <c r="U17" s="127"/>
      <c r="V17" s="2"/>
    </row>
    <row r="18" spans="1:22" ht="18" thickBot="1">
      <c r="A18" s="128"/>
      <c r="B18" s="48">
        <f>Inputs!A65</f>
        <v>13</v>
      </c>
      <c r="C18" s="47">
        <f>Inputs!Z15</f>
        <v>1000</v>
      </c>
      <c r="D18" s="138">
        <f>IF('13'!D$51="",NA(),'13'!D$51)</f>
        <v>-36</v>
      </c>
      <c r="E18" s="139">
        <f>IF('13'!E$51="",NA(),'13'!E$51)</f>
        <v>-29.1</v>
      </c>
      <c r="F18" s="24">
        <f t="shared" si="2"/>
        <v>-0.36</v>
      </c>
      <c r="G18" s="24">
        <f t="shared" si="3"/>
        <v>-0.29099999999999998</v>
      </c>
      <c r="H18" s="96">
        <f>Inputs!Z13</f>
        <v>0</v>
      </c>
      <c r="I18" s="25">
        <f>Inputs!Z14</f>
        <v>0</v>
      </c>
      <c r="J18" s="114"/>
      <c r="K18" s="114"/>
      <c r="U18" s="127"/>
      <c r="V18" s="2"/>
    </row>
    <row r="19" spans="1:22" ht="18" thickBot="1">
      <c r="A19" s="128"/>
      <c r="B19" s="48">
        <f>Inputs!A66</f>
        <v>14</v>
      </c>
      <c r="C19" s="47">
        <f>Inputs!AB15</f>
        <v>1500</v>
      </c>
      <c r="D19" s="138">
        <f>IF('14'!D$51="",NA(),'14'!D$51)</f>
        <v>-37.571428571428569</v>
      </c>
      <c r="E19" s="139">
        <f>IF('14'!E$51="",NA(),'14'!E$51)</f>
        <v>-7.2857142857142856</v>
      </c>
      <c r="F19" s="24">
        <f t="shared" si="2"/>
        <v>-0.25047619047619046</v>
      </c>
      <c r="G19" s="24">
        <f t="shared" si="3"/>
        <v>-4.8571428571428571E-2</v>
      </c>
      <c r="H19" s="96">
        <f>Inputs!AB13</f>
        <v>0</v>
      </c>
      <c r="I19" s="25">
        <f>Inputs!AB14</f>
        <v>0</v>
      </c>
      <c r="J19" s="114"/>
      <c r="K19" s="114"/>
      <c r="U19" s="127"/>
      <c r="V19" s="2"/>
    </row>
    <row r="20" spans="1:22" ht="18" thickBot="1">
      <c r="A20" s="128"/>
      <c r="B20" s="48">
        <f>Inputs!A67</f>
        <v>15</v>
      </c>
      <c r="C20" s="47">
        <f>Inputs!AD15</f>
        <v>1500</v>
      </c>
      <c r="D20" s="138">
        <f>IF('15'!D$51="",NA(),'15'!D$51)</f>
        <v>-26</v>
      </c>
      <c r="E20" s="139">
        <f>IF('15'!E$51="",NA(),'15'!E$51)</f>
        <v>-2</v>
      </c>
      <c r="F20" s="24">
        <f t="shared" si="2"/>
        <v>-0.17333333333333334</v>
      </c>
      <c r="G20" s="24">
        <f t="shared" si="3"/>
        <v>-1.3333333333333334E-2</v>
      </c>
      <c r="H20" s="96">
        <f>Inputs!AD13</f>
        <v>0</v>
      </c>
      <c r="I20" s="25">
        <f>Inputs!AD14</f>
        <v>0</v>
      </c>
      <c r="J20" s="114"/>
      <c r="K20" s="114"/>
      <c r="U20" s="127"/>
      <c r="V20" s="2"/>
    </row>
    <row r="21" spans="1:22" ht="18" thickBot="1">
      <c r="A21" s="128"/>
      <c r="B21" s="48">
        <f>Inputs!A68</f>
        <v>16</v>
      </c>
      <c r="C21" s="47">
        <f>Inputs!AF15</f>
        <v>1500</v>
      </c>
      <c r="D21" s="138">
        <f>IF('16'!D$51="",NA(),'16'!D$51)</f>
        <v>25.727272727272727</v>
      </c>
      <c r="E21" s="139">
        <f>IF('16'!E$51="",NA(),'16'!E$51)</f>
        <v>-23.818181818181817</v>
      </c>
      <c r="F21" s="24">
        <f t="shared" si="2"/>
        <v>0.17151515151515151</v>
      </c>
      <c r="G21" s="24">
        <f t="shared" si="3"/>
        <v>-0.15878787878787878</v>
      </c>
      <c r="H21" s="96">
        <f>Inputs!AF13</f>
        <v>0</v>
      </c>
      <c r="I21" s="25">
        <f>Inputs!AF14</f>
        <v>0</v>
      </c>
      <c r="J21" s="114"/>
      <c r="K21" s="114"/>
      <c r="U21" s="127"/>
      <c r="V21" s="2"/>
    </row>
    <row r="22" spans="1:22" ht="18" thickBot="1">
      <c r="A22" s="128"/>
      <c r="B22" s="48">
        <f>Inputs!A69</f>
        <v>17</v>
      </c>
      <c r="C22" s="47">
        <f>Inputs!AH15</f>
        <v>1000</v>
      </c>
      <c r="D22" s="138">
        <f>IF('17'!D$51="",NA(),'17'!D$51)</f>
        <v>8.6</v>
      </c>
      <c r="E22" s="139">
        <f>IF('17'!E$51="",NA(),'17'!E$51)</f>
        <v>5</v>
      </c>
      <c r="F22" s="24">
        <f t="shared" si="2"/>
        <v>8.5999999999999993E-2</v>
      </c>
      <c r="G22" s="24">
        <f t="shared" si="3"/>
        <v>0.05</v>
      </c>
      <c r="H22" s="96">
        <f>Inputs!AH13</f>
        <v>0</v>
      </c>
      <c r="I22" s="25">
        <f>Inputs!AH14</f>
        <v>0</v>
      </c>
      <c r="J22" s="114"/>
      <c r="K22" s="114"/>
      <c r="U22" s="127"/>
      <c r="V22" s="2"/>
    </row>
    <row r="23" spans="1:22" ht="18" thickBot="1">
      <c r="A23" s="128"/>
      <c r="B23" s="48">
        <f>Inputs!A70</f>
        <v>18</v>
      </c>
      <c r="C23" s="47">
        <f>Inputs!AJ15</f>
        <v>0</v>
      </c>
      <c r="D23" s="138" t="e">
        <f>IF('18'!D$51="",NA(),'18'!D$51)</f>
        <v>#DIV/0!</v>
      </c>
      <c r="E23" s="139" t="e">
        <f>IF('18'!E$51="",NA(),'18'!E$51)</f>
        <v>#DIV/0!</v>
      </c>
      <c r="F23" s="24" t="e">
        <f t="shared" si="2"/>
        <v>#DIV/0!</v>
      </c>
      <c r="G23" s="24" t="e">
        <f t="shared" si="3"/>
        <v>#DIV/0!</v>
      </c>
      <c r="H23" s="96">
        <f>Inputs!AJ13</f>
        <v>0</v>
      </c>
      <c r="I23" s="25">
        <f>Inputs!AJ14</f>
        <v>0</v>
      </c>
      <c r="J23" s="114"/>
      <c r="K23" s="114"/>
      <c r="U23" s="127"/>
      <c r="V23" s="2"/>
    </row>
    <row r="24" spans="1:22" ht="18" thickBot="1">
      <c r="A24" s="128"/>
      <c r="B24" s="48">
        <f>Inputs!A71</f>
        <v>19</v>
      </c>
      <c r="C24" s="47">
        <f>Inputs!AK15</f>
        <v>0</v>
      </c>
      <c r="D24" s="138" t="e">
        <f>IF('19'!D$51="",NA(),'19'!D$51)</f>
        <v>#DIV/0!</v>
      </c>
      <c r="E24" s="139" t="e">
        <f>IF('19'!E$51="",NA(),'19'!E$51)</f>
        <v>#DIV/0!</v>
      </c>
      <c r="F24" s="24" t="e">
        <f t="shared" si="2"/>
        <v>#DIV/0!</v>
      </c>
      <c r="G24" s="24" t="e">
        <f t="shared" si="3"/>
        <v>#DIV/0!</v>
      </c>
      <c r="H24" s="96">
        <f>Inputs!AL13</f>
        <v>0</v>
      </c>
      <c r="I24" s="25">
        <f>Inputs!AL14</f>
        <v>0</v>
      </c>
      <c r="J24" s="114"/>
      <c r="K24" s="114"/>
      <c r="U24" s="127"/>
      <c r="V24" s="2"/>
    </row>
    <row r="25" spans="1:22" ht="18" thickBot="1">
      <c r="A25" s="128"/>
      <c r="B25" s="48">
        <f>Inputs!A72</f>
        <v>20</v>
      </c>
      <c r="C25" s="47">
        <f>Inputs!AM15</f>
        <v>0</v>
      </c>
      <c r="D25" s="138" t="e">
        <f>IF('20'!D$51="",NA(),'20'!D$51)</f>
        <v>#DIV/0!</v>
      </c>
      <c r="E25" s="139" t="e">
        <f>IF('20'!E$51="",NA(),'20'!E$51)</f>
        <v>#DIV/0!</v>
      </c>
      <c r="F25" s="24" t="e">
        <f t="shared" si="2"/>
        <v>#DIV/0!</v>
      </c>
      <c r="G25" s="24" t="e">
        <f t="shared" si="3"/>
        <v>#DIV/0!</v>
      </c>
      <c r="H25" s="96">
        <f>Inputs!AN13</f>
        <v>0</v>
      </c>
      <c r="I25" s="25">
        <f>Inputs!AN14</f>
        <v>0</v>
      </c>
      <c r="J25" s="114"/>
      <c r="K25" s="114"/>
      <c r="U25" s="127"/>
      <c r="V25" s="2"/>
    </row>
    <row r="26" spans="1:22" ht="18.600000000000001" thickTop="1" thickBot="1">
      <c r="A26" s="15"/>
      <c r="B26" s="321" t="s">
        <v>40</v>
      </c>
      <c r="C26" s="321"/>
      <c r="D26" s="321"/>
      <c r="E26" s="321"/>
      <c r="F26" s="321"/>
      <c r="G26" s="321"/>
      <c r="H26" s="311" t="s">
        <v>2</v>
      </c>
      <c r="I26" s="312"/>
      <c r="J26" s="28"/>
      <c r="K26" s="28"/>
    </row>
    <row r="27" spans="1:22" ht="19.5" customHeight="1" thickTop="1" thickBot="1">
      <c r="B27" s="313" t="s">
        <v>41</v>
      </c>
      <c r="C27" s="314"/>
      <c r="D27" s="94">
        <f t="array" ref="D27">AVERAGE(IF(ISNUMBER(D6:D25),D6:D25))</f>
        <v>-20.883869648869645</v>
      </c>
      <c r="E27" s="95">
        <f t="array" ref="E27">AVERAGE(IF(ISNUMBER(E6:E25),E6:E25))</f>
        <v>3.7115921115921111</v>
      </c>
      <c r="F27" s="95">
        <f t="array" ref="F27">AVERAGE(IF(ISNUMBER(F6:F25),F6:F25))</f>
        <v>-0.15883913212533601</v>
      </c>
      <c r="G27" s="95">
        <f t="array" ref="G27">AVERAGE(IF(ISNUMBER(G6:G25),G6:G25))</f>
        <v>1.7581468348529732E-2</v>
      </c>
      <c r="H27" s="26" t="s">
        <v>33</v>
      </c>
      <c r="I27" s="27"/>
      <c r="J27" s="28"/>
      <c r="K27" s="28"/>
      <c r="M27" s="28"/>
    </row>
    <row r="28" spans="1:22" ht="19.5" customHeight="1" thickTop="1">
      <c r="B28" s="315" t="s">
        <v>42</v>
      </c>
      <c r="C28" s="316"/>
      <c r="D28" s="29">
        <f t="array" ref="D28">STDEV(IF(ISNUMBER(D6:D25),D6:D25))</f>
        <v>20.213698458623352</v>
      </c>
      <c r="E28" s="29">
        <f t="array" ref="E28">STDEV(IF(ISNUMBER(E6:E25),E6:E25))</f>
        <v>22.583253829425207</v>
      </c>
      <c r="F28" s="45">
        <f t="array" ref="F28">STDEV(IF(ISNUMBER(F6:F26),F6:F25))</f>
        <v>0.15630363148114124</v>
      </c>
      <c r="G28" s="45">
        <f t="array" ref="G28">STDEV(IF(ISNUMBER(G6:G25),G6:G25))</f>
        <v>0.17830999205041051</v>
      </c>
      <c r="H28" s="26" t="s">
        <v>34</v>
      </c>
      <c r="I28" s="30"/>
      <c r="J28" s="28"/>
      <c r="K28" s="28"/>
    </row>
    <row r="29" spans="1:22" ht="18.75" customHeight="1">
      <c r="B29" s="315" t="s">
        <v>43</v>
      </c>
      <c r="C29" s="316"/>
      <c r="D29" s="29">
        <f t="array" ref="D29">ABS(MAX(IF(ISNUMBER(D6:D25),(D6:D25))-(MIN(IF(ISNUMBER(D6:D25),(D6:D25))))))</f>
        <v>75.72727272727272</v>
      </c>
      <c r="E29" s="29">
        <f t="array" ref="E29">ABS(MAX(IF(ISNUMBER(E6:E25),(E6:E25))-(MIN(IF(ISNUMBER(E6:E25),(E6:E25))))))</f>
        <v>79.5</v>
      </c>
      <c r="F29" s="168">
        <f t="array" ref="F29">ABS(MAX(IF(ISNUMBER(F6:F25),(F6:F25))-(MIN(IF(ISNUMBER(F6:F25),(F6:F25))))))</f>
        <v>0.5315151515151515</v>
      </c>
      <c r="G29" s="168">
        <f t="array" ref="G29">ABS(MAX(IF(ISNUMBER(G6:G25),(G6:G25))-(MIN(IF(ISNUMBER(G6:G25),(G6:G25))))))</f>
        <v>0.61267832167832159</v>
      </c>
      <c r="H29" s="91" t="s">
        <v>44</v>
      </c>
      <c r="I29" s="46"/>
      <c r="J29" s="115"/>
      <c r="K29" s="115"/>
      <c r="L29" s="31"/>
    </row>
    <row r="30" spans="1:22" ht="18.75" customHeight="1" thickBot="1">
      <c r="B30" s="309" t="s">
        <v>45</v>
      </c>
      <c r="C30" s="310"/>
      <c r="D30" s="32" t="e">
        <f t="array" ref="D30">MAX(ABS(MAX(IF(NOT(ISNA(D6:D25)),D6:D25))-AVERAGE(IF(ISNUMBER(D6:D25),D6:D25))),ABS(MIN(IF(NOT(ISNA(D6:D25)),D6:D25))-AVERAGE(IF(ISNUMBER(D6:D25),D6:D25))))</f>
        <v>#DIV/0!</v>
      </c>
      <c r="E30" s="32" t="e">
        <f t="array" ref="E30">MAX(ABS(MAX(IF(NOT(ISNA(E6:E25)),E6:E25))-AVERAGE(IF(ISNUMBER(E6:E25),E6:E25))),ABS(MIN(IF(NOT(ISNA(E6:E25)),E6:E25))-AVERAGE(IF(ISNUMBER(E6:E25),E6:E25))))</f>
        <v>#DIV/0!</v>
      </c>
      <c r="F30" s="32" t="e">
        <f t="array" ref="F30">MAX(ABS(MAX(IF(NOT(ISNA(F6:F25)),F6:F25))-AVERAGE(IF(ISNUMBER(F6:F25),F6:F25))),ABS(MIN(IF(NOT(ISNA(F6:F25)),F6:F25))-AVERAGE(IF(ISNUMBER(F6:F25),F6:F25))))</f>
        <v>#DIV/0!</v>
      </c>
      <c r="G30" s="32" t="e">
        <f t="array" ref="G30">MAX(ABS(MAX(IF(NOT(ISNA(G6:G25)),G6:G25))-AVERAGE(IF(ISNUMBER(G6:G25),G6:G25))),ABS(MIN(IF(NOT(ISNA(G6:G25)),G6:G25))-AVERAGE(IF(ISNUMBER(G6:G25),G6:G25))))</f>
        <v>#DIV/0!</v>
      </c>
      <c r="H30" s="91" t="s">
        <v>56</v>
      </c>
      <c r="I30" s="46"/>
      <c r="J30" s="115"/>
      <c r="K30" s="115"/>
      <c r="L30" s="31"/>
    </row>
    <row r="31" spans="1:22" ht="21.6" thickTop="1">
      <c r="B31" s="33"/>
      <c r="H31" s="91" t="s">
        <v>57</v>
      </c>
      <c r="I31" s="46"/>
      <c r="J31" s="115"/>
      <c r="K31" s="115"/>
    </row>
    <row r="32" spans="1:22" ht="18.75" customHeight="1">
      <c r="C32" s="34"/>
      <c r="E32" s="35"/>
      <c r="H32" s="91" t="s">
        <v>58</v>
      </c>
      <c r="I32" s="46"/>
      <c r="J32" s="115"/>
      <c r="K32" s="115"/>
    </row>
    <row r="33" spans="8:22">
      <c r="L33" s="43"/>
      <c r="M33" s="44"/>
      <c r="N33" s="44"/>
    </row>
    <row r="34" spans="8:22">
      <c r="L34" s="43"/>
      <c r="M34" s="44"/>
      <c r="N34" s="44"/>
    </row>
    <row r="35" spans="8:22">
      <c r="L35" s="43"/>
      <c r="M35" s="44"/>
      <c r="N35" s="44"/>
    </row>
    <row r="36" spans="8:22">
      <c r="H36" s="145">
        <v>114.99999999999999</v>
      </c>
      <c r="I36" s="145">
        <v>114.99999999999999</v>
      </c>
      <c r="J36" s="40"/>
      <c r="K36" s="43" t="s">
        <v>50</v>
      </c>
      <c r="L36" s="44" t="e">
        <f t="array" ref="L36">MAX(IF(NOT(ISNA(D6:D25)),D6:D25))</f>
        <v>#DIV/0!</v>
      </c>
      <c r="M36" s="44" t="e">
        <f t="array" ref="M36">MAX(IF(NOT(ISNA(E6:E25)),E6:E25))</f>
        <v>#DIV/0!</v>
      </c>
      <c r="N36" s="44"/>
      <c r="V36" s="2"/>
    </row>
    <row r="37" spans="8:22">
      <c r="H37" s="145">
        <v>115</v>
      </c>
      <c r="I37" s="145">
        <v>-114.99999999999999</v>
      </c>
      <c r="J37" s="40"/>
      <c r="K37" s="43" t="s">
        <v>51</v>
      </c>
      <c r="L37" s="44" t="e">
        <f t="array" ref="L37">MIN(IF(NOT(ISNA(D6:D25)),D6:D25))</f>
        <v>#DIV/0!</v>
      </c>
      <c r="M37" s="44" t="e">
        <f t="array" ref="M37">MIN(IF(NOT(ISNA(E6:E25)),E6:E25))</f>
        <v>#DIV/0!</v>
      </c>
      <c r="N37" s="44"/>
      <c r="V37" s="2"/>
    </row>
    <row r="38" spans="8:22">
      <c r="H38" s="145">
        <v>-114.99999999999999</v>
      </c>
      <c r="I38" s="145">
        <v>-114.99999999999999</v>
      </c>
      <c r="J38" s="40"/>
      <c r="K38" s="43"/>
      <c r="L38" s="44"/>
      <c r="M38" s="44"/>
      <c r="V38" s="2"/>
    </row>
    <row r="39" spans="8:22">
      <c r="H39" s="145">
        <v>-114.99999999999999</v>
      </c>
      <c r="I39" s="145">
        <v>114.99999999999999</v>
      </c>
      <c r="J39" s="40"/>
      <c r="K39" s="43"/>
      <c r="L39" s="44" t="e">
        <f>L37</f>
        <v>#DIV/0!</v>
      </c>
      <c r="M39" s="44" t="e">
        <f>M37</f>
        <v>#DIV/0!</v>
      </c>
      <c r="V39" s="2"/>
    </row>
    <row r="40" spans="8:22">
      <c r="H40" s="145">
        <v>114.99999999999999</v>
      </c>
      <c r="I40" s="145">
        <v>114.99999999999999</v>
      </c>
      <c r="J40" s="40"/>
      <c r="K40" s="43"/>
      <c r="L40" s="44" t="e">
        <f>L37</f>
        <v>#DIV/0!</v>
      </c>
      <c r="M40" s="44" t="e">
        <f>M36</f>
        <v>#DIV/0!</v>
      </c>
      <c r="V40" s="2"/>
    </row>
    <row r="41" spans="8:22">
      <c r="K41" s="43"/>
      <c r="L41" s="44" t="e">
        <f>L36</f>
        <v>#DIV/0!</v>
      </c>
      <c r="M41" s="44" t="e">
        <f>M36</f>
        <v>#DIV/0!</v>
      </c>
    </row>
    <row r="42" spans="8:22">
      <c r="K42" s="43"/>
      <c r="L42" s="44" t="e">
        <f>L36</f>
        <v>#DIV/0!</v>
      </c>
      <c r="M42" s="44" t="e">
        <f>M37</f>
        <v>#DIV/0!</v>
      </c>
    </row>
    <row r="43" spans="8:22">
      <c r="K43" s="43"/>
      <c r="L43" s="44" t="e">
        <f>L37</f>
        <v>#DIV/0!</v>
      </c>
      <c r="M43" s="44" t="e">
        <f>M37</f>
        <v>#DIV/0!</v>
      </c>
    </row>
    <row r="56" spans="5:22">
      <c r="E56" s="2" t="s">
        <v>47</v>
      </c>
      <c r="V56" s="2"/>
    </row>
  </sheetData>
  <mergeCells count="14">
    <mergeCell ref="A4:A5"/>
    <mergeCell ref="B4:B5"/>
    <mergeCell ref="C4:C5"/>
    <mergeCell ref="D4:E4"/>
    <mergeCell ref="B26:G26"/>
    <mergeCell ref="F4:G4"/>
    <mergeCell ref="H4:H5"/>
    <mergeCell ref="I4:I5"/>
    <mergeCell ref="B1:I1"/>
    <mergeCell ref="B30:C30"/>
    <mergeCell ref="H26:I26"/>
    <mergeCell ref="B27:C27"/>
    <mergeCell ref="B28:C28"/>
    <mergeCell ref="B29:C29"/>
  </mergeCells>
  <printOptions horizontalCentered="1"/>
  <pageMargins left="0" right="0" top="0" bottom="0" header="0" footer="0"/>
  <pageSetup scale="5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55"/>
  <sheetViews>
    <sheetView zoomScale="55" zoomScaleNormal="55" workbookViewId="0">
      <pane xSplit="2" ySplit="1" topLeftCell="C20" activePane="bottomRight" state="frozen"/>
      <selection pane="topRight" activeCell="C1" sqref="C1"/>
      <selection pane="bottomLeft" activeCell="A2" sqref="A2"/>
      <selection pane="bottomRight" activeCell="A13" sqref="A13"/>
    </sheetView>
  </sheetViews>
  <sheetFormatPr defaultColWidth="9.109375" defaultRowHeight="14.4"/>
  <cols>
    <col min="1" max="1" width="14.109375" style="183" bestFit="1" customWidth="1"/>
    <col min="2" max="2" width="9.33203125" style="185" customWidth="1"/>
    <col min="3" max="9" width="9.109375" style="183"/>
    <col min="10" max="10" width="6.88671875" style="183" customWidth="1"/>
    <col min="11" max="11" width="14.109375" style="185" customWidth="1"/>
    <col min="12" max="12" width="8.88671875" style="185" customWidth="1"/>
    <col min="13" max="16384" width="9.109375" style="183"/>
  </cols>
  <sheetData>
    <row r="1" spans="1:26" ht="125.25" customHeight="1"/>
    <row r="2" spans="1:26">
      <c r="A2" s="238" t="s">
        <v>206</v>
      </c>
      <c r="B2" s="237"/>
      <c r="C2" s="238"/>
      <c r="K2" s="238" t="s">
        <v>206</v>
      </c>
      <c r="L2" s="237"/>
      <c r="M2" s="238"/>
      <c r="V2" s="238"/>
      <c r="W2" s="238"/>
      <c r="X2" s="238"/>
      <c r="Y2" s="238"/>
      <c r="Z2" s="238" t="s">
        <v>205</v>
      </c>
    </row>
    <row r="3" spans="1:26" ht="28.8">
      <c r="A3" s="219" t="s">
        <v>109</v>
      </c>
      <c r="B3" s="218" t="s">
        <v>160</v>
      </c>
      <c r="K3" s="184" t="s">
        <v>109</v>
      </c>
      <c r="L3" s="245" t="s">
        <v>162</v>
      </c>
      <c r="V3" s="322" t="s">
        <v>192</v>
      </c>
      <c r="W3" s="322"/>
      <c r="X3" s="322"/>
      <c r="Y3" s="322"/>
      <c r="Z3" s="241"/>
    </row>
    <row r="4" spans="1:26" ht="43.2">
      <c r="A4" s="220" t="s">
        <v>156</v>
      </c>
      <c r="B4" s="218">
        <v>8</v>
      </c>
      <c r="K4" s="186" t="s">
        <v>156</v>
      </c>
      <c r="L4" s="245">
        <v>12</v>
      </c>
      <c r="V4" s="242" t="s">
        <v>193</v>
      </c>
      <c r="W4" s="243" t="s">
        <v>194</v>
      </c>
      <c r="X4" s="243" t="s">
        <v>195</v>
      </c>
      <c r="Y4" s="243" t="s">
        <v>196</v>
      </c>
      <c r="Z4" s="243" t="s">
        <v>197</v>
      </c>
    </row>
    <row r="5" spans="1:26">
      <c r="A5" s="220" t="s">
        <v>157</v>
      </c>
      <c r="B5" s="218">
        <v>4</v>
      </c>
      <c r="K5" s="186" t="s">
        <v>157</v>
      </c>
      <c r="L5" s="245">
        <v>4</v>
      </c>
      <c r="V5" s="244" t="s">
        <v>156</v>
      </c>
      <c r="W5" s="240">
        <v>8</v>
      </c>
      <c r="X5" s="240">
        <v>12</v>
      </c>
      <c r="Y5" s="248">
        <f>SUM(W$5:W5)/W$15</f>
        <v>0.4</v>
      </c>
      <c r="Z5" s="248">
        <f>SUM(X$5:X5)/X$15</f>
        <v>0.6</v>
      </c>
    </row>
    <row r="6" spans="1:26">
      <c r="A6" s="220" t="s">
        <v>158</v>
      </c>
      <c r="B6" s="218">
        <v>6</v>
      </c>
      <c r="K6" s="186" t="s">
        <v>158</v>
      </c>
      <c r="L6" s="245">
        <v>2</v>
      </c>
      <c r="V6" s="244" t="s">
        <v>157</v>
      </c>
      <c r="W6" s="240">
        <v>4</v>
      </c>
      <c r="X6" s="240">
        <v>4</v>
      </c>
      <c r="Y6" s="248">
        <f>SUM(W$5:W6)/W$15</f>
        <v>0.6</v>
      </c>
      <c r="Z6" s="248">
        <f>SUM(X$5:X6)/X$15</f>
        <v>0.8</v>
      </c>
    </row>
    <row r="7" spans="1:26">
      <c r="A7" s="220" t="s">
        <v>159</v>
      </c>
      <c r="B7" s="218">
        <v>2</v>
      </c>
      <c r="K7" s="186" t="s">
        <v>159</v>
      </c>
      <c r="L7" s="245">
        <v>2</v>
      </c>
      <c r="V7" s="244" t="s">
        <v>158</v>
      </c>
      <c r="W7" s="240">
        <v>6</v>
      </c>
      <c r="X7" s="240">
        <v>2</v>
      </c>
      <c r="Y7" s="248">
        <f>SUM(W$5:W7)/W$15</f>
        <v>0.9</v>
      </c>
      <c r="Z7" s="248">
        <f>SUM(X$5:X7)/X$15</f>
        <v>0.9</v>
      </c>
    </row>
    <row r="8" spans="1:26">
      <c r="A8" s="220" t="s">
        <v>110</v>
      </c>
      <c r="B8" s="218">
        <v>20</v>
      </c>
      <c r="K8" s="186" t="s">
        <v>110</v>
      </c>
      <c r="L8" s="245">
        <v>20</v>
      </c>
      <c r="V8" s="244" t="s">
        <v>159</v>
      </c>
      <c r="W8" s="240">
        <v>2</v>
      </c>
      <c r="X8" s="240">
        <v>2</v>
      </c>
      <c r="Y8" s="248">
        <f>SUM(W$5:W8)/W$15</f>
        <v>1</v>
      </c>
      <c r="Z8" s="248">
        <f>SUM(X$5:X8)/X$15</f>
        <v>1</v>
      </c>
    </row>
    <row r="9" spans="1:26">
      <c r="V9" s="244" t="s">
        <v>163</v>
      </c>
      <c r="W9" s="239">
        <v>0</v>
      </c>
      <c r="X9" s="239">
        <v>0</v>
      </c>
      <c r="Y9" s="248">
        <f>SUM(W$5:W9)/W$15</f>
        <v>1</v>
      </c>
      <c r="Z9" s="248">
        <f>SUM(X$5:X9)/X$15</f>
        <v>1</v>
      </c>
    </row>
    <row r="10" spans="1:26">
      <c r="V10" s="244" t="s">
        <v>164</v>
      </c>
      <c r="W10" s="239">
        <v>0</v>
      </c>
      <c r="X10" s="239">
        <v>0</v>
      </c>
      <c r="Y10" s="248">
        <f>SUM(W$5:W10)/W$15</f>
        <v>1</v>
      </c>
      <c r="Z10" s="248">
        <f>SUM(X$5:X10)/X$15</f>
        <v>1</v>
      </c>
    </row>
    <row r="11" spans="1:26">
      <c r="V11" s="244" t="s">
        <v>168</v>
      </c>
      <c r="W11" s="239">
        <v>0</v>
      </c>
      <c r="X11" s="239">
        <v>0</v>
      </c>
      <c r="Y11" s="248">
        <f>SUM(W$5:W11)/W$15</f>
        <v>1</v>
      </c>
      <c r="Z11" s="248">
        <f>SUM(X$5:X11)/X$15</f>
        <v>1</v>
      </c>
    </row>
    <row r="12" spans="1:26">
      <c r="V12" s="244" t="s">
        <v>169</v>
      </c>
      <c r="W12" s="239">
        <v>0</v>
      </c>
      <c r="X12" s="239">
        <v>0</v>
      </c>
      <c r="Y12" s="248">
        <f>SUM(W$5:W12)/W$15</f>
        <v>1</v>
      </c>
      <c r="Z12" s="248">
        <f>SUM(X$5:X12)/X$15</f>
        <v>1</v>
      </c>
    </row>
    <row r="13" spans="1:26">
      <c r="V13" s="244" t="s">
        <v>170</v>
      </c>
      <c r="W13" s="239">
        <v>0</v>
      </c>
      <c r="X13" s="239">
        <v>0</v>
      </c>
      <c r="Y13" s="248">
        <f>SUM(W$5:W13)/W$15</f>
        <v>1</v>
      </c>
      <c r="Z13" s="248">
        <f>SUM(X$5:X13)/X$15</f>
        <v>1</v>
      </c>
    </row>
    <row r="14" spans="1:26">
      <c r="V14" s="244" t="s">
        <v>161</v>
      </c>
      <c r="W14" s="239">
        <v>0</v>
      </c>
      <c r="X14" s="239">
        <v>0</v>
      </c>
      <c r="Y14" s="248">
        <f>SUM(W$5:W14)/W$15</f>
        <v>1</v>
      </c>
      <c r="Z14" s="248">
        <f>SUM(X$5:X14)/X$15</f>
        <v>1</v>
      </c>
    </row>
    <row r="15" spans="1:26">
      <c r="V15" s="244" t="s">
        <v>198</v>
      </c>
      <c r="W15" s="239">
        <f>SUM(W5:W14)</f>
        <v>20</v>
      </c>
      <c r="X15" s="239">
        <f>SUM(X5:X14)</f>
        <v>20</v>
      </c>
      <c r="Y15" s="239"/>
      <c r="Z15" s="239"/>
    </row>
    <row r="22" spans="1:26" ht="18">
      <c r="A22" s="187" t="s">
        <v>109</v>
      </c>
      <c r="B22" s="245" t="s">
        <v>165</v>
      </c>
      <c r="C22" s="188"/>
      <c r="K22" s="184" t="s">
        <v>109</v>
      </c>
      <c r="L22" s="245" t="s">
        <v>166</v>
      </c>
      <c r="M22" s="188"/>
      <c r="V22" s="322" t="s">
        <v>59</v>
      </c>
      <c r="W22" s="322"/>
      <c r="X22" s="322"/>
      <c r="Y22" s="322"/>
      <c r="Z22" s="246"/>
    </row>
    <row r="23" spans="1:26" ht="43.2">
      <c r="A23" s="189" t="s">
        <v>157</v>
      </c>
      <c r="B23" s="245">
        <v>2</v>
      </c>
      <c r="C23" s="188"/>
      <c r="K23" s="186" t="s">
        <v>158</v>
      </c>
      <c r="L23" s="245">
        <v>5</v>
      </c>
      <c r="M23" s="188"/>
      <c r="V23" s="249" t="s">
        <v>193</v>
      </c>
      <c r="W23" s="250" t="s">
        <v>165</v>
      </c>
      <c r="X23" s="250" t="s">
        <v>166</v>
      </c>
      <c r="Y23" s="250" t="s">
        <v>199</v>
      </c>
      <c r="Z23" s="250" t="s">
        <v>200</v>
      </c>
    </row>
    <row r="24" spans="1:26">
      <c r="A24" s="189" t="s">
        <v>158</v>
      </c>
      <c r="B24" s="245">
        <v>2</v>
      </c>
      <c r="C24" s="188"/>
      <c r="K24" s="186" t="s">
        <v>159</v>
      </c>
      <c r="L24" s="245">
        <v>4</v>
      </c>
      <c r="M24" s="188"/>
      <c r="V24" s="247" t="s">
        <v>156</v>
      </c>
      <c r="W24" s="239"/>
      <c r="X24" s="239"/>
      <c r="Y24" s="248">
        <f>SUM(W$24:W24)/W$34</f>
        <v>0</v>
      </c>
      <c r="Z24" s="248">
        <f>SUM(X$24:X24)/X$34</f>
        <v>0</v>
      </c>
    </row>
    <row r="25" spans="1:26">
      <c r="A25" s="189" t="s">
        <v>159</v>
      </c>
      <c r="B25" s="245">
        <v>6</v>
      </c>
      <c r="C25" s="188"/>
      <c r="K25" s="186" t="s">
        <v>163</v>
      </c>
      <c r="L25" s="245">
        <v>5</v>
      </c>
      <c r="M25" s="188"/>
      <c r="V25" s="247" t="s">
        <v>157</v>
      </c>
      <c r="W25" s="245">
        <v>2</v>
      </c>
      <c r="X25" s="239"/>
      <c r="Y25" s="248">
        <f>SUM(W$24:W25)/W$34</f>
        <v>0.13333333333333333</v>
      </c>
      <c r="Z25" s="248">
        <f>SUM(X$24:X25)/X$34</f>
        <v>0</v>
      </c>
    </row>
    <row r="26" spans="1:26">
      <c r="A26" s="189" t="s">
        <v>163</v>
      </c>
      <c r="B26" s="245">
        <v>1</v>
      </c>
      <c r="C26" s="188"/>
      <c r="K26" s="186" t="s">
        <v>164</v>
      </c>
      <c r="L26" s="245">
        <v>1</v>
      </c>
      <c r="M26" s="188"/>
      <c r="V26" s="247" t="s">
        <v>158</v>
      </c>
      <c r="W26" s="245">
        <v>2</v>
      </c>
      <c r="X26" s="245">
        <v>5</v>
      </c>
      <c r="Y26" s="248">
        <f>SUM(W$24:W26)/W$34</f>
        <v>0.26666666666666666</v>
      </c>
      <c r="Z26" s="248">
        <f>SUM(X$24:X26)/X$34</f>
        <v>0.33333333333333331</v>
      </c>
    </row>
    <row r="27" spans="1:26">
      <c r="A27" s="189" t="s">
        <v>164</v>
      </c>
      <c r="B27" s="245">
        <v>4</v>
      </c>
      <c r="C27" s="188"/>
      <c r="K27" s="186" t="s">
        <v>110</v>
      </c>
      <c r="L27" s="245">
        <v>15</v>
      </c>
      <c r="M27" s="188"/>
      <c r="V27" s="247" t="s">
        <v>159</v>
      </c>
      <c r="W27" s="245">
        <v>6</v>
      </c>
      <c r="X27" s="245">
        <v>4</v>
      </c>
      <c r="Y27" s="248">
        <f>SUM(W$24:W27)/W$34</f>
        <v>0.66666666666666663</v>
      </c>
      <c r="Z27" s="248">
        <f>SUM(X$24:X27)/X$34</f>
        <v>0.6</v>
      </c>
    </row>
    <row r="28" spans="1:26">
      <c r="A28" s="189" t="s">
        <v>110</v>
      </c>
      <c r="B28" s="245">
        <v>15</v>
      </c>
      <c r="C28" s="188"/>
      <c r="M28" s="188"/>
      <c r="V28" s="247" t="s">
        <v>163</v>
      </c>
      <c r="W28" s="245">
        <v>1</v>
      </c>
      <c r="X28" s="245">
        <v>5</v>
      </c>
      <c r="Y28" s="248">
        <f>SUM(W$24:W28)/W$34</f>
        <v>0.73333333333333328</v>
      </c>
      <c r="Z28" s="248">
        <f>SUM(X$24:X28)/X$34</f>
        <v>0.93333333333333335</v>
      </c>
    </row>
    <row r="29" spans="1:26">
      <c r="C29" s="188"/>
      <c r="M29" s="188"/>
      <c r="V29" s="247" t="s">
        <v>164</v>
      </c>
      <c r="W29" s="245">
        <v>4</v>
      </c>
      <c r="X29" s="245">
        <v>1</v>
      </c>
      <c r="Y29" s="248">
        <f>SUM(W$24:W29)/W$34</f>
        <v>1</v>
      </c>
      <c r="Z29" s="248">
        <f>SUM(X$24:X29)/X$34</f>
        <v>1</v>
      </c>
    </row>
    <row r="30" spans="1:26">
      <c r="C30" s="188"/>
      <c r="M30" s="188"/>
      <c r="V30" s="247" t="s">
        <v>168</v>
      </c>
      <c r="W30" s="239"/>
      <c r="X30" s="239"/>
      <c r="Y30" s="248">
        <f>SUM(W$24:W30)/W$34</f>
        <v>1</v>
      </c>
      <c r="Z30" s="248">
        <f>SUM(X$24:X30)/X$34</f>
        <v>1</v>
      </c>
    </row>
    <row r="31" spans="1:26">
      <c r="C31" s="188"/>
      <c r="M31" s="188"/>
      <c r="V31" s="247" t="s">
        <v>169</v>
      </c>
      <c r="W31" s="239"/>
      <c r="X31" s="239"/>
      <c r="Y31" s="248">
        <f>SUM(W$24:W31)/W$34</f>
        <v>1</v>
      </c>
      <c r="Z31" s="248">
        <f>SUM(X$24:X31)/X$34</f>
        <v>1</v>
      </c>
    </row>
    <row r="32" spans="1:26">
      <c r="C32" s="188"/>
      <c r="M32" s="188"/>
      <c r="V32" s="247" t="s">
        <v>170</v>
      </c>
      <c r="W32" s="239"/>
      <c r="X32" s="239"/>
      <c r="Y32" s="248">
        <f>SUM(W$24:W32)/W$34</f>
        <v>1</v>
      </c>
      <c r="Z32" s="248">
        <f>SUM(X$24:X32)/X$34</f>
        <v>1</v>
      </c>
    </row>
    <row r="33" spans="1:26">
      <c r="C33" s="188"/>
      <c r="M33" s="188"/>
      <c r="V33" s="247" t="s">
        <v>161</v>
      </c>
      <c r="W33" s="239"/>
      <c r="X33" s="239"/>
      <c r="Y33" s="248">
        <f>SUM(W$24:W33)/W$34</f>
        <v>1</v>
      </c>
      <c r="Z33" s="248">
        <f>SUM(X$24:X33)/X$34</f>
        <v>1</v>
      </c>
    </row>
    <row r="34" spans="1:26">
      <c r="C34" s="188"/>
      <c r="M34" s="188"/>
      <c r="V34" s="247" t="s">
        <v>198</v>
      </c>
      <c r="W34" s="239">
        <f>SUM(W24:W33)</f>
        <v>15</v>
      </c>
      <c r="X34" s="239">
        <f>SUM(X24:X33)</f>
        <v>15</v>
      </c>
      <c r="Y34" s="239"/>
      <c r="Z34" s="239"/>
    </row>
    <row r="35" spans="1:26">
      <c r="C35" s="188"/>
      <c r="M35" s="188"/>
    </row>
    <row r="36" spans="1:26">
      <c r="C36" s="188"/>
      <c r="M36" s="188"/>
    </row>
    <row r="37" spans="1:26">
      <c r="C37" s="188"/>
      <c r="M37" s="188"/>
    </row>
    <row r="38" spans="1:26" ht="43.2">
      <c r="A38" s="187" t="s">
        <v>109</v>
      </c>
      <c r="B38" s="245" t="s">
        <v>167</v>
      </c>
      <c r="C38" s="188"/>
      <c r="K38" s="184" t="s">
        <v>109</v>
      </c>
      <c r="L38" s="245" t="s">
        <v>171</v>
      </c>
      <c r="M38" s="188"/>
    </row>
    <row r="39" spans="1:26" ht="18">
      <c r="A39" s="189" t="s">
        <v>157</v>
      </c>
      <c r="B39" s="245">
        <v>1</v>
      </c>
      <c r="C39" s="188"/>
      <c r="K39" s="186" t="s">
        <v>159</v>
      </c>
      <c r="L39" s="245">
        <v>1</v>
      </c>
      <c r="M39" s="188"/>
      <c r="V39" s="322" t="s">
        <v>59</v>
      </c>
      <c r="W39" s="322"/>
      <c r="X39" s="322"/>
      <c r="Y39" s="322"/>
      <c r="Z39" s="246"/>
    </row>
    <row r="40" spans="1:26" ht="57.6">
      <c r="A40" s="189" t="s">
        <v>158</v>
      </c>
      <c r="B40" s="245">
        <v>1</v>
      </c>
      <c r="C40" s="188"/>
      <c r="K40" s="186" t="s">
        <v>163</v>
      </c>
      <c r="L40" s="245">
        <v>3</v>
      </c>
      <c r="M40" s="188"/>
      <c r="V40" s="252" t="s">
        <v>193</v>
      </c>
      <c r="W40" s="252" t="s">
        <v>201</v>
      </c>
      <c r="X40" s="252" t="s">
        <v>202</v>
      </c>
      <c r="Y40" s="252" t="s">
        <v>203</v>
      </c>
      <c r="Z40" s="252" t="s">
        <v>204</v>
      </c>
    </row>
    <row r="41" spans="1:26">
      <c r="A41" s="189" t="s">
        <v>163</v>
      </c>
      <c r="B41" s="245">
        <v>2</v>
      </c>
      <c r="C41" s="188"/>
      <c r="K41" s="186" t="s">
        <v>164</v>
      </c>
      <c r="L41" s="245">
        <v>3</v>
      </c>
      <c r="M41" s="188"/>
      <c r="V41" s="247" t="s">
        <v>156</v>
      </c>
      <c r="W41" s="239"/>
      <c r="X41" s="239"/>
      <c r="Y41" s="248">
        <f>SUM(W$41:W41)/W$51</f>
        <v>0</v>
      </c>
      <c r="Z41" s="248">
        <f>SUM(X$41:X41)/X$51</f>
        <v>0</v>
      </c>
    </row>
    <row r="42" spans="1:26">
      <c r="A42" s="189" t="s">
        <v>164</v>
      </c>
      <c r="B42" s="245">
        <v>2</v>
      </c>
      <c r="C42" s="188"/>
      <c r="K42" s="186" t="s">
        <v>168</v>
      </c>
      <c r="L42" s="245">
        <v>2</v>
      </c>
      <c r="M42" s="188"/>
      <c r="V42" s="247" t="s">
        <v>157</v>
      </c>
      <c r="W42" s="245">
        <v>2</v>
      </c>
      <c r="X42" s="239"/>
      <c r="Y42" s="251">
        <f>SUM(W$41:W42)/W$51</f>
        <v>0.13333333333333333</v>
      </c>
      <c r="Z42" s="251">
        <f>SUM(X$41:X42)/X$51</f>
        <v>0</v>
      </c>
    </row>
    <row r="43" spans="1:26">
      <c r="A43" s="189" t="s">
        <v>168</v>
      </c>
      <c r="B43" s="245">
        <v>4</v>
      </c>
      <c r="C43" s="188"/>
      <c r="K43" s="186" t="s">
        <v>169</v>
      </c>
      <c r="L43" s="245">
        <v>5</v>
      </c>
      <c r="M43" s="188"/>
      <c r="V43" s="247" t="s">
        <v>158</v>
      </c>
      <c r="W43" s="245">
        <v>2</v>
      </c>
      <c r="X43" s="245">
        <v>5</v>
      </c>
      <c r="Y43" s="251">
        <f>SUM(W$41:W43)/W$51</f>
        <v>0.26666666666666666</v>
      </c>
      <c r="Z43" s="251">
        <f>SUM(X$41:X43)/X$51</f>
        <v>0.33333333333333331</v>
      </c>
    </row>
    <row r="44" spans="1:26">
      <c r="A44" s="189" t="s">
        <v>169</v>
      </c>
      <c r="B44" s="245">
        <v>4</v>
      </c>
      <c r="C44" s="188"/>
      <c r="K44" s="186" t="s">
        <v>161</v>
      </c>
      <c r="L44" s="245">
        <v>1</v>
      </c>
      <c r="M44" s="188"/>
      <c r="V44" s="247" t="s">
        <v>159</v>
      </c>
      <c r="W44" s="245">
        <v>6</v>
      </c>
      <c r="X44" s="245">
        <v>4</v>
      </c>
      <c r="Y44" s="251">
        <f>SUM(W$41:W44)/W$51</f>
        <v>0.66666666666666663</v>
      </c>
      <c r="Z44" s="251">
        <f>SUM(X$41:X44)/X$51</f>
        <v>0.6</v>
      </c>
    </row>
    <row r="45" spans="1:26">
      <c r="A45" s="189" t="s">
        <v>170</v>
      </c>
      <c r="B45" s="245">
        <v>1</v>
      </c>
      <c r="C45" s="188"/>
      <c r="K45" s="186" t="s">
        <v>110</v>
      </c>
      <c r="L45" s="245">
        <v>15</v>
      </c>
      <c r="M45" s="188"/>
      <c r="V45" s="247" t="s">
        <v>163</v>
      </c>
      <c r="W45" s="245">
        <v>1</v>
      </c>
      <c r="X45" s="245">
        <v>5</v>
      </c>
      <c r="Y45" s="251">
        <f>SUM(W$41:W45)/W$51</f>
        <v>0.73333333333333328</v>
      </c>
      <c r="Z45" s="251">
        <f>SUM(X$41:X45)/X$51</f>
        <v>0.93333333333333335</v>
      </c>
    </row>
    <row r="46" spans="1:26">
      <c r="A46" s="189" t="s">
        <v>110</v>
      </c>
      <c r="B46" s="245">
        <v>15</v>
      </c>
      <c r="C46" s="188"/>
      <c r="M46" s="188"/>
      <c r="V46" s="247" t="s">
        <v>164</v>
      </c>
      <c r="W46" s="245">
        <v>4</v>
      </c>
      <c r="X46" s="245">
        <v>1</v>
      </c>
      <c r="Y46" s="251">
        <f>SUM(W$41:W46)/W$51</f>
        <v>1</v>
      </c>
      <c r="Z46" s="251">
        <f>SUM(X$41:X46)/X$51</f>
        <v>1</v>
      </c>
    </row>
    <row r="47" spans="1:26">
      <c r="A47" s="188"/>
      <c r="B47" s="190"/>
      <c r="C47" s="188"/>
      <c r="M47" s="188"/>
      <c r="V47" s="247" t="s">
        <v>168</v>
      </c>
      <c r="W47" s="239"/>
      <c r="X47" s="239"/>
      <c r="Y47" s="251">
        <f>SUM(W$41:W47)/W$51</f>
        <v>1</v>
      </c>
      <c r="Z47" s="251">
        <f>SUM(X$41:X47)/X$51</f>
        <v>1</v>
      </c>
    </row>
    <row r="48" spans="1:26">
      <c r="A48" s="188"/>
      <c r="B48" s="190"/>
      <c r="C48" s="188"/>
      <c r="M48" s="188"/>
      <c r="V48" s="247" t="s">
        <v>169</v>
      </c>
      <c r="W48" s="239"/>
      <c r="X48" s="239"/>
      <c r="Y48" s="251">
        <f>SUM(W$41:W48)/W$51</f>
        <v>1</v>
      </c>
      <c r="Z48" s="251">
        <f>SUM(X$41:X48)/X$51</f>
        <v>1</v>
      </c>
    </row>
    <row r="49" spans="1:26">
      <c r="A49" s="188"/>
      <c r="B49" s="190"/>
      <c r="C49" s="188"/>
      <c r="M49" s="188"/>
      <c r="V49" s="247" t="s">
        <v>170</v>
      </c>
      <c r="W49" s="239"/>
      <c r="X49" s="239"/>
      <c r="Y49" s="251">
        <f>SUM(W$41:W49)/W$51</f>
        <v>1</v>
      </c>
      <c r="Z49" s="251">
        <f>SUM(X$41:X49)/X$51</f>
        <v>1</v>
      </c>
    </row>
    <row r="50" spans="1:26">
      <c r="A50" s="188"/>
      <c r="B50" s="190"/>
      <c r="C50" s="188"/>
      <c r="M50" s="188"/>
      <c r="V50" s="247" t="s">
        <v>161</v>
      </c>
      <c r="W50" s="239"/>
      <c r="X50" s="239"/>
      <c r="Y50" s="251">
        <f>SUM(W$41:W50)/W$51</f>
        <v>1</v>
      </c>
      <c r="Z50" s="251">
        <f>SUM(X$41:X50)/X$51</f>
        <v>1</v>
      </c>
    </row>
    <row r="51" spans="1:26">
      <c r="A51" s="188"/>
      <c r="B51" s="190"/>
      <c r="C51" s="188"/>
      <c r="M51" s="188"/>
      <c r="V51" s="247" t="s">
        <v>198</v>
      </c>
      <c r="W51" s="239">
        <f>SUM(W41:W50)</f>
        <v>15</v>
      </c>
      <c r="X51" s="239">
        <f>SUM(X41:X50)</f>
        <v>15</v>
      </c>
      <c r="Y51" s="239"/>
      <c r="Z51" s="239"/>
    </row>
    <row r="52" spans="1:26">
      <c r="A52" s="188"/>
      <c r="B52" s="190"/>
      <c r="C52" s="188"/>
      <c r="M52" s="188"/>
    </row>
    <row r="53" spans="1:26">
      <c r="A53" s="188"/>
      <c r="B53" s="190"/>
      <c r="C53" s="188"/>
      <c r="M53" s="188"/>
    </row>
    <row r="54" spans="1:26">
      <c r="A54" s="188"/>
      <c r="B54" s="190"/>
      <c r="C54" s="188"/>
      <c r="M54" s="188"/>
    </row>
    <row r="55" spans="1:26">
      <c r="A55" s="188"/>
      <c r="B55" s="190"/>
      <c r="C55" s="188"/>
      <c r="M55" s="188"/>
    </row>
  </sheetData>
  <mergeCells count="3">
    <mergeCell ref="V3:Y3"/>
    <mergeCell ref="V22:Y22"/>
    <mergeCell ref="V39:Y39"/>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68"/>
  <sheetViews>
    <sheetView workbookViewId="0">
      <selection activeCell="A5" sqref="A5"/>
    </sheetView>
  </sheetViews>
  <sheetFormatPr defaultColWidth="9.109375" defaultRowHeight="14.4"/>
  <cols>
    <col min="1" max="1" width="37.44140625" style="193" bestFit="1" customWidth="1"/>
    <col min="2" max="2" width="10" style="192" customWidth="1"/>
    <col min="3" max="3" width="9.6640625" style="192" customWidth="1"/>
    <col min="4" max="5" width="11" style="192" customWidth="1"/>
    <col min="6" max="7" width="10" style="192" customWidth="1"/>
    <col min="8" max="9" width="11" style="192" customWidth="1"/>
    <col min="10" max="10" width="10.5546875" style="192" customWidth="1"/>
    <col min="11" max="11" width="9.33203125" style="192" customWidth="1"/>
    <col min="12" max="12" width="11.109375" style="192" customWidth="1"/>
    <col min="13" max="16384" width="9.109375" style="193"/>
  </cols>
  <sheetData>
    <row r="1" spans="1:12" ht="15.6">
      <c r="A1" s="210" t="s">
        <v>188</v>
      </c>
      <c r="B1" s="198"/>
    </row>
    <row r="2" spans="1:12">
      <c r="A2" s="217" t="s">
        <v>86</v>
      </c>
      <c r="B2" s="261" t="s">
        <v>187</v>
      </c>
    </row>
    <row r="3" spans="1:12">
      <c r="A3" s="217" t="s">
        <v>112</v>
      </c>
      <c r="B3" s="261" t="s">
        <v>187</v>
      </c>
    </row>
    <row r="4" spans="1:12">
      <c r="A4" s="217" t="s">
        <v>87</v>
      </c>
      <c r="B4" s="261" t="s">
        <v>187</v>
      </c>
      <c r="C4"/>
      <c r="D4"/>
      <c r="E4"/>
      <c r="F4"/>
      <c r="G4"/>
      <c r="H4"/>
      <c r="I4"/>
      <c r="J4"/>
      <c r="K4"/>
      <c r="L4"/>
    </row>
    <row r="5" spans="1:12">
      <c r="A5" s="217" t="s">
        <v>113</v>
      </c>
      <c r="B5" s="261" t="s">
        <v>187</v>
      </c>
      <c r="C5"/>
      <c r="D5"/>
      <c r="E5"/>
      <c r="F5"/>
      <c r="G5"/>
      <c r="H5"/>
      <c r="I5"/>
      <c r="J5"/>
      <c r="K5"/>
      <c r="L5"/>
    </row>
    <row r="6" spans="1:12">
      <c r="A6" s="217" t="s">
        <v>92</v>
      </c>
      <c r="B6" s="261" t="s">
        <v>187</v>
      </c>
      <c r="C6"/>
      <c r="D6"/>
      <c r="E6"/>
      <c r="F6"/>
      <c r="G6"/>
      <c r="H6"/>
      <c r="I6"/>
      <c r="J6"/>
      <c r="K6"/>
      <c r="L6"/>
    </row>
    <row r="7" spans="1:12">
      <c r="A7" s="217" t="s">
        <v>93</v>
      </c>
      <c r="B7" s="261" t="s">
        <v>187</v>
      </c>
      <c r="C7"/>
      <c r="D7"/>
      <c r="E7"/>
      <c r="F7"/>
      <c r="G7"/>
      <c r="H7"/>
      <c r="I7"/>
      <c r="J7"/>
      <c r="K7"/>
      <c r="L7"/>
    </row>
    <row r="8" spans="1:12">
      <c r="A8"/>
      <c r="B8"/>
      <c r="C8"/>
      <c r="D8"/>
      <c r="E8"/>
      <c r="F8"/>
      <c r="G8"/>
      <c r="H8"/>
      <c r="I8"/>
      <c r="J8"/>
      <c r="K8"/>
      <c r="L8"/>
    </row>
    <row r="9" spans="1:12" ht="43.2">
      <c r="A9" s="217" t="s">
        <v>109</v>
      </c>
      <c r="B9" s="215" t="s">
        <v>173</v>
      </c>
      <c r="C9" s="215" t="s">
        <v>174</v>
      </c>
      <c r="D9" s="215" t="s">
        <v>175</v>
      </c>
      <c r="E9" s="215" t="s">
        <v>176</v>
      </c>
      <c r="F9" s="215" t="s">
        <v>177</v>
      </c>
      <c r="G9" s="215" t="s">
        <v>178</v>
      </c>
      <c r="H9" s="215" t="s">
        <v>179</v>
      </c>
      <c r="I9" s="215" t="s">
        <v>180</v>
      </c>
      <c r="J9" s="215" t="s">
        <v>181</v>
      </c>
      <c r="K9" s="215" t="s">
        <v>182</v>
      </c>
      <c r="L9" s="215" t="s">
        <v>183</v>
      </c>
    </row>
    <row r="10" spans="1:12">
      <c r="A10" s="216" t="s">
        <v>172</v>
      </c>
      <c r="B10" s="222">
        <v>-0.15649453750137746</v>
      </c>
      <c r="C10" s="222">
        <v>2.7313625777776681E-2</v>
      </c>
      <c r="D10" s="222">
        <v>0.38149941483494437</v>
      </c>
      <c r="E10" s="222">
        <v>0.37581608112691911</v>
      </c>
      <c r="F10" s="222">
        <v>0.15089142828398819</v>
      </c>
      <c r="G10" s="222">
        <v>0.17590947732387668</v>
      </c>
      <c r="H10" s="222" t="e">
        <v>#DIV/0!</v>
      </c>
      <c r="I10" s="222" t="e">
        <v>#DIV/0!</v>
      </c>
      <c r="J10" s="222">
        <v>0</v>
      </c>
      <c r="K10" s="222">
        <v>0</v>
      </c>
      <c r="L10" s="222" t="e">
        <v>#DIV/0!</v>
      </c>
    </row>
    <row r="11" spans="1:12">
      <c r="A11" s="216" t="s">
        <v>184</v>
      </c>
      <c r="B11" s="222"/>
      <c r="C11" s="222"/>
      <c r="D11" s="222"/>
      <c r="E11" s="222"/>
      <c r="F11" s="222"/>
      <c r="G11" s="222"/>
      <c r="H11" s="222" t="e">
        <v>#DIV/0!</v>
      </c>
      <c r="I11" s="222" t="e">
        <v>#DIV/0!</v>
      </c>
      <c r="J11" s="222">
        <v>0</v>
      </c>
      <c r="K11" s="222">
        <v>0</v>
      </c>
      <c r="L11" s="222" t="e">
        <v>#DIV/0!</v>
      </c>
    </row>
    <row r="12" spans="1:12">
      <c r="A12" s="216" t="s">
        <v>185</v>
      </c>
      <c r="B12" s="222">
        <v>-0.15644606351732099</v>
      </c>
      <c r="C12" s="222">
        <v>2.4369197269796066E-2</v>
      </c>
      <c r="D12" s="222">
        <v>0.43259540220908005</v>
      </c>
      <c r="E12" s="222">
        <v>0.33918897094784695</v>
      </c>
      <c r="F12" s="222">
        <v>0.18254087117574239</v>
      </c>
      <c r="G12" s="222">
        <v>0.22931502033593532</v>
      </c>
      <c r="H12" s="222" t="e">
        <v>#DIV/0!</v>
      </c>
      <c r="I12" s="222" t="e">
        <v>#DIV/0!</v>
      </c>
      <c r="J12" s="222">
        <v>0</v>
      </c>
      <c r="K12" s="222">
        <v>0</v>
      </c>
      <c r="L12" s="222" t="e">
        <v>#DIV/0!</v>
      </c>
    </row>
    <row r="13" spans="1:12">
      <c r="A13" s="216" t="s">
        <v>186</v>
      </c>
      <c r="B13" s="222">
        <v>-0.1565187744934057</v>
      </c>
      <c r="C13" s="222">
        <v>2.8785840031766985E-2</v>
      </c>
      <c r="D13" s="222">
        <v>0.35595142114787659</v>
      </c>
      <c r="E13" s="222">
        <v>0.39412963621645519</v>
      </c>
      <c r="F13" s="222">
        <v>0.14355425903848568</v>
      </c>
      <c r="G13" s="222">
        <v>0.15734303724384482</v>
      </c>
      <c r="H13" s="222">
        <v>92.881979698624619</v>
      </c>
      <c r="I13" s="222" t="e">
        <v>#VALUE!</v>
      </c>
      <c r="J13" s="222">
        <v>0</v>
      </c>
      <c r="K13" s="222">
        <v>0</v>
      </c>
      <c r="L13" s="222" t="e">
        <v>#DIV/0!</v>
      </c>
    </row>
    <row r="14" spans="1:12">
      <c r="A14" s="216" t="s">
        <v>110</v>
      </c>
      <c r="B14" s="222">
        <v>-0.15649453750137746</v>
      </c>
      <c r="C14" s="222">
        <v>2.7313625777776681E-2</v>
      </c>
      <c r="D14" s="222">
        <v>0.38149941483494437</v>
      </c>
      <c r="E14" s="222">
        <v>0.37581608112691911</v>
      </c>
      <c r="F14" s="222">
        <v>0.15089142828398819</v>
      </c>
      <c r="G14" s="222">
        <v>0.17590947732387668</v>
      </c>
      <c r="H14" s="222" t="e">
        <v>#DIV/0!</v>
      </c>
      <c r="I14" s="222" t="e">
        <v>#DIV/0!</v>
      </c>
      <c r="J14" s="222">
        <v>0</v>
      </c>
      <c r="K14" s="222">
        <v>0</v>
      </c>
      <c r="L14" s="222" t="e">
        <v>#DIV/0!</v>
      </c>
    </row>
    <row r="15" spans="1:12" s="221" customFormat="1">
      <c r="A15" s="194"/>
      <c r="B15" s="195"/>
      <c r="C15" s="195"/>
      <c r="D15" s="195"/>
      <c r="E15" s="195"/>
      <c r="F15" s="195"/>
      <c r="G15" s="195"/>
      <c r="H15" s="195"/>
      <c r="I15" s="195"/>
      <c r="J15" s="195"/>
      <c r="K15" s="195"/>
      <c r="L15" s="195"/>
    </row>
    <row r="16" spans="1:12" s="221" customFormat="1" ht="15.6">
      <c r="A16" s="224" t="s">
        <v>189</v>
      </c>
      <c r="B16" s="212"/>
      <c r="C16" s="195"/>
      <c r="D16" s="195"/>
      <c r="E16" s="195"/>
      <c r="F16" s="195"/>
      <c r="G16" s="195"/>
      <c r="H16" s="195"/>
      <c r="I16" s="195"/>
      <c r="J16" s="195"/>
      <c r="K16" s="195"/>
      <c r="L16" s="195"/>
    </row>
    <row r="17" spans="1:12" s="221" customFormat="1">
      <c r="A17" s="191" t="s">
        <v>86</v>
      </c>
      <c r="B17" s="236" t="s">
        <v>187</v>
      </c>
      <c r="C17" s="195"/>
      <c r="D17" s="195"/>
      <c r="E17" s="195"/>
      <c r="F17" s="195"/>
      <c r="G17" s="195"/>
      <c r="H17" s="195"/>
      <c r="I17" s="195"/>
      <c r="J17" s="195"/>
      <c r="K17" s="195"/>
      <c r="L17" s="195"/>
    </row>
    <row r="18" spans="1:12">
      <c r="A18" s="191" t="s">
        <v>112</v>
      </c>
      <c r="B18" s="236" t="s">
        <v>187</v>
      </c>
      <c r="C18"/>
      <c r="D18"/>
      <c r="E18"/>
      <c r="F18"/>
      <c r="G18"/>
      <c r="H18"/>
      <c r="I18"/>
      <c r="J18"/>
      <c r="K18"/>
      <c r="L18"/>
    </row>
    <row r="19" spans="1:12">
      <c r="A19" s="191" t="s">
        <v>87</v>
      </c>
      <c r="B19" s="236" t="s">
        <v>187</v>
      </c>
      <c r="C19"/>
      <c r="D19"/>
      <c r="E19"/>
      <c r="F19"/>
      <c r="G19"/>
      <c r="H19"/>
      <c r="I19"/>
      <c r="J19"/>
      <c r="K19"/>
      <c r="L19"/>
    </row>
    <row r="20" spans="1:12">
      <c r="A20" s="191" t="s">
        <v>113</v>
      </c>
      <c r="B20" s="236" t="s">
        <v>187</v>
      </c>
      <c r="C20" s="211"/>
      <c r="D20" s="211"/>
      <c r="E20" s="211"/>
      <c r="F20" s="211"/>
      <c r="G20" s="211"/>
      <c r="H20" s="211"/>
      <c r="I20" s="211"/>
      <c r="J20" s="211"/>
      <c r="K20" s="211"/>
      <c r="L20" s="211"/>
    </row>
    <row r="21" spans="1:12">
      <c r="A21" s="191" t="s">
        <v>92</v>
      </c>
      <c r="B21" s="236" t="s">
        <v>187</v>
      </c>
      <c r="C21" s="211"/>
      <c r="D21" s="211"/>
      <c r="E21" s="211"/>
      <c r="F21" s="211"/>
      <c r="G21" s="211"/>
      <c r="H21" s="211"/>
      <c r="I21" s="211"/>
      <c r="J21" s="211"/>
      <c r="K21" s="211"/>
      <c r="L21" s="211"/>
    </row>
    <row r="22" spans="1:12">
      <c r="A22" s="191" t="s">
        <v>93</v>
      </c>
      <c r="B22" s="236" t="s">
        <v>187</v>
      </c>
      <c r="C22" s="209"/>
      <c r="D22" s="209"/>
      <c r="E22" s="209"/>
      <c r="F22" s="209"/>
      <c r="G22" s="209"/>
      <c r="H22" s="209"/>
      <c r="I22" s="209"/>
      <c r="J22" s="209"/>
      <c r="K22" s="209"/>
      <c r="L22" s="209"/>
    </row>
    <row r="23" spans="1:12">
      <c r="A23" s="191" t="s">
        <v>49</v>
      </c>
      <c r="B23" s="197" t="s">
        <v>1</v>
      </c>
      <c r="C23" s="209"/>
      <c r="D23" s="209"/>
      <c r="E23" s="209"/>
      <c r="F23" s="209"/>
      <c r="G23" s="209"/>
      <c r="H23" s="209"/>
      <c r="I23" s="209"/>
      <c r="J23" s="209"/>
      <c r="K23" s="209"/>
      <c r="L23" s="209"/>
    </row>
    <row r="24" spans="1:12">
      <c r="A24" s="191" t="s">
        <v>94</v>
      </c>
      <c r="B24" s="197" t="s">
        <v>114</v>
      </c>
      <c r="C24" s="209"/>
      <c r="D24" s="209"/>
      <c r="E24" s="209"/>
      <c r="F24" s="209"/>
      <c r="G24" s="209"/>
      <c r="H24" s="209"/>
      <c r="I24" s="209"/>
      <c r="J24" s="209"/>
      <c r="K24" s="209"/>
      <c r="L24" s="209"/>
    </row>
    <row r="25" spans="1:12">
      <c r="A25" s="191" t="s">
        <v>95</v>
      </c>
      <c r="B25" s="197" t="s">
        <v>114</v>
      </c>
      <c r="C25" s="209"/>
      <c r="D25" s="209"/>
      <c r="E25" s="209"/>
      <c r="F25" s="209"/>
      <c r="G25" s="209"/>
      <c r="H25" s="209"/>
      <c r="I25" s="209"/>
      <c r="J25" s="209"/>
      <c r="K25" s="209"/>
      <c r="L25" s="209"/>
    </row>
    <row r="26" spans="1:12">
      <c r="A26" s="209"/>
      <c r="B26" s="209"/>
      <c r="C26" s="209"/>
      <c r="D26" s="209"/>
      <c r="E26" s="209"/>
      <c r="F26" s="209"/>
      <c r="G26" s="209"/>
      <c r="H26" s="209"/>
      <c r="I26" s="209"/>
      <c r="J26" s="209"/>
      <c r="K26" s="209"/>
      <c r="L26" s="209"/>
    </row>
    <row r="27" spans="1:12" ht="43.2">
      <c r="A27" s="191" t="s">
        <v>109</v>
      </c>
      <c r="B27" s="235" t="s">
        <v>173</v>
      </c>
      <c r="C27" s="235" t="s">
        <v>174</v>
      </c>
      <c r="D27" s="235" t="s">
        <v>175</v>
      </c>
      <c r="E27" s="235" t="s">
        <v>176</v>
      </c>
      <c r="F27" s="235" t="s">
        <v>177</v>
      </c>
      <c r="G27" s="235" t="s">
        <v>178</v>
      </c>
      <c r="H27" s="235" t="s">
        <v>179</v>
      </c>
      <c r="I27" s="235" t="s">
        <v>180</v>
      </c>
      <c r="J27" s="235" t="s">
        <v>181</v>
      </c>
      <c r="K27" s="235" t="s">
        <v>182</v>
      </c>
      <c r="L27" s="235" t="s">
        <v>183</v>
      </c>
    </row>
    <row r="28" spans="1:12">
      <c r="A28" s="194" t="s">
        <v>172</v>
      </c>
      <c r="B28" s="195"/>
      <c r="C28" s="195"/>
      <c r="D28" s="195"/>
      <c r="E28" s="195"/>
      <c r="F28" s="195"/>
      <c r="G28" s="195"/>
      <c r="H28" s="195" t="e">
        <v>#DIV/0!</v>
      </c>
      <c r="I28" s="195" t="e">
        <v>#DIV/0!</v>
      </c>
      <c r="J28" s="195">
        <v>0</v>
      </c>
      <c r="K28" s="195">
        <v>0</v>
      </c>
      <c r="L28" s="195" t="e">
        <v>#DIV/0!</v>
      </c>
    </row>
    <row r="29" spans="1:12">
      <c r="A29" s="194" t="s">
        <v>185</v>
      </c>
      <c r="B29" s="195"/>
      <c r="C29" s="195"/>
      <c r="D29" s="195"/>
      <c r="E29" s="195"/>
      <c r="F29" s="195"/>
      <c r="G29" s="195"/>
      <c r="H29" s="195" t="e">
        <v>#DIV/0!</v>
      </c>
      <c r="I29" s="195" t="e">
        <v>#DIV/0!</v>
      </c>
      <c r="J29" s="195">
        <v>0</v>
      </c>
      <c r="K29" s="195">
        <v>0</v>
      </c>
      <c r="L29" s="195" t="e">
        <v>#DIV/0!</v>
      </c>
    </row>
    <row r="30" spans="1:12">
      <c r="A30" s="194" t="s">
        <v>110</v>
      </c>
      <c r="B30" s="195"/>
      <c r="C30" s="195"/>
      <c r="D30" s="195"/>
      <c r="E30" s="195"/>
      <c r="F30" s="195"/>
      <c r="G30" s="195"/>
      <c r="H30" s="195" t="e">
        <v>#DIV/0!</v>
      </c>
      <c r="I30" s="195" t="e">
        <v>#DIV/0!</v>
      </c>
      <c r="J30" s="195">
        <v>0</v>
      </c>
      <c r="K30" s="195">
        <v>0</v>
      </c>
      <c r="L30" s="195" t="e">
        <v>#DIV/0!</v>
      </c>
    </row>
    <row r="31" spans="1:12">
      <c r="A31"/>
      <c r="B31"/>
      <c r="C31"/>
      <c r="D31"/>
      <c r="E31"/>
      <c r="F31"/>
      <c r="G31"/>
      <c r="H31"/>
      <c r="I31"/>
      <c r="J31"/>
      <c r="K31"/>
      <c r="L31"/>
    </row>
    <row r="32" spans="1:12">
      <c r="A32"/>
      <c r="B32"/>
      <c r="C32"/>
      <c r="D32"/>
      <c r="E32"/>
      <c r="F32"/>
      <c r="G32"/>
      <c r="H32"/>
      <c r="I32"/>
      <c r="J32"/>
      <c r="K32"/>
      <c r="L32"/>
    </row>
    <row r="33" spans="1:12">
      <c r="A33"/>
      <c r="B33"/>
      <c r="C33"/>
      <c r="D33"/>
      <c r="E33"/>
      <c r="F33"/>
      <c r="G33"/>
      <c r="H33"/>
      <c r="I33"/>
      <c r="J33"/>
      <c r="K33"/>
      <c r="L33"/>
    </row>
    <row r="34" spans="1:12">
      <c r="A34"/>
      <c r="B34"/>
      <c r="C34"/>
      <c r="D34"/>
      <c r="E34"/>
      <c r="F34"/>
      <c r="G34"/>
      <c r="H34"/>
      <c r="I34"/>
      <c r="J34"/>
      <c r="K34"/>
      <c r="L34"/>
    </row>
    <row r="35" spans="1:12">
      <c r="A35"/>
      <c r="B35"/>
      <c r="C35"/>
      <c r="D35"/>
      <c r="E35"/>
      <c r="F35"/>
      <c r="G35"/>
      <c r="H35"/>
      <c r="I35"/>
      <c r="J35"/>
      <c r="K35"/>
      <c r="L35"/>
    </row>
    <row r="36" spans="1:12" ht="15.6">
      <c r="A36" s="226" t="s">
        <v>190</v>
      </c>
      <c r="B36" s="206"/>
      <c r="C36"/>
      <c r="D36"/>
      <c r="E36"/>
      <c r="F36"/>
      <c r="G36"/>
      <c r="H36"/>
      <c r="I36"/>
      <c r="J36"/>
      <c r="K36"/>
      <c r="L36"/>
    </row>
    <row r="37" spans="1:12">
      <c r="A37" s="191" t="s">
        <v>86</v>
      </c>
      <c r="B37" s="236" t="s">
        <v>187</v>
      </c>
      <c r="C37" s="195"/>
      <c r="D37" s="195"/>
      <c r="E37" s="195"/>
      <c r="F37" s="195"/>
      <c r="G37" s="195"/>
      <c r="H37" s="195"/>
      <c r="I37" s="195"/>
      <c r="J37" s="195"/>
      <c r="K37" s="195"/>
      <c r="L37" s="195"/>
    </row>
    <row r="38" spans="1:12">
      <c r="A38" s="191" t="s">
        <v>112</v>
      </c>
      <c r="B38" s="236" t="s">
        <v>187</v>
      </c>
      <c r="C38" s="223"/>
      <c r="D38" s="223"/>
      <c r="E38" s="223"/>
      <c r="F38" s="223"/>
      <c r="G38" s="223"/>
      <c r="H38" s="223"/>
      <c r="I38" s="223"/>
      <c r="J38" s="223"/>
      <c r="K38" s="223"/>
      <c r="L38" s="223"/>
    </row>
    <row r="39" spans="1:12">
      <c r="A39" s="191" t="s">
        <v>87</v>
      </c>
      <c r="B39" s="236" t="s">
        <v>187</v>
      </c>
      <c r="C39" s="223"/>
      <c r="D39" s="223"/>
      <c r="E39" s="223"/>
      <c r="F39" s="223"/>
      <c r="G39" s="223"/>
      <c r="H39" s="223"/>
      <c r="I39" s="223"/>
      <c r="J39" s="223"/>
      <c r="K39" s="223"/>
      <c r="L39" s="223"/>
    </row>
    <row r="40" spans="1:12">
      <c r="A40" s="191" t="s">
        <v>113</v>
      </c>
      <c r="B40" s="236" t="s">
        <v>187</v>
      </c>
      <c r="C40" s="225"/>
      <c r="D40" s="225"/>
      <c r="E40" s="225"/>
      <c r="F40" s="225"/>
      <c r="G40" s="225"/>
      <c r="H40" s="225"/>
      <c r="I40" s="225"/>
      <c r="J40" s="225"/>
      <c r="K40" s="225"/>
      <c r="L40" s="225"/>
    </row>
    <row r="41" spans="1:12">
      <c r="A41" s="191" t="s">
        <v>92</v>
      </c>
      <c r="B41" s="236" t="s">
        <v>187</v>
      </c>
      <c r="C41" s="225"/>
      <c r="D41" s="225"/>
      <c r="E41" s="225"/>
      <c r="F41" s="225"/>
      <c r="G41" s="225"/>
      <c r="H41" s="225"/>
      <c r="I41" s="225"/>
      <c r="J41" s="225"/>
      <c r="K41" s="225"/>
      <c r="L41" s="225"/>
    </row>
    <row r="42" spans="1:12">
      <c r="A42" s="191" t="s">
        <v>93</v>
      </c>
      <c r="B42" s="236" t="s">
        <v>187</v>
      </c>
      <c r="C42" s="223"/>
      <c r="D42" s="223"/>
      <c r="E42" s="223"/>
      <c r="F42" s="223"/>
      <c r="G42" s="223"/>
      <c r="H42" s="223"/>
      <c r="I42" s="223"/>
      <c r="J42" s="223"/>
      <c r="K42" s="223"/>
      <c r="L42" s="223"/>
    </row>
    <row r="43" spans="1:12">
      <c r="A43" s="191" t="s">
        <v>49</v>
      </c>
      <c r="B43" s="236" t="s">
        <v>187</v>
      </c>
      <c r="C43" s="223"/>
      <c r="D43" s="223"/>
      <c r="E43" s="223"/>
      <c r="F43" s="223"/>
      <c r="G43" s="223"/>
      <c r="H43" s="223"/>
      <c r="I43" s="223"/>
      <c r="J43" s="223"/>
      <c r="K43" s="223"/>
      <c r="L43" s="223"/>
    </row>
    <row r="44" spans="1:12">
      <c r="A44" s="191" t="s">
        <v>94</v>
      </c>
      <c r="B44" s="236" t="s">
        <v>114</v>
      </c>
      <c r="C44" s="223"/>
      <c r="D44" s="223"/>
      <c r="E44" s="223"/>
      <c r="F44" s="223"/>
      <c r="G44" s="223"/>
      <c r="H44" s="223"/>
      <c r="I44" s="223"/>
      <c r="J44" s="223"/>
      <c r="K44" s="223"/>
      <c r="L44" s="223"/>
    </row>
    <row r="45" spans="1:12">
      <c r="A45" s="191" t="s">
        <v>95</v>
      </c>
      <c r="B45" s="236" t="s">
        <v>114</v>
      </c>
      <c r="C45" s="223"/>
      <c r="D45" s="223"/>
      <c r="E45" s="223"/>
      <c r="F45" s="223"/>
      <c r="G45" s="223"/>
      <c r="H45" s="223"/>
      <c r="I45" s="223"/>
      <c r="J45" s="223"/>
      <c r="K45" s="223"/>
      <c r="L45" s="223"/>
    </row>
    <row r="46" spans="1:12">
      <c r="A46" s="223"/>
      <c r="B46" s="223"/>
      <c r="C46" s="223"/>
      <c r="D46" s="223"/>
      <c r="E46" s="223"/>
      <c r="F46" s="223"/>
      <c r="G46" s="223"/>
      <c r="H46" s="223"/>
      <c r="I46" s="223"/>
      <c r="J46" s="223"/>
      <c r="K46" s="223"/>
      <c r="L46" s="223"/>
    </row>
    <row r="47" spans="1:12" ht="43.2">
      <c r="A47" s="191" t="s">
        <v>109</v>
      </c>
      <c r="B47" s="235" t="s">
        <v>173</v>
      </c>
      <c r="C47" s="235" t="s">
        <v>174</v>
      </c>
      <c r="D47" s="235" t="s">
        <v>175</v>
      </c>
      <c r="E47" s="235" t="s">
        <v>176</v>
      </c>
      <c r="F47" s="235" t="s">
        <v>177</v>
      </c>
      <c r="G47" s="235" t="s">
        <v>178</v>
      </c>
      <c r="H47" s="235" t="s">
        <v>179</v>
      </c>
      <c r="I47" s="235" t="s">
        <v>180</v>
      </c>
      <c r="J47" s="235" t="s">
        <v>181</v>
      </c>
      <c r="K47" s="235" t="s">
        <v>182</v>
      </c>
      <c r="L47" s="235" t="s">
        <v>183</v>
      </c>
    </row>
    <row r="48" spans="1:12">
      <c r="A48" s="194" t="s">
        <v>172</v>
      </c>
      <c r="B48" s="195">
        <v>-0.123276267280575</v>
      </c>
      <c r="C48" s="195">
        <v>4.1553711134033562E-2</v>
      </c>
      <c r="D48" s="195">
        <v>0.43032316472007626</v>
      </c>
      <c r="E48" s="195">
        <v>0.3898955186890426</v>
      </c>
      <c r="F48" s="195">
        <v>0.1156266451677276</v>
      </c>
      <c r="G48" s="195">
        <v>0.156668231283697</v>
      </c>
      <c r="H48" s="195" t="e">
        <v>#DIV/0!</v>
      </c>
      <c r="I48" s="195" t="e">
        <v>#DIV/0!</v>
      </c>
      <c r="J48" s="195">
        <v>0</v>
      </c>
      <c r="K48" s="195">
        <v>0</v>
      </c>
      <c r="L48" s="195" t="e">
        <v>#DIV/0!</v>
      </c>
    </row>
    <row r="49" spans="1:12">
      <c r="A49" s="194" t="s">
        <v>184</v>
      </c>
      <c r="B49" s="195"/>
      <c r="C49" s="195"/>
      <c r="D49" s="195"/>
      <c r="E49" s="195"/>
      <c r="F49" s="195"/>
      <c r="G49" s="195"/>
      <c r="H49" s="195" t="e">
        <v>#DIV/0!</v>
      </c>
      <c r="I49" s="195" t="e">
        <v>#DIV/0!</v>
      </c>
      <c r="J49" s="195">
        <v>0</v>
      </c>
      <c r="K49" s="195">
        <v>0</v>
      </c>
      <c r="L49" s="195" t="e">
        <v>#DIV/0!</v>
      </c>
    </row>
    <row r="50" spans="1:12">
      <c r="A50" s="194" t="s">
        <v>185</v>
      </c>
      <c r="B50" s="195">
        <v>-5.3243439195534988E-2</v>
      </c>
      <c r="C50" s="195">
        <v>9.5948662116326799E-2</v>
      </c>
      <c r="D50" s="195">
        <v>0.42041147877902474</v>
      </c>
      <c r="E50" s="195">
        <v>0.38261646786927317</v>
      </c>
      <c r="F50" s="195">
        <v>0.15596584737790867</v>
      </c>
      <c r="G50" s="195">
        <v>0.20662328740828534</v>
      </c>
      <c r="H50" s="195" t="e">
        <v>#DIV/0!</v>
      </c>
      <c r="I50" s="195" t="e">
        <v>#DIV/0!</v>
      </c>
      <c r="J50" s="195">
        <v>0</v>
      </c>
      <c r="K50" s="195">
        <v>0</v>
      </c>
      <c r="L50" s="195" t="e">
        <v>#DIV/0!</v>
      </c>
    </row>
    <row r="51" spans="1:12">
      <c r="A51" s="194" t="s">
        <v>186</v>
      </c>
      <c r="B51" s="195">
        <v>-0.15829268132309501</v>
      </c>
      <c r="C51" s="195">
        <v>1.4356235642886949E-2</v>
      </c>
      <c r="D51" s="195">
        <v>0.4352790076906019</v>
      </c>
      <c r="E51" s="195">
        <v>0.39353504409892731</v>
      </c>
      <c r="F51" s="195">
        <v>8.5129067823136673E-2</v>
      </c>
      <c r="G51" s="195">
        <v>0.13975583253233811</v>
      </c>
      <c r="H51" s="195">
        <v>89.419804337319178</v>
      </c>
      <c r="I51" s="195">
        <v>93.085744178658771</v>
      </c>
      <c r="J51" s="195">
        <v>0</v>
      </c>
      <c r="K51" s="195">
        <v>0</v>
      </c>
      <c r="L51" s="195" t="e">
        <v>#DIV/0!</v>
      </c>
    </row>
    <row r="52" spans="1:12">
      <c r="A52" s="194" t="s">
        <v>110</v>
      </c>
      <c r="B52" s="195">
        <v>-0.123276267280575</v>
      </c>
      <c r="C52" s="195">
        <v>4.1553711134033562E-2</v>
      </c>
      <c r="D52" s="195">
        <v>0.43032316472007626</v>
      </c>
      <c r="E52" s="195">
        <v>0.3898955186890426</v>
      </c>
      <c r="F52" s="195">
        <v>0.1156266451677276</v>
      </c>
      <c r="G52" s="195">
        <v>0.156668231283697</v>
      </c>
      <c r="H52" s="195" t="e">
        <v>#DIV/0!</v>
      </c>
      <c r="I52" s="195" t="e">
        <v>#DIV/0!</v>
      </c>
      <c r="J52" s="195">
        <v>0</v>
      </c>
      <c r="K52" s="195">
        <v>0</v>
      </c>
      <c r="L52" s="195" t="e">
        <v>#DIV/0!</v>
      </c>
    </row>
    <row r="53" spans="1:12" ht="15.6">
      <c r="A53" s="234" t="s">
        <v>191</v>
      </c>
    </row>
    <row r="54" spans="1:12">
      <c r="A54" s="191" t="s">
        <v>86</v>
      </c>
      <c r="B54" s="236" t="s">
        <v>187</v>
      </c>
      <c r="C54" s="195"/>
      <c r="D54" s="195"/>
      <c r="E54" s="195"/>
      <c r="F54" s="195"/>
      <c r="G54" s="195"/>
      <c r="H54" s="195"/>
      <c r="I54" s="195"/>
      <c r="J54" s="195"/>
      <c r="K54" s="195"/>
      <c r="L54" s="195"/>
    </row>
    <row r="55" spans="1:12">
      <c r="A55" s="191" t="s">
        <v>112</v>
      </c>
      <c r="B55" s="236" t="s">
        <v>187</v>
      </c>
      <c r="C55" s="231"/>
      <c r="D55" s="231"/>
      <c r="E55" s="231"/>
      <c r="F55" s="231"/>
      <c r="G55" s="231"/>
      <c r="H55" s="231"/>
      <c r="I55" s="231"/>
      <c r="J55" s="231"/>
      <c r="K55" s="231"/>
      <c r="L55" s="231"/>
    </row>
    <row r="56" spans="1:12">
      <c r="A56" s="191" t="s">
        <v>87</v>
      </c>
      <c r="B56" s="236" t="s">
        <v>187</v>
      </c>
      <c r="C56" s="231"/>
      <c r="D56" s="231"/>
      <c r="E56" s="231"/>
      <c r="F56" s="231"/>
      <c r="G56" s="231"/>
      <c r="H56" s="231"/>
      <c r="I56" s="231"/>
      <c r="J56" s="231"/>
      <c r="K56" s="231"/>
      <c r="L56" s="231"/>
    </row>
    <row r="57" spans="1:12">
      <c r="A57" s="191" t="s">
        <v>113</v>
      </c>
      <c r="B57" s="236" t="s">
        <v>187</v>
      </c>
      <c r="C57" s="232"/>
      <c r="D57" s="232"/>
      <c r="E57" s="232"/>
      <c r="F57" s="232"/>
      <c r="G57" s="232"/>
      <c r="H57" s="232"/>
      <c r="I57" s="232"/>
      <c r="J57" s="232"/>
      <c r="K57" s="232"/>
      <c r="L57" s="232"/>
    </row>
    <row r="58" spans="1:12">
      <c r="A58" s="191" t="s">
        <v>92</v>
      </c>
      <c r="B58" s="236" t="s">
        <v>187</v>
      </c>
      <c r="C58" s="232"/>
      <c r="D58" s="232"/>
      <c r="E58" s="232"/>
      <c r="F58" s="232"/>
      <c r="G58" s="232"/>
      <c r="H58" s="232"/>
      <c r="I58" s="232"/>
      <c r="J58" s="232"/>
      <c r="K58" s="232"/>
      <c r="L58" s="232"/>
    </row>
    <row r="59" spans="1:12">
      <c r="A59" s="191" t="s">
        <v>93</v>
      </c>
      <c r="B59" s="236" t="s">
        <v>187</v>
      </c>
      <c r="C59" s="231"/>
      <c r="D59" s="231"/>
      <c r="E59" s="231"/>
      <c r="F59" s="231"/>
      <c r="G59" s="231"/>
      <c r="H59" s="231"/>
      <c r="I59" s="231"/>
      <c r="J59" s="231"/>
      <c r="K59" s="231"/>
      <c r="L59" s="231"/>
    </row>
    <row r="60" spans="1:12">
      <c r="A60" s="191" t="s">
        <v>49</v>
      </c>
      <c r="B60" s="236" t="s">
        <v>187</v>
      </c>
      <c r="C60" s="231"/>
      <c r="D60" s="231"/>
      <c r="E60" s="231"/>
      <c r="F60" s="231"/>
      <c r="G60" s="231"/>
      <c r="H60" s="231"/>
      <c r="I60" s="231"/>
      <c r="J60" s="231"/>
      <c r="K60" s="231"/>
      <c r="L60" s="231"/>
    </row>
    <row r="61" spans="1:12">
      <c r="A61" s="191" t="s">
        <v>94</v>
      </c>
      <c r="B61" s="236" t="s">
        <v>145</v>
      </c>
      <c r="C61" s="231"/>
      <c r="D61" s="231"/>
      <c r="E61" s="231"/>
      <c r="F61" s="231"/>
      <c r="G61" s="231"/>
      <c r="H61" s="231"/>
      <c r="I61" s="231"/>
      <c r="J61" s="231"/>
      <c r="K61" s="231"/>
      <c r="L61" s="231"/>
    </row>
    <row r="62" spans="1:12">
      <c r="A62" s="191" t="s">
        <v>95</v>
      </c>
      <c r="B62" s="236" t="s">
        <v>114</v>
      </c>
      <c r="C62" s="231"/>
      <c r="D62" s="231"/>
      <c r="E62" s="231"/>
      <c r="F62" s="231"/>
      <c r="G62" s="231"/>
      <c r="H62" s="231"/>
      <c r="I62" s="231"/>
      <c r="J62" s="231"/>
      <c r="K62" s="231"/>
      <c r="L62" s="231"/>
    </row>
    <row r="63" spans="1:12">
      <c r="A63" s="231"/>
      <c r="B63" s="231"/>
      <c r="C63" s="231"/>
      <c r="D63" s="231"/>
      <c r="E63" s="231"/>
      <c r="F63" s="231"/>
      <c r="G63" s="231"/>
      <c r="H63" s="231"/>
      <c r="I63" s="231"/>
      <c r="J63" s="231"/>
      <c r="K63" s="231"/>
      <c r="L63" s="231"/>
    </row>
    <row r="64" spans="1:12" ht="43.2">
      <c r="A64" s="191" t="s">
        <v>109</v>
      </c>
      <c r="B64" s="235" t="s">
        <v>173</v>
      </c>
      <c r="C64" s="235" t="s">
        <v>174</v>
      </c>
      <c r="D64" s="235" t="s">
        <v>175</v>
      </c>
      <c r="E64" s="235" t="s">
        <v>176</v>
      </c>
      <c r="F64" s="235" t="s">
        <v>177</v>
      </c>
      <c r="G64" s="235" t="s">
        <v>178</v>
      </c>
      <c r="H64" s="235" t="s">
        <v>179</v>
      </c>
      <c r="I64" s="235" t="s">
        <v>180</v>
      </c>
      <c r="J64" s="235" t="s">
        <v>181</v>
      </c>
      <c r="K64" s="235" t="s">
        <v>182</v>
      </c>
      <c r="L64" s="235" t="s">
        <v>183</v>
      </c>
    </row>
    <row r="65" spans="1:12">
      <c r="A65" s="194" t="s">
        <v>172</v>
      </c>
      <c r="B65" s="195">
        <v>-0.20632194283258118</v>
      </c>
      <c r="C65" s="195">
        <v>5.9534977433913462E-3</v>
      </c>
      <c r="D65" s="195">
        <v>0.30826379000724685</v>
      </c>
      <c r="E65" s="195">
        <v>0.35469692478373388</v>
      </c>
      <c r="F65" s="195">
        <v>0.19337593025596433</v>
      </c>
      <c r="G65" s="195">
        <v>0.21554395873143078</v>
      </c>
      <c r="H65" s="195">
        <v>97.53562009486545</v>
      </c>
      <c r="I65" s="195" t="e">
        <v>#VALUE!</v>
      </c>
      <c r="J65" s="195">
        <v>0</v>
      </c>
      <c r="K65" s="195">
        <v>0</v>
      </c>
      <c r="L65" s="195" t="e">
        <v>#DIV/0!</v>
      </c>
    </row>
    <row r="66" spans="1:12">
      <c r="A66" s="194" t="s">
        <v>185</v>
      </c>
      <c r="B66" s="195">
        <v>-0.31125000000000003</v>
      </c>
      <c r="C66" s="195">
        <v>-8.3000000000000018E-2</v>
      </c>
      <c r="D66" s="195">
        <v>0.45087128735416315</v>
      </c>
      <c r="E66" s="195">
        <v>0.27404772556570756</v>
      </c>
      <c r="F66" s="195">
        <v>6.8942911165688153E-2</v>
      </c>
      <c r="G66" s="195">
        <v>0.29415642097360378</v>
      </c>
      <c r="H66" s="195">
        <v>96.456374803430805</v>
      </c>
      <c r="I66" s="195">
        <v>99.956562420751041</v>
      </c>
      <c r="J66" s="195">
        <v>0</v>
      </c>
      <c r="K66" s="195">
        <v>0</v>
      </c>
      <c r="L66" s="195" t="e">
        <v>#DIV/0!</v>
      </c>
    </row>
    <row r="67" spans="1:12">
      <c r="A67" s="194" t="s">
        <v>186</v>
      </c>
      <c r="B67" s="195">
        <v>-0.15385791424887169</v>
      </c>
      <c r="C67" s="195">
        <v>5.0430246615087035E-2</v>
      </c>
      <c r="D67" s="195">
        <v>0.23696004133378873</v>
      </c>
      <c r="E67" s="195">
        <v>0.39502152439274707</v>
      </c>
      <c r="F67" s="195">
        <v>0.22300107284421353</v>
      </c>
      <c r="G67" s="195">
        <v>0.20168442052352734</v>
      </c>
      <c r="H67" s="195">
        <v>98.07524274058278</v>
      </c>
      <c r="I67" s="195" t="e">
        <v>#VALUE!</v>
      </c>
      <c r="J67" s="195">
        <v>0</v>
      </c>
      <c r="K67" s="195">
        <v>0</v>
      </c>
      <c r="L67" s="195" t="e">
        <v>#DIV/0!</v>
      </c>
    </row>
    <row r="68" spans="1:12">
      <c r="A68" s="194" t="s">
        <v>110</v>
      </c>
      <c r="B68" s="195">
        <v>-0.20632194283258118</v>
      </c>
      <c r="C68" s="195">
        <v>5.9534977433913462E-3</v>
      </c>
      <c r="D68" s="195">
        <v>0.30826379000724685</v>
      </c>
      <c r="E68" s="195">
        <v>0.35469692478373388</v>
      </c>
      <c r="F68" s="195">
        <v>0.19337593025596433</v>
      </c>
      <c r="G68" s="195">
        <v>0.21554395873143078</v>
      </c>
      <c r="H68" s="195">
        <v>97.53562009486545</v>
      </c>
      <c r="I68" s="195" t="e">
        <v>#VALUE!</v>
      </c>
      <c r="J68" s="195">
        <v>0</v>
      </c>
      <c r="K68" s="195">
        <v>0</v>
      </c>
      <c r="L68" s="195" t="e">
        <v>#DIV/0!</v>
      </c>
    </row>
  </sheetData>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V84"/>
  <sheetViews>
    <sheetView zoomScale="55" zoomScaleNormal="55" zoomScaleSheetLayoutView="75" workbookViewId="0">
      <selection activeCell="L39" sqref="L39"/>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2.664062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50"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22" ht="33" customHeight="1">
      <c r="A1" s="143"/>
      <c r="B1" s="307" t="str">
        <f>Inputs!A1</f>
        <v>Firing- BMP ATK MK44 30mm  UT30MK2</v>
      </c>
      <c r="C1" s="308"/>
      <c r="D1" s="308"/>
      <c r="E1" s="308"/>
      <c r="F1" s="308"/>
      <c r="G1" s="308"/>
      <c r="H1" s="308"/>
      <c r="I1" s="308"/>
      <c r="J1" s="103"/>
      <c r="K1" s="103"/>
      <c r="N1" s="43" t="e">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#DIV/0!</v>
      </c>
    </row>
    <row r="2" spans="1:22" ht="18.75" customHeight="1" thickBot="1">
      <c r="B2" s="3" t="str">
        <f>Inputs!A2</f>
        <v>Commander:</v>
      </c>
      <c r="C2" s="67">
        <f>Inputs!B2</f>
        <v>0</v>
      </c>
      <c r="D2" s="3" t="str">
        <f>Inputs!A3</f>
        <v xml:space="preserve">Gunner: </v>
      </c>
      <c r="E2" s="67">
        <f>Inputs!B3</f>
        <v>0</v>
      </c>
      <c r="F2" s="3" t="str">
        <f>Inputs!A4</f>
        <v xml:space="preserve">Loader: </v>
      </c>
      <c r="G2" s="66">
        <f>Inputs!B4</f>
        <v>0</v>
      </c>
      <c r="H2" s="3" t="str">
        <f>Inputs!A5</f>
        <v>Driver:</v>
      </c>
      <c r="I2" s="67">
        <f>Inputs!B5</f>
        <v>0</v>
      </c>
      <c r="J2" s="111"/>
      <c r="K2" s="111"/>
    </row>
    <row r="3" spans="1:22">
      <c r="A3" s="2" t="str">
        <f>Inputs!A11</f>
        <v>Project:</v>
      </c>
      <c r="B3" s="75" t="str">
        <f>Inputs!B11</f>
        <v>EMINT</v>
      </c>
      <c r="C3" s="74"/>
      <c r="D3" s="74"/>
      <c r="E3" s="74"/>
      <c r="F3" s="74"/>
      <c r="G3" s="74"/>
      <c r="H3" s="74"/>
      <c r="I3" s="74"/>
      <c r="J3" s="112"/>
      <c r="K3" s="112"/>
    </row>
    <row r="4" spans="1:22" ht="18.600000000000001" thickBot="1">
      <c r="A4" s="2" t="str">
        <f>Inputs!A47</f>
        <v xml:space="preserve">Remarks: </v>
      </c>
      <c r="B4" s="337">
        <f>Inputs!B47</f>
        <v>0</v>
      </c>
      <c r="C4" s="337"/>
      <c r="D4" s="337"/>
      <c r="E4" s="337"/>
      <c r="F4" s="337"/>
      <c r="G4" s="337"/>
      <c r="H4" s="337"/>
      <c r="I4" s="337"/>
      <c r="J4" s="112"/>
      <c r="K4" s="112"/>
      <c r="V4" s="144"/>
    </row>
    <row r="5" spans="1:22" ht="18.600000000000001" thickTop="1" thickBot="1">
      <c r="A5" s="332" t="s">
        <v>6</v>
      </c>
      <c r="B5" s="333"/>
      <c r="D5" s="332" t="str">
        <f>Inputs!A22</f>
        <v>Operational Conditions:</v>
      </c>
      <c r="E5" s="334"/>
      <c r="F5" s="334"/>
      <c r="G5" s="333"/>
      <c r="I5" s="332" t="str">
        <f>Inputs!A34</f>
        <v>Tank/Target Status</v>
      </c>
      <c r="J5" s="334"/>
      <c r="K5" s="333"/>
    </row>
    <row r="6" spans="1:22" ht="18.600000000000001" thickTop="1" thickBot="1">
      <c r="A6" s="4" t="str">
        <f>Inputs!A12</f>
        <v>Location:</v>
      </c>
      <c r="B6" s="68" t="str">
        <f>Inputs!B12</f>
        <v>Myanmar</v>
      </c>
      <c r="D6" s="5" t="str">
        <f>Inputs!A23</f>
        <v>Turret Mode:</v>
      </c>
      <c r="E6" s="6"/>
      <c r="F6" s="335" t="str">
        <f>Inputs!B23</f>
        <v>GTS</v>
      </c>
      <c r="G6" s="336"/>
      <c r="I6" s="51" t="str">
        <f>Inputs!A35</f>
        <v>Item:</v>
      </c>
      <c r="J6" s="53" t="s">
        <v>10</v>
      </c>
      <c r="K6" s="52" t="s">
        <v>11</v>
      </c>
    </row>
    <row r="7" spans="1:22" ht="18.600000000000001" thickTop="1" thickBot="1">
      <c r="A7" s="4" t="str">
        <f>Inputs!A13</f>
        <v>Date:</v>
      </c>
      <c r="B7" s="69">
        <f>Inputs!B13</f>
        <v>42696</v>
      </c>
      <c r="D7" s="5" t="str">
        <f>Inputs!A24</f>
        <v>Ammunition:</v>
      </c>
      <c r="E7" s="8"/>
      <c r="F7" s="335" t="str">
        <f>Inputs!B24</f>
        <v>25 mm HE</v>
      </c>
      <c r="G7" s="336"/>
      <c r="I7" s="9" t="s">
        <v>14</v>
      </c>
      <c r="J7" s="70" t="str">
        <f>Inputs!B36</f>
        <v>Static</v>
      </c>
      <c r="K7" s="71">
        <f>Inputs!C36</f>
        <v>0</v>
      </c>
    </row>
    <row r="8" spans="1:22" ht="18.600000000000001" thickTop="1" thickBot="1">
      <c r="A8" s="4" t="str">
        <f>Inputs!A15</f>
        <v>Range [m]:</v>
      </c>
      <c r="B8" s="68">
        <f>Inputs!B15</f>
        <v>999</v>
      </c>
      <c r="D8" s="5" t="str">
        <f>Inputs!A25</f>
        <v>Aiming Through (Camera):</v>
      </c>
      <c r="E8" s="56"/>
      <c r="F8" s="335" t="str">
        <f>Inputs!B25</f>
        <v>G.Day</v>
      </c>
      <c r="G8" s="336"/>
      <c r="I8" s="7" t="s">
        <v>16</v>
      </c>
      <c r="J8" s="70" t="str">
        <f>Inputs!B37</f>
        <v>Static</v>
      </c>
      <c r="K8" s="71">
        <f>Inputs!C37</f>
        <v>0</v>
      </c>
    </row>
    <row r="9" spans="1:22" ht="18.600000000000001" thickTop="1" thickBot="1">
      <c r="A9" s="332" t="str">
        <f>Inputs!A16</f>
        <v>Target Size:</v>
      </c>
      <c r="B9" s="333"/>
      <c r="D9" s="332" t="str">
        <f>Inputs!A26</f>
        <v>Environmental Conditions:</v>
      </c>
      <c r="E9" s="334"/>
      <c r="F9" s="334"/>
      <c r="G9" s="333"/>
      <c r="H9" s="10"/>
      <c r="I9" s="11" t="s">
        <v>19</v>
      </c>
      <c r="J9" s="70">
        <f>Inputs!B38</f>
        <v>12</v>
      </c>
      <c r="K9" s="71">
        <f>Inputs!C38</f>
        <v>0</v>
      </c>
    </row>
    <row r="10" spans="1:22" ht="18.600000000000001" thickTop="1" thickBot="1">
      <c r="A10" s="4" t="str">
        <f>Inputs!B16</f>
        <v>Traverse Size [m]</v>
      </c>
      <c r="B10" s="38">
        <f>Inputs!B17</f>
        <v>2.2999999999999998</v>
      </c>
      <c r="D10" s="5" t="str">
        <f>Inputs!A27</f>
        <v>Air Temperature [°C]:</v>
      </c>
      <c r="E10" s="6"/>
      <c r="F10" s="325">
        <f>Inputs!B27</f>
        <v>0</v>
      </c>
      <c r="G10" s="326"/>
      <c r="I10" s="332" t="str">
        <f>Inputs!A39</f>
        <v>Rounds Information:</v>
      </c>
      <c r="J10" s="334"/>
      <c r="K10" s="333"/>
    </row>
    <row r="11" spans="1:22" ht="18.600000000000001" thickTop="1" thickBot="1">
      <c r="A11" s="4" t="str">
        <f>Inputs!C16</f>
        <v>Elevation Size [m]</v>
      </c>
      <c r="B11" s="38">
        <f>Inputs!C17</f>
        <v>2.2999999999999998</v>
      </c>
      <c r="D11" s="5" t="str">
        <f>Inputs!A28</f>
        <v>Altitude [m]:</v>
      </c>
      <c r="E11" s="8"/>
      <c r="F11" s="325">
        <f>Inputs!B28</f>
        <v>0</v>
      </c>
      <c r="G11" s="326"/>
      <c r="H11" s="50"/>
      <c r="I11" s="323" t="str">
        <f>Inputs!A40</f>
        <v>Rounds Type</v>
      </c>
      <c r="J11" s="324"/>
      <c r="K11" s="119" t="str">
        <f>Inputs!B40</f>
        <v>No. of Rounds</v>
      </c>
    </row>
    <row r="12" spans="1:22" ht="18.600000000000001" thickTop="1" thickBot="1">
      <c r="A12" s="4" t="str">
        <f>Inputs!B18</f>
        <v>Traverse Size [mills]</v>
      </c>
      <c r="B12" s="38">
        <f>Inputs!B19</f>
        <v>2.3023023023023019</v>
      </c>
      <c r="D12" s="5" t="str">
        <f>Inputs!A29</f>
        <v>Ammu. Temp. [°C]:</v>
      </c>
      <c r="E12" s="8"/>
      <c r="F12" s="325">
        <f>Inputs!B29</f>
        <v>0</v>
      </c>
      <c r="G12" s="326"/>
      <c r="H12" s="50"/>
      <c r="I12" s="323" t="str">
        <f>Inputs!A41</f>
        <v>Warm-Up</v>
      </c>
      <c r="J12" s="324"/>
      <c r="K12" s="39">
        <f>Inputs!B41</f>
        <v>0</v>
      </c>
    </row>
    <row r="13" spans="1:22" ht="18.600000000000001" thickTop="1" thickBot="1">
      <c r="A13" s="4" t="str">
        <f>Inputs!C18</f>
        <v>Elevation Size [mills]</v>
      </c>
      <c r="B13" s="38">
        <f>Inputs!C19</f>
        <v>2.3023023023023019</v>
      </c>
      <c r="D13" s="5" t="str">
        <f>Inputs!A30</f>
        <v>Crosswind [m/s]:</v>
      </c>
      <c r="E13" s="13"/>
      <c r="F13" s="325">
        <f>Inputs!B30</f>
        <v>3</v>
      </c>
      <c r="G13" s="326"/>
      <c r="H13" s="50"/>
      <c r="I13" s="323" t="str">
        <f>Inputs!A42</f>
        <v>Real Firing</v>
      </c>
      <c r="J13" s="324"/>
      <c r="K13" s="39"/>
    </row>
    <row r="14" spans="1:22" ht="18.600000000000001" thickTop="1" thickBot="1">
      <c r="A14" s="4" t="str">
        <f>Inputs!A20</f>
        <v>Fire Type</v>
      </c>
      <c r="B14" s="38" t="str">
        <f>Inputs!B20</f>
        <v>Single</v>
      </c>
      <c r="D14" s="327" t="str">
        <f>Inputs!A31</f>
        <v>Gun Jump:</v>
      </c>
      <c r="E14" s="328"/>
      <c r="F14" s="41" t="str">
        <f>Inputs!C31</f>
        <v>Traverse</v>
      </c>
      <c r="G14" s="42" t="str">
        <f>Inputs!B31</f>
        <v>Elevation</v>
      </c>
      <c r="H14" s="50"/>
      <c r="I14" s="323" t="str">
        <f>Inputs!A43</f>
        <v xml:space="preserve">Total in Target: </v>
      </c>
      <c r="J14" s="324"/>
      <c r="K14" s="39"/>
    </row>
    <row r="15" spans="1:22" ht="19.5" customHeight="1" thickTop="1" thickBot="1">
      <c r="A15" s="4" t="str">
        <f>Inputs!A14</f>
        <v>Time:</v>
      </c>
      <c r="B15" s="37">
        <f>Inputs!B14</f>
        <v>0.5395833333333333</v>
      </c>
      <c r="C15" s="14"/>
      <c r="D15" s="329" t="str">
        <f>Inputs!A32</f>
        <v>Single</v>
      </c>
      <c r="E15" s="321"/>
      <c r="F15" s="36">
        <f>Inputs!C32</f>
        <v>0.4</v>
      </c>
      <c r="G15" s="36">
        <f>Inputs!B32</f>
        <v>0.4</v>
      </c>
      <c r="H15" s="15"/>
      <c r="I15" s="323" t="str">
        <f>Inputs!A44</f>
        <v>Missing rounds</v>
      </c>
      <c r="J15" s="324"/>
      <c r="K15" s="39">
        <f>Inputs!B44</f>
        <v>0</v>
      </c>
    </row>
    <row r="16" spans="1:22" ht="19.5" customHeight="1" thickTop="1" thickBot="1">
      <c r="A16" s="4" t="str">
        <f>Inputs!A21</f>
        <v>A0- M.Velocity</v>
      </c>
      <c r="B16" s="38">
        <f>Inputs!B21</f>
        <v>1100</v>
      </c>
      <c r="C16" s="14"/>
      <c r="D16" s="330" t="str">
        <f>Inputs!A33</f>
        <v>Burst</v>
      </c>
      <c r="E16" s="331"/>
      <c r="F16" s="36">
        <f>Inputs!C33</f>
        <v>0.4</v>
      </c>
      <c r="G16" s="36">
        <f>Inputs!B33</f>
        <v>0.4</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50"/>
      <c r="V18" s="2"/>
    </row>
    <row r="19" spans="1:22" ht="18.600000000000001" thickTop="1" thickBot="1">
      <c r="A19" s="317"/>
      <c r="B19" s="318"/>
      <c r="C19" s="306"/>
      <c r="D19" s="55" t="s">
        <v>33</v>
      </c>
      <c r="E19" s="12" t="s">
        <v>34</v>
      </c>
      <c r="F19" s="12" t="s">
        <v>33</v>
      </c>
      <c r="G19" s="12" t="s">
        <v>34</v>
      </c>
      <c r="H19" s="306"/>
      <c r="I19" s="306"/>
      <c r="J19" s="113"/>
      <c r="K19" s="113"/>
      <c r="U19" s="50"/>
      <c r="V19" s="2"/>
    </row>
    <row r="20" spans="1:22" ht="18.600000000000001" thickTop="1" thickBot="1">
      <c r="A20" s="54"/>
      <c r="B20" s="48">
        <f>Inputs!A53</f>
        <v>1</v>
      </c>
      <c r="C20" s="47">
        <f t="shared" ref="C20:C49" si="0">$B$8</f>
        <v>999</v>
      </c>
      <c r="D20" s="49" t="e">
        <f>IF(Inputs!B53="",NA(),Inputs!B53)</f>
        <v>#N/A</v>
      </c>
      <c r="E20" s="49" t="e">
        <f>IF(Inputs!C53="",NA(),Inputs!C53)</f>
        <v>#N/A</v>
      </c>
      <c r="F20" s="24" t="e">
        <f>IF(ISBLANK(D20*10/C20)," ",D20*10/C20)</f>
        <v>#N/A</v>
      </c>
      <c r="G20" s="24" t="e">
        <f>IF(ISBLANK(E20*10/C20)," ",E20*10/C20)</f>
        <v>#N/A</v>
      </c>
      <c r="H20" s="96">
        <f t="shared" ref="H20:H49" si="1">$B$7</f>
        <v>42696</v>
      </c>
      <c r="I20" s="25">
        <f>$B$15</f>
        <v>0.5395833333333333</v>
      </c>
      <c r="J20" s="114"/>
      <c r="K20" s="114"/>
      <c r="U20" s="50"/>
      <c r="V20" s="2"/>
    </row>
    <row r="21" spans="1:22" ht="18" thickBot="1">
      <c r="A21" s="58"/>
      <c r="B21" s="48">
        <f>Inputs!A54</f>
        <v>2</v>
      </c>
      <c r="C21" s="47">
        <f t="shared" si="0"/>
        <v>999</v>
      </c>
      <c r="D21" s="49" t="e">
        <f>IF(Inputs!B54="",NA(),Inputs!B54)</f>
        <v>#N/A</v>
      </c>
      <c r="E21" s="49" t="e">
        <f>IF(Inputs!C54="",NA(),Inputs!C54)</f>
        <v>#N/A</v>
      </c>
      <c r="F21" s="24" t="e">
        <f t="shared" ref="F21:F49" si="2">IF(ISBLANK(D21*10/C21)," ",D21*10/C21)</f>
        <v>#N/A</v>
      </c>
      <c r="G21" s="24" t="e">
        <f t="shared" ref="G21:G49" si="3">IF(ISBLANK(E21*10/C21)," ",E21*10/C21)</f>
        <v>#N/A</v>
      </c>
      <c r="H21" s="96">
        <f t="shared" si="1"/>
        <v>42696</v>
      </c>
      <c r="I21" s="25">
        <f t="shared" ref="I21:I49" si="4">$B$15</f>
        <v>0.5395833333333333</v>
      </c>
      <c r="J21" s="114"/>
      <c r="K21" s="114"/>
      <c r="U21" s="59"/>
      <c r="V21" s="2"/>
    </row>
    <row r="22" spans="1:22" ht="18" thickBot="1">
      <c r="A22" s="58"/>
      <c r="B22" s="48">
        <f>Inputs!A55</f>
        <v>3</v>
      </c>
      <c r="C22" s="47">
        <f>$B$8</f>
        <v>999</v>
      </c>
      <c r="D22" s="49" t="e">
        <f>IF(Inputs!B55="",NA(),Inputs!B55)</f>
        <v>#N/A</v>
      </c>
      <c r="E22" s="49" t="e">
        <f>IF(Inputs!C55="",NA(),Inputs!C55)</f>
        <v>#N/A</v>
      </c>
      <c r="F22" s="24" t="e">
        <f t="shared" si="2"/>
        <v>#N/A</v>
      </c>
      <c r="G22" s="24" t="e">
        <f t="shared" si="3"/>
        <v>#N/A</v>
      </c>
      <c r="H22" s="96">
        <f t="shared" si="1"/>
        <v>42696</v>
      </c>
      <c r="I22" s="25">
        <f t="shared" si="4"/>
        <v>0.5395833333333333</v>
      </c>
      <c r="J22" s="114"/>
      <c r="K22" s="114"/>
      <c r="U22" s="59"/>
      <c r="V22" s="2"/>
    </row>
    <row r="23" spans="1:22" ht="18" thickBot="1">
      <c r="A23" s="58"/>
      <c r="B23" s="48">
        <f>Inputs!A56</f>
        <v>4</v>
      </c>
      <c r="C23" s="47">
        <f t="shared" si="0"/>
        <v>999</v>
      </c>
      <c r="D23" s="49" t="e">
        <f>IF(Inputs!B56="",NA(),Inputs!B56)</f>
        <v>#N/A</v>
      </c>
      <c r="E23" s="49" t="e">
        <f>IF(Inputs!C56="",NA(),Inputs!C56)</f>
        <v>#N/A</v>
      </c>
      <c r="F23" s="24" t="e">
        <f t="shared" si="2"/>
        <v>#N/A</v>
      </c>
      <c r="G23" s="24" t="e">
        <f t="shared" si="3"/>
        <v>#N/A</v>
      </c>
      <c r="H23" s="96">
        <f t="shared" si="1"/>
        <v>42696</v>
      </c>
      <c r="I23" s="25">
        <f t="shared" si="4"/>
        <v>0.5395833333333333</v>
      </c>
      <c r="J23" s="114"/>
      <c r="K23" s="114"/>
      <c r="U23" s="59"/>
      <c r="V23" s="2"/>
    </row>
    <row r="24" spans="1:22" ht="18" thickBot="1">
      <c r="A24" s="58"/>
      <c r="B24" s="48">
        <f>Inputs!A57</f>
        <v>5</v>
      </c>
      <c r="C24" s="47">
        <f t="shared" si="0"/>
        <v>999</v>
      </c>
      <c r="D24" s="49" t="e">
        <f>IF(Inputs!B57="",NA(),Inputs!B57)</f>
        <v>#N/A</v>
      </c>
      <c r="E24" s="49" t="e">
        <f>IF(Inputs!C57="",NA(),Inputs!C57)</f>
        <v>#N/A</v>
      </c>
      <c r="F24" s="24" t="e">
        <f t="shared" si="2"/>
        <v>#N/A</v>
      </c>
      <c r="G24" s="24" t="e">
        <f t="shared" si="3"/>
        <v>#N/A</v>
      </c>
      <c r="H24" s="96">
        <f t="shared" si="1"/>
        <v>42696</v>
      </c>
      <c r="I24" s="25">
        <f t="shared" si="4"/>
        <v>0.5395833333333333</v>
      </c>
      <c r="J24" s="114"/>
      <c r="K24" s="114"/>
      <c r="U24" s="59"/>
      <c r="V24" s="2"/>
    </row>
    <row r="25" spans="1:22" ht="18" thickBot="1">
      <c r="A25" s="58"/>
      <c r="B25" s="48">
        <f>Inputs!A58</f>
        <v>6</v>
      </c>
      <c r="C25" s="47">
        <f t="shared" si="0"/>
        <v>999</v>
      </c>
      <c r="D25" s="49" t="e">
        <f>IF(Inputs!B58="",NA(),Inputs!B58)</f>
        <v>#N/A</v>
      </c>
      <c r="E25" s="49" t="e">
        <f>IF(Inputs!C58="",NA(),Inputs!C58)</f>
        <v>#N/A</v>
      </c>
      <c r="F25" s="24" t="e">
        <f t="shared" si="2"/>
        <v>#N/A</v>
      </c>
      <c r="G25" s="24" t="e">
        <f t="shared" si="3"/>
        <v>#N/A</v>
      </c>
      <c r="H25" s="96">
        <f t="shared" si="1"/>
        <v>42696</v>
      </c>
      <c r="I25" s="25">
        <f t="shared" si="4"/>
        <v>0.5395833333333333</v>
      </c>
      <c r="J25" s="114"/>
      <c r="K25" s="114"/>
      <c r="U25" s="59"/>
      <c r="V25" s="2"/>
    </row>
    <row r="26" spans="1:22" ht="18" thickBot="1">
      <c r="A26" s="58"/>
      <c r="B26" s="48">
        <f>Inputs!A59</f>
        <v>7</v>
      </c>
      <c r="C26" s="47">
        <f t="shared" si="0"/>
        <v>999</v>
      </c>
      <c r="D26" s="49" t="e">
        <f>IF(Inputs!B59="",NA(),Inputs!B59)</f>
        <v>#N/A</v>
      </c>
      <c r="E26" s="49" t="e">
        <f>IF(Inputs!C59="",NA(),Inputs!C59)</f>
        <v>#N/A</v>
      </c>
      <c r="F26" s="24" t="e">
        <f t="shared" si="2"/>
        <v>#N/A</v>
      </c>
      <c r="G26" s="24" t="e">
        <f t="shared" si="3"/>
        <v>#N/A</v>
      </c>
      <c r="H26" s="96">
        <f t="shared" si="1"/>
        <v>42696</v>
      </c>
      <c r="I26" s="25">
        <f t="shared" si="4"/>
        <v>0.5395833333333333</v>
      </c>
      <c r="J26" s="114"/>
      <c r="K26" s="114"/>
      <c r="U26" s="59"/>
      <c r="V26" s="2"/>
    </row>
    <row r="27" spans="1:22" ht="18" thickBot="1">
      <c r="A27" s="60"/>
      <c r="B27" s="48">
        <f>Inputs!A60</f>
        <v>8</v>
      </c>
      <c r="C27" s="47">
        <f t="shared" si="0"/>
        <v>999</v>
      </c>
      <c r="D27" s="49" t="e">
        <f>IF(Inputs!B60="",NA(),Inputs!B60)</f>
        <v>#N/A</v>
      </c>
      <c r="E27" s="49" t="e">
        <f>IF(Inputs!C60="",NA(),Inputs!C60)</f>
        <v>#N/A</v>
      </c>
      <c r="F27" s="24" t="e">
        <f t="shared" si="2"/>
        <v>#N/A</v>
      </c>
      <c r="G27" s="24" t="e">
        <f t="shared" si="3"/>
        <v>#N/A</v>
      </c>
      <c r="H27" s="96">
        <f t="shared" si="1"/>
        <v>42696</v>
      </c>
      <c r="I27" s="25">
        <f t="shared" si="4"/>
        <v>0.5395833333333333</v>
      </c>
      <c r="J27" s="114"/>
      <c r="K27" s="114"/>
      <c r="U27" s="61"/>
      <c r="V27" s="2"/>
    </row>
    <row r="28" spans="1:22" ht="18" thickBot="1">
      <c r="A28" s="60"/>
      <c r="B28" s="48">
        <f>Inputs!A61</f>
        <v>9</v>
      </c>
      <c r="C28" s="47">
        <f t="shared" si="0"/>
        <v>999</v>
      </c>
      <c r="D28" s="49" t="e">
        <f>IF(Inputs!B61="",NA(),Inputs!B61)</f>
        <v>#N/A</v>
      </c>
      <c r="E28" s="49" t="e">
        <f>IF(Inputs!C61="",NA(),Inputs!C61)</f>
        <v>#N/A</v>
      </c>
      <c r="F28" s="24" t="e">
        <f t="shared" si="2"/>
        <v>#N/A</v>
      </c>
      <c r="G28" s="24" t="e">
        <f t="shared" si="3"/>
        <v>#N/A</v>
      </c>
      <c r="H28" s="96">
        <f t="shared" si="1"/>
        <v>42696</v>
      </c>
      <c r="I28" s="25">
        <f t="shared" si="4"/>
        <v>0.5395833333333333</v>
      </c>
      <c r="J28" s="114"/>
      <c r="K28" s="114"/>
      <c r="U28" s="61"/>
      <c r="V28" s="2"/>
    </row>
    <row r="29" spans="1:22" ht="18" thickBot="1">
      <c r="A29" s="60"/>
      <c r="B29" s="48">
        <f>Inputs!A62</f>
        <v>10</v>
      </c>
      <c r="C29" s="47">
        <f t="shared" si="0"/>
        <v>999</v>
      </c>
      <c r="D29" s="49" t="e">
        <f>IF(Inputs!B62="",NA(),Inputs!B62)</f>
        <v>#N/A</v>
      </c>
      <c r="E29" s="49" t="e">
        <f>IF(Inputs!C62="",NA(),Inputs!C62)</f>
        <v>#N/A</v>
      </c>
      <c r="F29" s="24" t="e">
        <f t="shared" si="2"/>
        <v>#N/A</v>
      </c>
      <c r="G29" s="24" t="e">
        <f t="shared" si="3"/>
        <v>#N/A</v>
      </c>
      <c r="H29" s="96">
        <f t="shared" si="1"/>
        <v>42696</v>
      </c>
      <c r="I29" s="25">
        <f t="shared" si="4"/>
        <v>0.5395833333333333</v>
      </c>
      <c r="J29" s="114"/>
      <c r="K29" s="114"/>
      <c r="U29" s="61"/>
      <c r="V29" s="2"/>
    </row>
    <row r="30" spans="1:22" ht="18" thickBot="1">
      <c r="A30" s="60"/>
      <c r="B30" s="48">
        <f>Inputs!A63</f>
        <v>11</v>
      </c>
      <c r="C30" s="47">
        <f t="shared" si="0"/>
        <v>999</v>
      </c>
      <c r="D30" s="49" t="e">
        <f>IF(Inputs!B63="",NA(),Inputs!B63)</f>
        <v>#N/A</v>
      </c>
      <c r="E30" s="49" t="e">
        <f>IF(Inputs!C63="",NA(),Inputs!C63)</f>
        <v>#N/A</v>
      </c>
      <c r="F30" s="24" t="e">
        <f t="shared" si="2"/>
        <v>#N/A</v>
      </c>
      <c r="G30" s="24" t="e">
        <f t="shared" si="3"/>
        <v>#N/A</v>
      </c>
      <c r="H30" s="96">
        <f t="shared" si="1"/>
        <v>42696</v>
      </c>
      <c r="I30" s="25">
        <f t="shared" si="4"/>
        <v>0.5395833333333333</v>
      </c>
      <c r="J30" s="114"/>
      <c r="K30" s="114"/>
      <c r="U30" s="61"/>
      <c r="V30" s="2"/>
    </row>
    <row r="31" spans="1:22" ht="18" thickBot="1">
      <c r="A31" s="60"/>
      <c r="B31" s="48">
        <f>Inputs!A64</f>
        <v>12</v>
      </c>
      <c r="C31" s="47">
        <f t="shared" si="0"/>
        <v>999</v>
      </c>
      <c r="D31" s="49" t="e">
        <f>IF(Inputs!B64="",NA(),Inputs!B64)</f>
        <v>#N/A</v>
      </c>
      <c r="E31" s="49" t="e">
        <f>IF(Inputs!C64="",NA(),Inputs!C64)</f>
        <v>#N/A</v>
      </c>
      <c r="F31" s="24" t="e">
        <f t="shared" si="2"/>
        <v>#N/A</v>
      </c>
      <c r="G31" s="24" t="e">
        <f t="shared" si="3"/>
        <v>#N/A</v>
      </c>
      <c r="H31" s="96">
        <f t="shared" si="1"/>
        <v>42696</v>
      </c>
      <c r="I31" s="25">
        <f t="shared" si="4"/>
        <v>0.5395833333333333</v>
      </c>
      <c r="J31" s="114"/>
      <c r="K31" s="114"/>
      <c r="U31" s="61"/>
      <c r="V31" s="2"/>
    </row>
    <row r="32" spans="1:22" ht="18" thickBot="1">
      <c r="A32" s="60"/>
      <c r="B32" s="48">
        <f>Inputs!A65</f>
        <v>13</v>
      </c>
      <c r="C32" s="47">
        <f t="shared" si="0"/>
        <v>999</v>
      </c>
      <c r="D32" s="49" t="e">
        <f>IF(Inputs!B65="",NA(),Inputs!B65)</f>
        <v>#N/A</v>
      </c>
      <c r="E32" s="49" t="e">
        <f>IF(Inputs!C65="",NA(),Inputs!C65)</f>
        <v>#N/A</v>
      </c>
      <c r="F32" s="24" t="e">
        <f t="shared" si="2"/>
        <v>#N/A</v>
      </c>
      <c r="G32" s="24" t="e">
        <f t="shared" si="3"/>
        <v>#N/A</v>
      </c>
      <c r="H32" s="96">
        <f t="shared" si="1"/>
        <v>42696</v>
      </c>
      <c r="I32" s="25">
        <f t="shared" si="4"/>
        <v>0.5395833333333333</v>
      </c>
      <c r="J32" s="114"/>
      <c r="K32" s="114"/>
      <c r="U32" s="61"/>
      <c r="V32" s="2"/>
    </row>
    <row r="33" spans="1:22" ht="18" thickBot="1">
      <c r="A33" s="60"/>
      <c r="B33" s="48">
        <f>Inputs!A66</f>
        <v>14</v>
      </c>
      <c r="C33" s="47">
        <f t="shared" si="0"/>
        <v>999</v>
      </c>
      <c r="D33" s="49" t="e">
        <f>IF(Inputs!B66="",NA(),Inputs!B66)</f>
        <v>#N/A</v>
      </c>
      <c r="E33" s="49" t="e">
        <f>IF(Inputs!C66="",NA(),Inputs!C66)</f>
        <v>#N/A</v>
      </c>
      <c r="F33" s="24" t="e">
        <f t="shared" si="2"/>
        <v>#N/A</v>
      </c>
      <c r="G33" s="24" t="e">
        <f t="shared" si="3"/>
        <v>#N/A</v>
      </c>
      <c r="H33" s="96">
        <f t="shared" si="1"/>
        <v>42696</v>
      </c>
      <c r="I33" s="25">
        <f t="shared" si="4"/>
        <v>0.5395833333333333</v>
      </c>
      <c r="J33" s="114"/>
      <c r="K33" s="114"/>
      <c r="U33" s="61"/>
      <c r="V33" s="2"/>
    </row>
    <row r="34" spans="1:22" ht="18" thickBot="1">
      <c r="A34" s="60"/>
      <c r="B34" s="48">
        <f>Inputs!A67</f>
        <v>15</v>
      </c>
      <c r="C34" s="47">
        <f t="shared" si="0"/>
        <v>999</v>
      </c>
      <c r="D34" s="49" t="e">
        <f>IF(Inputs!B67="",NA(),Inputs!B67)</f>
        <v>#N/A</v>
      </c>
      <c r="E34" s="49" t="e">
        <f>IF(Inputs!C67="",NA(),Inputs!C67)</f>
        <v>#N/A</v>
      </c>
      <c r="F34" s="24" t="e">
        <f t="shared" si="2"/>
        <v>#N/A</v>
      </c>
      <c r="G34" s="24" t="e">
        <f t="shared" si="3"/>
        <v>#N/A</v>
      </c>
      <c r="H34" s="96">
        <f t="shared" si="1"/>
        <v>42696</v>
      </c>
      <c r="I34" s="25">
        <f t="shared" si="4"/>
        <v>0.5395833333333333</v>
      </c>
      <c r="J34" s="114"/>
      <c r="K34" s="114"/>
      <c r="U34" s="61"/>
      <c r="V34" s="2"/>
    </row>
    <row r="35" spans="1:22" ht="18" thickBot="1">
      <c r="A35" s="60"/>
      <c r="B35" s="48">
        <f>Inputs!A68</f>
        <v>16</v>
      </c>
      <c r="C35" s="47">
        <f t="shared" si="0"/>
        <v>999</v>
      </c>
      <c r="D35" s="49" t="e">
        <f>IF(Inputs!B68="",NA(),Inputs!B68)</f>
        <v>#N/A</v>
      </c>
      <c r="E35" s="49" t="e">
        <f>IF(Inputs!C68="",NA(),Inputs!C68)</f>
        <v>#N/A</v>
      </c>
      <c r="F35" s="24" t="e">
        <f t="shared" si="2"/>
        <v>#N/A</v>
      </c>
      <c r="G35" s="24" t="e">
        <f t="shared" si="3"/>
        <v>#N/A</v>
      </c>
      <c r="H35" s="96">
        <f t="shared" si="1"/>
        <v>42696</v>
      </c>
      <c r="I35" s="25">
        <f t="shared" si="4"/>
        <v>0.5395833333333333</v>
      </c>
      <c r="J35" s="114"/>
      <c r="K35" s="114"/>
      <c r="U35" s="61"/>
      <c r="V35" s="2"/>
    </row>
    <row r="36" spans="1:22" ht="18" thickBot="1">
      <c r="A36" s="60"/>
      <c r="B36" s="48">
        <f>Inputs!A69</f>
        <v>17</v>
      </c>
      <c r="C36" s="47">
        <f t="shared" si="0"/>
        <v>999</v>
      </c>
      <c r="D36" s="49" t="e">
        <f>IF(Inputs!B69="",NA(),Inputs!B69)</f>
        <v>#N/A</v>
      </c>
      <c r="E36" s="49" t="e">
        <f>IF(Inputs!C69="",NA(),Inputs!C69)</f>
        <v>#N/A</v>
      </c>
      <c r="F36" s="24" t="e">
        <f t="shared" si="2"/>
        <v>#N/A</v>
      </c>
      <c r="G36" s="24" t="e">
        <f t="shared" si="3"/>
        <v>#N/A</v>
      </c>
      <c r="H36" s="96">
        <f t="shared" si="1"/>
        <v>42696</v>
      </c>
      <c r="I36" s="25">
        <f t="shared" si="4"/>
        <v>0.5395833333333333</v>
      </c>
      <c r="J36" s="114"/>
      <c r="K36" s="114"/>
      <c r="U36" s="61"/>
      <c r="V36" s="2"/>
    </row>
    <row r="37" spans="1:22" ht="18" thickBot="1">
      <c r="A37" s="60"/>
      <c r="B37" s="48">
        <f>Inputs!A70</f>
        <v>18</v>
      </c>
      <c r="C37" s="47">
        <f t="shared" si="0"/>
        <v>999</v>
      </c>
      <c r="D37" s="49" t="e">
        <f>IF(Inputs!B70="",NA(),Inputs!B70)</f>
        <v>#N/A</v>
      </c>
      <c r="E37" s="49" t="e">
        <f>IF(Inputs!C70="",NA(),Inputs!C70)</f>
        <v>#N/A</v>
      </c>
      <c r="F37" s="24" t="e">
        <f t="shared" si="2"/>
        <v>#N/A</v>
      </c>
      <c r="G37" s="24" t="e">
        <f t="shared" si="3"/>
        <v>#N/A</v>
      </c>
      <c r="H37" s="96">
        <f t="shared" si="1"/>
        <v>42696</v>
      </c>
      <c r="I37" s="25">
        <f t="shared" si="4"/>
        <v>0.5395833333333333</v>
      </c>
      <c r="J37" s="114"/>
      <c r="K37" s="114"/>
      <c r="U37" s="61"/>
      <c r="V37" s="2"/>
    </row>
    <row r="38" spans="1:22" ht="18" thickBot="1">
      <c r="A38" s="86"/>
      <c r="B38" s="48">
        <f>Inputs!A71</f>
        <v>19</v>
      </c>
      <c r="C38" s="47">
        <f t="shared" si="0"/>
        <v>999</v>
      </c>
      <c r="D38" s="49" t="e">
        <f>IF(Inputs!B71="",NA(),Inputs!B71)</f>
        <v>#N/A</v>
      </c>
      <c r="E38" s="49" t="e">
        <f>IF(Inputs!C71="",NA(),Inputs!C71)</f>
        <v>#N/A</v>
      </c>
      <c r="F38" s="24" t="e">
        <f t="shared" si="2"/>
        <v>#N/A</v>
      </c>
      <c r="G38" s="24" t="e">
        <f t="shared" si="3"/>
        <v>#N/A</v>
      </c>
      <c r="H38" s="96">
        <f t="shared" si="1"/>
        <v>42696</v>
      </c>
      <c r="I38" s="25">
        <f t="shared" si="4"/>
        <v>0.5395833333333333</v>
      </c>
      <c r="J38" s="114"/>
      <c r="K38" s="114"/>
      <c r="U38" s="85"/>
      <c r="V38" s="2"/>
    </row>
    <row r="39" spans="1:22" ht="18" thickBot="1">
      <c r="A39" s="86"/>
      <c r="B39" s="48">
        <f>Inputs!A72</f>
        <v>20</v>
      </c>
      <c r="C39" s="47">
        <f t="shared" si="0"/>
        <v>999</v>
      </c>
      <c r="D39" s="49" t="e">
        <f>IF(Inputs!B72="",NA(),Inputs!B72)</f>
        <v>#N/A</v>
      </c>
      <c r="E39" s="49" t="e">
        <f>IF(Inputs!C72="",NA(),Inputs!C72)</f>
        <v>#N/A</v>
      </c>
      <c r="F39" s="24" t="e">
        <f t="shared" si="2"/>
        <v>#N/A</v>
      </c>
      <c r="G39" s="24" t="e">
        <f t="shared" si="3"/>
        <v>#N/A</v>
      </c>
      <c r="H39" s="96">
        <f t="shared" si="1"/>
        <v>42696</v>
      </c>
      <c r="I39" s="25">
        <f t="shared" si="4"/>
        <v>0.5395833333333333</v>
      </c>
      <c r="J39" s="114"/>
      <c r="K39" s="114"/>
      <c r="U39" s="85"/>
      <c r="V39" s="2"/>
    </row>
    <row r="40" spans="1:22" ht="18" thickBot="1">
      <c r="A40" s="101"/>
      <c r="B40" s="48">
        <f>Inputs!A73</f>
        <v>21</v>
      </c>
      <c r="C40" s="47">
        <f t="shared" si="0"/>
        <v>999</v>
      </c>
      <c r="D40" s="49" t="e">
        <f>IF(Inputs!B73="",NA(),Inputs!B73)</f>
        <v>#N/A</v>
      </c>
      <c r="E40" s="49" t="e">
        <f>IF(Inputs!C73="",NA(),Inputs!C73)</f>
        <v>#N/A</v>
      </c>
      <c r="F40" s="24" t="e">
        <f t="shared" si="2"/>
        <v>#N/A</v>
      </c>
      <c r="G40" s="24" t="e">
        <f t="shared" si="3"/>
        <v>#N/A</v>
      </c>
      <c r="H40" s="96">
        <f t="shared" si="1"/>
        <v>42696</v>
      </c>
      <c r="I40" s="25">
        <f t="shared" si="4"/>
        <v>0.5395833333333333</v>
      </c>
      <c r="J40" s="114"/>
      <c r="K40" s="114"/>
      <c r="U40" s="102"/>
      <c r="V40" s="2"/>
    </row>
    <row r="41" spans="1:22" ht="18" thickBot="1">
      <c r="A41" s="101"/>
      <c r="B41" s="48">
        <f>Inputs!A74</f>
        <v>22</v>
      </c>
      <c r="C41" s="47">
        <f t="shared" si="0"/>
        <v>999</v>
      </c>
      <c r="D41" s="49" t="e">
        <f>IF(Inputs!B74="",NA(),Inputs!B74)</f>
        <v>#N/A</v>
      </c>
      <c r="E41" s="49" t="e">
        <f>IF(Inputs!C74="",NA(),Inputs!C74)</f>
        <v>#N/A</v>
      </c>
      <c r="F41" s="24" t="e">
        <f t="shared" si="2"/>
        <v>#N/A</v>
      </c>
      <c r="G41" s="24" t="e">
        <f t="shared" si="3"/>
        <v>#N/A</v>
      </c>
      <c r="H41" s="96">
        <f t="shared" si="1"/>
        <v>42696</v>
      </c>
      <c r="I41" s="25">
        <f t="shared" si="4"/>
        <v>0.5395833333333333</v>
      </c>
      <c r="J41" s="114"/>
      <c r="K41" s="114"/>
      <c r="U41" s="102"/>
      <c r="V41" s="2"/>
    </row>
    <row r="42" spans="1:22" ht="18" thickBot="1">
      <c r="A42" s="101"/>
      <c r="B42" s="48">
        <f>Inputs!A75</f>
        <v>23</v>
      </c>
      <c r="C42" s="47">
        <f t="shared" si="0"/>
        <v>999</v>
      </c>
      <c r="D42" s="49" t="e">
        <f>IF(Inputs!B75="",NA(),Inputs!B75)</f>
        <v>#N/A</v>
      </c>
      <c r="E42" s="49" t="e">
        <f>IF(Inputs!C75="",NA(),Inputs!C75)</f>
        <v>#N/A</v>
      </c>
      <c r="F42" s="24" t="e">
        <f t="shared" si="2"/>
        <v>#N/A</v>
      </c>
      <c r="G42" s="24" t="e">
        <f t="shared" si="3"/>
        <v>#N/A</v>
      </c>
      <c r="H42" s="96">
        <f t="shared" si="1"/>
        <v>42696</v>
      </c>
      <c r="I42" s="25">
        <f t="shared" si="4"/>
        <v>0.5395833333333333</v>
      </c>
      <c r="J42" s="114"/>
      <c r="K42" s="114"/>
      <c r="U42" s="102"/>
      <c r="V42" s="2"/>
    </row>
    <row r="43" spans="1:22" ht="18" thickBot="1">
      <c r="A43" s="101"/>
      <c r="B43" s="48">
        <f>Inputs!A76</f>
        <v>24</v>
      </c>
      <c r="C43" s="47">
        <f t="shared" si="0"/>
        <v>999</v>
      </c>
      <c r="D43" s="49" t="e">
        <f>IF(Inputs!B76="",NA(),Inputs!B76)</f>
        <v>#N/A</v>
      </c>
      <c r="E43" s="49" t="e">
        <f>IF(Inputs!C76="",NA(),Inputs!C76)</f>
        <v>#N/A</v>
      </c>
      <c r="F43" s="24" t="e">
        <f t="shared" si="2"/>
        <v>#N/A</v>
      </c>
      <c r="G43" s="24" t="e">
        <f t="shared" si="3"/>
        <v>#N/A</v>
      </c>
      <c r="H43" s="96">
        <f t="shared" si="1"/>
        <v>42696</v>
      </c>
      <c r="I43" s="25">
        <f t="shared" si="4"/>
        <v>0.5395833333333333</v>
      </c>
      <c r="J43" s="114"/>
      <c r="K43" s="114"/>
      <c r="U43" s="102"/>
      <c r="V43" s="2"/>
    </row>
    <row r="44" spans="1:22" ht="18" thickBot="1">
      <c r="A44" s="101"/>
      <c r="B44" s="48">
        <f>Inputs!A77</f>
        <v>25</v>
      </c>
      <c r="C44" s="47">
        <f t="shared" si="0"/>
        <v>999</v>
      </c>
      <c r="D44" s="49" t="e">
        <f>IF(Inputs!B77="",NA(),Inputs!B77)</f>
        <v>#N/A</v>
      </c>
      <c r="E44" s="49" t="e">
        <f>IF(Inputs!C77="",NA(),Inputs!C77)</f>
        <v>#N/A</v>
      </c>
      <c r="F44" s="24" t="e">
        <f t="shared" si="2"/>
        <v>#N/A</v>
      </c>
      <c r="G44" s="24" t="e">
        <f t="shared" si="3"/>
        <v>#N/A</v>
      </c>
      <c r="H44" s="96">
        <f t="shared" si="1"/>
        <v>42696</v>
      </c>
      <c r="I44" s="25">
        <f t="shared" si="4"/>
        <v>0.5395833333333333</v>
      </c>
      <c r="J44" s="114"/>
      <c r="K44" s="114"/>
      <c r="U44" s="102"/>
      <c r="V44" s="2"/>
    </row>
    <row r="45" spans="1:22" ht="18" thickBot="1">
      <c r="A45" s="101"/>
      <c r="B45" s="48">
        <f>Inputs!A78</f>
        <v>26</v>
      </c>
      <c r="C45" s="47">
        <f t="shared" si="0"/>
        <v>999</v>
      </c>
      <c r="D45" s="49" t="e">
        <f>IF(Inputs!B78="",NA(),Inputs!B78)</f>
        <v>#N/A</v>
      </c>
      <c r="E45" s="49" t="e">
        <f>IF(Inputs!C78="",NA(),Inputs!C78)</f>
        <v>#N/A</v>
      </c>
      <c r="F45" s="24" t="e">
        <f t="shared" si="2"/>
        <v>#N/A</v>
      </c>
      <c r="G45" s="24" t="e">
        <f t="shared" si="3"/>
        <v>#N/A</v>
      </c>
      <c r="H45" s="96">
        <f t="shared" si="1"/>
        <v>42696</v>
      </c>
      <c r="I45" s="25">
        <f t="shared" si="4"/>
        <v>0.5395833333333333</v>
      </c>
      <c r="J45" s="114"/>
      <c r="K45" s="114"/>
      <c r="U45" s="102"/>
      <c r="V45" s="2"/>
    </row>
    <row r="46" spans="1:22" ht="18" thickBot="1">
      <c r="A46" s="101"/>
      <c r="B46" s="48">
        <f>Inputs!A79</f>
        <v>27</v>
      </c>
      <c r="C46" s="47">
        <f t="shared" si="0"/>
        <v>999</v>
      </c>
      <c r="D46" s="49" t="e">
        <f>IF(Inputs!B79="",NA(),Inputs!B79)</f>
        <v>#N/A</v>
      </c>
      <c r="E46" s="49" t="e">
        <f>IF(Inputs!C79="",NA(),Inputs!C79)</f>
        <v>#N/A</v>
      </c>
      <c r="F46" s="24" t="e">
        <f t="shared" si="2"/>
        <v>#N/A</v>
      </c>
      <c r="G46" s="24" t="e">
        <f t="shared" si="3"/>
        <v>#N/A</v>
      </c>
      <c r="H46" s="96">
        <f t="shared" si="1"/>
        <v>42696</v>
      </c>
      <c r="I46" s="25">
        <f t="shared" si="4"/>
        <v>0.5395833333333333</v>
      </c>
      <c r="J46" s="114"/>
      <c r="K46" s="114"/>
      <c r="U46" s="102"/>
      <c r="V46" s="2"/>
    </row>
    <row r="47" spans="1:22" ht="18" thickBot="1">
      <c r="A47" s="101"/>
      <c r="B47" s="48">
        <f>Inputs!A80</f>
        <v>28</v>
      </c>
      <c r="C47" s="47">
        <f t="shared" si="0"/>
        <v>999</v>
      </c>
      <c r="D47" s="49" t="e">
        <f>IF(Inputs!B80="",NA(),Inputs!B80)</f>
        <v>#N/A</v>
      </c>
      <c r="E47" s="49" t="e">
        <f>IF(Inputs!C80="",NA(),Inputs!C80)</f>
        <v>#N/A</v>
      </c>
      <c r="F47" s="24" t="e">
        <f t="shared" si="2"/>
        <v>#N/A</v>
      </c>
      <c r="G47" s="24" t="e">
        <f t="shared" si="3"/>
        <v>#N/A</v>
      </c>
      <c r="H47" s="96">
        <f t="shared" si="1"/>
        <v>42696</v>
      </c>
      <c r="I47" s="25">
        <f t="shared" si="4"/>
        <v>0.5395833333333333</v>
      </c>
      <c r="J47" s="114"/>
      <c r="K47" s="114"/>
      <c r="U47" s="102"/>
      <c r="V47" s="2"/>
    </row>
    <row r="48" spans="1:22" ht="18" thickBot="1">
      <c r="A48" s="101"/>
      <c r="B48" s="48">
        <f>Inputs!A81</f>
        <v>29</v>
      </c>
      <c r="C48" s="47">
        <f t="shared" si="0"/>
        <v>999</v>
      </c>
      <c r="D48" s="49" t="e">
        <f>IF(Inputs!B81="",NA(),Inputs!B81)</f>
        <v>#N/A</v>
      </c>
      <c r="E48" s="49" t="e">
        <f>IF(Inputs!C81="",NA(),Inputs!C81)</f>
        <v>#N/A</v>
      </c>
      <c r="F48" s="24" t="e">
        <f t="shared" si="2"/>
        <v>#N/A</v>
      </c>
      <c r="G48" s="24" t="e">
        <f t="shared" si="3"/>
        <v>#N/A</v>
      </c>
      <c r="H48" s="96">
        <f t="shared" si="1"/>
        <v>42696</v>
      </c>
      <c r="I48" s="25">
        <f t="shared" si="4"/>
        <v>0.5395833333333333</v>
      </c>
      <c r="J48" s="114"/>
      <c r="K48" s="114"/>
      <c r="U48" s="102"/>
      <c r="V48" s="2"/>
    </row>
    <row r="49" spans="1:22" ht="18" thickBot="1">
      <c r="A49" s="101"/>
      <c r="B49" s="48">
        <f>Inputs!A82</f>
        <v>30</v>
      </c>
      <c r="C49" s="47">
        <f t="shared" si="0"/>
        <v>999</v>
      </c>
      <c r="D49" s="49" t="e">
        <f>IF(Inputs!B82="",NA(),Inputs!B82)</f>
        <v>#N/A</v>
      </c>
      <c r="E49" s="49" t="e">
        <f>IF(Inputs!C82="",NA(),Inputs!C82)</f>
        <v>#N/A</v>
      </c>
      <c r="F49" s="24" t="e">
        <f t="shared" si="2"/>
        <v>#N/A</v>
      </c>
      <c r="G49" s="24" t="e">
        <f t="shared" si="3"/>
        <v>#N/A</v>
      </c>
      <c r="H49" s="96">
        <f t="shared" si="1"/>
        <v>42696</v>
      </c>
      <c r="I49" s="25">
        <f t="shared" si="4"/>
        <v>0.5395833333333333</v>
      </c>
      <c r="J49" s="114"/>
      <c r="K49" s="114"/>
      <c r="U49" s="102"/>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t="e">
        <f t="array" ref="D51">AVERAGE(IF(ISNUMBER(D20:D49),D20:D49))</f>
        <v>#DIV/0!</v>
      </c>
      <c r="E51" s="95" t="e">
        <f t="array" ref="E51">AVERAGE(IF(ISNUMBER(E20:E49),E20:E49))</f>
        <v>#DIV/0!</v>
      </c>
      <c r="F51" s="95" t="e">
        <f t="array" ref="F51">AVERAGE(IF(ISNUMBER(F20:F49),F20:F49))</f>
        <v>#DIV/0!</v>
      </c>
      <c r="G51" s="95" t="e">
        <f t="array" ref="G51">AVERAGE(IF(ISNUMBER(G20:G49),G20:G49))</f>
        <v>#DIV/0!</v>
      </c>
      <c r="H51" s="26" t="s">
        <v>33</v>
      </c>
      <c r="I51" s="27" t="e">
        <f>100*(NORMDIST(B12/2,F51,F52,1)-NORMDIST(-B12/2,F51,F52,1))</f>
        <v>#DIV/0!</v>
      </c>
      <c r="J51" s="28"/>
      <c r="K51" s="28"/>
      <c r="M51" s="28"/>
    </row>
    <row r="52" spans="1:22" ht="19.5" customHeight="1" thickTop="1">
      <c r="B52" s="315" t="s">
        <v>42</v>
      </c>
      <c r="C52" s="316"/>
      <c r="D52" s="29" t="e">
        <f t="array" ref="D52">STDEV(IF(ISNUMBER(D20:D49),D20:D49))</f>
        <v>#DIV/0!</v>
      </c>
      <c r="E52" s="29" t="e">
        <f t="array" ref="E52">STDEV(IF(ISNUMBER(E20:E49),E20:E49))</f>
        <v>#DIV/0!</v>
      </c>
      <c r="F52" s="45" t="e">
        <f t="array" ref="F52">STDEV(IF(ISNUMBER(F20:F49),F20:F49))</f>
        <v>#DIV/0!</v>
      </c>
      <c r="G52" s="45" t="e">
        <f t="array" ref="G52">STDEV(IF(ISNUMBER(G20:G49),G20:G49))</f>
        <v>#DIV/0!</v>
      </c>
      <c r="H52" s="26" t="s">
        <v>34</v>
      </c>
      <c r="I52" s="30" t="e">
        <f>100*(NORMDIST(B13/2,G51,G52,1)-NORMDIST(-B13/2,G51,G52,1))</f>
        <v>#DIV/0!</v>
      </c>
      <c r="J52" s="28"/>
      <c r="K52" s="28"/>
    </row>
    <row r="53" spans="1:22" ht="18.75" customHeight="1">
      <c r="B53" s="315" t="s">
        <v>43</v>
      </c>
      <c r="C53" s="316"/>
      <c r="D53" s="29">
        <f t="array" ref="D53">ABS(MAX(IF(ISNUMBER(D20:D49),(D20:D49))-(MIN(IF(ISNUMBER(D20:D49),(D20:D49))))))</f>
        <v>0</v>
      </c>
      <c r="E53" s="29">
        <f t="array" ref="E53">ABS(MAX(IF(ISNUMBER(E20:E49),(E20:E49))-(MIN(IF(ISNUMBER(E20:E49),(E20:E49))))))</f>
        <v>0</v>
      </c>
      <c r="F53" s="168">
        <f t="array" ref="F53">ABS(MAX(IF(ISNUMBER(F20:F49),(F20:F49))-(MIN(IF(ISNUMBER(F20:F49),(F20:F49))))))</f>
        <v>0</v>
      </c>
      <c r="G53" s="168">
        <f t="array" ref="G53">ABS(MAX(IF(ISNUMBER(G20:G49),(G20:G49))-(MIN(IF(ISNUMBER(G20:G49),(G20:G49))))))</f>
        <v>0</v>
      </c>
      <c r="H53" s="91" t="s">
        <v>44</v>
      </c>
      <c r="I53" s="46" t="e">
        <f>1-(1-(I51*I52/10000))^5</f>
        <v>#DIV/0!</v>
      </c>
      <c r="J53" s="115"/>
      <c r="K53" s="115"/>
      <c r="L53" s="31"/>
    </row>
    <row r="54" spans="1:22" ht="18.75" customHeight="1" thickBot="1">
      <c r="B54" s="309" t="s">
        <v>45</v>
      </c>
      <c r="C54" s="310"/>
      <c r="D54" s="32" t="e">
        <f t="array" ref="D54">MAX(ABS(MAX(IF(NOT(ISNA(D20:D49)),D20:D49))-AVERAGE(IF(ISNUMBER(D20:D49),D20:D49))),ABS(MIN(IF(NOT(ISNA(D20:D49)),D20:D49))-AVERAGE(IF(ISNUMBER(D20:D49),D20:D49))))</f>
        <v>#DIV/0!</v>
      </c>
      <c r="E54" s="32" t="e">
        <f t="array" ref="E54">MAX(ABS(MAX(IF(NOT(ISNA(E20:E49)),E20:E49))-AVERAGE(IF(ISNUMBER(E20:E49),E20:E49))),ABS(MIN(IF(NOT(ISNA(E20:E49)),E20:E49))-AVERAGE(IF(ISNUMBER(E20:E49),E20:E49))))</f>
        <v>#DIV/0!</v>
      </c>
      <c r="F54" s="32" t="e">
        <f t="array" ref="F54">MAX(ABS(MAX(IF(NOT(ISNA(F20:F49)),F20:F49))-AVERAGE(IF(ISNUMBER(F20:F49),F20:F49))),ABS(MIN(IF(NOT(ISNA(F20:F49)),F20:F49))-AVERAGE(IF(ISNUMBER(F20:F49),F20:F49))))</f>
        <v>#DIV/0!</v>
      </c>
      <c r="G54" s="32" t="e">
        <f t="array" ref="G54">MAX(ABS(MAX(IF(NOT(ISNA(G20:G49)),G20:G49))-AVERAGE(IF(ISNUMBER(G20:G49),G20:G49))),ABS(MIN(IF(NOT(ISNA(G20:G49)),G20:G49))-AVERAGE(IF(ISNUMBER(G20:G49),G20:G49))))</f>
        <v>#DIV/0!</v>
      </c>
      <c r="H54" s="91" t="s">
        <v>56</v>
      </c>
      <c r="I54" s="46" t="e">
        <f>1-(1-(I51*I52/10000))^3</f>
        <v>#DIV/0!</v>
      </c>
      <c r="J54" s="115"/>
      <c r="K54" s="153"/>
      <c r="L54" s="31"/>
    </row>
    <row r="55" spans="1:22" ht="21.6" thickTop="1">
      <c r="B55" s="33"/>
      <c r="H55" s="91" t="s">
        <v>57</v>
      </c>
      <c r="I55" s="46" t="e">
        <f>1-(1-(I51*I52/10000))^2</f>
        <v>#DIV/0!</v>
      </c>
      <c r="J55" s="115"/>
      <c r="K55" s="115"/>
    </row>
    <row r="56" spans="1:22" ht="18.75" customHeight="1">
      <c r="C56" s="34"/>
      <c r="E56" s="35"/>
      <c r="H56" s="91" t="s">
        <v>58</v>
      </c>
      <c r="I56" s="46" t="e">
        <f>1-(1-(I51*I52/10000))^1</f>
        <v>#DIV/0!</v>
      </c>
      <c r="J56" s="115"/>
      <c r="K56" s="115"/>
    </row>
    <row r="57" spans="1:22" ht="23.4" thickBot="1">
      <c r="H57" s="92" t="str">
        <f>Inputs!A6</f>
        <v>SW Ver:</v>
      </c>
      <c r="I57" s="88"/>
      <c r="J57" s="116"/>
      <c r="K57" s="116"/>
    </row>
    <row r="58" spans="1:22" ht="23.4" thickBot="1">
      <c r="H58" s="87" t="str">
        <f>Inputs!A7</f>
        <v>FCS App:</v>
      </c>
      <c r="I58" s="89">
        <f>Inputs!B7</f>
        <v>0</v>
      </c>
      <c r="J58" s="117"/>
      <c r="K58" s="117"/>
      <c r="L58" s="43" t="s">
        <v>50</v>
      </c>
      <c r="M58" s="44">
        <f t="array" ref="M58">MAX(IF(NOT(ISNA(D20:D49)),D20:D49))</f>
        <v>0</v>
      </c>
      <c r="N58" s="44">
        <f t="array" ref="N58">MAX(IF(NOT(ISNA(E20:E49)),E20:E49))</f>
        <v>0</v>
      </c>
    </row>
    <row r="59" spans="1:22" ht="23.4" thickBot="1">
      <c r="H59" s="87" t="str">
        <f>Inputs!A8</f>
        <v>EDSS Control:</v>
      </c>
      <c r="I59" s="89">
        <f>Inputs!B8</f>
        <v>0</v>
      </c>
      <c r="J59" s="117"/>
      <c r="K59" s="117"/>
      <c r="L59" s="43" t="s">
        <v>51</v>
      </c>
      <c r="M59" s="44">
        <f t="array" ref="M59">MIN(IF(NOT(ISNA(D20:D49)),D20:D49))</f>
        <v>0</v>
      </c>
      <c r="N59" s="44">
        <f t="array" ref="N59">MIN(IF(NOT(ISNA(E20:E49)),E20:E49))</f>
        <v>0</v>
      </c>
    </row>
    <row r="60" spans="1:22" ht="23.4" thickBot="1">
      <c r="H60" s="87" t="str">
        <f>Inputs!A9</f>
        <v>FCS Servo:</v>
      </c>
      <c r="I60" s="89">
        <f>Inputs!B9</f>
        <v>0</v>
      </c>
      <c r="J60" s="117"/>
      <c r="K60" s="117"/>
      <c r="L60" s="43"/>
      <c r="M60" s="44"/>
      <c r="N60" s="44"/>
    </row>
    <row r="61" spans="1:22">
      <c r="L61" s="43"/>
      <c r="M61" s="44">
        <f>M59</f>
        <v>0</v>
      </c>
      <c r="N61" s="44">
        <f>N59</f>
        <v>0</v>
      </c>
    </row>
    <row r="62" spans="1:22">
      <c r="L62" s="43"/>
      <c r="M62" s="44">
        <f>M59</f>
        <v>0</v>
      </c>
      <c r="N62" s="44">
        <f>N58</f>
        <v>0</v>
      </c>
    </row>
    <row r="63" spans="1:22">
      <c r="L63" s="43"/>
      <c r="M63" s="44">
        <f>M58</f>
        <v>0</v>
      </c>
      <c r="N63" s="44">
        <f>N58</f>
        <v>0</v>
      </c>
    </row>
    <row r="64" spans="1:22">
      <c r="H64" s="145">
        <f>(B10/2)*100</f>
        <v>114.99999999999999</v>
      </c>
      <c r="I64" s="145">
        <f>(B11/2)*100</f>
        <v>114.99999999999999</v>
      </c>
      <c r="J64" s="40"/>
      <c r="K64" s="40"/>
      <c r="L64" s="43"/>
      <c r="M64" s="44">
        <f>M58</f>
        <v>0</v>
      </c>
      <c r="N64" s="44">
        <f>N59</f>
        <v>0</v>
      </c>
      <c r="V64" s="2"/>
    </row>
    <row r="65" spans="8:22">
      <c r="H65" s="145">
        <v>115</v>
      </c>
      <c r="I65" s="145">
        <f>(B11/2)*-100</f>
        <v>-114.99999999999999</v>
      </c>
      <c r="J65" s="40"/>
      <c r="K65" s="40"/>
      <c r="L65" s="43"/>
      <c r="M65" s="44">
        <f>M59</f>
        <v>0</v>
      </c>
      <c r="N65" s="44">
        <f>N59</f>
        <v>0</v>
      </c>
      <c r="V65" s="2"/>
    </row>
    <row r="66" spans="8:22">
      <c r="H66" s="145">
        <f>(B10/2)*-100</f>
        <v>-114.99999999999999</v>
      </c>
      <c r="I66" s="145">
        <f>(B11/2)*-100</f>
        <v>-114.99999999999999</v>
      </c>
      <c r="J66" s="40"/>
      <c r="K66" s="40"/>
      <c r="V66" s="2"/>
    </row>
    <row r="67" spans="8:22">
      <c r="H67" s="145">
        <f>(B10/2)*-100</f>
        <v>-114.99999999999999</v>
      </c>
      <c r="I67" s="145">
        <f>(B11/2)*100</f>
        <v>114.99999999999999</v>
      </c>
      <c r="J67" s="40"/>
      <c r="K67" s="40"/>
      <c r="V67" s="2"/>
    </row>
    <row r="68" spans="8:22">
      <c r="H68" s="145">
        <f>(B10/2)*100</f>
        <v>114.99999999999999</v>
      </c>
      <c r="I68" s="145">
        <f>(B11/2)*100</f>
        <v>114.99999999999999</v>
      </c>
      <c r="J68" s="40"/>
      <c r="K68" s="40"/>
      <c r="V68" s="2"/>
    </row>
    <row r="84" spans="5:22">
      <c r="E84" s="2" t="s">
        <v>47</v>
      </c>
      <c r="V84" s="2"/>
    </row>
  </sheetData>
  <sheetProtection password="CEE5" sheet="1" objects="1" scenarios="1"/>
  <mergeCells count="36">
    <mergeCell ref="F12:G12"/>
    <mergeCell ref="B1:I1"/>
    <mergeCell ref="A5:B5"/>
    <mergeCell ref="D5:G5"/>
    <mergeCell ref="F6:G6"/>
    <mergeCell ref="F7:G7"/>
    <mergeCell ref="F8:G8"/>
    <mergeCell ref="A9:B9"/>
    <mergeCell ref="D9:G9"/>
    <mergeCell ref="F10:G10"/>
    <mergeCell ref="F11:G11"/>
    <mergeCell ref="I5:K5"/>
    <mergeCell ref="I10:K10"/>
    <mergeCell ref="I11:J11"/>
    <mergeCell ref="I12:J12"/>
    <mergeCell ref="B4:I4"/>
    <mergeCell ref="A18:A19"/>
    <mergeCell ref="B18:B19"/>
    <mergeCell ref="C18:C19"/>
    <mergeCell ref="D18:E18"/>
    <mergeCell ref="F18:G18"/>
    <mergeCell ref="I13:J13"/>
    <mergeCell ref="I15:J15"/>
    <mergeCell ref="I14:J14"/>
    <mergeCell ref="B53:C53"/>
    <mergeCell ref="B54:C54"/>
    <mergeCell ref="H18:H19"/>
    <mergeCell ref="I18:I19"/>
    <mergeCell ref="B50:G50"/>
    <mergeCell ref="H50:I50"/>
    <mergeCell ref="B51:C51"/>
    <mergeCell ref="B52:C52"/>
    <mergeCell ref="F13:G13"/>
    <mergeCell ref="D14:E14"/>
    <mergeCell ref="D15:E15"/>
    <mergeCell ref="D16:E16"/>
  </mergeCells>
  <printOptions horizontalCentered="1"/>
  <pageMargins left="0" right="0" top="0" bottom="0" header="0" footer="0"/>
  <pageSetup scale="57"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60" zoomScaleNormal="60" zoomScaleSheetLayoutView="75" workbookViewId="0"/>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0.8867187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10"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22" ht="33" customHeight="1">
      <c r="A1" s="1"/>
      <c r="B1" s="307" t="str">
        <f>Inputs!A1</f>
        <v>Firing- BMP ATK MK44 30mm  UT30MK2</v>
      </c>
      <c r="C1" s="308"/>
      <c r="D1" s="308"/>
      <c r="E1" s="308"/>
      <c r="F1" s="308"/>
      <c r="G1" s="308"/>
      <c r="H1" s="308"/>
      <c r="I1" s="308"/>
      <c r="J1" s="110"/>
      <c r="K1" s="110"/>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Static - Static. 
Range [m]:1497 0
Gun Jump: : 0 , 0
Mean:-0.15 , -0.22
Standard Deviation:0.39 , 0.4
Maximum Difference:1.09 , 1.17
Total in Target: 0 / 0</v>
      </c>
    </row>
    <row r="2" spans="1:22" ht="18.75" customHeight="1" thickBot="1">
      <c r="B2" s="3" t="str">
        <f>Inputs!A2</f>
        <v>Commander:</v>
      </c>
      <c r="C2" s="67">
        <f>Inputs!D2</f>
        <v>0</v>
      </c>
      <c r="D2" s="3" t="str">
        <f>Inputs!A3</f>
        <v xml:space="preserve">Gunner: </v>
      </c>
      <c r="E2" s="67">
        <f>Inputs!D3</f>
        <v>0</v>
      </c>
      <c r="F2" s="3" t="str">
        <f>Inputs!A4</f>
        <v xml:space="preserve">Loader: </v>
      </c>
      <c r="G2" s="66">
        <f>Inputs!D4</f>
        <v>0</v>
      </c>
      <c r="H2" s="3" t="str">
        <f>Inputs!A5</f>
        <v>Driver:</v>
      </c>
      <c r="I2" s="67">
        <f>Inputs!D5</f>
        <v>0</v>
      </c>
      <c r="J2" s="111"/>
      <c r="K2" s="111"/>
    </row>
    <row r="3" spans="1:22">
      <c r="A3" s="2" t="str">
        <f>Inputs!A11</f>
        <v>Project:</v>
      </c>
      <c r="B3" s="75" t="str">
        <f>Inputs!D11</f>
        <v>EMINT</v>
      </c>
      <c r="C3" s="74"/>
      <c r="D3" s="74"/>
      <c r="E3" s="74"/>
      <c r="F3" s="74"/>
      <c r="G3" s="74"/>
      <c r="H3" s="74"/>
      <c r="I3" s="74"/>
      <c r="J3" s="112"/>
      <c r="K3" s="112"/>
    </row>
    <row r="4" spans="1:22" ht="18.600000000000001" thickBot="1">
      <c r="A4" s="2" t="str">
        <f>Inputs!A47</f>
        <v xml:space="preserve">Remarks: </v>
      </c>
      <c r="B4" s="337">
        <f>Inputs!D47</f>
        <v>0</v>
      </c>
      <c r="C4" s="337"/>
      <c r="D4" s="337"/>
      <c r="E4" s="337"/>
      <c r="F4" s="337"/>
      <c r="G4" s="337"/>
      <c r="H4" s="337"/>
      <c r="I4" s="337"/>
      <c r="J4" s="112"/>
      <c r="K4" s="112"/>
      <c r="V4" s="144"/>
    </row>
    <row r="5" spans="1:22" ht="18.600000000000001" thickTop="1" thickBot="1">
      <c r="A5" s="332" t="s">
        <v>6</v>
      </c>
      <c r="B5" s="333"/>
      <c r="D5" s="332" t="str">
        <f>Inputs!A22</f>
        <v>Operational Conditions:</v>
      </c>
      <c r="E5" s="334"/>
      <c r="F5" s="334"/>
      <c r="G5" s="333"/>
      <c r="I5" s="332" t="str">
        <f>Inputs!A34</f>
        <v>Tank/Target Status</v>
      </c>
      <c r="J5" s="334"/>
      <c r="K5" s="333"/>
    </row>
    <row r="6" spans="1:22" ht="18.600000000000001" thickTop="1" thickBot="1">
      <c r="A6" s="4" t="str">
        <f>Inputs!A12</f>
        <v>Location:</v>
      </c>
      <c r="B6" s="68" t="str">
        <f>Inputs!D12</f>
        <v>Myanmar</v>
      </c>
      <c r="D6" s="5" t="str">
        <f>Inputs!A23</f>
        <v>Turret Mode:</v>
      </c>
      <c r="E6" s="6"/>
      <c r="F6" s="335">
        <f>Inputs!D23</f>
        <v>0</v>
      </c>
      <c r="G6" s="336"/>
      <c r="I6" s="105" t="str">
        <f>Inputs!A35</f>
        <v>Item:</v>
      </c>
      <c r="J6" s="106" t="s">
        <v>10</v>
      </c>
      <c r="K6" s="107" t="s">
        <v>11</v>
      </c>
    </row>
    <row r="7" spans="1:22" ht="18.600000000000001" thickTop="1" thickBot="1">
      <c r="A7" s="4" t="str">
        <f>Inputs!A13</f>
        <v>Date:</v>
      </c>
      <c r="B7" s="69">
        <f>Inputs!D13</f>
        <v>0</v>
      </c>
      <c r="D7" s="5" t="str">
        <f>Inputs!A24</f>
        <v>Ammunition:</v>
      </c>
      <c r="E7" s="8"/>
      <c r="F7" s="335" t="str">
        <f>Inputs!D24</f>
        <v>25 mm HE</v>
      </c>
      <c r="G7" s="336"/>
      <c r="I7" s="9" t="s">
        <v>14</v>
      </c>
      <c r="J7" s="70" t="str">
        <f>Inputs!D36</f>
        <v>Static</v>
      </c>
      <c r="K7" s="71">
        <f>Inputs!E36</f>
        <v>0</v>
      </c>
    </row>
    <row r="8" spans="1:22" ht="18.600000000000001" thickTop="1" thickBot="1">
      <c r="A8" s="4" t="str">
        <f>Inputs!A15</f>
        <v>Range [m]:</v>
      </c>
      <c r="B8" s="120">
        <f>Inputs!D15</f>
        <v>1497</v>
      </c>
      <c r="D8" s="5" t="str">
        <f>Inputs!A25</f>
        <v>Aiming Through (Camera):</v>
      </c>
      <c r="E8" s="56"/>
      <c r="F8" s="335">
        <f>Inputs!D25</f>
        <v>0</v>
      </c>
      <c r="G8" s="336"/>
      <c r="I8" s="7" t="s">
        <v>16</v>
      </c>
      <c r="J8" s="70" t="str">
        <f>Inputs!D37</f>
        <v>Static</v>
      </c>
      <c r="K8" s="71">
        <f>Inputs!E37</f>
        <v>0</v>
      </c>
    </row>
    <row r="9" spans="1:22" ht="18.600000000000001" thickTop="1" thickBot="1">
      <c r="A9" s="332" t="str">
        <f>Inputs!A16</f>
        <v>Target Size:</v>
      </c>
      <c r="B9" s="333"/>
      <c r="D9" s="332" t="str">
        <f>Inputs!A26</f>
        <v>Environmental Conditions:</v>
      </c>
      <c r="E9" s="334"/>
      <c r="F9" s="334"/>
      <c r="G9" s="333"/>
      <c r="H9" s="10"/>
      <c r="I9" s="11" t="s">
        <v>19</v>
      </c>
      <c r="J9" s="70">
        <f>Inputs!D38</f>
        <v>12</v>
      </c>
      <c r="K9" s="71">
        <f>Inputs!E38</f>
        <v>0</v>
      </c>
    </row>
    <row r="10" spans="1:22" ht="18.600000000000001" thickTop="1" thickBot="1">
      <c r="A10" s="4" t="str">
        <f>Inputs!D16</f>
        <v>Traverse Size [m]</v>
      </c>
      <c r="B10" s="38">
        <f>Inputs!D17</f>
        <v>2.2999999999999998</v>
      </c>
      <c r="D10" s="5" t="str">
        <f>Inputs!A27</f>
        <v>Air Temperature [°C]:</v>
      </c>
      <c r="E10" s="6"/>
      <c r="F10" s="325">
        <f>Inputs!D27</f>
        <v>0</v>
      </c>
      <c r="G10" s="326"/>
      <c r="I10" s="332" t="str">
        <f>Inputs!A39</f>
        <v>Rounds Information:</v>
      </c>
      <c r="J10" s="334"/>
      <c r="K10" s="333"/>
    </row>
    <row r="11" spans="1:22" ht="18.600000000000001" thickTop="1" thickBot="1">
      <c r="A11" s="4" t="str">
        <f>Inputs!E16</f>
        <v>Elevation Size [m]</v>
      </c>
      <c r="B11" s="38">
        <f>Inputs!E17</f>
        <v>2.2999999999999998</v>
      </c>
      <c r="D11" s="5" t="str">
        <f>Inputs!A28</f>
        <v>Altitude [m]:</v>
      </c>
      <c r="E11" s="8"/>
      <c r="F11" s="325">
        <f>Inputs!D28</f>
        <v>0</v>
      </c>
      <c r="G11" s="326"/>
      <c r="H11" s="110"/>
      <c r="I11" s="323" t="str">
        <f>Inputs!A40</f>
        <v>Rounds Type</v>
      </c>
      <c r="J11" s="324"/>
      <c r="K11" s="119" t="str">
        <f>Inputs!D40</f>
        <v>No. of Rounds</v>
      </c>
    </row>
    <row r="12" spans="1:22" ht="18.600000000000001" thickTop="1" thickBot="1">
      <c r="A12" s="4" t="str">
        <f>Inputs!D18</f>
        <v>Traverse Size [mills]</v>
      </c>
      <c r="B12" s="38">
        <f>Inputs!D19</f>
        <v>1.5364061456245823</v>
      </c>
      <c r="D12" s="5" t="str">
        <f>Inputs!A29</f>
        <v>Ammu. Temp. [°C]:</v>
      </c>
      <c r="E12" s="8"/>
      <c r="F12" s="325">
        <f>Inputs!D29</f>
        <v>0</v>
      </c>
      <c r="G12" s="326"/>
      <c r="H12" s="110"/>
      <c r="I12" s="323" t="str">
        <f>Inputs!A41</f>
        <v>Warm-Up</v>
      </c>
      <c r="J12" s="324"/>
      <c r="K12" s="39">
        <f>Inputs!D41</f>
        <v>0</v>
      </c>
    </row>
    <row r="13" spans="1:22" ht="18.600000000000001" thickTop="1" thickBot="1">
      <c r="A13" s="4" t="str">
        <f>Inputs!E18</f>
        <v>Elevation Size [mills]</v>
      </c>
      <c r="B13" s="38">
        <f>Inputs!E19</f>
        <v>1.5364061456245823</v>
      </c>
      <c r="D13" s="5" t="str">
        <f>Inputs!A30</f>
        <v>Crosswind [m/s]:</v>
      </c>
      <c r="E13" s="13"/>
      <c r="F13" s="325">
        <f>Inputs!D30</f>
        <v>3</v>
      </c>
      <c r="G13" s="326"/>
      <c r="H13" s="110"/>
      <c r="I13" s="323" t="str">
        <f>Inputs!A42</f>
        <v>Real Firing</v>
      </c>
      <c r="J13" s="324"/>
      <c r="K13" s="39">
        <f>Inputs!D42</f>
        <v>0</v>
      </c>
    </row>
    <row r="14" spans="1:22" ht="18.600000000000001" thickTop="1" thickBot="1">
      <c r="A14" s="4" t="str">
        <f>Inputs!A20</f>
        <v>Fire Type</v>
      </c>
      <c r="B14" s="38">
        <f>Inputs!D20</f>
        <v>0</v>
      </c>
      <c r="D14" s="327" t="str">
        <f>Inputs!A31</f>
        <v>Gun Jump:</v>
      </c>
      <c r="E14" s="328"/>
      <c r="F14" s="41" t="str">
        <f>Inputs!E31</f>
        <v>Traverse</v>
      </c>
      <c r="G14" s="42" t="str">
        <f>Inputs!D31</f>
        <v>Elevation</v>
      </c>
      <c r="H14" s="110"/>
      <c r="I14" s="323" t="str">
        <f>Inputs!A43</f>
        <v xml:space="preserve">Total in Target: </v>
      </c>
      <c r="J14" s="324"/>
      <c r="K14" s="39">
        <f>Inputs!D43</f>
        <v>0</v>
      </c>
    </row>
    <row r="15" spans="1:22" ht="19.5" customHeight="1" thickTop="1" thickBot="1">
      <c r="A15" s="4" t="str">
        <f>Inputs!A14</f>
        <v>Time:</v>
      </c>
      <c r="B15" s="37">
        <f>Inputs!D14</f>
        <v>0</v>
      </c>
      <c r="C15" s="14"/>
      <c r="D15" s="329" t="str">
        <f>Inputs!A32</f>
        <v>Single</v>
      </c>
      <c r="E15" s="321"/>
      <c r="F15" s="36">
        <f>Inputs!E32</f>
        <v>0</v>
      </c>
      <c r="G15" s="36">
        <f>Inputs!D32</f>
        <v>0</v>
      </c>
      <c r="H15" s="15"/>
      <c r="I15" s="323" t="str">
        <f>Inputs!A44</f>
        <v>Missing rounds</v>
      </c>
      <c r="J15" s="324"/>
      <c r="K15" s="39">
        <f>Inputs!D44</f>
        <v>0</v>
      </c>
    </row>
    <row r="16" spans="1:22" ht="19.5" customHeight="1" thickTop="1" thickBot="1">
      <c r="A16" s="4" t="str">
        <f>Inputs!A21</f>
        <v>A0- M.Velocity</v>
      </c>
      <c r="B16" s="38">
        <f>Inputs!D21</f>
        <v>0</v>
      </c>
      <c r="C16" s="14"/>
      <c r="D16" s="330" t="str">
        <f>Inputs!A33</f>
        <v>Burst</v>
      </c>
      <c r="E16" s="331"/>
      <c r="F16" s="36">
        <f>Inputs!E33</f>
        <v>0</v>
      </c>
      <c r="G16" s="36">
        <f>Inputs!D33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10"/>
      <c r="V18" s="2"/>
    </row>
    <row r="19" spans="1:22" ht="18.600000000000001" thickTop="1" thickBot="1">
      <c r="A19" s="317"/>
      <c r="B19" s="318"/>
      <c r="C19" s="306"/>
      <c r="D19" s="109" t="s">
        <v>33</v>
      </c>
      <c r="E19" s="12" t="s">
        <v>34</v>
      </c>
      <c r="F19" s="12" t="s">
        <v>33</v>
      </c>
      <c r="G19" s="12" t="s">
        <v>34</v>
      </c>
      <c r="H19" s="306"/>
      <c r="I19" s="306"/>
      <c r="J19" s="113"/>
      <c r="K19" s="113"/>
      <c r="U19" s="110"/>
      <c r="V19" s="2"/>
    </row>
    <row r="20" spans="1:22" ht="18.600000000000001" thickTop="1" thickBot="1">
      <c r="A20" s="108"/>
      <c r="B20" s="48">
        <f>Inputs!A53</f>
        <v>1</v>
      </c>
      <c r="C20" s="47">
        <f t="shared" ref="C20:C49" si="0">$B$8</f>
        <v>1497</v>
      </c>
      <c r="D20" s="49">
        <f>IF(Inputs!D53="",NA(),Inputs!D53)</f>
        <v>50</v>
      </c>
      <c r="E20" s="49">
        <f>IF(Inputs!E53="",NA(),Inputs!E53)</f>
        <v>74</v>
      </c>
      <c r="F20" s="24">
        <f>IF(ISBLANK(D20*10/C20)," ",D20*10/C20)</f>
        <v>0.33400133600534404</v>
      </c>
      <c r="G20" s="24">
        <f>IF(ISBLANK(E20*10/C20)," ",E20*10/C20)</f>
        <v>0.49432197728790916</v>
      </c>
      <c r="H20" s="96">
        <f t="shared" ref="H20:H49" si="1">$B$7</f>
        <v>0</v>
      </c>
      <c r="I20" s="25">
        <f>$B$15</f>
        <v>0</v>
      </c>
      <c r="J20" s="114"/>
      <c r="K20" s="114"/>
      <c r="U20" s="110"/>
      <c r="V20" s="2"/>
    </row>
    <row r="21" spans="1:22" ht="18" thickBot="1">
      <c r="A21" s="108"/>
      <c r="B21" s="48">
        <f>Inputs!A54</f>
        <v>2</v>
      </c>
      <c r="C21" s="47">
        <f t="shared" si="0"/>
        <v>1497</v>
      </c>
      <c r="D21" s="49">
        <f>IF(Inputs!D54="",NA(),Inputs!D54)</f>
        <v>58</v>
      </c>
      <c r="E21" s="49">
        <f>IF(Inputs!E54="",NA(),Inputs!E54)</f>
        <v>-73</v>
      </c>
      <c r="F21" s="24">
        <f t="shared" ref="F21:F49" si="2">IF(ISBLANK(D21*10/C21)," ",D21*10/C21)</f>
        <v>0.38744154976619904</v>
      </c>
      <c r="G21" s="24">
        <f t="shared" ref="G21:G49" si="3">IF(ISBLANK(E21*10/C21)," ",E21*10/C21)</f>
        <v>-0.4876419505678023</v>
      </c>
      <c r="H21" s="96">
        <f t="shared" si="1"/>
        <v>0</v>
      </c>
      <c r="I21" s="25">
        <f t="shared" ref="I21:I49" si="4">$B$15</f>
        <v>0</v>
      </c>
      <c r="J21" s="114"/>
      <c r="K21" s="114"/>
      <c r="U21" s="110"/>
      <c r="V21" s="2"/>
    </row>
    <row r="22" spans="1:22" ht="18" thickBot="1">
      <c r="A22" s="108"/>
      <c r="B22" s="48">
        <f>Inputs!A55</f>
        <v>3</v>
      </c>
      <c r="C22" s="47">
        <f>$B$8</f>
        <v>1497</v>
      </c>
      <c r="D22" s="49">
        <f>IF(Inputs!D55="",NA(),Inputs!D55)</f>
        <v>-105</v>
      </c>
      <c r="E22" s="49">
        <f>IF(Inputs!E55="",NA(),Inputs!E55)</f>
        <v>21</v>
      </c>
      <c r="F22" s="24">
        <f t="shared" si="2"/>
        <v>-0.70140280561122248</v>
      </c>
      <c r="G22" s="24">
        <f t="shared" si="3"/>
        <v>0.14028056112224449</v>
      </c>
      <c r="H22" s="96">
        <f t="shared" si="1"/>
        <v>0</v>
      </c>
      <c r="I22" s="25">
        <f t="shared" si="4"/>
        <v>0</v>
      </c>
      <c r="J22" s="114"/>
      <c r="K22" s="114"/>
      <c r="U22" s="110"/>
      <c r="V22" s="2"/>
    </row>
    <row r="23" spans="1:22" ht="18" thickBot="1">
      <c r="A23" s="108"/>
      <c r="B23" s="48">
        <f>Inputs!A56</f>
        <v>4</v>
      </c>
      <c r="C23" s="47">
        <f t="shared" si="0"/>
        <v>1497</v>
      </c>
      <c r="D23" s="49">
        <f>IF(Inputs!D56="",NA(),Inputs!D56)</f>
        <v>-41</v>
      </c>
      <c r="E23" s="49">
        <f>IF(Inputs!E56="",NA(),Inputs!E56)</f>
        <v>-14</v>
      </c>
      <c r="F23" s="24">
        <f t="shared" si="2"/>
        <v>-0.27388109552438211</v>
      </c>
      <c r="G23" s="24">
        <f t="shared" si="3"/>
        <v>-9.3520374081496327E-2</v>
      </c>
      <c r="H23" s="96">
        <f t="shared" si="1"/>
        <v>0</v>
      </c>
      <c r="I23" s="25">
        <f t="shared" si="4"/>
        <v>0</v>
      </c>
      <c r="J23" s="114"/>
      <c r="K23" s="114"/>
      <c r="U23" s="110"/>
      <c r="V23" s="2"/>
    </row>
    <row r="24" spans="1:22" ht="18" thickBot="1">
      <c r="A24" s="108"/>
      <c r="B24" s="48">
        <f>Inputs!A57</f>
        <v>5</v>
      </c>
      <c r="C24" s="47">
        <f t="shared" si="0"/>
        <v>1497</v>
      </c>
      <c r="D24" s="49">
        <f>IF(Inputs!D57="",NA(),Inputs!D57)</f>
        <v>0</v>
      </c>
      <c r="E24" s="49">
        <f>IF(Inputs!E57="",NA(),Inputs!E57)</f>
        <v>-38</v>
      </c>
      <c r="F24" s="24">
        <f t="shared" si="2"/>
        <v>0</v>
      </c>
      <c r="G24" s="24">
        <f t="shared" si="3"/>
        <v>-0.25384101536406145</v>
      </c>
      <c r="H24" s="96">
        <f t="shared" si="1"/>
        <v>0</v>
      </c>
      <c r="I24" s="25">
        <f t="shared" si="4"/>
        <v>0</v>
      </c>
      <c r="J24" s="114"/>
      <c r="K24" s="114"/>
      <c r="U24" s="110"/>
      <c r="V24" s="2"/>
    </row>
    <row r="25" spans="1:22" ht="18" thickBot="1">
      <c r="A25" s="108"/>
      <c r="B25" s="48">
        <f>Inputs!A58</f>
        <v>6</v>
      </c>
      <c r="C25" s="47">
        <f t="shared" si="0"/>
        <v>1497</v>
      </c>
      <c r="D25" s="49">
        <f>IF(Inputs!D58="",NA(),Inputs!D58)</f>
        <v>-33</v>
      </c>
      <c r="E25" s="49">
        <f>IF(Inputs!E58="",NA(),Inputs!E58)</f>
        <v>-37</v>
      </c>
      <c r="F25" s="24">
        <f t="shared" si="2"/>
        <v>-0.22044088176352705</v>
      </c>
      <c r="G25" s="24">
        <f t="shared" si="3"/>
        <v>-0.24716098864395458</v>
      </c>
      <c r="H25" s="96">
        <f t="shared" si="1"/>
        <v>0</v>
      </c>
      <c r="I25" s="25">
        <f t="shared" si="4"/>
        <v>0</v>
      </c>
      <c r="J25" s="114"/>
      <c r="K25" s="114"/>
      <c r="U25" s="110"/>
      <c r="V25" s="2"/>
    </row>
    <row r="26" spans="1:22" ht="18" thickBot="1">
      <c r="A26" s="108"/>
      <c r="B26" s="48">
        <f>Inputs!A59</f>
        <v>7</v>
      </c>
      <c r="C26" s="47">
        <f t="shared" si="0"/>
        <v>1497</v>
      </c>
      <c r="D26" s="49">
        <f>IF(Inputs!D59="",NA(),Inputs!D59)</f>
        <v>-26</v>
      </c>
      <c r="E26" s="49">
        <f>IF(Inputs!E59="",NA(),Inputs!E59)</f>
        <v>-101</v>
      </c>
      <c r="F26" s="24">
        <f t="shared" si="2"/>
        <v>-0.17368069472277889</v>
      </c>
      <c r="G26" s="24">
        <f t="shared" si="3"/>
        <v>-0.67468269873079489</v>
      </c>
      <c r="H26" s="96">
        <f t="shared" si="1"/>
        <v>0</v>
      </c>
      <c r="I26" s="25">
        <f t="shared" si="4"/>
        <v>0</v>
      </c>
      <c r="J26" s="114"/>
      <c r="K26" s="114"/>
      <c r="U26" s="110"/>
      <c r="V26" s="2"/>
    </row>
    <row r="27" spans="1:22" ht="18" thickBot="1">
      <c r="A27" s="108"/>
      <c r="B27" s="48">
        <f>Inputs!A60</f>
        <v>8</v>
      </c>
      <c r="C27" s="47">
        <f t="shared" si="0"/>
        <v>1497</v>
      </c>
      <c r="D27" s="49">
        <f>IF(Inputs!D60="",NA(),Inputs!D60)</f>
        <v>-87</v>
      </c>
      <c r="E27" s="49">
        <f>IF(Inputs!E60="",NA(),Inputs!E60)</f>
        <v>-96</v>
      </c>
      <c r="F27" s="24">
        <f t="shared" si="2"/>
        <v>-0.58116232464929862</v>
      </c>
      <c r="G27" s="24">
        <f t="shared" si="3"/>
        <v>-0.6412825651302605</v>
      </c>
      <c r="H27" s="96">
        <f t="shared" si="1"/>
        <v>0</v>
      </c>
      <c r="I27" s="25">
        <f t="shared" si="4"/>
        <v>0</v>
      </c>
      <c r="J27" s="114"/>
      <c r="K27" s="114"/>
      <c r="U27" s="110"/>
      <c r="V27" s="2"/>
    </row>
    <row r="28" spans="1:22" ht="18" thickBot="1">
      <c r="A28" s="108"/>
      <c r="B28" s="48">
        <f>Inputs!A61</f>
        <v>9</v>
      </c>
      <c r="C28" s="47">
        <f t="shared" si="0"/>
        <v>1497</v>
      </c>
      <c r="D28" s="49" t="e">
        <f>IF(Inputs!D61="",NA(),Inputs!D61)</f>
        <v>#N/A</v>
      </c>
      <c r="E28" s="49" t="e">
        <f>IF(Inputs!E61="",NA(),Inputs!E61)</f>
        <v>#N/A</v>
      </c>
      <c r="F28" s="24" t="e">
        <f t="shared" si="2"/>
        <v>#N/A</v>
      </c>
      <c r="G28" s="24" t="e">
        <f t="shared" si="3"/>
        <v>#N/A</v>
      </c>
      <c r="H28" s="96">
        <f t="shared" si="1"/>
        <v>0</v>
      </c>
      <c r="I28" s="25">
        <f t="shared" si="4"/>
        <v>0</v>
      </c>
      <c r="J28" s="114"/>
      <c r="K28" s="114"/>
      <c r="U28" s="110"/>
      <c r="V28" s="2"/>
    </row>
    <row r="29" spans="1:22" ht="18" thickBot="1">
      <c r="A29" s="108"/>
      <c r="B29" s="48">
        <f>Inputs!A62</f>
        <v>10</v>
      </c>
      <c r="C29" s="47">
        <f t="shared" si="0"/>
        <v>1497</v>
      </c>
      <c r="D29" s="49" t="e">
        <f>IF(Inputs!D62="",NA(),Inputs!D62)</f>
        <v>#N/A</v>
      </c>
      <c r="E29" s="49" t="e">
        <f>IF(Inputs!E62="",NA(),Inputs!E62)</f>
        <v>#N/A</v>
      </c>
      <c r="F29" s="24" t="e">
        <f t="shared" si="2"/>
        <v>#N/A</v>
      </c>
      <c r="G29" s="24" t="e">
        <f t="shared" si="3"/>
        <v>#N/A</v>
      </c>
      <c r="H29" s="96">
        <f t="shared" si="1"/>
        <v>0</v>
      </c>
      <c r="I29" s="25">
        <f t="shared" si="4"/>
        <v>0</v>
      </c>
      <c r="J29" s="114"/>
      <c r="K29" s="114"/>
      <c r="U29" s="110"/>
      <c r="V29" s="2"/>
    </row>
    <row r="30" spans="1:22" ht="18" thickBot="1">
      <c r="A30" s="108"/>
      <c r="B30" s="48">
        <f>Inputs!A63</f>
        <v>11</v>
      </c>
      <c r="C30" s="47">
        <f t="shared" si="0"/>
        <v>1497</v>
      </c>
      <c r="D30" s="49" t="e">
        <f>IF(Inputs!D63="",NA(),Inputs!D63)</f>
        <v>#N/A</v>
      </c>
      <c r="E30" s="49" t="e">
        <f>IF(Inputs!E63="",NA(),Inputs!E63)</f>
        <v>#N/A</v>
      </c>
      <c r="F30" s="24" t="e">
        <f t="shared" si="2"/>
        <v>#N/A</v>
      </c>
      <c r="G30" s="24" t="e">
        <f t="shared" si="3"/>
        <v>#N/A</v>
      </c>
      <c r="H30" s="96">
        <f t="shared" si="1"/>
        <v>0</v>
      </c>
      <c r="I30" s="25">
        <f t="shared" si="4"/>
        <v>0</v>
      </c>
      <c r="J30" s="114"/>
      <c r="K30" s="114"/>
      <c r="U30" s="110"/>
      <c r="V30" s="2"/>
    </row>
    <row r="31" spans="1:22" ht="18" thickBot="1">
      <c r="A31" s="108"/>
      <c r="B31" s="48">
        <f>Inputs!A64</f>
        <v>12</v>
      </c>
      <c r="C31" s="47">
        <f t="shared" si="0"/>
        <v>1497</v>
      </c>
      <c r="D31" s="49" t="e">
        <f>IF(Inputs!D64="",NA(),Inputs!D64)</f>
        <v>#N/A</v>
      </c>
      <c r="E31" s="49" t="e">
        <f>IF(Inputs!E64="",NA(),Inputs!E64)</f>
        <v>#N/A</v>
      </c>
      <c r="F31" s="24" t="e">
        <f t="shared" si="2"/>
        <v>#N/A</v>
      </c>
      <c r="G31" s="24" t="e">
        <f t="shared" si="3"/>
        <v>#N/A</v>
      </c>
      <c r="H31" s="96">
        <f t="shared" si="1"/>
        <v>0</v>
      </c>
      <c r="I31" s="25">
        <f t="shared" si="4"/>
        <v>0</v>
      </c>
      <c r="J31" s="114"/>
      <c r="K31" s="114"/>
      <c r="U31" s="110"/>
      <c r="V31" s="2"/>
    </row>
    <row r="32" spans="1:22" ht="18" thickBot="1">
      <c r="A32" s="108"/>
      <c r="B32" s="48">
        <f>Inputs!A65</f>
        <v>13</v>
      </c>
      <c r="C32" s="47">
        <f t="shared" si="0"/>
        <v>1497</v>
      </c>
      <c r="D32" s="49" t="e">
        <f>IF(Inputs!D65="",NA(),Inputs!D65)</f>
        <v>#N/A</v>
      </c>
      <c r="E32" s="49" t="e">
        <f>IF(Inputs!E65="",NA(),Inputs!E65)</f>
        <v>#N/A</v>
      </c>
      <c r="F32" s="24" t="e">
        <f t="shared" si="2"/>
        <v>#N/A</v>
      </c>
      <c r="G32" s="24" t="e">
        <f t="shared" si="3"/>
        <v>#N/A</v>
      </c>
      <c r="H32" s="96">
        <f t="shared" si="1"/>
        <v>0</v>
      </c>
      <c r="I32" s="25">
        <f t="shared" si="4"/>
        <v>0</v>
      </c>
      <c r="J32" s="114"/>
      <c r="K32" s="114"/>
      <c r="U32" s="110"/>
      <c r="V32" s="2"/>
    </row>
    <row r="33" spans="1:22" ht="18" thickBot="1">
      <c r="A33" s="108"/>
      <c r="B33" s="48">
        <f>Inputs!A66</f>
        <v>14</v>
      </c>
      <c r="C33" s="47">
        <f t="shared" si="0"/>
        <v>1497</v>
      </c>
      <c r="D33" s="49" t="e">
        <f>IF(Inputs!D66="",NA(),Inputs!D66)</f>
        <v>#N/A</v>
      </c>
      <c r="E33" s="49" t="e">
        <f>IF(Inputs!E66="",NA(),Inputs!E66)</f>
        <v>#N/A</v>
      </c>
      <c r="F33" s="24" t="e">
        <f t="shared" si="2"/>
        <v>#N/A</v>
      </c>
      <c r="G33" s="24" t="e">
        <f t="shared" si="3"/>
        <v>#N/A</v>
      </c>
      <c r="H33" s="96">
        <f t="shared" si="1"/>
        <v>0</v>
      </c>
      <c r="I33" s="25">
        <f t="shared" si="4"/>
        <v>0</v>
      </c>
      <c r="J33" s="114"/>
      <c r="K33" s="114"/>
      <c r="U33" s="110"/>
      <c r="V33" s="2"/>
    </row>
    <row r="34" spans="1:22" ht="18" thickBot="1">
      <c r="A34" s="108"/>
      <c r="B34" s="48">
        <f>Inputs!A67</f>
        <v>15</v>
      </c>
      <c r="C34" s="47">
        <f t="shared" si="0"/>
        <v>1497</v>
      </c>
      <c r="D34" s="49" t="e">
        <f>IF(Inputs!D67="",NA(),Inputs!D67)</f>
        <v>#N/A</v>
      </c>
      <c r="E34" s="49" t="e">
        <f>IF(Inputs!E67="",NA(),Inputs!E67)</f>
        <v>#N/A</v>
      </c>
      <c r="F34" s="24" t="e">
        <f t="shared" si="2"/>
        <v>#N/A</v>
      </c>
      <c r="G34" s="24" t="e">
        <f t="shared" si="3"/>
        <v>#N/A</v>
      </c>
      <c r="H34" s="96">
        <f t="shared" si="1"/>
        <v>0</v>
      </c>
      <c r="I34" s="25">
        <f t="shared" si="4"/>
        <v>0</v>
      </c>
      <c r="J34" s="114"/>
      <c r="K34" s="114"/>
      <c r="U34" s="110"/>
      <c r="V34" s="2"/>
    </row>
    <row r="35" spans="1:22" ht="18" thickBot="1">
      <c r="A35" s="108"/>
      <c r="B35" s="48">
        <f>Inputs!A68</f>
        <v>16</v>
      </c>
      <c r="C35" s="47">
        <f t="shared" si="0"/>
        <v>1497</v>
      </c>
      <c r="D35" s="49" t="e">
        <f>IF(Inputs!D68="",NA(),Inputs!D68)</f>
        <v>#N/A</v>
      </c>
      <c r="E35" s="49" t="e">
        <f>IF(Inputs!E68="",NA(),Inputs!E68)</f>
        <v>#N/A</v>
      </c>
      <c r="F35" s="24" t="e">
        <f t="shared" si="2"/>
        <v>#N/A</v>
      </c>
      <c r="G35" s="24" t="e">
        <f t="shared" si="3"/>
        <v>#N/A</v>
      </c>
      <c r="H35" s="96">
        <f t="shared" si="1"/>
        <v>0</v>
      </c>
      <c r="I35" s="25">
        <f t="shared" si="4"/>
        <v>0</v>
      </c>
      <c r="J35" s="114"/>
      <c r="K35" s="114"/>
      <c r="U35" s="110"/>
      <c r="V35" s="2"/>
    </row>
    <row r="36" spans="1:22" ht="18" thickBot="1">
      <c r="A36" s="108"/>
      <c r="B36" s="48">
        <f>Inputs!A69</f>
        <v>17</v>
      </c>
      <c r="C36" s="47">
        <f t="shared" si="0"/>
        <v>1497</v>
      </c>
      <c r="D36" s="49" t="e">
        <f>IF(Inputs!D69="",NA(),Inputs!D69)</f>
        <v>#N/A</v>
      </c>
      <c r="E36" s="49" t="e">
        <f>IF(Inputs!E69="",NA(),Inputs!E69)</f>
        <v>#N/A</v>
      </c>
      <c r="F36" s="24" t="e">
        <f t="shared" si="2"/>
        <v>#N/A</v>
      </c>
      <c r="G36" s="24" t="e">
        <f t="shared" si="3"/>
        <v>#N/A</v>
      </c>
      <c r="H36" s="96">
        <f t="shared" si="1"/>
        <v>0</v>
      </c>
      <c r="I36" s="25">
        <f t="shared" si="4"/>
        <v>0</v>
      </c>
      <c r="J36" s="114"/>
      <c r="K36" s="114"/>
      <c r="U36" s="110"/>
      <c r="V36" s="2"/>
    </row>
    <row r="37" spans="1:22" ht="18" thickBot="1">
      <c r="A37" s="108"/>
      <c r="B37" s="48">
        <f>Inputs!A70</f>
        <v>18</v>
      </c>
      <c r="C37" s="47">
        <f t="shared" si="0"/>
        <v>1497</v>
      </c>
      <c r="D37" s="49" t="e">
        <f>IF(Inputs!D70="",NA(),Inputs!D70)</f>
        <v>#N/A</v>
      </c>
      <c r="E37" s="49" t="e">
        <f>IF(Inputs!E70="",NA(),Inputs!E70)</f>
        <v>#N/A</v>
      </c>
      <c r="F37" s="24" t="e">
        <f t="shared" si="2"/>
        <v>#N/A</v>
      </c>
      <c r="G37" s="24" t="e">
        <f t="shared" si="3"/>
        <v>#N/A</v>
      </c>
      <c r="H37" s="96">
        <f t="shared" si="1"/>
        <v>0</v>
      </c>
      <c r="I37" s="25">
        <f t="shared" si="4"/>
        <v>0</v>
      </c>
      <c r="J37" s="114"/>
      <c r="K37" s="114"/>
      <c r="U37" s="110"/>
      <c r="V37" s="2"/>
    </row>
    <row r="38" spans="1:22" ht="18" thickBot="1">
      <c r="A38" s="108"/>
      <c r="B38" s="48">
        <f>Inputs!A71</f>
        <v>19</v>
      </c>
      <c r="C38" s="47">
        <f t="shared" si="0"/>
        <v>1497</v>
      </c>
      <c r="D38" s="49" t="e">
        <f>IF(Inputs!D71="",NA(),Inputs!D71)</f>
        <v>#N/A</v>
      </c>
      <c r="E38" s="49" t="e">
        <f>IF(Inputs!E71="",NA(),Inputs!E71)</f>
        <v>#N/A</v>
      </c>
      <c r="F38" s="24" t="e">
        <f t="shared" si="2"/>
        <v>#N/A</v>
      </c>
      <c r="G38" s="24" t="e">
        <f t="shared" si="3"/>
        <v>#N/A</v>
      </c>
      <c r="H38" s="96">
        <f t="shared" si="1"/>
        <v>0</v>
      </c>
      <c r="I38" s="25">
        <f t="shared" si="4"/>
        <v>0</v>
      </c>
      <c r="J38" s="114"/>
      <c r="K38" s="114"/>
      <c r="U38" s="110"/>
      <c r="V38" s="2"/>
    </row>
    <row r="39" spans="1:22" ht="18" thickBot="1">
      <c r="A39" s="108"/>
      <c r="B39" s="48">
        <f>Inputs!A72</f>
        <v>20</v>
      </c>
      <c r="C39" s="47">
        <f t="shared" si="0"/>
        <v>1497</v>
      </c>
      <c r="D39" s="49" t="e">
        <f>IF(Inputs!D72="",NA(),Inputs!D72)</f>
        <v>#N/A</v>
      </c>
      <c r="E39" s="49" t="e">
        <f>IF(Inputs!E72="",NA(),Inputs!E72)</f>
        <v>#N/A</v>
      </c>
      <c r="F39" s="24" t="e">
        <f t="shared" si="2"/>
        <v>#N/A</v>
      </c>
      <c r="G39" s="24" t="e">
        <f t="shared" si="3"/>
        <v>#N/A</v>
      </c>
      <c r="H39" s="96">
        <f t="shared" si="1"/>
        <v>0</v>
      </c>
      <c r="I39" s="25">
        <f t="shared" si="4"/>
        <v>0</v>
      </c>
      <c r="J39" s="114"/>
      <c r="K39" s="114"/>
      <c r="U39" s="110"/>
      <c r="V39" s="2"/>
    </row>
    <row r="40" spans="1:22" ht="18" thickBot="1">
      <c r="A40" s="108"/>
      <c r="B40" s="48">
        <f>Inputs!A73</f>
        <v>21</v>
      </c>
      <c r="C40" s="47">
        <f t="shared" si="0"/>
        <v>1497</v>
      </c>
      <c r="D40" s="49" t="e">
        <f>IF(Inputs!D73="",NA(),Inputs!D73)</f>
        <v>#N/A</v>
      </c>
      <c r="E40" s="49" t="e">
        <f>IF(Inputs!E73="",NA(),Inputs!E73)</f>
        <v>#N/A</v>
      </c>
      <c r="F40" s="24" t="e">
        <f t="shared" si="2"/>
        <v>#N/A</v>
      </c>
      <c r="G40" s="24" t="e">
        <f t="shared" si="3"/>
        <v>#N/A</v>
      </c>
      <c r="H40" s="96">
        <f t="shared" si="1"/>
        <v>0</v>
      </c>
      <c r="I40" s="25">
        <f t="shared" si="4"/>
        <v>0</v>
      </c>
      <c r="J40" s="114"/>
      <c r="K40" s="114"/>
      <c r="U40" s="110"/>
      <c r="V40" s="2"/>
    </row>
    <row r="41" spans="1:22" ht="18" thickBot="1">
      <c r="A41" s="108"/>
      <c r="B41" s="48">
        <f>Inputs!A74</f>
        <v>22</v>
      </c>
      <c r="C41" s="47">
        <f t="shared" si="0"/>
        <v>1497</v>
      </c>
      <c r="D41" s="49" t="e">
        <f>IF(Inputs!D74="",NA(),Inputs!D74)</f>
        <v>#N/A</v>
      </c>
      <c r="E41" s="49" t="e">
        <f>IF(Inputs!E74="",NA(),Inputs!E74)</f>
        <v>#N/A</v>
      </c>
      <c r="F41" s="24" t="e">
        <f t="shared" si="2"/>
        <v>#N/A</v>
      </c>
      <c r="G41" s="24" t="e">
        <f t="shared" si="3"/>
        <v>#N/A</v>
      </c>
      <c r="H41" s="96">
        <f t="shared" si="1"/>
        <v>0</v>
      </c>
      <c r="I41" s="25">
        <f t="shared" si="4"/>
        <v>0</v>
      </c>
      <c r="J41" s="114"/>
      <c r="K41" s="114"/>
      <c r="U41" s="110"/>
      <c r="V41" s="2"/>
    </row>
    <row r="42" spans="1:22" ht="18" thickBot="1">
      <c r="A42" s="108"/>
      <c r="B42" s="48">
        <f>Inputs!A75</f>
        <v>23</v>
      </c>
      <c r="C42" s="47">
        <f t="shared" si="0"/>
        <v>1497</v>
      </c>
      <c r="D42" s="49" t="e">
        <f>IF(Inputs!D75="",NA(),Inputs!D75)</f>
        <v>#N/A</v>
      </c>
      <c r="E42" s="49" t="e">
        <f>IF(Inputs!E75="",NA(),Inputs!E75)</f>
        <v>#N/A</v>
      </c>
      <c r="F42" s="24" t="e">
        <f t="shared" si="2"/>
        <v>#N/A</v>
      </c>
      <c r="G42" s="24" t="e">
        <f t="shared" si="3"/>
        <v>#N/A</v>
      </c>
      <c r="H42" s="96">
        <f t="shared" si="1"/>
        <v>0</v>
      </c>
      <c r="I42" s="25">
        <f t="shared" si="4"/>
        <v>0</v>
      </c>
      <c r="J42" s="114"/>
      <c r="K42" s="114"/>
      <c r="U42" s="110"/>
      <c r="V42" s="2"/>
    </row>
    <row r="43" spans="1:22" ht="18" thickBot="1">
      <c r="A43" s="108"/>
      <c r="B43" s="48">
        <f>Inputs!A76</f>
        <v>24</v>
      </c>
      <c r="C43" s="47">
        <f t="shared" si="0"/>
        <v>1497</v>
      </c>
      <c r="D43" s="49" t="e">
        <f>IF(Inputs!D76="",NA(),Inputs!D76)</f>
        <v>#N/A</v>
      </c>
      <c r="E43" s="49" t="e">
        <f>IF(Inputs!E76="",NA(),Inputs!E76)</f>
        <v>#N/A</v>
      </c>
      <c r="F43" s="24" t="e">
        <f t="shared" si="2"/>
        <v>#N/A</v>
      </c>
      <c r="G43" s="24" t="e">
        <f t="shared" si="3"/>
        <v>#N/A</v>
      </c>
      <c r="H43" s="96">
        <f t="shared" si="1"/>
        <v>0</v>
      </c>
      <c r="I43" s="25">
        <f t="shared" si="4"/>
        <v>0</v>
      </c>
      <c r="J43" s="114"/>
      <c r="K43" s="114"/>
      <c r="U43" s="110"/>
      <c r="V43" s="2"/>
    </row>
    <row r="44" spans="1:22" ht="18" thickBot="1">
      <c r="A44" s="108"/>
      <c r="B44" s="48">
        <f>Inputs!A77</f>
        <v>25</v>
      </c>
      <c r="C44" s="47">
        <f t="shared" si="0"/>
        <v>1497</v>
      </c>
      <c r="D44" s="49" t="e">
        <f>IF(Inputs!D77="",NA(),Inputs!D77)</f>
        <v>#N/A</v>
      </c>
      <c r="E44" s="49" t="e">
        <f>IF(Inputs!E77="",NA(),Inputs!E77)</f>
        <v>#N/A</v>
      </c>
      <c r="F44" s="24" t="e">
        <f t="shared" si="2"/>
        <v>#N/A</v>
      </c>
      <c r="G44" s="24" t="e">
        <f t="shared" si="3"/>
        <v>#N/A</v>
      </c>
      <c r="H44" s="96">
        <f t="shared" si="1"/>
        <v>0</v>
      </c>
      <c r="I44" s="25">
        <f t="shared" si="4"/>
        <v>0</v>
      </c>
      <c r="J44" s="114"/>
      <c r="K44" s="114"/>
      <c r="U44" s="110"/>
      <c r="V44" s="2"/>
    </row>
    <row r="45" spans="1:22" ht="18" thickBot="1">
      <c r="A45" s="108"/>
      <c r="B45" s="48">
        <f>Inputs!A78</f>
        <v>26</v>
      </c>
      <c r="C45" s="47">
        <f t="shared" si="0"/>
        <v>1497</v>
      </c>
      <c r="D45" s="49" t="e">
        <f>IF(Inputs!D78="",NA(),Inputs!D78)</f>
        <v>#N/A</v>
      </c>
      <c r="E45" s="49" t="e">
        <f>IF(Inputs!E78="",NA(),Inputs!E78)</f>
        <v>#N/A</v>
      </c>
      <c r="F45" s="24" t="e">
        <f t="shared" si="2"/>
        <v>#N/A</v>
      </c>
      <c r="G45" s="24" t="e">
        <f t="shared" si="3"/>
        <v>#N/A</v>
      </c>
      <c r="H45" s="96">
        <f t="shared" si="1"/>
        <v>0</v>
      </c>
      <c r="I45" s="25">
        <f t="shared" si="4"/>
        <v>0</v>
      </c>
      <c r="J45" s="114"/>
      <c r="K45" s="114"/>
      <c r="U45" s="110"/>
      <c r="V45" s="2"/>
    </row>
    <row r="46" spans="1:22" ht="18" thickBot="1">
      <c r="A46" s="108"/>
      <c r="B46" s="48">
        <f>Inputs!A79</f>
        <v>27</v>
      </c>
      <c r="C46" s="47">
        <f t="shared" si="0"/>
        <v>1497</v>
      </c>
      <c r="D46" s="49" t="e">
        <f>IF(Inputs!D79="",NA(),Inputs!D79)</f>
        <v>#N/A</v>
      </c>
      <c r="E46" s="49" t="e">
        <f>IF(Inputs!E79="",NA(),Inputs!E79)</f>
        <v>#N/A</v>
      </c>
      <c r="F46" s="24" t="e">
        <f t="shared" si="2"/>
        <v>#N/A</v>
      </c>
      <c r="G46" s="24" t="e">
        <f t="shared" si="3"/>
        <v>#N/A</v>
      </c>
      <c r="H46" s="96">
        <f t="shared" si="1"/>
        <v>0</v>
      </c>
      <c r="I46" s="25">
        <f t="shared" si="4"/>
        <v>0</v>
      </c>
      <c r="J46" s="114"/>
      <c r="K46" s="114"/>
      <c r="U46" s="110"/>
      <c r="V46" s="2"/>
    </row>
    <row r="47" spans="1:22" ht="18" thickBot="1">
      <c r="A47" s="108"/>
      <c r="B47" s="48">
        <f>Inputs!A80</f>
        <v>28</v>
      </c>
      <c r="C47" s="47">
        <f t="shared" si="0"/>
        <v>1497</v>
      </c>
      <c r="D47" s="49" t="e">
        <f>IF(Inputs!D80="",NA(),Inputs!D80)</f>
        <v>#N/A</v>
      </c>
      <c r="E47" s="49" t="e">
        <f>IF(Inputs!E80="",NA(),Inputs!E80)</f>
        <v>#N/A</v>
      </c>
      <c r="F47" s="24" t="e">
        <f t="shared" si="2"/>
        <v>#N/A</v>
      </c>
      <c r="G47" s="24" t="e">
        <f t="shared" si="3"/>
        <v>#N/A</v>
      </c>
      <c r="H47" s="96">
        <f t="shared" si="1"/>
        <v>0</v>
      </c>
      <c r="I47" s="25">
        <f t="shared" si="4"/>
        <v>0</v>
      </c>
      <c r="J47" s="114"/>
      <c r="K47" s="114"/>
      <c r="U47" s="110"/>
      <c r="V47" s="2"/>
    </row>
    <row r="48" spans="1:22" ht="18" thickBot="1">
      <c r="A48" s="108"/>
      <c r="B48" s="48">
        <f>Inputs!A81</f>
        <v>29</v>
      </c>
      <c r="C48" s="47">
        <f t="shared" si="0"/>
        <v>1497</v>
      </c>
      <c r="D48" s="49" t="e">
        <f>IF(Inputs!D81="",NA(),Inputs!D81)</f>
        <v>#N/A</v>
      </c>
      <c r="E48" s="49" t="e">
        <f>IF(Inputs!E81="",NA(),Inputs!E81)</f>
        <v>#N/A</v>
      </c>
      <c r="F48" s="24" t="e">
        <f t="shared" si="2"/>
        <v>#N/A</v>
      </c>
      <c r="G48" s="24" t="e">
        <f t="shared" si="3"/>
        <v>#N/A</v>
      </c>
      <c r="H48" s="96">
        <f t="shared" si="1"/>
        <v>0</v>
      </c>
      <c r="I48" s="25">
        <f t="shared" si="4"/>
        <v>0</v>
      </c>
      <c r="J48" s="114"/>
      <c r="K48" s="114"/>
      <c r="U48" s="110"/>
      <c r="V48" s="2"/>
    </row>
    <row r="49" spans="1:22" ht="18" thickBot="1">
      <c r="A49" s="108"/>
      <c r="B49" s="48">
        <f>Inputs!A82</f>
        <v>30</v>
      </c>
      <c r="C49" s="47">
        <f t="shared" si="0"/>
        <v>1497</v>
      </c>
      <c r="D49" s="49" t="e">
        <f>IF(Inputs!D82="",NA(),Inputs!D82)</f>
        <v>#N/A</v>
      </c>
      <c r="E49" s="49" t="e">
        <f>IF(Inputs!E82="",NA(),Inputs!E82)</f>
        <v>#N/A</v>
      </c>
      <c r="F49" s="24" t="e">
        <f t="shared" si="2"/>
        <v>#N/A</v>
      </c>
      <c r="G49" s="24" t="e">
        <f t="shared" si="3"/>
        <v>#N/A</v>
      </c>
      <c r="H49" s="96">
        <f t="shared" si="1"/>
        <v>0</v>
      </c>
      <c r="I49" s="25">
        <f t="shared" si="4"/>
        <v>0</v>
      </c>
      <c r="J49" s="114"/>
      <c r="K49" s="114"/>
      <c r="U49" s="110"/>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-23</v>
      </c>
      <c r="E51" s="95">
        <f t="array" ref="E51">AVERAGE(IF(ISNUMBER(E20:E49),E20:E49))</f>
        <v>-33</v>
      </c>
      <c r="F51" s="95">
        <f t="array" ref="F51">AVERAGE(IF(ISNUMBER(F20:F49),F20:F49))</f>
        <v>-0.15364061456245826</v>
      </c>
      <c r="G51" s="95">
        <f t="array" ref="G51">AVERAGE(IF(ISNUMBER(G20:G49),G20:G49))</f>
        <v>-0.22044088176352705</v>
      </c>
      <c r="H51" s="26" t="s">
        <v>33</v>
      </c>
      <c r="I51" s="27">
        <f>100*(NORMDIST(B12/2,F51,F52,1)-NORMDIST(-B12/2,F51,F52,1))</f>
        <v>93.436012548743378</v>
      </c>
      <c r="J51" s="28"/>
      <c r="K51" s="28"/>
      <c r="M51" s="28"/>
    </row>
    <row r="52" spans="1:22" ht="19.5" customHeight="1" thickTop="1">
      <c r="B52" s="315" t="s">
        <v>42</v>
      </c>
      <c r="C52" s="316"/>
      <c r="D52" s="29">
        <f t="array" ref="D52">STDEV(IF(ISNUMBER(D20:D49),D20:D49))</f>
        <v>58.152508851418318</v>
      </c>
      <c r="E52" s="29">
        <f t="array" ref="E52">STDEV(IF(ISNUMBER(E20:E49),E20:E49))</f>
        <v>59.713602183374313</v>
      </c>
      <c r="F52" s="45">
        <f t="array" ref="F52">STDEV(IF(ISNUMBER(F20:F49),F20:F49))</f>
        <v>0.38846031296872624</v>
      </c>
      <c r="G52" s="45">
        <f t="array" ref="G52">STDEV(IF(ISNUMBER(G20:G49),G20:G49))</f>
        <v>0.39888845813877299</v>
      </c>
      <c r="H52" s="26" t="s">
        <v>34</v>
      </c>
      <c r="I52" s="30">
        <f>100*(NORMDIST(B13/2,G51,G52,1)-NORMDIST(-B13/2,G51,G52,1))</f>
        <v>90.856138893451771</v>
      </c>
      <c r="J52" s="28"/>
      <c r="K52" s="28"/>
    </row>
    <row r="53" spans="1:22" ht="18.75" customHeight="1">
      <c r="B53" s="315" t="s">
        <v>43</v>
      </c>
      <c r="C53" s="316"/>
      <c r="D53" s="29">
        <f t="array" ref="D53">ABS(MAX(IF(ISNUMBER(D20:D49),(D20:D49))-(MIN(IF(ISNUMBER(D20:D49),(D20:D49))))))</f>
        <v>163</v>
      </c>
      <c r="E53" s="29">
        <f t="array" ref="E53">ABS(MAX(IF(ISNUMBER(E20:E49),(E20:E49))-(MIN(IF(ISNUMBER(E20:E49),(E20:E49))))))</f>
        <v>175</v>
      </c>
      <c r="F53" s="90">
        <f t="array" ref="F53">ABS(MAX(IF(ISNUMBER(F20:F49),(F20:F49))-(MIN(IF(ISNUMBER(F20:F49),(F20:F49))))))</f>
        <v>1.0888443553774216</v>
      </c>
      <c r="G53" s="90">
        <f t="array" ref="G53">ABS(MAX(IF(ISNUMBER(G20:G49),(G20:G49))-(MIN(IF(ISNUMBER(G20:G49),(G20:G49))))))</f>
        <v>1.1690046760187041</v>
      </c>
      <c r="H53" s="91" t="s">
        <v>44</v>
      </c>
      <c r="I53" s="46">
        <f>1-(1-(I51*I52/10000))^5</f>
        <v>0.99992129830335374</v>
      </c>
      <c r="J53" s="115"/>
      <c r="K53" s="115"/>
      <c r="L53" s="31"/>
    </row>
    <row r="54" spans="1:22" ht="18.75" customHeight="1" thickBot="1">
      <c r="B54" s="309" t="s">
        <v>45</v>
      </c>
      <c r="C54" s="310"/>
      <c r="D54" s="32">
        <f t="array" ref="D54">MAX(ABS(MAX(IF(NOT(ISNA(D20:D49)),D20:D49))-AVERAGE(IF(ISNUMBER(D20:D49),D20:D49))),ABS(MIN(IF(NOT(ISNA(D20:D49)),D20:D49))-AVERAGE(IF(ISNUMBER(D20:D49),D20:D49))))</f>
        <v>82</v>
      </c>
      <c r="E54" s="32">
        <f t="array" ref="E54">MAX(ABS(MAX(IF(NOT(ISNA(E20:E49)),E20:E49))-AVERAGE(IF(ISNUMBER(E20:E49),E20:E49))),ABS(MIN(IF(NOT(ISNA(E20:E49)),E20:E49))-AVERAGE(IF(ISNUMBER(E20:E49),E20:E49))))</f>
        <v>107</v>
      </c>
      <c r="F54" s="32">
        <f t="array" ref="F54">MAX(ABS(MAX(IF(NOT(ISNA(F20:F49)),F20:F49))-AVERAGE(IF(ISNUMBER(F20:F49),F20:F49))),ABS(MIN(IF(NOT(ISNA(F20:F49)),F20:F49))-AVERAGE(IF(ISNUMBER(F20:F49),F20:F49))))</f>
        <v>0.54776219104876422</v>
      </c>
      <c r="G54" s="32">
        <f t="array" ref="G54">MAX(ABS(MAX(IF(NOT(ISNA(G20:G49)),G20:G49))-AVERAGE(IF(ISNUMBER(G20:G49),G20:G49))),ABS(MIN(IF(NOT(ISNA(G20:G49)),G20:G49))-AVERAGE(IF(ISNUMBER(G20:G49),G20:G49))))</f>
        <v>0.71476285905143622</v>
      </c>
      <c r="H54" s="91" t="s">
        <v>56</v>
      </c>
      <c r="I54" s="46">
        <f>1-(1-(I51*I52/10000))^3</f>
        <v>0.99655181580444452</v>
      </c>
      <c r="J54" s="115"/>
      <c r="K54" s="115"/>
      <c r="L54" s="31"/>
    </row>
    <row r="55" spans="1:22" ht="21.6" thickTop="1">
      <c r="B55" s="33"/>
      <c r="H55" s="91" t="s">
        <v>57</v>
      </c>
      <c r="I55" s="46">
        <f>1-(1-(I51*I52/10000))^2</f>
        <v>0.97717590123297948</v>
      </c>
      <c r="J55" s="115"/>
      <c r="K55" s="115"/>
    </row>
    <row r="56" spans="1:22" ht="18.75" customHeight="1">
      <c r="C56" s="34"/>
      <c r="E56" s="35"/>
      <c r="H56" s="91" t="s">
        <v>58</v>
      </c>
      <c r="I56" s="46">
        <f>1-(1-(I51*I52/10000))^1</f>
        <v>0.84892353337789317</v>
      </c>
      <c r="J56" s="115"/>
      <c r="K56" s="115"/>
    </row>
    <row r="57" spans="1:22" ht="23.4" thickBot="1">
      <c r="H57" s="92" t="str">
        <f>Inputs!A6</f>
        <v>SW Ver:</v>
      </c>
      <c r="I57" s="88"/>
      <c r="J57" s="116"/>
      <c r="K57" s="116"/>
    </row>
    <row r="58" spans="1:22" ht="23.4" thickBot="1">
      <c r="H58" s="87" t="str">
        <f>Inputs!A7</f>
        <v>FCS App:</v>
      </c>
      <c r="I58" s="89">
        <f>Inputs!D7</f>
        <v>0</v>
      </c>
      <c r="J58" s="117"/>
      <c r="K58" s="117"/>
      <c r="L58" s="43" t="s">
        <v>50</v>
      </c>
      <c r="M58" s="44">
        <f t="array" ref="M58">MAX(IF(NOT(ISNA(D20:D49)),D20:D49))</f>
        <v>58</v>
      </c>
      <c r="N58" s="44">
        <f t="array" ref="N58">MAX(IF(NOT(ISNA(E20:E49)),E20:E49))</f>
        <v>74</v>
      </c>
    </row>
    <row r="59" spans="1:22" ht="23.4" thickBot="1">
      <c r="H59" s="87" t="str">
        <f>Inputs!A8</f>
        <v>EDSS Control:</v>
      </c>
      <c r="I59" s="89">
        <f>Inputs!D8</f>
        <v>0</v>
      </c>
      <c r="J59" s="117"/>
      <c r="K59" s="117"/>
      <c r="L59" s="43" t="s">
        <v>51</v>
      </c>
      <c r="M59" s="44">
        <f t="array" ref="M59">MIN(IF(NOT(ISNA(D20:D49)),D20:D49))</f>
        <v>-105</v>
      </c>
      <c r="N59" s="44">
        <f t="array" ref="N59">MIN(IF(NOT(ISNA(E20:E49)),E20:E49))</f>
        <v>-101</v>
      </c>
    </row>
    <row r="60" spans="1:22" ht="23.4" thickBot="1">
      <c r="H60" s="87" t="str">
        <f>Inputs!A9</f>
        <v>FCS Servo:</v>
      </c>
      <c r="I60" s="89">
        <f>Inputs!D9</f>
        <v>0</v>
      </c>
      <c r="J60" s="117"/>
      <c r="K60" s="117"/>
      <c r="L60" s="43"/>
      <c r="M60" s="44"/>
      <c r="N60" s="44"/>
    </row>
    <row r="61" spans="1:22">
      <c r="L61" s="43"/>
      <c r="M61" s="44">
        <f>M59</f>
        <v>-105</v>
      </c>
      <c r="N61" s="44">
        <f>N59</f>
        <v>-101</v>
      </c>
    </row>
    <row r="62" spans="1:22">
      <c r="L62" s="43"/>
      <c r="M62" s="44">
        <f>M59</f>
        <v>-105</v>
      </c>
      <c r="N62" s="44">
        <f>N58</f>
        <v>74</v>
      </c>
    </row>
    <row r="63" spans="1:22">
      <c r="L63" s="43"/>
      <c r="M63" s="44">
        <f>M58</f>
        <v>58</v>
      </c>
      <c r="N63" s="44">
        <f>N58</f>
        <v>74</v>
      </c>
    </row>
    <row r="64" spans="1:22">
      <c r="H64" s="40">
        <f>(B10/2)*100</f>
        <v>114.99999999999999</v>
      </c>
      <c r="I64" s="40">
        <f>(B11/2)*100</f>
        <v>114.99999999999999</v>
      </c>
      <c r="J64" s="40"/>
      <c r="K64" s="40"/>
      <c r="L64" s="43"/>
      <c r="M64" s="44">
        <f>M58</f>
        <v>58</v>
      </c>
      <c r="N64" s="44">
        <f>N59</f>
        <v>-101</v>
      </c>
      <c r="V64" s="2"/>
    </row>
    <row r="65" spans="8:22">
      <c r="H65" s="40">
        <v>115</v>
      </c>
      <c r="I65" s="40">
        <f>(B11/2)*-100</f>
        <v>-114.99999999999999</v>
      </c>
      <c r="J65" s="40"/>
      <c r="K65" s="40"/>
      <c r="L65" s="43"/>
      <c r="M65" s="44">
        <f>M59</f>
        <v>-105</v>
      </c>
      <c r="N65" s="44">
        <f>N59</f>
        <v>-101</v>
      </c>
      <c r="V65" s="2"/>
    </row>
    <row r="66" spans="8:22">
      <c r="H66" s="40">
        <f>(B10/2)*-100</f>
        <v>-114.99999999999999</v>
      </c>
      <c r="I66" s="40">
        <f>(B11/2)*-100</f>
        <v>-114.99999999999999</v>
      </c>
      <c r="J66" s="40"/>
      <c r="K66" s="40"/>
      <c r="V66" s="2"/>
    </row>
    <row r="67" spans="8:22">
      <c r="H67" s="40">
        <f>(B10/2)*-100</f>
        <v>-114.99999999999999</v>
      </c>
      <c r="I67" s="40">
        <f>(B11/2)*100</f>
        <v>114.99999999999999</v>
      </c>
      <c r="J67" s="40"/>
      <c r="K67" s="40"/>
      <c r="V67" s="2"/>
    </row>
    <row r="68" spans="8:22">
      <c r="H68" s="40">
        <f>(B10/2)*100</f>
        <v>114.99999999999999</v>
      </c>
      <c r="I68" s="40">
        <f>(B11/2)*100</f>
        <v>114.99999999999999</v>
      </c>
      <c r="J68" s="40"/>
      <c r="K68" s="40"/>
      <c r="V68" s="2"/>
    </row>
    <row r="84" spans="5:22">
      <c r="E84" s="2" t="s">
        <v>47</v>
      </c>
      <c r="V84" s="2"/>
    </row>
  </sheetData>
  <mergeCells count="36">
    <mergeCell ref="F11:G11"/>
    <mergeCell ref="I11:J11"/>
    <mergeCell ref="B1:I1"/>
    <mergeCell ref="A5:B5"/>
    <mergeCell ref="D5:G5"/>
    <mergeCell ref="I5:K5"/>
    <mergeCell ref="F6:G6"/>
    <mergeCell ref="F7:G7"/>
    <mergeCell ref="F8:G8"/>
    <mergeCell ref="A9:B9"/>
    <mergeCell ref="D9:G9"/>
    <mergeCell ref="F10:G10"/>
    <mergeCell ref="I10:K10"/>
    <mergeCell ref="B4:I4"/>
    <mergeCell ref="F12:G12"/>
    <mergeCell ref="I12:J12"/>
    <mergeCell ref="F13:G13"/>
    <mergeCell ref="I13:J13"/>
    <mergeCell ref="D14:E14"/>
    <mergeCell ref="I14:J14"/>
    <mergeCell ref="B54:C54"/>
    <mergeCell ref="D15:E15"/>
    <mergeCell ref="I15:J15"/>
    <mergeCell ref="D16:E16"/>
    <mergeCell ref="A18:A19"/>
    <mergeCell ref="B18:B19"/>
    <mergeCell ref="C18:C19"/>
    <mergeCell ref="D18:E18"/>
    <mergeCell ref="F18:G18"/>
    <mergeCell ref="H18:H19"/>
    <mergeCell ref="I18:I19"/>
    <mergeCell ref="B50:G50"/>
    <mergeCell ref="H50:I50"/>
    <mergeCell ref="B51:C51"/>
    <mergeCell ref="B52:C52"/>
    <mergeCell ref="B53:C53"/>
  </mergeCells>
  <printOptions horizontalCentered="1"/>
  <pageMargins left="0" right="0" top="0" bottom="0" header="0" footer="0"/>
  <pageSetup scale="57"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60" zoomScaleNormal="60" zoomScaleSheetLayoutView="75" workbookViewId="0"/>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0.8867187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10"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22" ht="33" customHeight="1">
      <c r="A1" s="1"/>
      <c r="B1" s="307" t="str">
        <f>Inputs!A1</f>
        <v>Firing- BMP ATK MK44 30mm  UT30MK2</v>
      </c>
      <c r="C1" s="308"/>
      <c r="D1" s="308"/>
      <c r="E1" s="308"/>
      <c r="F1" s="308"/>
      <c r="G1" s="308"/>
      <c r="H1" s="308"/>
      <c r="I1" s="308"/>
      <c r="J1" s="110"/>
      <c r="K1" s="110"/>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Static - Static. 
Range [m]:1500 0
Gun Jump: : 0 , 0
Mean:-0.01 , 0.11
Standard Deviation:0.35 , 0.29
Maximum Difference:0.9 , 0.95
Total in Target: 0 / 0</v>
      </c>
    </row>
    <row r="2" spans="1:22" ht="18.75" customHeight="1" thickBot="1">
      <c r="B2" s="3" t="str">
        <f>Inputs!A2</f>
        <v>Commander:</v>
      </c>
      <c r="C2" s="67">
        <f>Inputs!F2</f>
        <v>0</v>
      </c>
      <c r="D2" s="3" t="str">
        <f>Inputs!A3</f>
        <v xml:space="preserve">Gunner: </v>
      </c>
      <c r="E2" s="67">
        <f>Inputs!F3</f>
        <v>0</v>
      </c>
      <c r="F2" s="3" t="str">
        <f>Inputs!A4</f>
        <v xml:space="preserve">Loader: </v>
      </c>
      <c r="G2" s="66">
        <f>Inputs!F4</f>
        <v>0</v>
      </c>
      <c r="H2" s="3" t="str">
        <f>Inputs!A5</f>
        <v>Driver:</v>
      </c>
      <c r="I2" s="67">
        <f>Inputs!F5</f>
        <v>0</v>
      </c>
      <c r="J2" s="111"/>
      <c r="K2" s="111"/>
    </row>
    <row r="3" spans="1:22">
      <c r="A3" s="2" t="str">
        <f>Inputs!A11</f>
        <v>Project:</v>
      </c>
      <c r="B3" s="75" t="str">
        <f>Inputs!F11</f>
        <v>EMINT</v>
      </c>
      <c r="C3" s="74"/>
      <c r="D3" s="74"/>
      <c r="E3" s="74"/>
      <c r="F3" s="74"/>
      <c r="G3" s="74"/>
      <c r="H3" s="74"/>
      <c r="I3" s="74"/>
      <c r="J3" s="112"/>
      <c r="K3" s="112"/>
    </row>
    <row r="4" spans="1:22" ht="18.600000000000001" thickBot="1">
      <c r="A4" s="2" t="str">
        <f>Inputs!A47</f>
        <v xml:space="preserve">Remarks: </v>
      </c>
      <c r="B4" s="338">
        <f>Inputs!F47</f>
        <v>0</v>
      </c>
      <c r="C4" s="338"/>
      <c r="D4" s="338"/>
      <c r="E4" s="338"/>
      <c r="F4" s="338"/>
      <c r="G4" s="338"/>
      <c r="H4" s="338"/>
      <c r="I4" s="338"/>
      <c r="J4" s="112"/>
      <c r="K4" s="112"/>
      <c r="V4" s="144"/>
    </row>
    <row r="5" spans="1:22" ht="18.600000000000001" thickTop="1" thickBot="1">
      <c r="A5" s="332" t="s">
        <v>6</v>
      </c>
      <c r="B5" s="333"/>
      <c r="D5" s="332" t="str">
        <f>Inputs!A22</f>
        <v>Operational Conditions:</v>
      </c>
      <c r="E5" s="334"/>
      <c r="F5" s="334"/>
      <c r="G5" s="333"/>
      <c r="I5" s="332" t="str">
        <f>Inputs!A34</f>
        <v>Tank/Target Status</v>
      </c>
      <c r="J5" s="334"/>
      <c r="K5" s="333"/>
    </row>
    <row r="6" spans="1:22" ht="18.600000000000001" thickTop="1" thickBot="1">
      <c r="A6" s="4" t="str">
        <f>Inputs!A12</f>
        <v>Location:</v>
      </c>
      <c r="B6" s="68" t="str">
        <f>Inputs!F12</f>
        <v>Myanmar</v>
      </c>
      <c r="D6" s="5" t="str">
        <f>Inputs!A23</f>
        <v>Turret Mode:</v>
      </c>
      <c r="E6" s="6"/>
      <c r="F6" s="335">
        <f>Inputs!F23</f>
        <v>0</v>
      </c>
      <c r="G6" s="336"/>
      <c r="I6" s="105" t="str">
        <f>Inputs!A35</f>
        <v>Item:</v>
      </c>
      <c r="J6" s="106" t="s">
        <v>10</v>
      </c>
      <c r="K6" s="107" t="s">
        <v>11</v>
      </c>
    </row>
    <row r="7" spans="1:22" ht="18.600000000000001" thickTop="1" thickBot="1">
      <c r="A7" s="4" t="str">
        <f>Inputs!A13</f>
        <v>Date:</v>
      </c>
      <c r="B7" s="69">
        <f>Inputs!F13</f>
        <v>0</v>
      </c>
      <c r="D7" s="5" t="str">
        <f>Inputs!A24</f>
        <v>Ammunition:</v>
      </c>
      <c r="E7" s="8"/>
      <c r="F7" s="335" t="str">
        <f>Inputs!F24</f>
        <v>25 mm HE</v>
      </c>
      <c r="G7" s="336"/>
      <c r="I7" s="9" t="s">
        <v>14</v>
      </c>
      <c r="J7" s="70" t="str">
        <f>Inputs!F36</f>
        <v>Static</v>
      </c>
      <c r="K7" s="71">
        <f>Inputs!G36</f>
        <v>0</v>
      </c>
    </row>
    <row r="8" spans="1:22" ht="18.600000000000001" thickTop="1" thickBot="1">
      <c r="A8" s="4" t="str">
        <f>Inputs!A15</f>
        <v>Range [m]:</v>
      </c>
      <c r="B8" s="120">
        <f>Inputs!F15</f>
        <v>1500</v>
      </c>
      <c r="D8" s="5" t="str">
        <f>Inputs!A25</f>
        <v>Aiming Through (Camera):</v>
      </c>
      <c r="E8" s="56"/>
      <c r="F8" s="335">
        <f>Inputs!F25</f>
        <v>0</v>
      </c>
      <c r="G8" s="336"/>
      <c r="I8" s="7" t="s">
        <v>16</v>
      </c>
      <c r="J8" s="70" t="str">
        <f>Inputs!F37</f>
        <v>Static</v>
      </c>
      <c r="K8" s="71">
        <f>Inputs!G37</f>
        <v>0</v>
      </c>
    </row>
    <row r="9" spans="1:22" ht="18.600000000000001" thickTop="1" thickBot="1">
      <c r="A9" s="332" t="str">
        <f>Inputs!A16</f>
        <v>Target Size:</v>
      </c>
      <c r="B9" s="333"/>
      <c r="D9" s="332" t="str">
        <f>Inputs!A26</f>
        <v>Environmental Conditions:</v>
      </c>
      <c r="E9" s="334"/>
      <c r="F9" s="334"/>
      <c r="G9" s="333"/>
      <c r="H9" s="10"/>
      <c r="I9" s="11" t="s">
        <v>19</v>
      </c>
      <c r="J9" s="70">
        <f>Inputs!F38</f>
        <v>12</v>
      </c>
      <c r="K9" s="71">
        <f>Inputs!G38</f>
        <v>0</v>
      </c>
    </row>
    <row r="10" spans="1:22" ht="18.600000000000001" thickTop="1" thickBot="1">
      <c r="A10" s="4" t="str">
        <f>Inputs!F16</f>
        <v>Traverse Size [m]</v>
      </c>
      <c r="B10" s="38">
        <f>Inputs!F17</f>
        <v>2.2999999999999998</v>
      </c>
      <c r="D10" s="5" t="str">
        <f>Inputs!A27</f>
        <v>Air Temperature [°C]:</v>
      </c>
      <c r="E10" s="6"/>
      <c r="F10" s="325">
        <f>Inputs!F27</f>
        <v>0</v>
      </c>
      <c r="G10" s="326"/>
      <c r="I10" s="332" t="str">
        <f>Inputs!A39</f>
        <v>Rounds Information:</v>
      </c>
      <c r="J10" s="334"/>
      <c r="K10" s="333"/>
    </row>
    <row r="11" spans="1:22" ht="18.600000000000001" thickTop="1" thickBot="1">
      <c r="A11" s="4" t="str">
        <f>Inputs!G16</f>
        <v>Elevation Size [m]</v>
      </c>
      <c r="B11" s="38">
        <f>Inputs!G17</f>
        <v>2.2999999999999998</v>
      </c>
      <c r="D11" s="5" t="str">
        <f>Inputs!A28</f>
        <v>Altitude [m]:</v>
      </c>
      <c r="E11" s="8"/>
      <c r="F11" s="325">
        <f>Inputs!F28</f>
        <v>0</v>
      </c>
      <c r="G11" s="326"/>
      <c r="H11" s="110"/>
      <c r="I11" s="323" t="str">
        <f>Inputs!A40</f>
        <v>Rounds Type</v>
      </c>
      <c r="J11" s="324"/>
      <c r="K11" s="119" t="str">
        <f>Inputs!F40</f>
        <v>No. of Rounds</v>
      </c>
    </row>
    <row r="12" spans="1:22" ht="18.600000000000001" thickTop="1" thickBot="1">
      <c r="A12" s="4" t="str">
        <f>Inputs!F18</f>
        <v>Traverse Size [mills]</v>
      </c>
      <c r="B12" s="38">
        <f>Inputs!F19</f>
        <v>1.5333333333333332</v>
      </c>
      <c r="D12" s="5" t="str">
        <f>Inputs!A29</f>
        <v>Ammu. Temp. [°C]:</v>
      </c>
      <c r="E12" s="8"/>
      <c r="F12" s="325">
        <f>Inputs!F29</f>
        <v>0</v>
      </c>
      <c r="G12" s="326"/>
      <c r="H12" s="110"/>
      <c r="I12" s="323" t="str">
        <f>Inputs!A41</f>
        <v>Warm-Up</v>
      </c>
      <c r="J12" s="324"/>
      <c r="K12" s="39">
        <f>Inputs!F41</f>
        <v>0</v>
      </c>
    </row>
    <row r="13" spans="1:22" ht="18.600000000000001" thickTop="1" thickBot="1">
      <c r="A13" s="4" t="str">
        <f>Inputs!G18</f>
        <v>Elevation Size [mills]</v>
      </c>
      <c r="B13" s="38">
        <f>Inputs!G19</f>
        <v>1.5333333333333332</v>
      </c>
      <c r="D13" s="5" t="str">
        <f>Inputs!A30</f>
        <v>Crosswind [m/s]:</v>
      </c>
      <c r="E13" s="13"/>
      <c r="F13" s="325">
        <f>Inputs!F30</f>
        <v>3</v>
      </c>
      <c r="G13" s="326"/>
      <c r="H13" s="110"/>
      <c r="I13" s="323" t="str">
        <f>Inputs!A42</f>
        <v>Real Firing</v>
      </c>
      <c r="J13" s="324"/>
      <c r="K13" s="39">
        <f>Inputs!F42</f>
        <v>0</v>
      </c>
    </row>
    <row r="14" spans="1:22" ht="18.600000000000001" thickTop="1" thickBot="1">
      <c r="A14" s="4" t="str">
        <f>Inputs!A20</f>
        <v>Fire Type</v>
      </c>
      <c r="B14" s="38">
        <f>Inputs!F20</f>
        <v>0</v>
      </c>
      <c r="D14" s="327" t="str">
        <f>Inputs!A31</f>
        <v>Gun Jump:</v>
      </c>
      <c r="E14" s="328"/>
      <c r="F14" s="41" t="str">
        <f>Inputs!G31</f>
        <v>Traverse</v>
      </c>
      <c r="G14" s="42" t="str">
        <f>Inputs!F31</f>
        <v>Elevation</v>
      </c>
      <c r="H14" s="110"/>
      <c r="I14" s="323" t="str">
        <f>Inputs!A43</f>
        <v xml:space="preserve">Total in Target: </v>
      </c>
      <c r="J14" s="324"/>
      <c r="K14" s="39">
        <f>Inputs!F43</f>
        <v>0</v>
      </c>
    </row>
    <row r="15" spans="1:22" ht="19.5" customHeight="1" thickTop="1" thickBot="1">
      <c r="A15" s="4" t="str">
        <f>Inputs!A14</f>
        <v>Time:</v>
      </c>
      <c r="B15" s="37">
        <f>Inputs!F14</f>
        <v>0</v>
      </c>
      <c r="C15" s="14"/>
      <c r="D15" s="329" t="str">
        <f>Inputs!A32</f>
        <v>Single</v>
      </c>
      <c r="E15" s="321"/>
      <c r="F15" s="36">
        <f>Inputs!G32</f>
        <v>0</v>
      </c>
      <c r="G15" s="36">
        <f>Inputs!F32</f>
        <v>0</v>
      </c>
      <c r="H15" s="15"/>
      <c r="I15" s="323" t="str">
        <f>Inputs!A44</f>
        <v>Missing rounds</v>
      </c>
      <c r="J15" s="324"/>
      <c r="K15" s="39">
        <f>Inputs!F44</f>
        <v>0</v>
      </c>
    </row>
    <row r="16" spans="1:22" ht="19.5" customHeight="1" thickTop="1" thickBot="1">
      <c r="A16" s="4" t="str">
        <f>Inputs!A21</f>
        <v>A0- M.Velocity</v>
      </c>
      <c r="B16" s="38">
        <f>Inputs!F21</f>
        <v>0</v>
      </c>
      <c r="C16" s="14"/>
      <c r="D16" s="330" t="str">
        <f>Inputs!A33</f>
        <v>Burst</v>
      </c>
      <c r="E16" s="331"/>
      <c r="F16" s="36">
        <f>Inputs!G33</f>
        <v>0</v>
      </c>
      <c r="G16" s="36">
        <f>Inputs!F33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10"/>
      <c r="V18" s="2"/>
    </row>
    <row r="19" spans="1:22" ht="18.600000000000001" thickTop="1" thickBot="1">
      <c r="A19" s="317"/>
      <c r="B19" s="318"/>
      <c r="C19" s="306"/>
      <c r="D19" s="109" t="s">
        <v>33</v>
      </c>
      <c r="E19" s="12" t="s">
        <v>34</v>
      </c>
      <c r="F19" s="12" t="s">
        <v>33</v>
      </c>
      <c r="G19" s="12" t="s">
        <v>34</v>
      </c>
      <c r="H19" s="306"/>
      <c r="I19" s="306"/>
      <c r="J19" s="113"/>
      <c r="K19" s="113"/>
      <c r="U19" s="110"/>
      <c r="V19" s="2"/>
    </row>
    <row r="20" spans="1:22" ht="18.600000000000001" thickTop="1" thickBot="1">
      <c r="A20" s="108"/>
      <c r="B20" s="48">
        <f>Inputs!A53</f>
        <v>1</v>
      </c>
      <c r="C20" s="47">
        <f t="shared" ref="C20:C49" si="0">$B$8</f>
        <v>1500</v>
      </c>
      <c r="D20" s="49">
        <f>IF(Inputs!F53="",NA(),Inputs!F53)</f>
        <v>48</v>
      </c>
      <c r="E20" s="49">
        <f>IF(Inputs!G53="",NA(),Inputs!G53)</f>
        <v>80</v>
      </c>
      <c r="F20" s="24">
        <f>IF(ISBLANK(D20*10/C20)," ",D20*10/C20)</f>
        <v>0.32</v>
      </c>
      <c r="G20" s="24">
        <f>IF(ISBLANK(E20*10/C20)," ",E20*10/C20)</f>
        <v>0.53333333333333333</v>
      </c>
      <c r="H20" s="96">
        <f t="shared" ref="H20:H49" si="1">$B$7</f>
        <v>0</v>
      </c>
      <c r="I20" s="25">
        <f>$B$15</f>
        <v>0</v>
      </c>
      <c r="J20" s="114"/>
      <c r="K20" s="114"/>
      <c r="U20" s="110"/>
      <c r="V20" s="2"/>
    </row>
    <row r="21" spans="1:22" ht="18" thickBot="1">
      <c r="A21" s="108"/>
      <c r="B21" s="48">
        <f>Inputs!A54</f>
        <v>2</v>
      </c>
      <c r="C21" s="47">
        <f t="shared" si="0"/>
        <v>1500</v>
      </c>
      <c r="D21" s="49">
        <f>IF(Inputs!F54="",NA(),Inputs!F54)</f>
        <v>16</v>
      </c>
      <c r="E21" s="49">
        <f>IF(Inputs!G54="",NA(),Inputs!G54)</f>
        <v>64</v>
      </c>
      <c r="F21" s="24">
        <f t="shared" ref="F21:F49" si="2">IF(ISBLANK(D21*10/C21)," ",D21*10/C21)</f>
        <v>0.10666666666666667</v>
      </c>
      <c r="G21" s="24">
        <f t="shared" ref="G21:G49" si="3">IF(ISBLANK(E21*10/C21)," ",E21*10/C21)</f>
        <v>0.42666666666666669</v>
      </c>
      <c r="H21" s="96">
        <f t="shared" si="1"/>
        <v>0</v>
      </c>
      <c r="I21" s="25">
        <f t="shared" ref="I21:I49" si="4">$B$15</f>
        <v>0</v>
      </c>
      <c r="J21" s="114"/>
      <c r="K21" s="114"/>
      <c r="U21" s="110"/>
      <c r="V21" s="2"/>
    </row>
    <row r="22" spans="1:22" ht="18" thickBot="1">
      <c r="A22" s="108"/>
      <c r="B22" s="48">
        <f>Inputs!A55</f>
        <v>3</v>
      </c>
      <c r="C22" s="47">
        <f>$B$8</f>
        <v>1500</v>
      </c>
      <c r="D22" s="49">
        <f>IF(Inputs!F55="",NA(),Inputs!F55)</f>
        <v>-17</v>
      </c>
      <c r="E22" s="49">
        <f>IF(Inputs!G55="",NA(),Inputs!G55)</f>
        <v>8</v>
      </c>
      <c r="F22" s="24">
        <f t="shared" si="2"/>
        <v>-0.11333333333333333</v>
      </c>
      <c r="G22" s="24">
        <f t="shared" si="3"/>
        <v>5.3333333333333337E-2</v>
      </c>
      <c r="H22" s="96">
        <f t="shared" si="1"/>
        <v>0</v>
      </c>
      <c r="I22" s="25">
        <f t="shared" si="4"/>
        <v>0</v>
      </c>
      <c r="J22" s="114"/>
      <c r="K22" s="114"/>
      <c r="U22" s="110"/>
      <c r="V22" s="2"/>
    </row>
    <row r="23" spans="1:22" ht="18" thickBot="1">
      <c r="A23" s="108"/>
      <c r="B23" s="48">
        <f>Inputs!A56</f>
        <v>4</v>
      </c>
      <c r="C23" s="47">
        <f t="shared" si="0"/>
        <v>1500</v>
      </c>
      <c r="D23" s="49">
        <f>IF(Inputs!F56="",NA(),Inputs!F56)</f>
        <v>-26</v>
      </c>
      <c r="E23" s="49">
        <f>IF(Inputs!G56="",NA(),Inputs!G56)</f>
        <v>3</v>
      </c>
      <c r="F23" s="24">
        <f t="shared" si="2"/>
        <v>-0.17333333333333334</v>
      </c>
      <c r="G23" s="24">
        <f t="shared" si="3"/>
        <v>0.02</v>
      </c>
      <c r="H23" s="96">
        <f t="shared" si="1"/>
        <v>0</v>
      </c>
      <c r="I23" s="25">
        <f t="shared" si="4"/>
        <v>0</v>
      </c>
      <c r="J23" s="114"/>
      <c r="K23" s="114"/>
      <c r="U23" s="110"/>
      <c r="V23" s="2"/>
    </row>
    <row r="24" spans="1:22" ht="18" thickBot="1">
      <c r="A24" s="108"/>
      <c r="B24" s="48">
        <f>Inputs!A57</f>
        <v>5</v>
      </c>
      <c r="C24" s="47">
        <f t="shared" si="0"/>
        <v>1500</v>
      </c>
      <c r="D24" s="49">
        <f>IF(Inputs!F57="",NA(),Inputs!F57)</f>
        <v>-60</v>
      </c>
      <c r="E24" s="49">
        <f>IF(Inputs!G57="",NA(),Inputs!G57)</f>
        <v>35</v>
      </c>
      <c r="F24" s="24">
        <f t="shared" si="2"/>
        <v>-0.4</v>
      </c>
      <c r="G24" s="24">
        <f t="shared" si="3"/>
        <v>0.23333333333333334</v>
      </c>
      <c r="H24" s="96">
        <f t="shared" si="1"/>
        <v>0</v>
      </c>
      <c r="I24" s="25">
        <f t="shared" si="4"/>
        <v>0</v>
      </c>
      <c r="J24" s="114"/>
      <c r="K24" s="114"/>
      <c r="U24" s="110"/>
      <c r="V24" s="2"/>
    </row>
    <row r="25" spans="1:22" ht="18" thickBot="1">
      <c r="A25" s="108"/>
      <c r="B25" s="48">
        <f>Inputs!A58</f>
        <v>6</v>
      </c>
      <c r="C25" s="47">
        <f t="shared" si="0"/>
        <v>1500</v>
      </c>
      <c r="D25" s="49">
        <f>IF(Inputs!F58="",NA(),Inputs!F58)</f>
        <v>-65</v>
      </c>
      <c r="E25" s="49">
        <f>IF(Inputs!G58="",NA(),Inputs!G58)</f>
        <v>34</v>
      </c>
      <c r="F25" s="24">
        <f t="shared" si="2"/>
        <v>-0.43333333333333335</v>
      </c>
      <c r="G25" s="24">
        <f t="shared" si="3"/>
        <v>0.22666666666666666</v>
      </c>
      <c r="H25" s="96">
        <f t="shared" si="1"/>
        <v>0</v>
      </c>
      <c r="I25" s="25">
        <f t="shared" si="4"/>
        <v>0</v>
      </c>
      <c r="J25" s="114"/>
      <c r="K25" s="114"/>
      <c r="U25" s="110"/>
      <c r="V25" s="2"/>
    </row>
    <row r="26" spans="1:22" ht="18" thickBot="1">
      <c r="A26" s="108"/>
      <c r="B26" s="48">
        <f>Inputs!A59</f>
        <v>7</v>
      </c>
      <c r="C26" s="47">
        <f t="shared" si="0"/>
        <v>1500</v>
      </c>
      <c r="D26" s="49">
        <f>IF(Inputs!F59="",NA(),Inputs!F59)</f>
        <v>-47</v>
      </c>
      <c r="E26" s="49">
        <f>IF(Inputs!G59="",NA(),Inputs!G59)</f>
        <v>-62</v>
      </c>
      <c r="F26" s="24">
        <f t="shared" si="2"/>
        <v>-0.31333333333333335</v>
      </c>
      <c r="G26" s="24">
        <f t="shared" si="3"/>
        <v>-0.41333333333333333</v>
      </c>
      <c r="H26" s="96">
        <f t="shared" si="1"/>
        <v>0</v>
      </c>
      <c r="I26" s="25">
        <f t="shared" si="4"/>
        <v>0</v>
      </c>
      <c r="J26" s="114"/>
      <c r="K26" s="114"/>
      <c r="U26" s="110"/>
      <c r="V26" s="2"/>
    </row>
    <row r="27" spans="1:22" ht="18" thickBot="1">
      <c r="A27" s="108"/>
      <c r="B27" s="48">
        <f>Inputs!A60</f>
        <v>8</v>
      </c>
      <c r="C27" s="47">
        <f t="shared" si="0"/>
        <v>1500</v>
      </c>
      <c r="D27" s="49">
        <f>IF(Inputs!F60="",NA(),Inputs!F60)</f>
        <v>61</v>
      </c>
      <c r="E27" s="49">
        <f>IF(Inputs!G60="",NA(),Inputs!G60)</f>
        <v>-20</v>
      </c>
      <c r="F27" s="24">
        <f t="shared" si="2"/>
        <v>0.40666666666666668</v>
      </c>
      <c r="G27" s="24">
        <f t="shared" si="3"/>
        <v>-0.13333333333333333</v>
      </c>
      <c r="H27" s="96">
        <f t="shared" si="1"/>
        <v>0</v>
      </c>
      <c r="I27" s="25">
        <f t="shared" si="4"/>
        <v>0</v>
      </c>
      <c r="J27" s="114"/>
      <c r="K27" s="114"/>
      <c r="U27" s="110"/>
      <c r="V27" s="2"/>
    </row>
    <row r="28" spans="1:22" ht="18" thickBot="1">
      <c r="A28" s="108"/>
      <c r="B28" s="48">
        <f>Inputs!A61</f>
        <v>9</v>
      </c>
      <c r="C28" s="47">
        <f t="shared" si="0"/>
        <v>1500</v>
      </c>
      <c r="D28" s="49">
        <f>IF(Inputs!F61="",NA(),Inputs!F61)</f>
        <v>70</v>
      </c>
      <c r="E28" s="49">
        <f>IF(Inputs!G61="",NA(),Inputs!G61)</f>
        <v>0</v>
      </c>
      <c r="F28" s="24">
        <f t="shared" si="2"/>
        <v>0.46666666666666667</v>
      </c>
      <c r="G28" s="24">
        <f t="shared" si="3"/>
        <v>0</v>
      </c>
      <c r="H28" s="96">
        <f t="shared" si="1"/>
        <v>0</v>
      </c>
      <c r="I28" s="25">
        <f t="shared" si="4"/>
        <v>0</v>
      </c>
      <c r="J28" s="114"/>
      <c r="K28" s="114"/>
      <c r="U28" s="110"/>
      <c r="V28" s="2"/>
    </row>
    <row r="29" spans="1:22" ht="18" thickBot="1">
      <c r="A29" s="108"/>
      <c r="B29" s="48">
        <f>Inputs!A62</f>
        <v>10</v>
      </c>
      <c r="C29" s="47">
        <f t="shared" si="0"/>
        <v>1500</v>
      </c>
      <c r="D29" s="49" t="e">
        <f>IF(Inputs!F62="",NA(),Inputs!F62)</f>
        <v>#N/A</v>
      </c>
      <c r="E29" s="49" t="e">
        <f>IF(Inputs!G62="",NA(),Inputs!G62)</f>
        <v>#N/A</v>
      </c>
      <c r="F29" s="24" t="e">
        <f t="shared" si="2"/>
        <v>#N/A</v>
      </c>
      <c r="G29" s="24" t="e">
        <f t="shared" si="3"/>
        <v>#N/A</v>
      </c>
      <c r="H29" s="96">
        <f t="shared" si="1"/>
        <v>0</v>
      </c>
      <c r="I29" s="25">
        <f t="shared" si="4"/>
        <v>0</v>
      </c>
      <c r="J29" s="114"/>
      <c r="K29" s="114"/>
      <c r="U29" s="110"/>
      <c r="V29" s="2"/>
    </row>
    <row r="30" spans="1:22" ht="18" thickBot="1">
      <c r="A30" s="108"/>
      <c r="B30" s="48">
        <f>Inputs!A63</f>
        <v>11</v>
      </c>
      <c r="C30" s="47">
        <f t="shared" si="0"/>
        <v>1500</v>
      </c>
      <c r="D30" s="49" t="e">
        <f>IF(Inputs!F63="",NA(),Inputs!F63)</f>
        <v>#N/A</v>
      </c>
      <c r="E30" s="49" t="e">
        <f>IF(Inputs!G63="",NA(),Inputs!G63)</f>
        <v>#N/A</v>
      </c>
      <c r="F30" s="24" t="e">
        <f t="shared" si="2"/>
        <v>#N/A</v>
      </c>
      <c r="G30" s="24" t="e">
        <f t="shared" si="3"/>
        <v>#N/A</v>
      </c>
      <c r="H30" s="96">
        <f t="shared" si="1"/>
        <v>0</v>
      </c>
      <c r="I30" s="25">
        <f t="shared" si="4"/>
        <v>0</v>
      </c>
      <c r="J30" s="114"/>
      <c r="K30" s="114"/>
      <c r="U30" s="110"/>
      <c r="V30" s="2"/>
    </row>
    <row r="31" spans="1:22" ht="18" thickBot="1">
      <c r="A31" s="108"/>
      <c r="B31" s="48">
        <f>Inputs!A64</f>
        <v>12</v>
      </c>
      <c r="C31" s="47">
        <f t="shared" si="0"/>
        <v>1500</v>
      </c>
      <c r="D31" s="49" t="e">
        <f>IF(Inputs!F64="",NA(),Inputs!F64)</f>
        <v>#N/A</v>
      </c>
      <c r="E31" s="49" t="e">
        <f>IF(Inputs!G64="",NA(),Inputs!G64)</f>
        <v>#N/A</v>
      </c>
      <c r="F31" s="24" t="e">
        <f t="shared" si="2"/>
        <v>#N/A</v>
      </c>
      <c r="G31" s="24" t="e">
        <f t="shared" si="3"/>
        <v>#N/A</v>
      </c>
      <c r="H31" s="96">
        <f t="shared" si="1"/>
        <v>0</v>
      </c>
      <c r="I31" s="25">
        <f t="shared" si="4"/>
        <v>0</v>
      </c>
      <c r="J31" s="114"/>
      <c r="K31" s="114"/>
      <c r="U31" s="110"/>
      <c r="V31" s="2"/>
    </row>
    <row r="32" spans="1:22" ht="18" thickBot="1">
      <c r="A32" s="108"/>
      <c r="B32" s="48">
        <f>Inputs!A65</f>
        <v>13</v>
      </c>
      <c r="C32" s="47">
        <f t="shared" si="0"/>
        <v>1500</v>
      </c>
      <c r="D32" s="49" t="e">
        <f>IF(Inputs!F65="",NA(),Inputs!F65)</f>
        <v>#N/A</v>
      </c>
      <c r="E32" s="49" t="e">
        <f>IF(Inputs!G65="",NA(),Inputs!G65)</f>
        <v>#N/A</v>
      </c>
      <c r="F32" s="24" t="e">
        <f t="shared" si="2"/>
        <v>#N/A</v>
      </c>
      <c r="G32" s="24" t="e">
        <f t="shared" si="3"/>
        <v>#N/A</v>
      </c>
      <c r="H32" s="96">
        <f t="shared" si="1"/>
        <v>0</v>
      </c>
      <c r="I32" s="25">
        <f t="shared" si="4"/>
        <v>0</v>
      </c>
      <c r="J32" s="114"/>
      <c r="K32" s="114"/>
      <c r="U32" s="110"/>
      <c r="V32" s="2"/>
    </row>
    <row r="33" spans="1:22" ht="18" thickBot="1">
      <c r="A33" s="108"/>
      <c r="B33" s="48">
        <f>Inputs!A66</f>
        <v>14</v>
      </c>
      <c r="C33" s="47">
        <f t="shared" si="0"/>
        <v>1500</v>
      </c>
      <c r="D33" s="49" t="e">
        <f>IF(Inputs!F66="",NA(),Inputs!F66)</f>
        <v>#N/A</v>
      </c>
      <c r="E33" s="49" t="e">
        <f>IF(Inputs!G66="",NA(),Inputs!G66)</f>
        <v>#N/A</v>
      </c>
      <c r="F33" s="24" t="e">
        <f t="shared" si="2"/>
        <v>#N/A</v>
      </c>
      <c r="G33" s="24" t="e">
        <f t="shared" si="3"/>
        <v>#N/A</v>
      </c>
      <c r="H33" s="96">
        <f t="shared" si="1"/>
        <v>0</v>
      </c>
      <c r="I33" s="25">
        <f t="shared" si="4"/>
        <v>0</v>
      </c>
      <c r="J33" s="114"/>
      <c r="K33" s="114"/>
      <c r="U33" s="110"/>
      <c r="V33" s="2"/>
    </row>
    <row r="34" spans="1:22" ht="18" thickBot="1">
      <c r="A34" s="108"/>
      <c r="B34" s="48">
        <f>Inputs!A67</f>
        <v>15</v>
      </c>
      <c r="C34" s="47">
        <f t="shared" si="0"/>
        <v>1500</v>
      </c>
      <c r="D34" s="49" t="e">
        <f>IF(Inputs!F67="",NA(),Inputs!F67)</f>
        <v>#N/A</v>
      </c>
      <c r="E34" s="49" t="e">
        <f>IF(Inputs!G67="",NA(),Inputs!G67)</f>
        <v>#N/A</v>
      </c>
      <c r="F34" s="24" t="e">
        <f t="shared" si="2"/>
        <v>#N/A</v>
      </c>
      <c r="G34" s="24" t="e">
        <f t="shared" si="3"/>
        <v>#N/A</v>
      </c>
      <c r="H34" s="96">
        <f t="shared" si="1"/>
        <v>0</v>
      </c>
      <c r="I34" s="25">
        <f t="shared" si="4"/>
        <v>0</v>
      </c>
      <c r="J34" s="114"/>
      <c r="K34" s="114"/>
      <c r="U34" s="110"/>
      <c r="V34" s="2"/>
    </row>
    <row r="35" spans="1:22" ht="18" thickBot="1">
      <c r="A35" s="108"/>
      <c r="B35" s="48">
        <f>Inputs!A68</f>
        <v>16</v>
      </c>
      <c r="C35" s="47">
        <f t="shared" si="0"/>
        <v>1500</v>
      </c>
      <c r="D35" s="49" t="e">
        <f>IF(Inputs!F68="",NA(),Inputs!F68)</f>
        <v>#N/A</v>
      </c>
      <c r="E35" s="49" t="e">
        <f>IF(Inputs!G68="",NA(),Inputs!G68)</f>
        <v>#N/A</v>
      </c>
      <c r="F35" s="24" t="e">
        <f t="shared" si="2"/>
        <v>#N/A</v>
      </c>
      <c r="G35" s="24" t="e">
        <f t="shared" si="3"/>
        <v>#N/A</v>
      </c>
      <c r="H35" s="96">
        <f t="shared" si="1"/>
        <v>0</v>
      </c>
      <c r="I35" s="25">
        <f t="shared" si="4"/>
        <v>0</v>
      </c>
      <c r="J35" s="114"/>
      <c r="K35" s="114"/>
      <c r="U35" s="110"/>
      <c r="V35" s="2"/>
    </row>
    <row r="36" spans="1:22" ht="18" thickBot="1">
      <c r="A36" s="108"/>
      <c r="B36" s="48">
        <f>Inputs!A69</f>
        <v>17</v>
      </c>
      <c r="C36" s="47">
        <f t="shared" si="0"/>
        <v>1500</v>
      </c>
      <c r="D36" s="49" t="e">
        <f>IF(Inputs!F69="",NA(),Inputs!F69)</f>
        <v>#N/A</v>
      </c>
      <c r="E36" s="49" t="e">
        <f>IF(Inputs!G69="",NA(),Inputs!G69)</f>
        <v>#N/A</v>
      </c>
      <c r="F36" s="24" t="e">
        <f t="shared" si="2"/>
        <v>#N/A</v>
      </c>
      <c r="G36" s="24" t="e">
        <f t="shared" si="3"/>
        <v>#N/A</v>
      </c>
      <c r="H36" s="96">
        <f t="shared" si="1"/>
        <v>0</v>
      </c>
      <c r="I36" s="25">
        <f t="shared" si="4"/>
        <v>0</v>
      </c>
      <c r="J36" s="114"/>
      <c r="K36" s="114"/>
      <c r="U36" s="110"/>
      <c r="V36" s="2"/>
    </row>
    <row r="37" spans="1:22" ht="18" thickBot="1">
      <c r="A37" s="108"/>
      <c r="B37" s="48">
        <f>Inputs!A70</f>
        <v>18</v>
      </c>
      <c r="C37" s="47">
        <f t="shared" si="0"/>
        <v>1500</v>
      </c>
      <c r="D37" s="49" t="e">
        <f>IF(Inputs!F70="",NA(),Inputs!F70)</f>
        <v>#N/A</v>
      </c>
      <c r="E37" s="49" t="e">
        <f>IF(Inputs!G70="",NA(),Inputs!G70)</f>
        <v>#N/A</v>
      </c>
      <c r="F37" s="24" t="e">
        <f t="shared" si="2"/>
        <v>#N/A</v>
      </c>
      <c r="G37" s="24" t="e">
        <f t="shared" si="3"/>
        <v>#N/A</v>
      </c>
      <c r="H37" s="96">
        <f t="shared" si="1"/>
        <v>0</v>
      </c>
      <c r="I37" s="25">
        <f t="shared" si="4"/>
        <v>0</v>
      </c>
      <c r="J37" s="114"/>
      <c r="K37" s="114"/>
      <c r="U37" s="110"/>
      <c r="V37" s="2"/>
    </row>
    <row r="38" spans="1:22" ht="18" thickBot="1">
      <c r="A38" s="108"/>
      <c r="B38" s="48">
        <f>Inputs!A71</f>
        <v>19</v>
      </c>
      <c r="C38" s="47">
        <f t="shared" si="0"/>
        <v>1500</v>
      </c>
      <c r="D38" s="49" t="e">
        <f>IF(Inputs!F71="",NA(),Inputs!F71)</f>
        <v>#N/A</v>
      </c>
      <c r="E38" s="49" t="e">
        <f>IF(Inputs!G71="",NA(),Inputs!G71)</f>
        <v>#N/A</v>
      </c>
      <c r="F38" s="24" t="e">
        <f t="shared" si="2"/>
        <v>#N/A</v>
      </c>
      <c r="G38" s="24" t="e">
        <f t="shared" si="3"/>
        <v>#N/A</v>
      </c>
      <c r="H38" s="96">
        <f t="shared" si="1"/>
        <v>0</v>
      </c>
      <c r="I38" s="25">
        <f t="shared" si="4"/>
        <v>0</v>
      </c>
      <c r="J38" s="114"/>
      <c r="K38" s="114"/>
      <c r="U38" s="110"/>
      <c r="V38" s="2"/>
    </row>
    <row r="39" spans="1:22" ht="18" thickBot="1">
      <c r="A39" s="108"/>
      <c r="B39" s="48">
        <f>Inputs!A72</f>
        <v>20</v>
      </c>
      <c r="C39" s="47">
        <f t="shared" si="0"/>
        <v>1500</v>
      </c>
      <c r="D39" s="49" t="e">
        <f>IF(Inputs!F72="",NA(),Inputs!F72)</f>
        <v>#N/A</v>
      </c>
      <c r="E39" s="49" t="e">
        <f>IF(Inputs!G72="",NA(),Inputs!G72)</f>
        <v>#N/A</v>
      </c>
      <c r="F39" s="24" t="e">
        <f t="shared" si="2"/>
        <v>#N/A</v>
      </c>
      <c r="G39" s="24" t="e">
        <f t="shared" si="3"/>
        <v>#N/A</v>
      </c>
      <c r="H39" s="96">
        <f t="shared" si="1"/>
        <v>0</v>
      </c>
      <c r="I39" s="25">
        <f t="shared" si="4"/>
        <v>0</v>
      </c>
      <c r="J39" s="114"/>
      <c r="K39" s="114"/>
      <c r="U39" s="110"/>
      <c r="V39" s="2"/>
    </row>
    <row r="40" spans="1:22" ht="18" thickBot="1">
      <c r="A40" s="108"/>
      <c r="B40" s="48">
        <f>Inputs!A73</f>
        <v>21</v>
      </c>
      <c r="C40" s="47">
        <f t="shared" si="0"/>
        <v>1500</v>
      </c>
      <c r="D40" s="49" t="e">
        <f>IF(Inputs!F73="",NA(),Inputs!F73)</f>
        <v>#N/A</v>
      </c>
      <c r="E40" s="49" t="e">
        <f>IF(Inputs!G73="",NA(),Inputs!G73)</f>
        <v>#N/A</v>
      </c>
      <c r="F40" s="24" t="e">
        <f t="shared" si="2"/>
        <v>#N/A</v>
      </c>
      <c r="G40" s="24" t="e">
        <f t="shared" si="3"/>
        <v>#N/A</v>
      </c>
      <c r="H40" s="96">
        <f t="shared" si="1"/>
        <v>0</v>
      </c>
      <c r="I40" s="25">
        <f t="shared" si="4"/>
        <v>0</v>
      </c>
      <c r="J40" s="114"/>
      <c r="K40" s="114"/>
      <c r="U40" s="110"/>
      <c r="V40" s="2"/>
    </row>
    <row r="41" spans="1:22" ht="18" thickBot="1">
      <c r="A41" s="108"/>
      <c r="B41" s="48">
        <f>Inputs!A74</f>
        <v>22</v>
      </c>
      <c r="C41" s="47">
        <f t="shared" si="0"/>
        <v>1500</v>
      </c>
      <c r="D41" s="49" t="e">
        <f>IF(Inputs!F74="",NA(),Inputs!F74)</f>
        <v>#N/A</v>
      </c>
      <c r="E41" s="49" t="e">
        <f>IF(Inputs!G74="",NA(),Inputs!G74)</f>
        <v>#N/A</v>
      </c>
      <c r="F41" s="24" t="e">
        <f t="shared" si="2"/>
        <v>#N/A</v>
      </c>
      <c r="G41" s="24" t="e">
        <f t="shared" si="3"/>
        <v>#N/A</v>
      </c>
      <c r="H41" s="96">
        <f t="shared" si="1"/>
        <v>0</v>
      </c>
      <c r="I41" s="25">
        <f t="shared" si="4"/>
        <v>0</v>
      </c>
      <c r="J41" s="114"/>
      <c r="K41" s="114"/>
      <c r="U41" s="110"/>
      <c r="V41" s="2"/>
    </row>
    <row r="42" spans="1:22" ht="18" thickBot="1">
      <c r="A42" s="108"/>
      <c r="B42" s="48">
        <f>Inputs!A75</f>
        <v>23</v>
      </c>
      <c r="C42" s="47">
        <f t="shared" si="0"/>
        <v>1500</v>
      </c>
      <c r="D42" s="49" t="e">
        <f>IF(Inputs!F75="",NA(),Inputs!F75)</f>
        <v>#N/A</v>
      </c>
      <c r="E42" s="49" t="e">
        <f>IF(Inputs!G75="",NA(),Inputs!G75)</f>
        <v>#N/A</v>
      </c>
      <c r="F42" s="24" t="e">
        <f t="shared" si="2"/>
        <v>#N/A</v>
      </c>
      <c r="G42" s="24" t="e">
        <f t="shared" si="3"/>
        <v>#N/A</v>
      </c>
      <c r="H42" s="96">
        <f t="shared" si="1"/>
        <v>0</v>
      </c>
      <c r="I42" s="25">
        <f t="shared" si="4"/>
        <v>0</v>
      </c>
      <c r="J42" s="114"/>
      <c r="K42" s="114"/>
      <c r="U42" s="110"/>
      <c r="V42" s="2"/>
    </row>
    <row r="43" spans="1:22" ht="18" thickBot="1">
      <c r="A43" s="108"/>
      <c r="B43" s="48">
        <f>Inputs!A76</f>
        <v>24</v>
      </c>
      <c r="C43" s="47">
        <f t="shared" si="0"/>
        <v>1500</v>
      </c>
      <c r="D43" s="49" t="e">
        <f>IF(Inputs!F76="",NA(),Inputs!F76)</f>
        <v>#N/A</v>
      </c>
      <c r="E43" s="49" t="e">
        <f>IF(Inputs!G76="",NA(),Inputs!G76)</f>
        <v>#N/A</v>
      </c>
      <c r="F43" s="24" t="e">
        <f t="shared" si="2"/>
        <v>#N/A</v>
      </c>
      <c r="G43" s="24" t="e">
        <f t="shared" si="3"/>
        <v>#N/A</v>
      </c>
      <c r="H43" s="96">
        <f t="shared" si="1"/>
        <v>0</v>
      </c>
      <c r="I43" s="25">
        <f t="shared" si="4"/>
        <v>0</v>
      </c>
      <c r="J43" s="114"/>
      <c r="K43" s="114"/>
      <c r="U43" s="110"/>
      <c r="V43" s="2"/>
    </row>
    <row r="44" spans="1:22" ht="18" thickBot="1">
      <c r="A44" s="108"/>
      <c r="B44" s="48">
        <f>Inputs!A77</f>
        <v>25</v>
      </c>
      <c r="C44" s="47">
        <f t="shared" si="0"/>
        <v>1500</v>
      </c>
      <c r="D44" s="49" t="e">
        <f>IF(Inputs!F77="",NA(),Inputs!F77)</f>
        <v>#N/A</v>
      </c>
      <c r="E44" s="49" t="e">
        <f>IF(Inputs!G77="",NA(),Inputs!G77)</f>
        <v>#N/A</v>
      </c>
      <c r="F44" s="24" t="e">
        <f t="shared" si="2"/>
        <v>#N/A</v>
      </c>
      <c r="G44" s="24" t="e">
        <f t="shared" si="3"/>
        <v>#N/A</v>
      </c>
      <c r="H44" s="96">
        <f t="shared" si="1"/>
        <v>0</v>
      </c>
      <c r="I44" s="25">
        <f t="shared" si="4"/>
        <v>0</v>
      </c>
      <c r="J44" s="114"/>
      <c r="K44" s="114"/>
      <c r="U44" s="110"/>
      <c r="V44" s="2"/>
    </row>
    <row r="45" spans="1:22" ht="18" thickBot="1">
      <c r="A45" s="108"/>
      <c r="B45" s="48">
        <f>Inputs!A78</f>
        <v>26</v>
      </c>
      <c r="C45" s="47">
        <f t="shared" si="0"/>
        <v>1500</v>
      </c>
      <c r="D45" s="49" t="e">
        <f>IF(Inputs!F78="",NA(),Inputs!F78)</f>
        <v>#N/A</v>
      </c>
      <c r="E45" s="49" t="e">
        <f>IF(Inputs!G78="",NA(),Inputs!G78)</f>
        <v>#N/A</v>
      </c>
      <c r="F45" s="24" t="e">
        <f t="shared" si="2"/>
        <v>#N/A</v>
      </c>
      <c r="G45" s="24" t="e">
        <f t="shared" si="3"/>
        <v>#N/A</v>
      </c>
      <c r="H45" s="96">
        <f t="shared" si="1"/>
        <v>0</v>
      </c>
      <c r="I45" s="25">
        <f t="shared" si="4"/>
        <v>0</v>
      </c>
      <c r="J45" s="114"/>
      <c r="K45" s="114"/>
      <c r="U45" s="110"/>
      <c r="V45" s="2"/>
    </row>
    <row r="46" spans="1:22" ht="18" thickBot="1">
      <c r="A46" s="108"/>
      <c r="B46" s="48">
        <f>Inputs!A79</f>
        <v>27</v>
      </c>
      <c r="C46" s="47">
        <f t="shared" si="0"/>
        <v>1500</v>
      </c>
      <c r="D46" s="49" t="e">
        <f>IF(Inputs!F79="",NA(),Inputs!F79)</f>
        <v>#N/A</v>
      </c>
      <c r="E46" s="49" t="e">
        <f>IF(Inputs!G79="",NA(),Inputs!G79)</f>
        <v>#N/A</v>
      </c>
      <c r="F46" s="24" t="e">
        <f t="shared" si="2"/>
        <v>#N/A</v>
      </c>
      <c r="G46" s="24" t="e">
        <f t="shared" si="3"/>
        <v>#N/A</v>
      </c>
      <c r="H46" s="96">
        <f t="shared" si="1"/>
        <v>0</v>
      </c>
      <c r="I46" s="25">
        <f t="shared" si="4"/>
        <v>0</v>
      </c>
      <c r="J46" s="114"/>
      <c r="K46" s="114"/>
      <c r="U46" s="110"/>
      <c r="V46" s="2"/>
    </row>
    <row r="47" spans="1:22" ht="18" thickBot="1">
      <c r="A47" s="108"/>
      <c r="B47" s="48">
        <f>Inputs!A80</f>
        <v>28</v>
      </c>
      <c r="C47" s="47">
        <f t="shared" si="0"/>
        <v>1500</v>
      </c>
      <c r="D47" s="49" t="e">
        <f>IF(Inputs!F80="",NA(),Inputs!F80)</f>
        <v>#N/A</v>
      </c>
      <c r="E47" s="49" t="e">
        <f>IF(Inputs!G80="",NA(),Inputs!G80)</f>
        <v>#N/A</v>
      </c>
      <c r="F47" s="24" t="e">
        <f t="shared" si="2"/>
        <v>#N/A</v>
      </c>
      <c r="G47" s="24" t="e">
        <f t="shared" si="3"/>
        <v>#N/A</v>
      </c>
      <c r="H47" s="96">
        <f t="shared" si="1"/>
        <v>0</v>
      </c>
      <c r="I47" s="25">
        <f t="shared" si="4"/>
        <v>0</v>
      </c>
      <c r="J47" s="114"/>
      <c r="K47" s="114"/>
      <c r="U47" s="110"/>
      <c r="V47" s="2"/>
    </row>
    <row r="48" spans="1:22" ht="18" thickBot="1">
      <c r="A48" s="108"/>
      <c r="B48" s="48">
        <f>Inputs!A81</f>
        <v>29</v>
      </c>
      <c r="C48" s="47">
        <f t="shared" si="0"/>
        <v>1500</v>
      </c>
      <c r="D48" s="49" t="e">
        <f>IF(Inputs!F81="",NA(),Inputs!F81)</f>
        <v>#N/A</v>
      </c>
      <c r="E48" s="49" t="e">
        <f>IF(Inputs!G81="",NA(),Inputs!G81)</f>
        <v>#N/A</v>
      </c>
      <c r="F48" s="24" t="e">
        <f t="shared" si="2"/>
        <v>#N/A</v>
      </c>
      <c r="G48" s="24" t="e">
        <f t="shared" si="3"/>
        <v>#N/A</v>
      </c>
      <c r="H48" s="96">
        <f t="shared" si="1"/>
        <v>0</v>
      </c>
      <c r="I48" s="25">
        <f t="shared" si="4"/>
        <v>0</v>
      </c>
      <c r="J48" s="114"/>
      <c r="K48" s="114"/>
      <c r="U48" s="110"/>
      <c r="V48" s="2"/>
    </row>
    <row r="49" spans="1:22" ht="18" thickBot="1">
      <c r="A49" s="108"/>
      <c r="B49" s="48">
        <f>Inputs!A82</f>
        <v>30</v>
      </c>
      <c r="C49" s="47">
        <f t="shared" si="0"/>
        <v>1500</v>
      </c>
      <c r="D49" s="49" t="e">
        <f>IF(Inputs!F82="",NA(),Inputs!F82)</f>
        <v>#N/A</v>
      </c>
      <c r="E49" s="49" t="e">
        <f>IF(Inputs!G82="",NA(),Inputs!G82)</f>
        <v>#N/A</v>
      </c>
      <c r="F49" s="24" t="e">
        <f t="shared" si="2"/>
        <v>#N/A</v>
      </c>
      <c r="G49" s="24" t="e">
        <f t="shared" si="3"/>
        <v>#N/A</v>
      </c>
      <c r="H49" s="96">
        <f t="shared" si="1"/>
        <v>0</v>
      </c>
      <c r="I49" s="25">
        <f t="shared" si="4"/>
        <v>0</v>
      </c>
      <c r="J49" s="114"/>
      <c r="K49" s="114"/>
      <c r="U49" s="110"/>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-2.2222222222222223</v>
      </c>
      <c r="E51" s="95">
        <f t="array" ref="E51">AVERAGE(IF(ISNUMBER(E20:E49),E20:E49))</f>
        <v>15.777777777777779</v>
      </c>
      <c r="F51" s="95">
        <f t="array" ref="F51">AVERAGE(IF(ISNUMBER(F20:F49),F20:F49))</f>
        <v>-1.4814814814814824E-2</v>
      </c>
      <c r="G51" s="95">
        <f t="array" ref="G51">AVERAGE(IF(ISNUMBER(G20:G49),G20:G49))</f>
        <v>0.10518518518518517</v>
      </c>
      <c r="H51" s="26" t="s">
        <v>33</v>
      </c>
      <c r="I51" s="27">
        <f>100*(NORMDIST(B12/2,F51,F52,1)-NORMDIST(-B12/2,F51,F52,1))</f>
        <v>97.105917365826627</v>
      </c>
      <c r="J51" s="28"/>
      <c r="K51" s="28"/>
      <c r="M51" s="28"/>
    </row>
    <row r="52" spans="1:22" ht="19.5" customHeight="1" thickTop="1">
      <c r="B52" s="315" t="s">
        <v>42</v>
      </c>
      <c r="C52" s="316"/>
      <c r="D52" s="29">
        <f t="array" ref="D52">STDEV(IF(ISNUMBER(D20:D49),D20:D49))</f>
        <v>52.601753244967455</v>
      </c>
      <c r="E52" s="29">
        <f t="array" ref="E52">STDEV(IF(ISNUMBER(E20:E49),E20:E49))</f>
        <v>43.234181436040217</v>
      </c>
      <c r="F52" s="45">
        <f t="array" ref="F52">STDEV(IF(ISNUMBER(F20:F49),F20:F49))</f>
        <v>0.35067835496644972</v>
      </c>
      <c r="G52" s="45">
        <f t="array" ref="G52">STDEV(IF(ISNUMBER(G20:G49),G20:G49))</f>
        <v>0.28822787624026813</v>
      </c>
      <c r="H52" s="26" t="s">
        <v>34</v>
      </c>
      <c r="I52" s="30">
        <f>100*(NORMDIST(B13/2,G51,G52,1)-NORMDIST(-B13/2,G51,G52,1))</f>
        <v>98.788958913096963</v>
      </c>
      <c r="J52" s="28"/>
      <c r="K52" s="28"/>
    </row>
    <row r="53" spans="1:22" ht="18.75" customHeight="1">
      <c r="B53" s="315" t="s">
        <v>43</v>
      </c>
      <c r="C53" s="316"/>
      <c r="D53" s="29">
        <f t="array" ref="D53">ABS(MAX(IF(ISNUMBER(D20:D49),(D20:D49))-(MIN(IF(ISNUMBER(D20:D49),(D20:D49))))))</f>
        <v>135</v>
      </c>
      <c r="E53" s="29">
        <f t="array" ref="E53">ABS(MAX(IF(ISNUMBER(E20:E49),(E20:E49))-(MIN(IF(ISNUMBER(E20:E49),(E20:E49))))))</f>
        <v>142</v>
      </c>
      <c r="F53" s="90">
        <f t="array" ref="F53">ABS(MAX(IF(ISNUMBER(F20:F49),(F20:F49))-(MIN(IF(ISNUMBER(F20:F49),(F20:F49))))))</f>
        <v>0.9</v>
      </c>
      <c r="G53" s="90">
        <f t="array" ref="G53">ABS(MAX(IF(ISNUMBER(G20:G49),(G20:G49))-(MIN(IF(ISNUMBER(G20:G49),(G20:G49))))))</f>
        <v>0.94666666666666666</v>
      </c>
      <c r="H53" s="91" t="s">
        <v>44</v>
      </c>
      <c r="I53" s="46">
        <f>1-(1-(I51*I52/10000))^5</f>
        <v>0.99999988831054731</v>
      </c>
      <c r="J53" s="115"/>
      <c r="K53" s="115"/>
      <c r="L53" s="31"/>
    </row>
    <row r="54" spans="1:22" ht="18.75" customHeight="1" thickBot="1">
      <c r="B54" s="309" t="s">
        <v>45</v>
      </c>
      <c r="C54" s="310"/>
      <c r="D54" s="32">
        <f t="array" ref="D54">MAX(ABS(MAX(IF(NOT(ISNA(D20:D49)),D20:D49))-AVERAGE(IF(ISNUMBER(D20:D49),D20:D49))),ABS(MIN(IF(NOT(ISNA(D20:D49)),D20:D49))-AVERAGE(IF(ISNUMBER(D20:D49),D20:D49))))</f>
        <v>72.222222222222229</v>
      </c>
      <c r="E54" s="32">
        <f t="array" ref="E54">MAX(ABS(MAX(IF(NOT(ISNA(E20:E49)),E20:E49))-AVERAGE(IF(ISNUMBER(E20:E49),E20:E49))),ABS(MIN(IF(NOT(ISNA(E20:E49)),E20:E49))-AVERAGE(IF(ISNUMBER(E20:E49),E20:E49))))</f>
        <v>77.777777777777771</v>
      </c>
      <c r="F54" s="32">
        <f t="array" ref="F54">MAX(ABS(MAX(IF(NOT(ISNA(F20:F49)),F20:F49))-AVERAGE(IF(ISNUMBER(F20:F49),F20:F49))),ABS(MIN(IF(NOT(ISNA(F20:F49)),F20:F49))-AVERAGE(IF(ISNUMBER(F20:F49),F20:F49))))</f>
        <v>0.48148148148148151</v>
      </c>
      <c r="G54" s="32">
        <f t="array" ref="G54">MAX(ABS(MAX(IF(NOT(ISNA(G20:G49)),G20:G49))-AVERAGE(IF(ISNUMBER(G20:G49),G20:G49))),ABS(MIN(IF(NOT(ISNA(G20:G49)),G20:G49))-AVERAGE(IF(ISNUMBER(G20:G49),G20:G49))))</f>
        <v>0.51851851851851849</v>
      </c>
      <c r="H54" s="91" t="s">
        <v>56</v>
      </c>
      <c r="I54" s="46">
        <f>1-(1-(I51*I52/10000))^3</f>
        <v>0.99993257712032246</v>
      </c>
      <c r="J54" s="115"/>
      <c r="K54" s="115"/>
      <c r="L54" s="31"/>
    </row>
    <row r="55" spans="1:22" ht="21.6" thickTop="1">
      <c r="B55" s="33"/>
      <c r="H55" s="91" t="s">
        <v>57</v>
      </c>
      <c r="I55" s="46">
        <f>1-(1-(I51*I52/10000))^2</f>
        <v>0.9983434487937265</v>
      </c>
      <c r="J55" s="115"/>
      <c r="K55" s="115"/>
    </row>
    <row r="56" spans="1:22" ht="18.75" customHeight="1">
      <c r="C56" s="34"/>
      <c r="E56" s="35"/>
      <c r="H56" s="91" t="s">
        <v>58</v>
      </c>
      <c r="I56" s="46">
        <f>1-(1-(I51*I52/10000))^1</f>
        <v>0.95929924808712352</v>
      </c>
      <c r="J56" s="115"/>
      <c r="K56" s="115"/>
    </row>
    <row r="57" spans="1:22" ht="23.4" thickBot="1">
      <c r="H57" s="92" t="str">
        <f>Inputs!A6</f>
        <v>SW Ver:</v>
      </c>
      <c r="I57" s="88"/>
      <c r="J57" s="116"/>
      <c r="K57" s="116"/>
    </row>
    <row r="58" spans="1:22" ht="23.4" thickBot="1">
      <c r="H58" s="87" t="str">
        <f>Inputs!A7</f>
        <v>FCS App:</v>
      </c>
      <c r="I58" s="89">
        <f>Inputs!F7</f>
        <v>0</v>
      </c>
      <c r="J58" s="117"/>
      <c r="K58" s="117"/>
      <c r="L58" s="43" t="s">
        <v>50</v>
      </c>
      <c r="M58" s="44">
        <f t="array" ref="M58">MAX(IF(NOT(ISNA(D20:D49)),D20:D49))</f>
        <v>70</v>
      </c>
      <c r="N58" s="44">
        <f t="array" ref="N58">MAX(IF(NOT(ISNA(E20:E49)),E20:E49))</f>
        <v>80</v>
      </c>
    </row>
    <row r="59" spans="1:22" ht="23.4" thickBot="1">
      <c r="H59" s="87" t="str">
        <f>Inputs!A8</f>
        <v>EDSS Control:</v>
      </c>
      <c r="I59" s="89">
        <f>Inputs!F8</f>
        <v>0</v>
      </c>
      <c r="J59" s="117"/>
      <c r="K59" s="117"/>
      <c r="L59" s="43" t="s">
        <v>51</v>
      </c>
      <c r="M59" s="44">
        <f t="array" ref="M59">MIN(IF(NOT(ISNA(D20:D49)),D20:D49))</f>
        <v>-65</v>
      </c>
      <c r="N59" s="44">
        <f t="array" ref="N59">MIN(IF(NOT(ISNA(E20:E49)),E20:E49))</f>
        <v>-62</v>
      </c>
    </row>
    <row r="60" spans="1:22" ht="23.4" thickBot="1">
      <c r="H60" s="87" t="str">
        <f>Inputs!A9</f>
        <v>FCS Servo:</v>
      </c>
      <c r="I60" s="89">
        <f>Inputs!F9</f>
        <v>0</v>
      </c>
      <c r="J60" s="117"/>
      <c r="K60" s="117"/>
      <c r="L60" s="43"/>
      <c r="M60" s="44"/>
      <c r="N60" s="44"/>
    </row>
    <row r="61" spans="1:22">
      <c r="L61" s="43"/>
      <c r="M61" s="44">
        <f>M59</f>
        <v>-65</v>
      </c>
      <c r="N61" s="44">
        <f>N59</f>
        <v>-62</v>
      </c>
    </row>
    <row r="62" spans="1:22">
      <c r="L62" s="43"/>
      <c r="M62" s="44">
        <f>M59</f>
        <v>-65</v>
      </c>
      <c r="N62" s="44">
        <f>N58</f>
        <v>80</v>
      </c>
    </row>
    <row r="63" spans="1:22">
      <c r="L63" s="43"/>
      <c r="M63" s="44">
        <f>M58</f>
        <v>70</v>
      </c>
      <c r="N63" s="44">
        <f>N58</f>
        <v>80</v>
      </c>
    </row>
    <row r="64" spans="1:22">
      <c r="H64" s="40">
        <f>(B10/2)*100</f>
        <v>114.99999999999999</v>
      </c>
      <c r="I64" s="40">
        <f>(B11/2)*100</f>
        <v>114.99999999999999</v>
      </c>
      <c r="J64" s="40"/>
      <c r="K64" s="40"/>
      <c r="L64" s="43"/>
      <c r="M64" s="44">
        <f>M58</f>
        <v>70</v>
      </c>
      <c r="N64" s="44">
        <f>N59</f>
        <v>-62</v>
      </c>
      <c r="V64" s="2"/>
    </row>
    <row r="65" spans="8:22">
      <c r="H65" s="40">
        <v>115</v>
      </c>
      <c r="I65" s="40">
        <f>(B11/2)*-100</f>
        <v>-114.99999999999999</v>
      </c>
      <c r="J65" s="40"/>
      <c r="K65" s="40"/>
      <c r="L65" s="43"/>
      <c r="M65" s="44">
        <f>M59</f>
        <v>-65</v>
      </c>
      <c r="N65" s="44">
        <f>N59</f>
        <v>-62</v>
      </c>
      <c r="V65" s="2"/>
    </row>
    <row r="66" spans="8:22">
      <c r="H66" s="40">
        <f>(B10/2)*-100</f>
        <v>-114.99999999999999</v>
      </c>
      <c r="I66" s="40">
        <f>(B11/2)*-100</f>
        <v>-114.99999999999999</v>
      </c>
      <c r="J66" s="40"/>
      <c r="K66" s="40"/>
      <c r="V66" s="2"/>
    </row>
    <row r="67" spans="8:22">
      <c r="H67" s="40">
        <f>(B10/2)*-100</f>
        <v>-114.99999999999999</v>
      </c>
      <c r="I67" s="40">
        <f>(B11/2)*100</f>
        <v>114.99999999999999</v>
      </c>
      <c r="J67" s="40"/>
      <c r="K67" s="40"/>
      <c r="V67" s="2"/>
    </row>
    <row r="68" spans="8:22">
      <c r="H68" s="40">
        <f>(B10/2)*100</f>
        <v>114.99999999999999</v>
      </c>
      <c r="I68" s="40">
        <f>(B11/2)*100</f>
        <v>114.99999999999999</v>
      </c>
      <c r="J68" s="40"/>
      <c r="K68" s="40"/>
      <c r="V68" s="2"/>
    </row>
    <row r="84" spans="5:22">
      <c r="E84" s="2" t="s">
        <v>47</v>
      </c>
      <c r="V84" s="2"/>
    </row>
  </sheetData>
  <mergeCells count="36">
    <mergeCell ref="F11:G11"/>
    <mergeCell ref="I11:J11"/>
    <mergeCell ref="B1:I1"/>
    <mergeCell ref="A5:B5"/>
    <mergeCell ref="D5:G5"/>
    <mergeCell ref="I5:K5"/>
    <mergeCell ref="F6:G6"/>
    <mergeCell ref="F7:G7"/>
    <mergeCell ref="F8:G8"/>
    <mergeCell ref="A9:B9"/>
    <mergeCell ref="D9:G9"/>
    <mergeCell ref="F10:G10"/>
    <mergeCell ref="I10:K10"/>
    <mergeCell ref="B4:I4"/>
    <mergeCell ref="F12:G12"/>
    <mergeCell ref="I12:J12"/>
    <mergeCell ref="F13:G13"/>
    <mergeCell ref="I13:J13"/>
    <mergeCell ref="D14:E14"/>
    <mergeCell ref="I14:J14"/>
    <mergeCell ref="B54:C54"/>
    <mergeCell ref="D15:E15"/>
    <mergeCell ref="I15:J15"/>
    <mergeCell ref="D16:E16"/>
    <mergeCell ref="A18:A19"/>
    <mergeCell ref="B18:B19"/>
    <mergeCell ref="C18:C19"/>
    <mergeCell ref="D18:E18"/>
    <mergeCell ref="F18:G18"/>
    <mergeCell ref="H18:H19"/>
    <mergeCell ref="I18:I19"/>
    <mergeCell ref="B50:G50"/>
    <mergeCell ref="H50:I50"/>
    <mergeCell ref="B51:C51"/>
    <mergeCell ref="B52:C52"/>
    <mergeCell ref="B53:C53"/>
  </mergeCells>
  <printOptions horizontalCentered="1"/>
  <pageMargins left="0" right="0" top="0" bottom="0" header="0" footer="0"/>
  <pageSetup scale="57"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60" zoomScaleNormal="60" zoomScaleSheetLayoutView="75" workbookViewId="0"/>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0.8867187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23"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22" ht="33" customHeight="1">
      <c r="A1" s="1"/>
      <c r="B1" s="307" t="str">
        <f>Inputs!A1</f>
        <v>Firing- BMP ATK MK44 30mm  UT30MK2</v>
      </c>
      <c r="C1" s="308"/>
      <c r="D1" s="308"/>
      <c r="E1" s="308"/>
      <c r="F1" s="308"/>
      <c r="G1" s="308"/>
      <c r="H1" s="308"/>
      <c r="I1" s="308"/>
      <c r="J1" s="123"/>
      <c r="K1" s="123"/>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Moving - Static. 
Range [m]:1000 0
Gun Jump: : 0 , 0
Mean:-0.26 , 0.13
Standard Deviation:0.55 , 0.28
Maximum Difference:1.55 , 1.09
Total in Target: 0 / 0</v>
      </c>
    </row>
    <row r="2" spans="1:22" ht="18.75" customHeight="1" thickBot="1">
      <c r="B2" s="3" t="str">
        <f>Inputs!A2</f>
        <v>Commander:</v>
      </c>
      <c r="C2" s="67">
        <f>Inputs!H2</f>
        <v>0</v>
      </c>
      <c r="D2" s="3" t="str">
        <f>Inputs!A3</f>
        <v xml:space="preserve">Gunner: </v>
      </c>
      <c r="E2" s="67">
        <f>Inputs!H3</f>
        <v>0</v>
      </c>
      <c r="F2" s="3" t="str">
        <f>Inputs!A4</f>
        <v xml:space="preserve">Loader: </v>
      </c>
      <c r="G2" s="66">
        <f>Inputs!H4</f>
        <v>0</v>
      </c>
      <c r="H2" s="3" t="str">
        <f>Inputs!A5</f>
        <v>Driver:</v>
      </c>
      <c r="I2" s="67">
        <f>Inputs!H5</f>
        <v>0</v>
      </c>
      <c r="J2" s="111"/>
      <c r="K2" s="111"/>
    </row>
    <row r="3" spans="1:22">
      <c r="A3" s="2" t="str">
        <f>Inputs!A11</f>
        <v>Project:</v>
      </c>
      <c r="B3" s="75" t="str">
        <f>Inputs!H11</f>
        <v>EMINT</v>
      </c>
      <c r="C3" s="74"/>
      <c r="D3" s="74"/>
      <c r="E3" s="74"/>
      <c r="F3" s="74"/>
      <c r="G3" s="74"/>
      <c r="H3" s="74"/>
      <c r="I3" s="74"/>
      <c r="J3" s="112"/>
      <c r="K3" s="112"/>
    </row>
    <row r="4" spans="1:22" ht="18" thickBot="1">
      <c r="A4" s="2" t="str">
        <f>Inputs!A47</f>
        <v xml:space="preserve">Remarks: </v>
      </c>
      <c r="B4" s="339">
        <f>Inputs!H47</f>
        <v>0</v>
      </c>
      <c r="C4" s="339"/>
      <c r="D4" s="339"/>
      <c r="E4" s="339"/>
      <c r="F4" s="339"/>
      <c r="G4" s="339"/>
      <c r="H4" s="339"/>
      <c r="I4" s="339"/>
      <c r="J4" s="112"/>
      <c r="K4" s="112"/>
      <c r="V4" s="144"/>
    </row>
    <row r="5" spans="1:22" ht="18.600000000000001" thickTop="1" thickBot="1">
      <c r="A5" s="332" t="s">
        <v>6</v>
      </c>
      <c r="B5" s="333"/>
      <c r="D5" s="332" t="str">
        <f>Inputs!A22</f>
        <v>Operational Conditions:</v>
      </c>
      <c r="E5" s="334"/>
      <c r="F5" s="334"/>
      <c r="G5" s="333"/>
      <c r="I5" s="332" t="str">
        <f>Inputs!A34</f>
        <v>Tank/Target Status</v>
      </c>
      <c r="J5" s="334"/>
      <c r="K5" s="333"/>
    </row>
    <row r="6" spans="1:22" ht="18.600000000000001" thickTop="1" thickBot="1">
      <c r="A6" s="4" t="str">
        <f>Inputs!A12</f>
        <v>Location:</v>
      </c>
      <c r="B6" s="68" t="str">
        <f>Inputs!H12</f>
        <v>Myanmar</v>
      </c>
      <c r="D6" s="5" t="str">
        <f>Inputs!A23</f>
        <v>Turret Mode:</v>
      </c>
      <c r="E6" s="6"/>
      <c r="F6" s="335">
        <f>Inputs!H23</f>
        <v>0</v>
      </c>
      <c r="G6" s="336"/>
      <c r="I6" s="124" t="str">
        <f>Inputs!A35</f>
        <v>Item:</v>
      </c>
      <c r="J6" s="126" t="s">
        <v>10</v>
      </c>
      <c r="K6" s="125" t="s">
        <v>11</v>
      </c>
    </row>
    <row r="7" spans="1:22" ht="18.600000000000001" thickTop="1" thickBot="1">
      <c r="A7" s="4" t="str">
        <f>Inputs!A13</f>
        <v>Date:</v>
      </c>
      <c r="B7" s="69">
        <f>Inputs!H13</f>
        <v>0</v>
      </c>
      <c r="D7" s="5" t="str">
        <f>Inputs!A24</f>
        <v>Ammunition:</v>
      </c>
      <c r="E7" s="8"/>
      <c r="F7" s="335" t="str">
        <f>Inputs!H24</f>
        <v>25 mm HE</v>
      </c>
      <c r="G7" s="336"/>
      <c r="I7" s="9" t="s">
        <v>14</v>
      </c>
      <c r="J7" s="70" t="str">
        <f>Inputs!H36</f>
        <v>Moving</v>
      </c>
      <c r="K7" s="71">
        <f>Inputs!I36</f>
        <v>0</v>
      </c>
    </row>
    <row r="8" spans="1:22" ht="18.600000000000001" thickTop="1" thickBot="1">
      <c r="A8" s="4" t="str">
        <f>Inputs!A15</f>
        <v>Range [m]:</v>
      </c>
      <c r="B8" s="120">
        <f>Inputs!H15</f>
        <v>1000</v>
      </c>
      <c r="D8" s="5" t="str">
        <f>Inputs!A25</f>
        <v>Aiming Through (Camera):</v>
      </c>
      <c r="E8" s="56"/>
      <c r="F8" s="335">
        <f>Inputs!H25</f>
        <v>0</v>
      </c>
      <c r="G8" s="336"/>
      <c r="I8" s="7" t="s">
        <v>16</v>
      </c>
      <c r="J8" s="70" t="str">
        <f>Inputs!H37</f>
        <v>Static</v>
      </c>
      <c r="K8" s="71">
        <f>Inputs!I37</f>
        <v>0</v>
      </c>
    </row>
    <row r="9" spans="1:22" ht="18.600000000000001" thickTop="1" thickBot="1">
      <c r="A9" s="332" t="str">
        <f>Inputs!A16</f>
        <v>Target Size:</v>
      </c>
      <c r="B9" s="333"/>
      <c r="D9" s="332" t="str">
        <f>Inputs!A26</f>
        <v>Environmental Conditions:</v>
      </c>
      <c r="E9" s="334"/>
      <c r="F9" s="334"/>
      <c r="G9" s="333"/>
      <c r="H9" s="10"/>
      <c r="I9" s="11" t="s">
        <v>19</v>
      </c>
      <c r="J9" s="70">
        <f>Inputs!H38</f>
        <v>12</v>
      </c>
      <c r="K9" s="71">
        <f>Inputs!I38</f>
        <v>0</v>
      </c>
    </row>
    <row r="10" spans="1:22" ht="18.600000000000001" thickTop="1" thickBot="1">
      <c r="A10" s="4" t="str">
        <f>Inputs!H16</f>
        <v>Traverse Size [m]</v>
      </c>
      <c r="B10" s="38">
        <f>Inputs!H17</f>
        <v>2.2999999999999998</v>
      </c>
      <c r="D10" s="5" t="str">
        <f>Inputs!A27</f>
        <v>Air Temperature [°C]:</v>
      </c>
      <c r="E10" s="6"/>
      <c r="F10" s="325">
        <f>Inputs!H27</f>
        <v>0</v>
      </c>
      <c r="G10" s="326"/>
      <c r="I10" s="332" t="str">
        <f>Inputs!A39</f>
        <v>Rounds Information:</v>
      </c>
      <c r="J10" s="334"/>
      <c r="K10" s="333"/>
    </row>
    <row r="11" spans="1:22" ht="18.600000000000001" thickTop="1" thickBot="1">
      <c r="A11" s="4" t="str">
        <f>Inputs!I16</f>
        <v>Elevation Size [m]</v>
      </c>
      <c r="B11" s="38">
        <f>Inputs!I17</f>
        <v>2.2999999999999998</v>
      </c>
      <c r="D11" s="5" t="str">
        <f>Inputs!A28</f>
        <v>Altitude [m]:</v>
      </c>
      <c r="E11" s="8"/>
      <c r="F11" s="325">
        <f>Inputs!H28</f>
        <v>0</v>
      </c>
      <c r="G11" s="326"/>
      <c r="H11" s="123"/>
      <c r="I11" s="323" t="str">
        <f>Inputs!A40</f>
        <v>Rounds Type</v>
      </c>
      <c r="J11" s="324"/>
      <c r="K11" s="119" t="str">
        <f>Inputs!H40</f>
        <v>No. of Rounds</v>
      </c>
    </row>
    <row r="12" spans="1:22" ht="18.600000000000001" thickTop="1" thickBot="1">
      <c r="A12" s="4" t="str">
        <f>Inputs!H18</f>
        <v>Traverse Size [mills]</v>
      </c>
      <c r="B12" s="38">
        <f>Inputs!H19</f>
        <v>2.2999999999999998</v>
      </c>
      <c r="D12" s="5" t="str">
        <f>Inputs!A29</f>
        <v>Ammu. Temp. [°C]:</v>
      </c>
      <c r="E12" s="8"/>
      <c r="F12" s="325">
        <f>Inputs!H29</f>
        <v>0</v>
      </c>
      <c r="G12" s="326"/>
      <c r="H12" s="123"/>
      <c r="I12" s="323" t="str">
        <f>Inputs!A41</f>
        <v>Warm-Up</v>
      </c>
      <c r="J12" s="324"/>
      <c r="K12" s="39">
        <f>Inputs!H41</f>
        <v>0</v>
      </c>
    </row>
    <row r="13" spans="1:22" ht="18.600000000000001" thickTop="1" thickBot="1">
      <c r="A13" s="4" t="str">
        <f>Inputs!I18</f>
        <v>Elevation Size [mills]</v>
      </c>
      <c r="B13" s="38">
        <f>Inputs!I19</f>
        <v>2.2999999999999998</v>
      </c>
      <c r="D13" s="5" t="str">
        <f>Inputs!A30</f>
        <v>Crosswind [m/s]:</v>
      </c>
      <c r="E13" s="13"/>
      <c r="F13" s="325">
        <f>Inputs!H30</f>
        <v>3</v>
      </c>
      <c r="G13" s="326"/>
      <c r="H13" s="123"/>
      <c r="I13" s="323" t="str">
        <f>Inputs!A42</f>
        <v>Real Firing</v>
      </c>
      <c r="J13" s="324"/>
      <c r="K13" s="39">
        <f>Inputs!H42</f>
        <v>0</v>
      </c>
    </row>
    <row r="14" spans="1:22" ht="18.600000000000001" thickTop="1" thickBot="1">
      <c r="A14" s="4" t="str">
        <f>Inputs!A20</f>
        <v>Fire Type</v>
      </c>
      <c r="B14" s="38">
        <f>Inputs!H20</f>
        <v>0</v>
      </c>
      <c r="D14" s="327" t="str">
        <f>Inputs!A31</f>
        <v>Gun Jump:</v>
      </c>
      <c r="E14" s="328"/>
      <c r="F14" s="41" t="str">
        <f>Inputs!I31</f>
        <v>Traverse</v>
      </c>
      <c r="G14" s="42" t="str">
        <f>Inputs!H31</f>
        <v>Elevation</v>
      </c>
      <c r="H14" s="123"/>
      <c r="I14" s="323" t="str">
        <f>Inputs!A43</f>
        <v xml:space="preserve">Total in Target: </v>
      </c>
      <c r="J14" s="324"/>
      <c r="K14" s="39">
        <f>Inputs!H43</f>
        <v>0</v>
      </c>
    </row>
    <row r="15" spans="1:22" ht="19.5" customHeight="1" thickTop="1" thickBot="1">
      <c r="A15" s="4" t="str">
        <f>Inputs!A14</f>
        <v>Time:</v>
      </c>
      <c r="B15" s="37">
        <f>Inputs!H14</f>
        <v>0</v>
      </c>
      <c r="C15" s="14"/>
      <c r="D15" s="329" t="str">
        <f>Inputs!A32</f>
        <v>Single</v>
      </c>
      <c r="E15" s="321"/>
      <c r="F15" s="36">
        <f>Inputs!I32</f>
        <v>0</v>
      </c>
      <c r="G15" s="36">
        <f>Inputs!H32</f>
        <v>0</v>
      </c>
      <c r="H15" s="15"/>
      <c r="I15" s="323" t="str">
        <f>Inputs!A44</f>
        <v>Missing rounds</v>
      </c>
      <c r="J15" s="324"/>
      <c r="K15" s="39">
        <f>Inputs!H44</f>
        <v>0</v>
      </c>
    </row>
    <row r="16" spans="1:22" ht="19.5" customHeight="1" thickTop="1" thickBot="1">
      <c r="A16" s="4" t="str">
        <f>Inputs!A21</f>
        <v>A0- M.Velocity</v>
      </c>
      <c r="B16" s="38">
        <f>Inputs!H21</f>
        <v>0</v>
      </c>
      <c r="C16" s="14"/>
      <c r="D16" s="330" t="str">
        <f>Inputs!A33</f>
        <v>Burst</v>
      </c>
      <c r="E16" s="331"/>
      <c r="F16" s="36">
        <f>Inputs!I33</f>
        <v>0</v>
      </c>
      <c r="G16" s="36">
        <f>Inputs!H33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23"/>
      <c r="V18" s="2"/>
    </row>
    <row r="19" spans="1:22" ht="18.600000000000001" thickTop="1" thickBot="1">
      <c r="A19" s="317"/>
      <c r="B19" s="318"/>
      <c r="C19" s="306"/>
      <c r="D19" s="122" t="s">
        <v>33</v>
      </c>
      <c r="E19" s="12" t="s">
        <v>34</v>
      </c>
      <c r="F19" s="12" t="s">
        <v>33</v>
      </c>
      <c r="G19" s="12" t="s">
        <v>34</v>
      </c>
      <c r="H19" s="306"/>
      <c r="I19" s="306"/>
      <c r="J19" s="113"/>
      <c r="K19" s="113"/>
      <c r="U19" s="123"/>
      <c r="V19" s="2"/>
    </row>
    <row r="20" spans="1:22" ht="18.600000000000001" thickTop="1" thickBot="1">
      <c r="A20" s="121"/>
      <c r="B20" s="48">
        <f>Inputs!A53</f>
        <v>1</v>
      </c>
      <c r="C20" s="47">
        <f t="shared" ref="C20:C49" si="0">$B$8</f>
        <v>1000</v>
      </c>
      <c r="D20" s="49">
        <f>IF(Inputs!H53="",NA(),Inputs!H53)</f>
        <v>39</v>
      </c>
      <c r="E20" s="49">
        <f>IF(Inputs!I53="",NA(),Inputs!I53)</f>
        <v>11</v>
      </c>
      <c r="F20" s="24">
        <f>IF(ISBLANK(D20*10/C20)," ",D20*10/C20)</f>
        <v>0.39</v>
      </c>
      <c r="G20" s="24">
        <f>IF(ISBLANK(E20*10/C20)," ",E20*10/C20)</f>
        <v>0.11</v>
      </c>
      <c r="H20" s="96">
        <f t="shared" ref="H20:H49" si="1">$B$7</f>
        <v>0</v>
      </c>
      <c r="I20" s="25">
        <f>$B$15</f>
        <v>0</v>
      </c>
      <c r="J20" s="114"/>
      <c r="K20" s="114"/>
      <c r="U20" s="123"/>
      <c r="V20" s="2"/>
    </row>
    <row r="21" spans="1:22" ht="18" thickBot="1">
      <c r="A21" s="121"/>
      <c r="B21" s="48">
        <f>Inputs!A54</f>
        <v>2</v>
      </c>
      <c r="C21" s="47">
        <f t="shared" si="0"/>
        <v>1000</v>
      </c>
      <c r="D21" s="49">
        <f>IF(Inputs!H54="",NA(),Inputs!H54)</f>
        <v>5</v>
      </c>
      <c r="E21" s="49">
        <f>IF(Inputs!I54="",NA(),Inputs!I54)</f>
        <v>3</v>
      </c>
      <c r="F21" s="24">
        <f t="shared" ref="F21:F49" si="2">IF(ISBLANK(D21*10/C21)," ",D21*10/C21)</f>
        <v>0.05</v>
      </c>
      <c r="G21" s="24">
        <f t="shared" ref="G21:G49" si="3">IF(ISBLANK(E21*10/C21)," ",E21*10/C21)</f>
        <v>0.03</v>
      </c>
      <c r="H21" s="96">
        <f t="shared" si="1"/>
        <v>0</v>
      </c>
      <c r="I21" s="25">
        <f t="shared" ref="I21:I49" si="4">$B$15</f>
        <v>0</v>
      </c>
      <c r="J21" s="114"/>
      <c r="K21" s="114"/>
      <c r="U21" s="123"/>
      <c r="V21" s="2"/>
    </row>
    <row r="22" spans="1:22" ht="18" thickBot="1">
      <c r="A22" s="121"/>
      <c r="B22" s="48">
        <f>Inputs!A55</f>
        <v>3</v>
      </c>
      <c r="C22" s="47">
        <f>$B$8</f>
        <v>1000</v>
      </c>
      <c r="D22" s="49">
        <f>IF(Inputs!H55="",NA(),Inputs!H55)</f>
        <v>0</v>
      </c>
      <c r="E22" s="49">
        <f>IF(Inputs!I55="",NA(),Inputs!I55)</f>
        <v>0</v>
      </c>
      <c r="F22" s="24">
        <f t="shared" si="2"/>
        <v>0</v>
      </c>
      <c r="G22" s="24">
        <f t="shared" si="3"/>
        <v>0</v>
      </c>
      <c r="H22" s="96">
        <f t="shared" si="1"/>
        <v>0</v>
      </c>
      <c r="I22" s="25">
        <f t="shared" si="4"/>
        <v>0</v>
      </c>
      <c r="J22" s="114"/>
      <c r="K22" s="114"/>
      <c r="U22" s="123"/>
      <c r="V22" s="2"/>
    </row>
    <row r="23" spans="1:22" ht="18" thickBot="1">
      <c r="A23" s="121"/>
      <c r="B23" s="48">
        <f>Inputs!A56</f>
        <v>4</v>
      </c>
      <c r="C23" s="47">
        <f t="shared" si="0"/>
        <v>1000</v>
      </c>
      <c r="D23" s="49">
        <f>IF(Inputs!H56="",NA(),Inputs!H56)</f>
        <v>43</v>
      </c>
      <c r="E23" s="49">
        <f>IF(Inputs!I56="",NA(),Inputs!I56)</f>
        <v>-3</v>
      </c>
      <c r="F23" s="24">
        <f t="shared" si="2"/>
        <v>0.43</v>
      </c>
      <c r="G23" s="24">
        <f t="shared" si="3"/>
        <v>-0.03</v>
      </c>
      <c r="H23" s="96">
        <f t="shared" si="1"/>
        <v>0</v>
      </c>
      <c r="I23" s="25">
        <f t="shared" si="4"/>
        <v>0</v>
      </c>
      <c r="J23" s="114"/>
      <c r="K23" s="114"/>
      <c r="U23" s="123"/>
      <c r="V23" s="2"/>
    </row>
    <row r="24" spans="1:22" ht="18" thickBot="1">
      <c r="A24" s="121"/>
      <c r="B24" s="48">
        <f>Inputs!A57</f>
        <v>5</v>
      </c>
      <c r="C24" s="47">
        <f t="shared" si="0"/>
        <v>1000</v>
      </c>
      <c r="D24" s="49">
        <f>IF(Inputs!H57="",NA(),Inputs!H57)</f>
        <v>38</v>
      </c>
      <c r="E24" s="49">
        <f>IF(Inputs!I57="",NA(),Inputs!I57)</f>
        <v>-14</v>
      </c>
      <c r="F24" s="24">
        <f t="shared" si="2"/>
        <v>0.38</v>
      </c>
      <c r="G24" s="24">
        <f t="shared" si="3"/>
        <v>-0.14000000000000001</v>
      </c>
      <c r="H24" s="96">
        <f t="shared" si="1"/>
        <v>0</v>
      </c>
      <c r="I24" s="25">
        <f t="shared" si="4"/>
        <v>0</v>
      </c>
      <c r="J24" s="114"/>
      <c r="K24" s="114"/>
      <c r="U24" s="123"/>
      <c r="V24" s="2"/>
    </row>
    <row r="25" spans="1:22" ht="18" thickBot="1">
      <c r="A25" s="121"/>
      <c r="B25" s="48">
        <f>Inputs!A58</f>
        <v>6</v>
      </c>
      <c r="C25" s="47">
        <f t="shared" si="0"/>
        <v>1000</v>
      </c>
      <c r="D25" s="49">
        <f>IF(Inputs!H58="",NA(),Inputs!H58)</f>
        <v>-7</v>
      </c>
      <c r="E25" s="49">
        <f>IF(Inputs!I58="",NA(),Inputs!I58)</f>
        <v>44</v>
      </c>
      <c r="F25" s="24">
        <f t="shared" si="2"/>
        <v>-7.0000000000000007E-2</v>
      </c>
      <c r="G25" s="24">
        <f t="shared" si="3"/>
        <v>0.44</v>
      </c>
      <c r="H25" s="96">
        <f t="shared" si="1"/>
        <v>0</v>
      </c>
      <c r="I25" s="25">
        <f t="shared" si="4"/>
        <v>0</v>
      </c>
      <c r="J25" s="114"/>
      <c r="K25" s="114"/>
      <c r="U25" s="123"/>
      <c r="V25" s="2"/>
    </row>
    <row r="26" spans="1:22" ht="18" thickBot="1">
      <c r="A26" s="121"/>
      <c r="B26" s="48">
        <f>Inputs!A59</f>
        <v>7</v>
      </c>
      <c r="C26" s="47">
        <f t="shared" si="0"/>
        <v>1000</v>
      </c>
      <c r="D26" s="49">
        <f>IF(Inputs!H59="",NA(),Inputs!H59)</f>
        <v>-49</v>
      </c>
      <c r="E26" s="49">
        <f>IF(Inputs!I59="",NA(),Inputs!I59)</f>
        <v>15</v>
      </c>
      <c r="F26" s="24">
        <f t="shared" si="2"/>
        <v>-0.49</v>
      </c>
      <c r="G26" s="24">
        <f t="shared" si="3"/>
        <v>0.15</v>
      </c>
      <c r="H26" s="96">
        <f t="shared" si="1"/>
        <v>0</v>
      </c>
      <c r="I26" s="25">
        <f t="shared" si="4"/>
        <v>0</v>
      </c>
      <c r="J26" s="114"/>
      <c r="K26" s="114"/>
      <c r="U26" s="123"/>
      <c r="V26" s="2"/>
    </row>
    <row r="27" spans="1:22" ht="18" thickBot="1">
      <c r="A27" s="121"/>
      <c r="B27" s="48">
        <f>Inputs!A60</f>
        <v>8</v>
      </c>
      <c r="C27" s="47">
        <f t="shared" si="0"/>
        <v>1000</v>
      </c>
      <c r="D27" s="49">
        <f>IF(Inputs!H60="",NA(),Inputs!H60)</f>
        <v>-83</v>
      </c>
      <c r="E27" s="49">
        <f>IF(Inputs!I60="",NA(),Inputs!I60)</f>
        <v>11</v>
      </c>
      <c r="F27" s="24">
        <f t="shared" si="2"/>
        <v>-0.83</v>
      </c>
      <c r="G27" s="24">
        <f t="shared" si="3"/>
        <v>0.11</v>
      </c>
      <c r="H27" s="96">
        <f t="shared" si="1"/>
        <v>0</v>
      </c>
      <c r="I27" s="25">
        <f t="shared" si="4"/>
        <v>0</v>
      </c>
      <c r="J27" s="114"/>
      <c r="K27" s="114"/>
      <c r="U27" s="123"/>
      <c r="V27" s="2"/>
    </row>
    <row r="28" spans="1:22" ht="18" thickBot="1">
      <c r="A28" s="121"/>
      <c r="B28" s="48">
        <f>Inputs!A61</f>
        <v>9</v>
      </c>
      <c r="C28" s="47">
        <f t="shared" si="0"/>
        <v>1000</v>
      </c>
      <c r="D28" s="49">
        <f>IF(Inputs!H61="",NA(),Inputs!H61)</f>
        <v>-103</v>
      </c>
      <c r="E28" s="49">
        <f>IF(Inputs!I61="",NA(),Inputs!I61)</f>
        <v>15</v>
      </c>
      <c r="F28" s="24">
        <f t="shared" si="2"/>
        <v>-1.03</v>
      </c>
      <c r="G28" s="24">
        <f t="shared" si="3"/>
        <v>0.15</v>
      </c>
      <c r="H28" s="96">
        <f t="shared" si="1"/>
        <v>0</v>
      </c>
      <c r="I28" s="25">
        <f t="shared" si="4"/>
        <v>0</v>
      </c>
      <c r="J28" s="114"/>
      <c r="K28" s="114"/>
      <c r="U28" s="123"/>
      <c r="V28" s="2"/>
    </row>
    <row r="29" spans="1:22" ht="18" thickBot="1">
      <c r="A29" s="121"/>
      <c r="B29" s="48">
        <f>Inputs!A62</f>
        <v>10</v>
      </c>
      <c r="C29" s="47">
        <f t="shared" si="0"/>
        <v>1000</v>
      </c>
      <c r="D29" s="49">
        <f>IF(Inputs!H62="",NA(),Inputs!H62)</f>
        <v>-112</v>
      </c>
      <c r="E29" s="49">
        <f>IF(Inputs!I62="",NA(),Inputs!I62)</f>
        <v>25</v>
      </c>
      <c r="F29" s="24">
        <f t="shared" si="2"/>
        <v>-1.1200000000000001</v>
      </c>
      <c r="G29" s="24">
        <f t="shared" si="3"/>
        <v>0.25</v>
      </c>
      <c r="H29" s="96">
        <f t="shared" si="1"/>
        <v>0</v>
      </c>
      <c r="I29" s="25">
        <f t="shared" si="4"/>
        <v>0</v>
      </c>
      <c r="J29" s="114"/>
      <c r="K29" s="114"/>
      <c r="U29" s="123"/>
      <c r="V29" s="2"/>
    </row>
    <row r="30" spans="1:22" ht="18" thickBot="1">
      <c r="A30" s="121"/>
      <c r="B30" s="48">
        <f>Inputs!A63</f>
        <v>11</v>
      </c>
      <c r="C30" s="47">
        <f t="shared" si="0"/>
        <v>1000</v>
      </c>
      <c r="D30" s="49">
        <f>IF(Inputs!H63="",NA(),Inputs!H63)</f>
        <v>-60</v>
      </c>
      <c r="E30" s="49">
        <f>IF(Inputs!I63="",NA(),Inputs!I63)</f>
        <v>-33</v>
      </c>
      <c r="F30" s="24">
        <f t="shared" si="2"/>
        <v>-0.6</v>
      </c>
      <c r="G30" s="24">
        <f t="shared" si="3"/>
        <v>-0.33</v>
      </c>
      <c r="H30" s="96">
        <f t="shared" si="1"/>
        <v>0</v>
      </c>
      <c r="I30" s="25">
        <f t="shared" si="4"/>
        <v>0</v>
      </c>
      <c r="J30" s="114"/>
      <c r="K30" s="114"/>
      <c r="U30" s="123"/>
      <c r="V30" s="2"/>
    </row>
    <row r="31" spans="1:22" ht="18" thickBot="1">
      <c r="A31" s="121"/>
      <c r="B31" s="48">
        <f>Inputs!A64</f>
        <v>12</v>
      </c>
      <c r="C31" s="47">
        <f t="shared" si="0"/>
        <v>1000</v>
      </c>
      <c r="D31" s="49">
        <f>IF(Inputs!H64="",NA(),Inputs!H64)</f>
        <v>-26</v>
      </c>
      <c r="E31" s="49">
        <f>IF(Inputs!I64="",NA(),Inputs!I64)</f>
        <v>76</v>
      </c>
      <c r="F31" s="24">
        <f t="shared" si="2"/>
        <v>-0.26</v>
      </c>
      <c r="G31" s="24">
        <f t="shared" si="3"/>
        <v>0.76</v>
      </c>
      <c r="H31" s="96">
        <f t="shared" si="1"/>
        <v>0</v>
      </c>
      <c r="I31" s="25">
        <f t="shared" si="4"/>
        <v>0</v>
      </c>
      <c r="J31" s="114"/>
      <c r="K31" s="114"/>
      <c r="U31" s="123"/>
      <c r="V31" s="2"/>
    </row>
    <row r="32" spans="1:22" ht="18" thickBot="1">
      <c r="A32" s="121"/>
      <c r="B32" s="48">
        <f>Inputs!A65</f>
        <v>13</v>
      </c>
      <c r="C32" s="47">
        <f t="shared" si="0"/>
        <v>1000</v>
      </c>
      <c r="D32" s="49" t="e">
        <f>IF(Inputs!H65="",NA(),Inputs!H65)</f>
        <v>#N/A</v>
      </c>
      <c r="E32" s="49" t="e">
        <f>IF(Inputs!I65="",NA(),Inputs!I65)</f>
        <v>#N/A</v>
      </c>
      <c r="F32" s="24" t="e">
        <f t="shared" si="2"/>
        <v>#N/A</v>
      </c>
      <c r="G32" s="24" t="e">
        <f t="shared" si="3"/>
        <v>#N/A</v>
      </c>
      <c r="H32" s="96">
        <f t="shared" si="1"/>
        <v>0</v>
      </c>
      <c r="I32" s="25">
        <f t="shared" si="4"/>
        <v>0</v>
      </c>
      <c r="J32" s="114"/>
      <c r="K32" s="114"/>
      <c r="U32" s="123"/>
      <c r="V32" s="2"/>
    </row>
    <row r="33" spans="1:22" ht="18" thickBot="1">
      <c r="A33" s="121"/>
      <c r="B33" s="48">
        <f>Inputs!A66</f>
        <v>14</v>
      </c>
      <c r="C33" s="47">
        <f t="shared" si="0"/>
        <v>1000</v>
      </c>
      <c r="D33" s="49" t="e">
        <f>IF(Inputs!H66="",NA(),Inputs!H66)</f>
        <v>#N/A</v>
      </c>
      <c r="E33" s="49" t="e">
        <f>IF(Inputs!I66="",NA(),Inputs!I66)</f>
        <v>#N/A</v>
      </c>
      <c r="F33" s="24" t="e">
        <f t="shared" si="2"/>
        <v>#N/A</v>
      </c>
      <c r="G33" s="24" t="e">
        <f t="shared" si="3"/>
        <v>#N/A</v>
      </c>
      <c r="H33" s="96">
        <f t="shared" si="1"/>
        <v>0</v>
      </c>
      <c r="I33" s="25">
        <f t="shared" si="4"/>
        <v>0</v>
      </c>
      <c r="J33" s="114"/>
      <c r="K33" s="114"/>
      <c r="U33" s="123"/>
      <c r="V33" s="2"/>
    </row>
    <row r="34" spans="1:22" ht="18" thickBot="1">
      <c r="A34" s="121"/>
      <c r="B34" s="48">
        <f>Inputs!A67</f>
        <v>15</v>
      </c>
      <c r="C34" s="47">
        <f t="shared" si="0"/>
        <v>1000</v>
      </c>
      <c r="D34" s="49" t="e">
        <f>IF(Inputs!H67="",NA(),Inputs!H67)</f>
        <v>#N/A</v>
      </c>
      <c r="E34" s="49" t="e">
        <f>IF(Inputs!I67="",NA(),Inputs!I67)</f>
        <v>#N/A</v>
      </c>
      <c r="F34" s="24" t="e">
        <f t="shared" si="2"/>
        <v>#N/A</v>
      </c>
      <c r="G34" s="24" t="e">
        <f t="shared" si="3"/>
        <v>#N/A</v>
      </c>
      <c r="H34" s="96">
        <f t="shared" si="1"/>
        <v>0</v>
      </c>
      <c r="I34" s="25">
        <f t="shared" si="4"/>
        <v>0</v>
      </c>
      <c r="J34" s="114"/>
      <c r="K34" s="114"/>
      <c r="U34" s="123"/>
      <c r="V34" s="2"/>
    </row>
    <row r="35" spans="1:22" ht="18" thickBot="1">
      <c r="A35" s="121"/>
      <c r="B35" s="48">
        <f>Inputs!A68</f>
        <v>16</v>
      </c>
      <c r="C35" s="47">
        <f t="shared" si="0"/>
        <v>1000</v>
      </c>
      <c r="D35" s="49" t="e">
        <f>IF(Inputs!H68="",NA(),Inputs!H68)</f>
        <v>#N/A</v>
      </c>
      <c r="E35" s="49" t="e">
        <f>IF(Inputs!I68="",NA(),Inputs!I68)</f>
        <v>#N/A</v>
      </c>
      <c r="F35" s="24" t="e">
        <f t="shared" si="2"/>
        <v>#N/A</v>
      </c>
      <c r="G35" s="24" t="e">
        <f t="shared" si="3"/>
        <v>#N/A</v>
      </c>
      <c r="H35" s="96">
        <f t="shared" si="1"/>
        <v>0</v>
      </c>
      <c r="I35" s="25">
        <f t="shared" si="4"/>
        <v>0</v>
      </c>
      <c r="J35" s="114"/>
      <c r="K35" s="114"/>
      <c r="U35" s="123"/>
      <c r="V35" s="2"/>
    </row>
    <row r="36" spans="1:22" ht="18" thickBot="1">
      <c r="A36" s="121"/>
      <c r="B36" s="48">
        <f>Inputs!A69</f>
        <v>17</v>
      </c>
      <c r="C36" s="47">
        <f t="shared" si="0"/>
        <v>1000</v>
      </c>
      <c r="D36" s="49" t="e">
        <f>IF(Inputs!H69="",NA(),Inputs!H69)</f>
        <v>#N/A</v>
      </c>
      <c r="E36" s="49" t="e">
        <f>IF(Inputs!I69="",NA(),Inputs!I69)</f>
        <v>#N/A</v>
      </c>
      <c r="F36" s="24" t="e">
        <f t="shared" si="2"/>
        <v>#N/A</v>
      </c>
      <c r="G36" s="24" t="e">
        <f t="shared" si="3"/>
        <v>#N/A</v>
      </c>
      <c r="H36" s="96">
        <f t="shared" si="1"/>
        <v>0</v>
      </c>
      <c r="I36" s="25">
        <f t="shared" si="4"/>
        <v>0</v>
      </c>
      <c r="J36" s="114"/>
      <c r="K36" s="114"/>
      <c r="U36" s="123"/>
      <c r="V36" s="2"/>
    </row>
    <row r="37" spans="1:22" ht="18" thickBot="1">
      <c r="A37" s="121"/>
      <c r="B37" s="48">
        <f>Inputs!A70</f>
        <v>18</v>
      </c>
      <c r="C37" s="47">
        <f t="shared" si="0"/>
        <v>1000</v>
      </c>
      <c r="D37" s="49" t="e">
        <f>IF(Inputs!H70="",NA(),Inputs!H70)</f>
        <v>#N/A</v>
      </c>
      <c r="E37" s="49" t="e">
        <f>IF(Inputs!I70="",NA(),Inputs!I70)</f>
        <v>#N/A</v>
      </c>
      <c r="F37" s="24" t="e">
        <f t="shared" si="2"/>
        <v>#N/A</v>
      </c>
      <c r="G37" s="24" t="e">
        <f t="shared" si="3"/>
        <v>#N/A</v>
      </c>
      <c r="H37" s="96">
        <f t="shared" si="1"/>
        <v>0</v>
      </c>
      <c r="I37" s="25">
        <f t="shared" si="4"/>
        <v>0</v>
      </c>
      <c r="J37" s="114"/>
      <c r="K37" s="114"/>
      <c r="U37" s="123"/>
      <c r="V37" s="2"/>
    </row>
    <row r="38" spans="1:22" ht="18" thickBot="1">
      <c r="A38" s="121"/>
      <c r="B38" s="48">
        <f>Inputs!A71</f>
        <v>19</v>
      </c>
      <c r="C38" s="47">
        <f t="shared" si="0"/>
        <v>1000</v>
      </c>
      <c r="D38" s="49" t="e">
        <f>IF(Inputs!H71="",NA(),Inputs!H71)</f>
        <v>#N/A</v>
      </c>
      <c r="E38" s="49" t="e">
        <f>IF(Inputs!I71="",NA(),Inputs!I71)</f>
        <v>#N/A</v>
      </c>
      <c r="F38" s="24" t="e">
        <f t="shared" si="2"/>
        <v>#N/A</v>
      </c>
      <c r="G38" s="24" t="e">
        <f t="shared" si="3"/>
        <v>#N/A</v>
      </c>
      <c r="H38" s="96">
        <f t="shared" si="1"/>
        <v>0</v>
      </c>
      <c r="I38" s="25">
        <f t="shared" si="4"/>
        <v>0</v>
      </c>
      <c r="J38" s="114"/>
      <c r="K38" s="114"/>
      <c r="U38" s="123"/>
      <c r="V38" s="2"/>
    </row>
    <row r="39" spans="1:22" ht="18" thickBot="1">
      <c r="A39" s="121"/>
      <c r="B39" s="48">
        <f>Inputs!A72</f>
        <v>20</v>
      </c>
      <c r="C39" s="47">
        <f t="shared" si="0"/>
        <v>1000</v>
      </c>
      <c r="D39" s="49" t="e">
        <f>IF(Inputs!H72="",NA(),Inputs!H72)</f>
        <v>#N/A</v>
      </c>
      <c r="E39" s="49" t="e">
        <f>IF(Inputs!I72="",NA(),Inputs!I72)</f>
        <v>#N/A</v>
      </c>
      <c r="F39" s="24" t="e">
        <f t="shared" si="2"/>
        <v>#N/A</v>
      </c>
      <c r="G39" s="24" t="e">
        <f t="shared" si="3"/>
        <v>#N/A</v>
      </c>
      <c r="H39" s="96">
        <f t="shared" si="1"/>
        <v>0</v>
      </c>
      <c r="I39" s="25">
        <f t="shared" si="4"/>
        <v>0</v>
      </c>
      <c r="J39" s="114"/>
      <c r="K39" s="114"/>
      <c r="U39" s="123"/>
      <c r="V39" s="2"/>
    </row>
    <row r="40" spans="1:22" ht="18" thickBot="1">
      <c r="A40" s="121"/>
      <c r="B40" s="48">
        <f>Inputs!A73</f>
        <v>21</v>
      </c>
      <c r="C40" s="47">
        <f t="shared" si="0"/>
        <v>1000</v>
      </c>
      <c r="D40" s="49" t="e">
        <f>IF(Inputs!H73="",NA(),Inputs!H73)</f>
        <v>#N/A</v>
      </c>
      <c r="E40" s="49" t="e">
        <f>IF(Inputs!I73="",NA(),Inputs!I73)</f>
        <v>#N/A</v>
      </c>
      <c r="F40" s="24" t="e">
        <f t="shared" si="2"/>
        <v>#N/A</v>
      </c>
      <c r="G40" s="24" t="e">
        <f t="shared" si="3"/>
        <v>#N/A</v>
      </c>
      <c r="H40" s="96">
        <f t="shared" si="1"/>
        <v>0</v>
      </c>
      <c r="I40" s="25">
        <f t="shared" si="4"/>
        <v>0</v>
      </c>
      <c r="J40" s="114"/>
      <c r="K40" s="114"/>
      <c r="U40" s="123"/>
      <c r="V40" s="2"/>
    </row>
    <row r="41" spans="1:22" ht="18" thickBot="1">
      <c r="A41" s="121"/>
      <c r="B41" s="48">
        <f>Inputs!A74</f>
        <v>22</v>
      </c>
      <c r="C41" s="47">
        <f t="shared" si="0"/>
        <v>1000</v>
      </c>
      <c r="D41" s="49" t="e">
        <f>IF(Inputs!H74="",NA(),Inputs!H74)</f>
        <v>#N/A</v>
      </c>
      <c r="E41" s="49" t="e">
        <f>IF(Inputs!I74="",NA(),Inputs!I74)</f>
        <v>#N/A</v>
      </c>
      <c r="F41" s="24" t="e">
        <f t="shared" si="2"/>
        <v>#N/A</v>
      </c>
      <c r="G41" s="24" t="e">
        <f t="shared" si="3"/>
        <v>#N/A</v>
      </c>
      <c r="H41" s="96">
        <f t="shared" si="1"/>
        <v>0</v>
      </c>
      <c r="I41" s="25">
        <f t="shared" si="4"/>
        <v>0</v>
      </c>
      <c r="J41" s="114"/>
      <c r="K41" s="114"/>
      <c r="U41" s="123"/>
      <c r="V41" s="2"/>
    </row>
    <row r="42" spans="1:22" ht="18" thickBot="1">
      <c r="A42" s="121"/>
      <c r="B42" s="48">
        <f>Inputs!A75</f>
        <v>23</v>
      </c>
      <c r="C42" s="47">
        <f t="shared" si="0"/>
        <v>1000</v>
      </c>
      <c r="D42" s="49" t="e">
        <f>IF(Inputs!H75="",NA(),Inputs!H75)</f>
        <v>#N/A</v>
      </c>
      <c r="E42" s="49" t="e">
        <f>IF(Inputs!I75="",NA(),Inputs!I75)</f>
        <v>#N/A</v>
      </c>
      <c r="F42" s="24" t="e">
        <f t="shared" si="2"/>
        <v>#N/A</v>
      </c>
      <c r="G42" s="24" t="e">
        <f t="shared" si="3"/>
        <v>#N/A</v>
      </c>
      <c r="H42" s="96">
        <f t="shared" si="1"/>
        <v>0</v>
      </c>
      <c r="I42" s="25">
        <f t="shared" si="4"/>
        <v>0</v>
      </c>
      <c r="J42" s="114"/>
      <c r="K42" s="114"/>
      <c r="U42" s="123"/>
      <c r="V42" s="2"/>
    </row>
    <row r="43" spans="1:22" ht="18" thickBot="1">
      <c r="A43" s="121"/>
      <c r="B43" s="48">
        <f>Inputs!A76</f>
        <v>24</v>
      </c>
      <c r="C43" s="47">
        <f t="shared" si="0"/>
        <v>1000</v>
      </c>
      <c r="D43" s="49" t="e">
        <f>IF(Inputs!H76="",NA(),Inputs!H76)</f>
        <v>#N/A</v>
      </c>
      <c r="E43" s="49" t="e">
        <f>IF(Inputs!I76="",NA(),Inputs!I76)</f>
        <v>#N/A</v>
      </c>
      <c r="F43" s="24" t="e">
        <f t="shared" si="2"/>
        <v>#N/A</v>
      </c>
      <c r="G43" s="24" t="e">
        <f t="shared" si="3"/>
        <v>#N/A</v>
      </c>
      <c r="H43" s="96">
        <f t="shared" si="1"/>
        <v>0</v>
      </c>
      <c r="I43" s="25">
        <f t="shared" si="4"/>
        <v>0</v>
      </c>
      <c r="J43" s="114"/>
      <c r="K43" s="114"/>
      <c r="U43" s="123"/>
      <c r="V43" s="2"/>
    </row>
    <row r="44" spans="1:22" ht="18" thickBot="1">
      <c r="A44" s="121"/>
      <c r="B44" s="48">
        <f>Inputs!A77</f>
        <v>25</v>
      </c>
      <c r="C44" s="47">
        <f t="shared" si="0"/>
        <v>1000</v>
      </c>
      <c r="D44" s="49" t="e">
        <f>IF(Inputs!H77="",NA(),Inputs!H77)</f>
        <v>#N/A</v>
      </c>
      <c r="E44" s="49" t="e">
        <f>IF(Inputs!I77="",NA(),Inputs!I77)</f>
        <v>#N/A</v>
      </c>
      <c r="F44" s="24" t="e">
        <f t="shared" si="2"/>
        <v>#N/A</v>
      </c>
      <c r="G44" s="24" t="e">
        <f t="shared" si="3"/>
        <v>#N/A</v>
      </c>
      <c r="H44" s="96">
        <f t="shared" si="1"/>
        <v>0</v>
      </c>
      <c r="I44" s="25">
        <f t="shared" si="4"/>
        <v>0</v>
      </c>
      <c r="J44" s="114"/>
      <c r="K44" s="114"/>
      <c r="U44" s="123"/>
      <c r="V44" s="2"/>
    </row>
    <row r="45" spans="1:22" ht="18" thickBot="1">
      <c r="A45" s="121"/>
      <c r="B45" s="48">
        <f>Inputs!A78</f>
        <v>26</v>
      </c>
      <c r="C45" s="47">
        <f t="shared" si="0"/>
        <v>1000</v>
      </c>
      <c r="D45" s="49" t="e">
        <f>IF(Inputs!H78="",NA(),Inputs!H78)</f>
        <v>#N/A</v>
      </c>
      <c r="E45" s="49" t="e">
        <f>IF(Inputs!I78="",NA(),Inputs!I78)</f>
        <v>#N/A</v>
      </c>
      <c r="F45" s="24" t="e">
        <f t="shared" si="2"/>
        <v>#N/A</v>
      </c>
      <c r="G45" s="24" t="e">
        <f t="shared" si="3"/>
        <v>#N/A</v>
      </c>
      <c r="H45" s="96">
        <f t="shared" si="1"/>
        <v>0</v>
      </c>
      <c r="I45" s="25">
        <f t="shared" si="4"/>
        <v>0</v>
      </c>
      <c r="J45" s="114"/>
      <c r="K45" s="114"/>
      <c r="U45" s="123"/>
      <c r="V45" s="2"/>
    </row>
    <row r="46" spans="1:22" ht="18" thickBot="1">
      <c r="A46" s="121"/>
      <c r="B46" s="48">
        <f>Inputs!A79</f>
        <v>27</v>
      </c>
      <c r="C46" s="47">
        <f t="shared" si="0"/>
        <v>1000</v>
      </c>
      <c r="D46" s="49" t="e">
        <f>IF(Inputs!H79="",NA(),Inputs!H79)</f>
        <v>#N/A</v>
      </c>
      <c r="E46" s="49" t="e">
        <f>IF(Inputs!I79="",NA(),Inputs!I79)</f>
        <v>#N/A</v>
      </c>
      <c r="F46" s="24" t="e">
        <f t="shared" si="2"/>
        <v>#N/A</v>
      </c>
      <c r="G46" s="24" t="e">
        <f t="shared" si="3"/>
        <v>#N/A</v>
      </c>
      <c r="H46" s="96">
        <f t="shared" si="1"/>
        <v>0</v>
      </c>
      <c r="I46" s="25">
        <f t="shared" si="4"/>
        <v>0</v>
      </c>
      <c r="J46" s="114"/>
      <c r="K46" s="114"/>
      <c r="U46" s="123"/>
      <c r="V46" s="2"/>
    </row>
    <row r="47" spans="1:22" ht="18" thickBot="1">
      <c r="A47" s="121"/>
      <c r="B47" s="48">
        <f>Inputs!A80</f>
        <v>28</v>
      </c>
      <c r="C47" s="47">
        <f t="shared" si="0"/>
        <v>1000</v>
      </c>
      <c r="D47" s="49" t="e">
        <f>IF(Inputs!H80="",NA(),Inputs!H80)</f>
        <v>#N/A</v>
      </c>
      <c r="E47" s="49" t="e">
        <f>IF(Inputs!I80="",NA(),Inputs!I80)</f>
        <v>#N/A</v>
      </c>
      <c r="F47" s="24" t="e">
        <f t="shared" si="2"/>
        <v>#N/A</v>
      </c>
      <c r="G47" s="24" t="e">
        <f t="shared" si="3"/>
        <v>#N/A</v>
      </c>
      <c r="H47" s="96">
        <f t="shared" si="1"/>
        <v>0</v>
      </c>
      <c r="I47" s="25">
        <f t="shared" si="4"/>
        <v>0</v>
      </c>
      <c r="J47" s="114"/>
      <c r="K47" s="114"/>
      <c r="U47" s="123"/>
      <c r="V47" s="2"/>
    </row>
    <row r="48" spans="1:22" ht="18" thickBot="1">
      <c r="A48" s="121"/>
      <c r="B48" s="48">
        <f>Inputs!A81</f>
        <v>29</v>
      </c>
      <c r="C48" s="47">
        <f t="shared" si="0"/>
        <v>1000</v>
      </c>
      <c r="D48" s="49" t="e">
        <f>IF(Inputs!H81="",NA(),Inputs!H81)</f>
        <v>#N/A</v>
      </c>
      <c r="E48" s="49" t="e">
        <f>IF(Inputs!I81="",NA(),Inputs!I81)</f>
        <v>#N/A</v>
      </c>
      <c r="F48" s="24" t="e">
        <f t="shared" si="2"/>
        <v>#N/A</v>
      </c>
      <c r="G48" s="24" t="e">
        <f t="shared" si="3"/>
        <v>#N/A</v>
      </c>
      <c r="H48" s="96">
        <f t="shared" si="1"/>
        <v>0</v>
      </c>
      <c r="I48" s="25">
        <f t="shared" si="4"/>
        <v>0</v>
      </c>
      <c r="J48" s="114"/>
      <c r="K48" s="114"/>
      <c r="U48" s="123"/>
      <c r="V48" s="2"/>
    </row>
    <row r="49" spans="1:22" ht="18" thickBot="1">
      <c r="A49" s="121"/>
      <c r="B49" s="48">
        <f>Inputs!A82</f>
        <v>30</v>
      </c>
      <c r="C49" s="47">
        <f t="shared" si="0"/>
        <v>1000</v>
      </c>
      <c r="D49" s="49" t="e">
        <f>IF(Inputs!H82="",NA(),Inputs!H82)</f>
        <v>#N/A</v>
      </c>
      <c r="E49" s="49" t="e">
        <f>IF(Inputs!I82="",NA(),Inputs!I82)</f>
        <v>#N/A</v>
      </c>
      <c r="F49" s="24" t="e">
        <f t="shared" si="2"/>
        <v>#N/A</v>
      </c>
      <c r="G49" s="24" t="e">
        <f t="shared" si="3"/>
        <v>#N/A</v>
      </c>
      <c r="H49" s="96">
        <f t="shared" si="1"/>
        <v>0</v>
      </c>
      <c r="I49" s="25">
        <f t="shared" si="4"/>
        <v>0</v>
      </c>
      <c r="J49" s="114"/>
      <c r="K49" s="114"/>
      <c r="U49" s="123"/>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-26.25</v>
      </c>
      <c r="E51" s="95">
        <f t="array" ref="E51">AVERAGE(IF(ISNUMBER(E20:E49),E20:E49))</f>
        <v>12.5</v>
      </c>
      <c r="F51" s="95">
        <f t="array" ref="F51">AVERAGE(IF(ISNUMBER(F20:F49),F20:F49))</f>
        <v>-0.26250000000000001</v>
      </c>
      <c r="G51" s="95">
        <f t="array" ref="G51">AVERAGE(IF(ISNUMBER(G20:G49),G20:G49))</f>
        <v>0.125</v>
      </c>
      <c r="H51" s="26" t="s">
        <v>33</v>
      </c>
      <c r="I51" s="27">
        <f>100*(NORMDIST(B12/2,F51,F52,1)-NORMDIST(-B12/2,F51,F52,1))</f>
        <v>94.138271313237908</v>
      </c>
      <c r="J51" s="28"/>
      <c r="K51" s="28"/>
      <c r="M51" s="28"/>
    </row>
    <row r="52" spans="1:22" ht="19.5" customHeight="1" thickTop="1">
      <c r="B52" s="315" t="s">
        <v>42</v>
      </c>
      <c r="C52" s="316"/>
      <c r="D52" s="29">
        <f t="array" ref="D52">STDEV(IF(ISNUMBER(D20:D49),D20:D49))</f>
        <v>55.052247910507702</v>
      </c>
      <c r="E52" s="29">
        <f t="array" ref="E52">STDEV(IF(ISNUMBER(E20:E49),E20:E49))</f>
        <v>27.727570788263833</v>
      </c>
      <c r="F52" s="45">
        <f t="array" ref="F52">STDEV(IF(ISNUMBER(F20:F49),F20:F49))</f>
        <v>0.55052247910507701</v>
      </c>
      <c r="G52" s="45">
        <f t="array" ref="G52">STDEV(IF(ISNUMBER(G20:G49),G20:G49))</f>
        <v>0.27727570788263833</v>
      </c>
      <c r="H52" s="26" t="s">
        <v>34</v>
      </c>
      <c r="I52" s="30">
        <f>100*(NORMDIST(B13/2,G51,G52,1)-NORMDIST(-B13/2,G51,G52,1))</f>
        <v>99.988865233065681</v>
      </c>
      <c r="J52" s="28"/>
      <c r="K52" s="28"/>
    </row>
    <row r="53" spans="1:22" ht="18.75" customHeight="1">
      <c r="B53" s="315" t="s">
        <v>43</v>
      </c>
      <c r="C53" s="316"/>
      <c r="D53" s="29">
        <f t="array" ref="D53">ABS(MAX(IF(ISNUMBER(D20:D49),(D20:D49))-(MIN(IF(ISNUMBER(D20:D49),(D20:D49))))))</f>
        <v>155</v>
      </c>
      <c r="E53" s="29">
        <f t="array" ref="E53">ABS(MAX(IF(ISNUMBER(E20:E49),(E20:E49))-(MIN(IF(ISNUMBER(E20:E49),(E20:E49))))))</f>
        <v>109</v>
      </c>
      <c r="F53" s="90">
        <f t="array" ref="F53">ABS(MAX(IF(ISNUMBER(F20:F49),(F20:F49))-(MIN(IF(ISNUMBER(F20:F49),(F20:F49))))))</f>
        <v>1.55</v>
      </c>
      <c r="G53" s="90">
        <f t="array" ref="G53">ABS(MAX(IF(ISNUMBER(G20:G49),(G20:G49))-(MIN(IF(ISNUMBER(G20:G49),(G20:G49))))))</f>
        <v>1.0900000000000001</v>
      </c>
      <c r="H53" s="91" t="s">
        <v>44</v>
      </c>
      <c r="I53" s="46">
        <f>1-(1-(I51*I52/10000))^5</f>
        <v>0.99999930175445439</v>
      </c>
      <c r="J53" s="115"/>
      <c r="K53" s="115"/>
      <c r="L53" s="31"/>
    </row>
    <row r="54" spans="1:22" ht="18.75" customHeight="1" thickBot="1">
      <c r="B54" s="309" t="s">
        <v>45</v>
      </c>
      <c r="C54" s="310"/>
      <c r="D54" s="32">
        <f t="array" ref="D54">MAX(ABS(MAX(IF(NOT(ISNA(D20:D49)),D20:D49))-AVERAGE(IF(ISNUMBER(D20:D49),D20:D49))),ABS(MIN(IF(NOT(ISNA(D20:D49)),D20:D49))-AVERAGE(IF(ISNUMBER(D20:D49),D20:D49))))</f>
        <v>85.75</v>
      </c>
      <c r="E54" s="32">
        <f t="array" ref="E54">MAX(ABS(MAX(IF(NOT(ISNA(E20:E49)),E20:E49))-AVERAGE(IF(ISNUMBER(E20:E49),E20:E49))),ABS(MIN(IF(NOT(ISNA(E20:E49)),E20:E49))-AVERAGE(IF(ISNUMBER(E20:E49),E20:E49))))</f>
        <v>63.5</v>
      </c>
      <c r="F54" s="32">
        <f t="array" ref="F54">MAX(ABS(MAX(IF(NOT(ISNA(F20:F49)),F20:F49))-AVERAGE(IF(ISNUMBER(F20:F49),F20:F49))),ABS(MIN(IF(NOT(ISNA(F20:F49)),F20:F49))-AVERAGE(IF(ISNUMBER(F20:F49),F20:F49))))</f>
        <v>0.85750000000000015</v>
      </c>
      <c r="G54" s="32">
        <f t="array" ref="G54">MAX(ABS(MAX(IF(NOT(ISNA(G20:G49)),G20:G49))-AVERAGE(IF(ISNUMBER(G20:G49),G20:G49))),ABS(MIN(IF(NOT(ISNA(G20:G49)),G20:G49))-AVERAGE(IF(ISNUMBER(G20:G49),G20:G49))))</f>
        <v>0.63500000000000001</v>
      </c>
      <c r="H54" s="91" t="s">
        <v>56</v>
      </c>
      <c r="I54" s="46">
        <f>1-(1-(I51*I52/10000))^3</f>
        <v>0.99979750938271206</v>
      </c>
      <c r="J54" s="115"/>
      <c r="K54" s="115"/>
      <c r="L54" s="31"/>
    </row>
    <row r="55" spans="1:22" ht="21.6" thickTop="1">
      <c r="B55" s="33"/>
      <c r="H55" s="91" t="s">
        <v>57</v>
      </c>
      <c r="I55" s="46">
        <f>1-(1-(I51*I52/10000))^2</f>
        <v>0.9965517140744703</v>
      </c>
      <c r="J55" s="115"/>
      <c r="K55" s="115"/>
    </row>
    <row r="56" spans="1:22" ht="18.75" customHeight="1">
      <c r="C56" s="34"/>
      <c r="E56" s="35"/>
      <c r="H56" s="91" t="s">
        <v>58</v>
      </c>
      <c r="I56" s="46">
        <f>1-(1-(I51*I52/10000))^1</f>
        <v>0.94127789236131176</v>
      </c>
      <c r="J56" s="115"/>
      <c r="K56" s="115"/>
    </row>
    <row r="57" spans="1:22" ht="23.4" thickBot="1">
      <c r="H57" s="92" t="str">
        <f>Inputs!A6</f>
        <v>SW Ver:</v>
      </c>
      <c r="I57" s="88"/>
      <c r="J57" s="116"/>
      <c r="K57" s="116"/>
    </row>
    <row r="58" spans="1:22" ht="23.4" thickBot="1">
      <c r="H58" s="87" t="str">
        <f>Inputs!A7</f>
        <v>FCS App:</v>
      </c>
      <c r="I58" s="89">
        <f>Inputs!H7</f>
        <v>0</v>
      </c>
      <c r="J58" s="117"/>
      <c r="K58" s="117"/>
      <c r="L58" s="43" t="s">
        <v>50</v>
      </c>
      <c r="M58" s="44">
        <f t="array" ref="M58">MAX(IF(NOT(ISNA(D20:D49)),D20:D49))</f>
        <v>43</v>
      </c>
      <c r="N58" s="44">
        <f t="array" ref="N58">MAX(IF(NOT(ISNA(E20:E49)),E20:E49))</f>
        <v>76</v>
      </c>
    </row>
    <row r="59" spans="1:22" ht="23.4" thickBot="1">
      <c r="H59" s="87" t="str">
        <f>Inputs!A8</f>
        <v>EDSS Control:</v>
      </c>
      <c r="I59" s="89">
        <f>Inputs!H8</f>
        <v>0</v>
      </c>
      <c r="J59" s="117"/>
      <c r="K59" s="117"/>
      <c r="L59" s="43" t="s">
        <v>51</v>
      </c>
      <c r="M59" s="44">
        <f t="array" ref="M59">MIN(IF(NOT(ISNA(D20:D49)),D20:D49))</f>
        <v>-112</v>
      </c>
      <c r="N59" s="44">
        <f t="array" ref="N59">MIN(IF(NOT(ISNA(E20:E49)),E20:E49))</f>
        <v>-33</v>
      </c>
    </row>
    <row r="60" spans="1:22" ht="23.4" thickBot="1">
      <c r="H60" s="87" t="str">
        <f>Inputs!A9</f>
        <v>FCS Servo:</v>
      </c>
      <c r="I60" s="89">
        <f>Inputs!H9</f>
        <v>0</v>
      </c>
      <c r="J60" s="117"/>
      <c r="K60" s="117"/>
      <c r="L60" s="43"/>
      <c r="M60" s="44"/>
      <c r="N60" s="44"/>
    </row>
    <row r="61" spans="1:22">
      <c r="L61" s="43"/>
      <c r="M61" s="44">
        <f>M59</f>
        <v>-112</v>
      </c>
      <c r="N61" s="44">
        <f>N59</f>
        <v>-33</v>
      </c>
    </row>
    <row r="62" spans="1:22">
      <c r="L62" s="43"/>
      <c r="M62" s="44">
        <f>M59</f>
        <v>-112</v>
      </c>
      <c r="N62" s="44">
        <f>N58</f>
        <v>76</v>
      </c>
    </row>
    <row r="63" spans="1:22">
      <c r="L63" s="43"/>
      <c r="M63" s="44">
        <f>M58</f>
        <v>43</v>
      </c>
      <c r="N63" s="44">
        <f>N58</f>
        <v>76</v>
      </c>
    </row>
    <row r="64" spans="1:22">
      <c r="H64" s="40">
        <f>(B10/2)*100</f>
        <v>114.99999999999999</v>
      </c>
      <c r="I64" s="40">
        <f>(B11/2)*100</f>
        <v>114.99999999999999</v>
      </c>
      <c r="J64" s="40"/>
      <c r="K64" s="40"/>
      <c r="L64" s="43"/>
      <c r="M64" s="44">
        <f>M58</f>
        <v>43</v>
      </c>
      <c r="N64" s="44">
        <f>N59</f>
        <v>-33</v>
      </c>
      <c r="V64" s="2"/>
    </row>
    <row r="65" spans="8:22">
      <c r="H65" s="40">
        <v>115</v>
      </c>
      <c r="I65" s="40">
        <f>(B11/2)*-100</f>
        <v>-114.99999999999999</v>
      </c>
      <c r="J65" s="40"/>
      <c r="K65" s="40"/>
      <c r="L65" s="43"/>
      <c r="M65" s="44">
        <f>M59</f>
        <v>-112</v>
      </c>
      <c r="N65" s="44">
        <f>N59</f>
        <v>-33</v>
      </c>
      <c r="V65" s="2"/>
    </row>
    <row r="66" spans="8:22">
      <c r="H66" s="40">
        <f>(B10/2)*-100</f>
        <v>-114.99999999999999</v>
      </c>
      <c r="I66" s="40">
        <f>(B11/2)*-100</f>
        <v>-114.99999999999999</v>
      </c>
      <c r="J66" s="40"/>
      <c r="K66" s="40"/>
      <c r="V66" s="2"/>
    </row>
    <row r="67" spans="8:22">
      <c r="H67" s="40">
        <f>(B10/2)*-100</f>
        <v>-114.99999999999999</v>
      </c>
      <c r="I67" s="40">
        <f>(B11/2)*100</f>
        <v>114.99999999999999</v>
      </c>
      <c r="J67" s="40"/>
      <c r="K67" s="40"/>
      <c r="V67" s="2"/>
    </row>
    <row r="68" spans="8:22">
      <c r="H68" s="40">
        <f>(B10/2)*100</f>
        <v>114.99999999999999</v>
      </c>
      <c r="I68" s="40">
        <f>(B11/2)*100</f>
        <v>114.99999999999999</v>
      </c>
      <c r="J68" s="40"/>
      <c r="K68" s="40"/>
      <c r="V68" s="2"/>
    </row>
    <row r="84" spans="5:22">
      <c r="E84" s="2" t="s">
        <v>47</v>
      </c>
      <c r="V84" s="2"/>
    </row>
  </sheetData>
  <sheetProtection password="CEE5" sheet="1" objects="1" scenarios="1"/>
  <mergeCells count="36">
    <mergeCell ref="F11:G11"/>
    <mergeCell ref="I11:J11"/>
    <mergeCell ref="B1:I1"/>
    <mergeCell ref="A5:B5"/>
    <mergeCell ref="D5:G5"/>
    <mergeCell ref="I5:K5"/>
    <mergeCell ref="F6:G6"/>
    <mergeCell ref="F7:G7"/>
    <mergeCell ref="F8:G8"/>
    <mergeCell ref="A9:B9"/>
    <mergeCell ref="D9:G9"/>
    <mergeCell ref="F10:G10"/>
    <mergeCell ref="I10:K10"/>
    <mergeCell ref="B4:I4"/>
    <mergeCell ref="F12:G12"/>
    <mergeCell ref="I12:J12"/>
    <mergeCell ref="F13:G13"/>
    <mergeCell ref="I13:J13"/>
    <mergeCell ref="D14:E14"/>
    <mergeCell ref="I14:J14"/>
    <mergeCell ref="B54:C54"/>
    <mergeCell ref="D15:E15"/>
    <mergeCell ref="I15:J15"/>
    <mergeCell ref="D16:E16"/>
    <mergeCell ref="A18:A19"/>
    <mergeCell ref="B18:B19"/>
    <mergeCell ref="C18:C19"/>
    <mergeCell ref="D18:E18"/>
    <mergeCell ref="F18:G18"/>
    <mergeCell ref="H18:H19"/>
    <mergeCell ref="I18:I19"/>
    <mergeCell ref="B50:G50"/>
    <mergeCell ref="H50:I50"/>
    <mergeCell ref="B51:C51"/>
    <mergeCell ref="B52:C52"/>
    <mergeCell ref="B53:C53"/>
  </mergeCells>
  <printOptions horizontalCentered="1"/>
  <pageMargins left="0" right="0" top="0" bottom="0" header="0" footer="0"/>
  <pageSetup scale="5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60" zoomScaleNormal="60" zoomScaleSheetLayoutView="75" workbookViewId="0">
      <selection activeCell="V9" sqref="V9"/>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0.8867187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23"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22" ht="33" customHeight="1">
      <c r="A1" s="1"/>
      <c r="B1" s="307" t="str">
        <f>Inputs!A1</f>
        <v>Firing- BMP ATK MK44 30mm  UT30MK2</v>
      </c>
      <c r="C1" s="308"/>
      <c r="D1" s="308"/>
      <c r="E1" s="308"/>
      <c r="F1" s="308"/>
      <c r="G1" s="308"/>
      <c r="H1" s="308"/>
      <c r="I1" s="308"/>
      <c r="J1" s="123"/>
      <c r="K1" s="123"/>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Moving - Static. 
Range [m]:1500 0
Gun Jump: : 0 , 0
Mean:-0.21 , 0.1
Standard Deviation:0.27 , 0.48
Maximum Difference:0.82 , 1.23
Total in Target: 0 / 0</v>
      </c>
    </row>
    <row r="2" spans="1:22" ht="18.75" customHeight="1" thickBot="1">
      <c r="B2" s="3" t="str">
        <f>Inputs!A2</f>
        <v>Commander:</v>
      </c>
      <c r="C2" s="67">
        <f>Inputs!J2</f>
        <v>0</v>
      </c>
      <c r="D2" s="3" t="str">
        <f>Inputs!A3</f>
        <v xml:space="preserve">Gunner: </v>
      </c>
      <c r="E2" s="67">
        <f>Inputs!J3</f>
        <v>0</v>
      </c>
      <c r="F2" s="3" t="str">
        <f>Inputs!A4</f>
        <v xml:space="preserve">Loader: </v>
      </c>
      <c r="G2" s="66">
        <f>Inputs!J4</f>
        <v>0</v>
      </c>
      <c r="H2" s="3" t="str">
        <f>Inputs!A5</f>
        <v>Driver:</v>
      </c>
      <c r="I2" s="67">
        <f>Inputs!J5</f>
        <v>0</v>
      </c>
      <c r="J2" s="111"/>
      <c r="K2" s="111"/>
    </row>
    <row r="3" spans="1:22">
      <c r="A3" s="2" t="str">
        <f>Inputs!A11</f>
        <v>Project:</v>
      </c>
      <c r="B3" s="75" t="str">
        <f>Inputs!J11</f>
        <v>EMINT</v>
      </c>
      <c r="C3" s="74"/>
      <c r="D3" s="74"/>
      <c r="E3" s="74"/>
      <c r="F3" s="74"/>
      <c r="G3" s="74"/>
      <c r="H3" s="74"/>
      <c r="I3" s="74"/>
      <c r="J3" s="112"/>
      <c r="K3" s="112"/>
    </row>
    <row r="4" spans="1:22" ht="18.600000000000001" thickBot="1">
      <c r="A4" s="2" t="str">
        <f>'1'!A4</f>
        <v xml:space="preserve">Remarks: </v>
      </c>
      <c r="B4" s="337">
        <f>Inputs!J47</f>
        <v>0</v>
      </c>
      <c r="C4" s="337"/>
      <c r="D4" s="337"/>
      <c r="E4" s="337"/>
      <c r="F4" s="337"/>
      <c r="G4" s="337"/>
      <c r="H4" s="337"/>
      <c r="I4" s="337"/>
      <c r="J4" s="112"/>
      <c r="K4" s="112"/>
      <c r="V4" s="144"/>
    </row>
    <row r="5" spans="1:22" ht="18.600000000000001" thickTop="1" thickBot="1">
      <c r="A5" s="332" t="s">
        <v>6</v>
      </c>
      <c r="B5" s="333"/>
      <c r="D5" s="332" t="str">
        <f>Inputs!A22</f>
        <v>Operational Conditions:</v>
      </c>
      <c r="E5" s="334"/>
      <c r="F5" s="334"/>
      <c r="G5" s="333"/>
      <c r="I5" s="332" t="str">
        <f>Inputs!A34</f>
        <v>Tank/Target Status</v>
      </c>
      <c r="J5" s="334"/>
      <c r="K5" s="333"/>
    </row>
    <row r="6" spans="1:22" ht="18.600000000000001" thickTop="1" thickBot="1">
      <c r="A6" s="4" t="str">
        <f>Inputs!A12</f>
        <v>Location:</v>
      </c>
      <c r="B6" s="68" t="str">
        <f>Inputs!J12</f>
        <v>Myanmar</v>
      </c>
      <c r="D6" s="5" t="str">
        <f>Inputs!A23</f>
        <v>Turret Mode:</v>
      </c>
      <c r="E6" s="6"/>
      <c r="F6" s="335">
        <f>Inputs!J23</f>
        <v>0</v>
      </c>
      <c r="G6" s="336"/>
      <c r="I6" s="124" t="str">
        <f>Inputs!A35</f>
        <v>Item:</v>
      </c>
      <c r="J6" s="126" t="s">
        <v>10</v>
      </c>
      <c r="K6" s="125" t="s">
        <v>11</v>
      </c>
    </row>
    <row r="7" spans="1:22" ht="18.600000000000001" thickTop="1" thickBot="1">
      <c r="A7" s="4" t="str">
        <f>Inputs!A13</f>
        <v>Date:</v>
      </c>
      <c r="B7" s="69">
        <f>Inputs!J13</f>
        <v>0</v>
      </c>
      <c r="D7" s="5" t="str">
        <f>Inputs!A24</f>
        <v>Ammunition:</v>
      </c>
      <c r="E7" s="8"/>
      <c r="F7" s="335" t="str">
        <f>Inputs!J24</f>
        <v>25 mm HE</v>
      </c>
      <c r="G7" s="336"/>
      <c r="I7" s="9" t="s">
        <v>14</v>
      </c>
      <c r="J7" s="70" t="str">
        <f>Inputs!J36</f>
        <v>Moving</v>
      </c>
      <c r="K7" s="71">
        <f>Inputs!K36</f>
        <v>0</v>
      </c>
    </row>
    <row r="8" spans="1:22" ht="18.600000000000001" thickTop="1" thickBot="1">
      <c r="A8" s="4" t="str">
        <f>Inputs!A15</f>
        <v>Range [m]:</v>
      </c>
      <c r="B8" s="120">
        <f>Inputs!J15</f>
        <v>1500</v>
      </c>
      <c r="D8" s="5" t="str">
        <f>Inputs!A25</f>
        <v>Aiming Through (Camera):</v>
      </c>
      <c r="E8" s="56"/>
      <c r="F8" s="335">
        <f>Inputs!J25</f>
        <v>0</v>
      </c>
      <c r="G8" s="336"/>
      <c r="I8" s="7" t="s">
        <v>16</v>
      </c>
      <c r="J8" s="70" t="str">
        <f>Inputs!J37</f>
        <v>Static</v>
      </c>
      <c r="K8" s="71">
        <f>Inputs!K37</f>
        <v>0</v>
      </c>
    </row>
    <row r="9" spans="1:22" ht="18.600000000000001" thickTop="1" thickBot="1">
      <c r="A9" s="332" t="str">
        <f>Inputs!A16</f>
        <v>Target Size:</v>
      </c>
      <c r="B9" s="333"/>
      <c r="D9" s="332" t="str">
        <f>Inputs!A26</f>
        <v>Environmental Conditions:</v>
      </c>
      <c r="E9" s="334"/>
      <c r="F9" s="334"/>
      <c r="G9" s="333"/>
      <c r="H9" s="10"/>
      <c r="I9" s="11" t="s">
        <v>19</v>
      </c>
      <c r="J9" s="70">
        <f>Inputs!J38</f>
        <v>12</v>
      </c>
      <c r="K9" s="71">
        <f>Inputs!K38</f>
        <v>0</v>
      </c>
    </row>
    <row r="10" spans="1:22" ht="18.600000000000001" thickTop="1" thickBot="1">
      <c r="A10" s="4" t="str">
        <f>Inputs!J16</f>
        <v>Traverse Size [m]</v>
      </c>
      <c r="B10" s="38">
        <f>Inputs!J17</f>
        <v>2.2999999999999998</v>
      </c>
      <c r="D10" s="5" t="str">
        <f>Inputs!A27</f>
        <v>Air Temperature [°C]:</v>
      </c>
      <c r="E10" s="6"/>
      <c r="F10" s="325">
        <f>Inputs!J27</f>
        <v>0</v>
      </c>
      <c r="G10" s="326"/>
      <c r="I10" s="332" t="str">
        <f>Inputs!A39</f>
        <v>Rounds Information:</v>
      </c>
      <c r="J10" s="334"/>
      <c r="K10" s="333"/>
    </row>
    <row r="11" spans="1:22" ht="18.600000000000001" thickTop="1" thickBot="1">
      <c r="A11" s="4" t="str">
        <f>Inputs!K16</f>
        <v>Elevation Size [m]</v>
      </c>
      <c r="B11" s="38">
        <f>Inputs!K17</f>
        <v>2.2999999999999998</v>
      </c>
      <c r="D11" s="5" t="str">
        <f>Inputs!A28</f>
        <v>Altitude [m]:</v>
      </c>
      <c r="E11" s="8"/>
      <c r="F11" s="325">
        <f>Inputs!J28</f>
        <v>0</v>
      </c>
      <c r="G11" s="326"/>
      <c r="H11" s="123"/>
      <c r="I11" s="323" t="str">
        <f>Inputs!A40</f>
        <v>Rounds Type</v>
      </c>
      <c r="J11" s="324"/>
      <c r="K11" s="119" t="str">
        <f>Inputs!J40</f>
        <v>No. of Rounds</v>
      </c>
    </row>
    <row r="12" spans="1:22" ht="18.600000000000001" thickTop="1" thickBot="1">
      <c r="A12" s="4" t="str">
        <f>Inputs!J18</f>
        <v>Traverse Size [mills]</v>
      </c>
      <c r="B12" s="38">
        <f>Inputs!J19</f>
        <v>1.5333333333333332</v>
      </c>
      <c r="D12" s="5" t="str">
        <f>Inputs!A29</f>
        <v>Ammu. Temp. [°C]:</v>
      </c>
      <c r="E12" s="8"/>
      <c r="F12" s="325">
        <f>Inputs!J29</f>
        <v>0</v>
      </c>
      <c r="G12" s="326"/>
      <c r="H12" s="123"/>
      <c r="I12" s="323" t="str">
        <f>Inputs!A41</f>
        <v>Warm-Up</v>
      </c>
      <c r="J12" s="324"/>
      <c r="K12" s="39">
        <f>Inputs!J41</f>
        <v>0</v>
      </c>
    </row>
    <row r="13" spans="1:22" ht="18.600000000000001" thickTop="1" thickBot="1">
      <c r="A13" s="4" t="str">
        <f>Inputs!K18</f>
        <v>Elevation Size [mills]</v>
      </c>
      <c r="B13" s="38">
        <f>Inputs!K19</f>
        <v>1.5333333333333332</v>
      </c>
      <c r="D13" s="5" t="str">
        <f>Inputs!A30</f>
        <v>Crosswind [m/s]:</v>
      </c>
      <c r="E13" s="13"/>
      <c r="F13" s="325">
        <f>Inputs!J30</f>
        <v>3</v>
      </c>
      <c r="G13" s="326"/>
      <c r="H13" s="123"/>
      <c r="I13" s="323" t="str">
        <f>Inputs!A42</f>
        <v>Real Firing</v>
      </c>
      <c r="J13" s="324"/>
      <c r="K13" s="39">
        <f>Inputs!J42</f>
        <v>0</v>
      </c>
    </row>
    <row r="14" spans="1:22" ht="18.600000000000001" thickTop="1" thickBot="1">
      <c r="A14" s="4" t="str">
        <f>Inputs!A20</f>
        <v>Fire Type</v>
      </c>
      <c r="B14" s="38">
        <f>Inputs!J20</f>
        <v>0</v>
      </c>
      <c r="D14" s="327" t="str">
        <f>Inputs!A31</f>
        <v>Gun Jump:</v>
      </c>
      <c r="E14" s="328"/>
      <c r="F14" s="41" t="str">
        <f>Inputs!K31</f>
        <v>Traverse</v>
      </c>
      <c r="G14" s="42" t="str">
        <f>Inputs!J31</f>
        <v>Elevation</v>
      </c>
      <c r="H14" s="123"/>
      <c r="I14" s="323" t="str">
        <f>Inputs!A43</f>
        <v xml:space="preserve">Total in Target: </v>
      </c>
      <c r="J14" s="324"/>
      <c r="K14" s="39">
        <f>Inputs!J43</f>
        <v>0</v>
      </c>
    </row>
    <row r="15" spans="1:22" ht="19.5" customHeight="1" thickTop="1" thickBot="1">
      <c r="A15" s="4" t="str">
        <f>Inputs!A14</f>
        <v>Time:</v>
      </c>
      <c r="B15" s="37">
        <f>Inputs!J14</f>
        <v>0</v>
      </c>
      <c r="C15" s="14"/>
      <c r="D15" s="329" t="str">
        <f>Inputs!A32</f>
        <v>Single</v>
      </c>
      <c r="E15" s="321"/>
      <c r="F15" s="36">
        <f>Inputs!K32</f>
        <v>0</v>
      </c>
      <c r="G15" s="36">
        <f>Inputs!J32</f>
        <v>0</v>
      </c>
      <c r="H15" s="15"/>
      <c r="I15" s="323" t="str">
        <f>Inputs!A44</f>
        <v>Missing rounds</v>
      </c>
      <c r="J15" s="324"/>
      <c r="K15" s="39">
        <f>Inputs!J44</f>
        <v>0</v>
      </c>
    </row>
    <row r="16" spans="1:22" ht="19.5" customHeight="1" thickTop="1" thickBot="1">
      <c r="A16" s="4" t="str">
        <f>Inputs!A21</f>
        <v>A0- M.Velocity</v>
      </c>
      <c r="B16" s="38">
        <f>Inputs!J21</f>
        <v>0</v>
      </c>
      <c r="C16" s="14"/>
      <c r="D16" s="330" t="str">
        <f>Inputs!A33</f>
        <v>Burst</v>
      </c>
      <c r="E16" s="331"/>
      <c r="F16" s="36">
        <f>Inputs!K33</f>
        <v>0</v>
      </c>
      <c r="G16" s="36">
        <f>Inputs!J33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23"/>
      <c r="V18" s="2"/>
    </row>
    <row r="19" spans="1:22" ht="18.600000000000001" thickTop="1" thickBot="1">
      <c r="A19" s="317"/>
      <c r="B19" s="318"/>
      <c r="C19" s="306"/>
      <c r="D19" s="122" t="s">
        <v>33</v>
      </c>
      <c r="E19" s="12" t="s">
        <v>34</v>
      </c>
      <c r="F19" s="12" t="s">
        <v>33</v>
      </c>
      <c r="G19" s="12" t="s">
        <v>34</v>
      </c>
      <c r="H19" s="306"/>
      <c r="I19" s="306"/>
      <c r="J19" s="113"/>
      <c r="K19" s="113"/>
      <c r="U19" s="123"/>
      <c r="V19" s="2"/>
    </row>
    <row r="20" spans="1:22" ht="18.600000000000001" thickTop="1" thickBot="1">
      <c r="A20" s="121"/>
      <c r="B20" s="48">
        <f>Inputs!A53</f>
        <v>1</v>
      </c>
      <c r="C20" s="47">
        <f t="shared" ref="C20:C49" si="0">$B$8</f>
        <v>1500</v>
      </c>
      <c r="D20" s="49">
        <f>IF(Inputs!J53="",NA(),Inputs!J53)</f>
        <v>-23</v>
      </c>
      <c r="E20" s="49">
        <f>IF(Inputs!K53="",NA(),Inputs!K53)</f>
        <v>93</v>
      </c>
      <c r="F20" s="24">
        <f>IF(ISBLANK(D20*10/C20)," ",D20*10/C20)</f>
        <v>-0.15333333333333332</v>
      </c>
      <c r="G20" s="24">
        <f>IF(ISBLANK(E20*10/C20)," ",E20*10/C20)</f>
        <v>0.62</v>
      </c>
      <c r="H20" s="96">
        <f t="shared" ref="H20:H49" si="1">$B$7</f>
        <v>0</v>
      </c>
      <c r="I20" s="25">
        <f>$B$15</f>
        <v>0</v>
      </c>
      <c r="J20" s="114"/>
      <c r="K20" s="114"/>
      <c r="U20" s="123"/>
      <c r="V20" s="2"/>
    </row>
    <row r="21" spans="1:22" ht="18" thickBot="1">
      <c r="A21" s="121"/>
      <c r="B21" s="48">
        <f>Inputs!A54</f>
        <v>2</v>
      </c>
      <c r="C21" s="47">
        <f t="shared" si="0"/>
        <v>1500</v>
      </c>
      <c r="D21" s="49">
        <f>IF(Inputs!J54="",NA(),Inputs!J54)</f>
        <v>-23</v>
      </c>
      <c r="E21" s="49">
        <f>IF(Inputs!K54="",NA(),Inputs!K54)</f>
        <v>71</v>
      </c>
      <c r="F21" s="24">
        <f t="shared" ref="F21:F49" si="2">IF(ISBLANK(D21*10/C21)," ",D21*10/C21)</f>
        <v>-0.15333333333333332</v>
      </c>
      <c r="G21" s="24">
        <f t="shared" ref="G21:G49" si="3">IF(ISBLANK(E21*10/C21)," ",E21*10/C21)</f>
        <v>0.47333333333333333</v>
      </c>
      <c r="H21" s="96">
        <f t="shared" si="1"/>
        <v>0</v>
      </c>
      <c r="I21" s="25">
        <f t="shared" ref="I21:I49" si="4">$B$15</f>
        <v>0</v>
      </c>
      <c r="J21" s="114"/>
      <c r="K21" s="114"/>
      <c r="U21" s="123"/>
      <c r="V21" s="2"/>
    </row>
    <row r="22" spans="1:22" ht="18" thickBot="1">
      <c r="A22" s="121"/>
      <c r="B22" s="48">
        <f>Inputs!A55</f>
        <v>3</v>
      </c>
      <c r="C22" s="47">
        <f>$B$8</f>
        <v>1500</v>
      </c>
      <c r="D22" s="49">
        <f>IF(Inputs!J55="",NA(),Inputs!J55)</f>
        <v>30</v>
      </c>
      <c r="E22" s="49">
        <f>IF(Inputs!K55="",NA(),Inputs!K55)</f>
        <v>43</v>
      </c>
      <c r="F22" s="24">
        <f t="shared" si="2"/>
        <v>0.2</v>
      </c>
      <c r="G22" s="24">
        <f t="shared" si="3"/>
        <v>0.28666666666666668</v>
      </c>
      <c r="H22" s="96">
        <f t="shared" si="1"/>
        <v>0</v>
      </c>
      <c r="I22" s="25">
        <f t="shared" si="4"/>
        <v>0</v>
      </c>
      <c r="J22" s="114"/>
      <c r="K22" s="114"/>
      <c r="U22" s="123"/>
      <c r="V22" s="2"/>
    </row>
    <row r="23" spans="1:22" ht="18" thickBot="1">
      <c r="A23" s="121"/>
      <c r="B23" s="48">
        <f>Inputs!A56</f>
        <v>4</v>
      </c>
      <c r="C23" s="47">
        <f t="shared" si="0"/>
        <v>1500</v>
      </c>
      <c r="D23" s="49">
        <f>IF(Inputs!J56="",NA(),Inputs!J56)</f>
        <v>-55</v>
      </c>
      <c r="E23" s="49">
        <f>IF(Inputs!K56="",NA(),Inputs!K56)</f>
        <v>48</v>
      </c>
      <c r="F23" s="24">
        <f t="shared" si="2"/>
        <v>-0.36666666666666664</v>
      </c>
      <c r="G23" s="24">
        <f t="shared" si="3"/>
        <v>0.32</v>
      </c>
      <c r="H23" s="96">
        <f t="shared" si="1"/>
        <v>0</v>
      </c>
      <c r="I23" s="25">
        <f t="shared" si="4"/>
        <v>0</v>
      </c>
      <c r="J23" s="114"/>
      <c r="K23" s="114"/>
      <c r="U23" s="123"/>
      <c r="V23" s="2"/>
    </row>
    <row r="24" spans="1:22" ht="18" thickBot="1">
      <c r="A24" s="121"/>
      <c r="B24" s="48">
        <f>Inputs!A57</f>
        <v>5</v>
      </c>
      <c r="C24" s="47">
        <f t="shared" si="0"/>
        <v>1500</v>
      </c>
      <c r="D24" s="49">
        <f>IF(Inputs!J57="",NA(),Inputs!J57)</f>
        <v>14</v>
      </c>
      <c r="E24" s="49">
        <f>IF(Inputs!K57="",NA(),Inputs!K57)</f>
        <v>71</v>
      </c>
      <c r="F24" s="24">
        <f t="shared" si="2"/>
        <v>9.3333333333333338E-2</v>
      </c>
      <c r="G24" s="24">
        <f t="shared" si="3"/>
        <v>0.47333333333333333</v>
      </c>
      <c r="H24" s="96">
        <f t="shared" si="1"/>
        <v>0</v>
      </c>
      <c r="I24" s="25">
        <f t="shared" si="4"/>
        <v>0</v>
      </c>
      <c r="J24" s="114"/>
      <c r="K24" s="114"/>
      <c r="U24" s="123"/>
      <c r="V24" s="2"/>
    </row>
    <row r="25" spans="1:22" ht="18" thickBot="1">
      <c r="A25" s="121"/>
      <c r="B25" s="48">
        <f>Inputs!A58</f>
        <v>6</v>
      </c>
      <c r="C25" s="47">
        <f t="shared" si="0"/>
        <v>1500</v>
      </c>
      <c r="D25" s="49">
        <f>IF(Inputs!J58="",NA(),Inputs!J58)</f>
        <v>-44</v>
      </c>
      <c r="E25" s="49">
        <f>IF(Inputs!K58="",NA(),Inputs!K58)</f>
        <v>-70</v>
      </c>
      <c r="F25" s="24">
        <f t="shared" si="2"/>
        <v>-0.29333333333333333</v>
      </c>
      <c r="G25" s="24">
        <f t="shared" si="3"/>
        <v>-0.46666666666666667</v>
      </c>
      <c r="H25" s="96">
        <f t="shared" si="1"/>
        <v>0</v>
      </c>
      <c r="I25" s="25">
        <f t="shared" si="4"/>
        <v>0</v>
      </c>
      <c r="J25" s="114"/>
      <c r="K25" s="114"/>
      <c r="U25" s="123"/>
      <c r="V25" s="2"/>
    </row>
    <row r="26" spans="1:22" ht="18" thickBot="1">
      <c r="A26" s="121"/>
      <c r="B26" s="48">
        <f>Inputs!A59</f>
        <v>7</v>
      </c>
      <c r="C26" s="47">
        <f t="shared" si="0"/>
        <v>1500</v>
      </c>
      <c r="D26" s="49">
        <f>IF(Inputs!J59="",NA(),Inputs!J59)</f>
        <v>-57</v>
      </c>
      <c r="E26" s="49">
        <f>IF(Inputs!K59="",NA(),Inputs!K59)</f>
        <v>-91</v>
      </c>
      <c r="F26" s="24">
        <f t="shared" si="2"/>
        <v>-0.38</v>
      </c>
      <c r="G26" s="24">
        <f t="shared" si="3"/>
        <v>-0.60666666666666669</v>
      </c>
      <c r="H26" s="96">
        <f t="shared" si="1"/>
        <v>0</v>
      </c>
      <c r="I26" s="25">
        <f t="shared" si="4"/>
        <v>0</v>
      </c>
      <c r="J26" s="114"/>
      <c r="K26" s="114"/>
      <c r="U26" s="123"/>
      <c r="V26" s="2"/>
    </row>
    <row r="27" spans="1:22" ht="18" thickBot="1">
      <c r="A27" s="121"/>
      <c r="B27" s="48">
        <f>Inputs!A60</f>
        <v>8</v>
      </c>
      <c r="C27" s="47">
        <f t="shared" si="0"/>
        <v>1500</v>
      </c>
      <c r="D27" s="49">
        <f>IF(Inputs!J60="",NA(),Inputs!J60)</f>
        <v>-93</v>
      </c>
      <c r="E27" s="49">
        <f>IF(Inputs!K60="",NA(),Inputs!K60)</f>
        <v>-49</v>
      </c>
      <c r="F27" s="24">
        <f t="shared" si="2"/>
        <v>-0.62</v>
      </c>
      <c r="G27" s="24">
        <f t="shared" si="3"/>
        <v>-0.32666666666666666</v>
      </c>
      <c r="H27" s="96">
        <f t="shared" si="1"/>
        <v>0</v>
      </c>
      <c r="I27" s="25">
        <f t="shared" si="4"/>
        <v>0</v>
      </c>
      <c r="J27" s="114"/>
      <c r="K27" s="114"/>
      <c r="U27" s="123"/>
      <c r="V27" s="2"/>
    </row>
    <row r="28" spans="1:22" ht="18" thickBot="1">
      <c r="A28" s="121"/>
      <c r="B28" s="48">
        <f>Inputs!A61</f>
        <v>9</v>
      </c>
      <c r="C28" s="47">
        <f t="shared" si="0"/>
        <v>1500</v>
      </c>
      <c r="D28" s="49" t="e">
        <f>IF(Inputs!J61="",NA(),Inputs!J61)</f>
        <v>#N/A</v>
      </c>
      <c r="E28" s="49" t="e">
        <f>IF(Inputs!K61="",NA(),Inputs!K61)</f>
        <v>#N/A</v>
      </c>
      <c r="F28" s="24" t="e">
        <f t="shared" si="2"/>
        <v>#N/A</v>
      </c>
      <c r="G28" s="24" t="e">
        <f t="shared" si="3"/>
        <v>#N/A</v>
      </c>
      <c r="H28" s="96">
        <f t="shared" si="1"/>
        <v>0</v>
      </c>
      <c r="I28" s="25">
        <f t="shared" si="4"/>
        <v>0</v>
      </c>
      <c r="J28" s="114"/>
      <c r="K28" s="114"/>
      <c r="U28" s="123"/>
      <c r="V28" s="2"/>
    </row>
    <row r="29" spans="1:22" ht="18" thickBot="1">
      <c r="A29" s="121"/>
      <c r="B29" s="48">
        <f>Inputs!A62</f>
        <v>10</v>
      </c>
      <c r="C29" s="47">
        <f t="shared" si="0"/>
        <v>1500</v>
      </c>
      <c r="D29" s="49" t="e">
        <f>IF(Inputs!J62="",NA(),Inputs!J62)</f>
        <v>#N/A</v>
      </c>
      <c r="E29" s="49" t="e">
        <f>IF(Inputs!K62="",NA(),Inputs!K62)</f>
        <v>#N/A</v>
      </c>
      <c r="F29" s="24" t="e">
        <f t="shared" si="2"/>
        <v>#N/A</v>
      </c>
      <c r="G29" s="24" t="e">
        <f t="shared" si="3"/>
        <v>#N/A</v>
      </c>
      <c r="H29" s="96">
        <f t="shared" si="1"/>
        <v>0</v>
      </c>
      <c r="I29" s="25">
        <f t="shared" si="4"/>
        <v>0</v>
      </c>
      <c r="J29" s="114"/>
      <c r="K29" s="114"/>
      <c r="U29" s="123"/>
      <c r="V29" s="2"/>
    </row>
    <row r="30" spans="1:22" ht="18" thickBot="1">
      <c r="A30" s="121"/>
      <c r="B30" s="48">
        <f>Inputs!A63</f>
        <v>11</v>
      </c>
      <c r="C30" s="47">
        <f t="shared" si="0"/>
        <v>1500</v>
      </c>
      <c r="D30" s="49" t="e">
        <f>IF(Inputs!J63="",NA(),Inputs!J63)</f>
        <v>#N/A</v>
      </c>
      <c r="E30" s="49" t="e">
        <f>IF(Inputs!K63="",NA(),Inputs!K63)</f>
        <v>#N/A</v>
      </c>
      <c r="F30" s="24" t="e">
        <f t="shared" si="2"/>
        <v>#N/A</v>
      </c>
      <c r="G30" s="24" t="e">
        <f t="shared" si="3"/>
        <v>#N/A</v>
      </c>
      <c r="H30" s="96">
        <f t="shared" si="1"/>
        <v>0</v>
      </c>
      <c r="I30" s="25">
        <f t="shared" si="4"/>
        <v>0</v>
      </c>
      <c r="J30" s="114"/>
      <c r="K30" s="114"/>
      <c r="U30" s="123"/>
      <c r="V30" s="2"/>
    </row>
    <row r="31" spans="1:22" ht="18" thickBot="1">
      <c r="A31" s="121"/>
      <c r="B31" s="48">
        <f>Inputs!A64</f>
        <v>12</v>
      </c>
      <c r="C31" s="47">
        <f t="shared" si="0"/>
        <v>1500</v>
      </c>
      <c r="D31" s="49" t="e">
        <f>IF(Inputs!J64="",NA(),Inputs!J64)</f>
        <v>#N/A</v>
      </c>
      <c r="E31" s="49" t="e">
        <f>IF(Inputs!K64="",NA(),Inputs!K64)</f>
        <v>#N/A</v>
      </c>
      <c r="F31" s="24" t="e">
        <f t="shared" si="2"/>
        <v>#N/A</v>
      </c>
      <c r="G31" s="24" t="e">
        <f t="shared" si="3"/>
        <v>#N/A</v>
      </c>
      <c r="H31" s="96">
        <f t="shared" si="1"/>
        <v>0</v>
      </c>
      <c r="I31" s="25">
        <f t="shared" si="4"/>
        <v>0</v>
      </c>
      <c r="J31" s="114"/>
      <c r="K31" s="114"/>
      <c r="U31" s="123"/>
      <c r="V31" s="2"/>
    </row>
    <row r="32" spans="1:22" ht="18" thickBot="1">
      <c r="A32" s="121"/>
      <c r="B32" s="48">
        <f>Inputs!A65</f>
        <v>13</v>
      </c>
      <c r="C32" s="47">
        <f t="shared" si="0"/>
        <v>1500</v>
      </c>
      <c r="D32" s="49" t="e">
        <f>IF(Inputs!J65="",NA(),Inputs!J65)</f>
        <v>#N/A</v>
      </c>
      <c r="E32" s="49" t="e">
        <f>IF(Inputs!K65="",NA(),Inputs!K65)</f>
        <v>#N/A</v>
      </c>
      <c r="F32" s="24" t="e">
        <f t="shared" si="2"/>
        <v>#N/A</v>
      </c>
      <c r="G32" s="24" t="e">
        <f t="shared" si="3"/>
        <v>#N/A</v>
      </c>
      <c r="H32" s="96">
        <f t="shared" si="1"/>
        <v>0</v>
      </c>
      <c r="I32" s="25">
        <f t="shared" si="4"/>
        <v>0</v>
      </c>
      <c r="J32" s="114"/>
      <c r="K32" s="114"/>
      <c r="U32" s="123"/>
      <c r="V32" s="2"/>
    </row>
    <row r="33" spans="1:22" ht="18" thickBot="1">
      <c r="A33" s="121"/>
      <c r="B33" s="48">
        <f>Inputs!A66</f>
        <v>14</v>
      </c>
      <c r="C33" s="47">
        <f t="shared" si="0"/>
        <v>1500</v>
      </c>
      <c r="D33" s="49" t="e">
        <f>IF(Inputs!J66="",NA(),Inputs!J66)</f>
        <v>#N/A</v>
      </c>
      <c r="E33" s="49" t="e">
        <f>IF(Inputs!K66="",NA(),Inputs!K66)</f>
        <v>#N/A</v>
      </c>
      <c r="F33" s="24" t="e">
        <f t="shared" si="2"/>
        <v>#N/A</v>
      </c>
      <c r="G33" s="24" t="e">
        <f t="shared" si="3"/>
        <v>#N/A</v>
      </c>
      <c r="H33" s="96">
        <f t="shared" si="1"/>
        <v>0</v>
      </c>
      <c r="I33" s="25">
        <f t="shared" si="4"/>
        <v>0</v>
      </c>
      <c r="J33" s="114"/>
      <c r="K33" s="114"/>
      <c r="U33" s="123"/>
      <c r="V33" s="2"/>
    </row>
    <row r="34" spans="1:22" ht="18" thickBot="1">
      <c r="A34" s="121"/>
      <c r="B34" s="48">
        <f>Inputs!A67</f>
        <v>15</v>
      </c>
      <c r="C34" s="47">
        <f t="shared" si="0"/>
        <v>1500</v>
      </c>
      <c r="D34" s="49" t="e">
        <f>IF(Inputs!J67="",NA(),Inputs!J67)</f>
        <v>#N/A</v>
      </c>
      <c r="E34" s="49" t="e">
        <f>IF(Inputs!K67="",NA(),Inputs!K67)</f>
        <v>#N/A</v>
      </c>
      <c r="F34" s="24" t="e">
        <f t="shared" si="2"/>
        <v>#N/A</v>
      </c>
      <c r="G34" s="24" t="e">
        <f t="shared" si="3"/>
        <v>#N/A</v>
      </c>
      <c r="H34" s="96">
        <f t="shared" si="1"/>
        <v>0</v>
      </c>
      <c r="I34" s="25">
        <f t="shared" si="4"/>
        <v>0</v>
      </c>
      <c r="J34" s="114"/>
      <c r="K34" s="114"/>
      <c r="U34" s="123"/>
      <c r="V34" s="2"/>
    </row>
    <row r="35" spans="1:22" ht="18" thickBot="1">
      <c r="A35" s="121"/>
      <c r="B35" s="48">
        <f>Inputs!A68</f>
        <v>16</v>
      </c>
      <c r="C35" s="47">
        <f t="shared" si="0"/>
        <v>1500</v>
      </c>
      <c r="D35" s="49" t="e">
        <f>IF(Inputs!J68="",NA(),Inputs!J68)</f>
        <v>#N/A</v>
      </c>
      <c r="E35" s="49" t="e">
        <f>IF(Inputs!K68="",NA(),Inputs!K68)</f>
        <v>#N/A</v>
      </c>
      <c r="F35" s="24" t="e">
        <f t="shared" si="2"/>
        <v>#N/A</v>
      </c>
      <c r="G35" s="24" t="e">
        <f t="shared" si="3"/>
        <v>#N/A</v>
      </c>
      <c r="H35" s="96">
        <f t="shared" si="1"/>
        <v>0</v>
      </c>
      <c r="I35" s="25">
        <f t="shared" si="4"/>
        <v>0</v>
      </c>
      <c r="J35" s="114"/>
      <c r="K35" s="114"/>
      <c r="U35" s="123"/>
      <c r="V35" s="2"/>
    </row>
    <row r="36" spans="1:22" ht="18" thickBot="1">
      <c r="A36" s="121"/>
      <c r="B36" s="48">
        <f>Inputs!A69</f>
        <v>17</v>
      </c>
      <c r="C36" s="47">
        <f t="shared" si="0"/>
        <v>1500</v>
      </c>
      <c r="D36" s="49" t="e">
        <f>IF(Inputs!J69="",NA(),Inputs!J69)</f>
        <v>#N/A</v>
      </c>
      <c r="E36" s="49" t="e">
        <f>IF(Inputs!K69="",NA(),Inputs!K69)</f>
        <v>#N/A</v>
      </c>
      <c r="F36" s="24" t="e">
        <f t="shared" si="2"/>
        <v>#N/A</v>
      </c>
      <c r="G36" s="24" t="e">
        <f t="shared" si="3"/>
        <v>#N/A</v>
      </c>
      <c r="H36" s="96">
        <f t="shared" si="1"/>
        <v>0</v>
      </c>
      <c r="I36" s="25">
        <f t="shared" si="4"/>
        <v>0</v>
      </c>
      <c r="J36" s="114"/>
      <c r="K36" s="114"/>
      <c r="U36" s="123"/>
      <c r="V36" s="2"/>
    </row>
    <row r="37" spans="1:22" ht="18" thickBot="1">
      <c r="A37" s="121"/>
      <c r="B37" s="48">
        <f>Inputs!A70</f>
        <v>18</v>
      </c>
      <c r="C37" s="47">
        <f t="shared" si="0"/>
        <v>1500</v>
      </c>
      <c r="D37" s="49" t="e">
        <f>IF(Inputs!J70="",NA(),Inputs!J70)</f>
        <v>#N/A</v>
      </c>
      <c r="E37" s="49" t="e">
        <f>IF(Inputs!K70="",NA(),Inputs!K70)</f>
        <v>#N/A</v>
      </c>
      <c r="F37" s="24" t="e">
        <f t="shared" si="2"/>
        <v>#N/A</v>
      </c>
      <c r="G37" s="24" t="e">
        <f t="shared" si="3"/>
        <v>#N/A</v>
      </c>
      <c r="H37" s="96">
        <f t="shared" si="1"/>
        <v>0</v>
      </c>
      <c r="I37" s="25">
        <f t="shared" si="4"/>
        <v>0</v>
      </c>
      <c r="J37" s="114"/>
      <c r="K37" s="114"/>
      <c r="U37" s="123"/>
      <c r="V37" s="2"/>
    </row>
    <row r="38" spans="1:22" ht="18" thickBot="1">
      <c r="A38" s="121"/>
      <c r="B38" s="48">
        <f>Inputs!A71</f>
        <v>19</v>
      </c>
      <c r="C38" s="47">
        <f t="shared" si="0"/>
        <v>1500</v>
      </c>
      <c r="D38" s="49" t="e">
        <f>IF(Inputs!J71="",NA(),Inputs!J71)</f>
        <v>#N/A</v>
      </c>
      <c r="E38" s="49" t="e">
        <f>IF(Inputs!K71="",NA(),Inputs!K71)</f>
        <v>#N/A</v>
      </c>
      <c r="F38" s="24" t="e">
        <f t="shared" si="2"/>
        <v>#N/A</v>
      </c>
      <c r="G38" s="24" t="e">
        <f t="shared" si="3"/>
        <v>#N/A</v>
      </c>
      <c r="H38" s="96">
        <f t="shared" si="1"/>
        <v>0</v>
      </c>
      <c r="I38" s="25">
        <f t="shared" si="4"/>
        <v>0</v>
      </c>
      <c r="J38" s="114"/>
      <c r="K38" s="114"/>
      <c r="U38" s="123"/>
      <c r="V38" s="2"/>
    </row>
    <row r="39" spans="1:22" ht="18" thickBot="1">
      <c r="A39" s="121"/>
      <c r="B39" s="48">
        <f>Inputs!A72</f>
        <v>20</v>
      </c>
      <c r="C39" s="47">
        <f t="shared" si="0"/>
        <v>1500</v>
      </c>
      <c r="D39" s="49" t="e">
        <f>IF(Inputs!J72="",NA(),Inputs!J72)</f>
        <v>#N/A</v>
      </c>
      <c r="E39" s="49" t="e">
        <f>IF(Inputs!K72="",NA(),Inputs!K72)</f>
        <v>#N/A</v>
      </c>
      <c r="F39" s="24" t="e">
        <f t="shared" si="2"/>
        <v>#N/A</v>
      </c>
      <c r="G39" s="24" t="e">
        <f t="shared" si="3"/>
        <v>#N/A</v>
      </c>
      <c r="H39" s="96">
        <f t="shared" si="1"/>
        <v>0</v>
      </c>
      <c r="I39" s="25">
        <f t="shared" si="4"/>
        <v>0</v>
      </c>
      <c r="J39" s="114"/>
      <c r="K39" s="114"/>
      <c r="U39" s="123"/>
      <c r="V39" s="2"/>
    </row>
    <row r="40" spans="1:22" ht="18" thickBot="1">
      <c r="A40" s="121"/>
      <c r="B40" s="48">
        <f>Inputs!A73</f>
        <v>21</v>
      </c>
      <c r="C40" s="47">
        <f t="shared" si="0"/>
        <v>1500</v>
      </c>
      <c r="D40" s="49" t="e">
        <f>IF(Inputs!J73="",NA(),Inputs!J73)</f>
        <v>#N/A</v>
      </c>
      <c r="E40" s="49" t="e">
        <f>IF(Inputs!K73="",NA(),Inputs!K73)</f>
        <v>#N/A</v>
      </c>
      <c r="F40" s="24" t="e">
        <f t="shared" si="2"/>
        <v>#N/A</v>
      </c>
      <c r="G40" s="24" t="e">
        <f t="shared" si="3"/>
        <v>#N/A</v>
      </c>
      <c r="H40" s="96">
        <f t="shared" si="1"/>
        <v>0</v>
      </c>
      <c r="I40" s="25">
        <f t="shared" si="4"/>
        <v>0</v>
      </c>
      <c r="J40" s="114"/>
      <c r="K40" s="114"/>
      <c r="U40" s="123"/>
      <c r="V40" s="2"/>
    </row>
    <row r="41" spans="1:22" ht="18" thickBot="1">
      <c r="A41" s="121"/>
      <c r="B41" s="48">
        <f>Inputs!A74</f>
        <v>22</v>
      </c>
      <c r="C41" s="47">
        <f t="shared" si="0"/>
        <v>1500</v>
      </c>
      <c r="D41" s="49" t="e">
        <f>IF(Inputs!J74="",NA(),Inputs!J74)</f>
        <v>#N/A</v>
      </c>
      <c r="E41" s="49" t="e">
        <f>IF(Inputs!K74="",NA(),Inputs!K74)</f>
        <v>#N/A</v>
      </c>
      <c r="F41" s="24" t="e">
        <f t="shared" si="2"/>
        <v>#N/A</v>
      </c>
      <c r="G41" s="24" t="e">
        <f t="shared" si="3"/>
        <v>#N/A</v>
      </c>
      <c r="H41" s="96">
        <f t="shared" si="1"/>
        <v>0</v>
      </c>
      <c r="I41" s="25">
        <f t="shared" si="4"/>
        <v>0</v>
      </c>
      <c r="J41" s="114"/>
      <c r="K41" s="114"/>
      <c r="U41" s="123"/>
      <c r="V41" s="2"/>
    </row>
    <row r="42" spans="1:22" ht="18" thickBot="1">
      <c r="A42" s="121"/>
      <c r="B42" s="48">
        <f>Inputs!A75</f>
        <v>23</v>
      </c>
      <c r="C42" s="47">
        <f t="shared" si="0"/>
        <v>1500</v>
      </c>
      <c r="D42" s="49" t="e">
        <f>IF(Inputs!J75="",NA(),Inputs!J75)</f>
        <v>#N/A</v>
      </c>
      <c r="E42" s="49" t="e">
        <f>IF(Inputs!K75="",NA(),Inputs!K75)</f>
        <v>#N/A</v>
      </c>
      <c r="F42" s="24" t="e">
        <f t="shared" si="2"/>
        <v>#N/A</v>
      </c>
      <c r="G42" s="24" t="e">
        <f t="shared" si="3"/>
        <v>#N/A</v>
      </c>
      <c r="H42" s="96">
        <f t="shared" si="1"/>
        <v>0</v>
      </c>
      <c r="I42" s="25">
        <f t="shared" si="4"/>
        <v>0</v>
      </c>
      <c r="J42" s="114"/>
      <c r="K42" s="114"/>
      <c r="U42" s="123"/>
      <c r="V42" s="2"/>
    </row>
    <row r="43" spans="1:22" ht="18" thickBot="1">
      <c r="A43" s="121"/>
      <c r="B43" s="48">
        <f>Inputs!A76</f>
        <v>24</v>
      </c>
      <c r="C43" s="47">
        <f t="shared" si="0"/>
        <v>1500</v>
      </c>
      <c r="D43" s="49" t="e">
        <f>IF(Inputs!J76="",NA(),Inputs!J76)</f>
        <v>#N/A</v>
      </c>
      <c r="E43" s="49" t="e">
        <f>IF(Inputs!K76="",NA(),Inputs!K76)</f>
        <v>#N/A</v>
      </c>
      <c r="F43" s="24" t="e">
        <f t="shared" si="2"/>
        <v>#N/A</v>
      </c>
      <c r="G43" s="24" t="e">
        <f t="shared" si="3"/>
        <v>#N/A</v>
      </c>
      <c r="H43" s="96">
        <f t="shared" si="1"/>
        <v>0</v>
      </c>
      <c r="I43" s="25">
        <f t="shared" si="4"/>
        <v>0</v>
      </c>
      <c r="J43" s="114"/>
      <c r="K43" s="114"/>
      <c r="U43" s="123"/>
      <c r="V43" s="2"/>
    </row>
    <row r="44" spans="1:22" ht="18" thickBot="1">
      <c r="A44" s="121"/>
      <c r="B44" s="48">
        <f>Inputs!A77</f>
        <v>25</v>
      </c>
      <c r="C44" s="47">
        <f t="shared" si="0"/>
        <v>1500</v>
      </c>
      <c r="D44" s="49" t="e">
        <f>IF(Inputs!J77="",NA(),Inputs!J77)</f>
        <v>#N/A</v>
      </c>
      <c r="E44" s="49" t="e">
        <f>IF(Inputs!K77="",NA(),Inputs!K77)</f>
        <v>#N/A</v>
      </c>
      <c r="F44" s="24" t="e">
        <f t="shared" si="2"/>
        <v>#N/A</v>
      </c>
      <c r="G44" s="24" t="e">
        <f t="shared" si="3"/>
        <v>#N/A</v>
      </c>
      <c r="H44" s="96">
        <f t="shared" si="1"/>
        <v>0</v>
      </c>
      <c r="I44" s="25">
        <f t="shared" si="4"/>
        <v>0</v>
      </c>
      <c r="J44" s="114"/>
      <c r="K44" s="114"/>
      <c r="U44" s="123"/>
      <c r="V44" s="2"/>
    </row>
    <row r="45" spans="1:22" ht="18" thickBot="1">
      <c r="A45" s="121"/>
      <c r="B45" s="48">
        <f>Inputs!A78</f>
        <v>26</v>
      </c>
      <c r="C45" s="47">
        <f t="shared" si="0"/>
        <v>1500</v>
      </c>
      <c r="D45" s="49" t="e">
        <f>IF(Inputs!J78="",NA(),Inputs!J78)</f>
        <v>#N/A</v>
      </c>
      <c r="E45" s="49" t="e">
        <f>IF(Inputs!K78="",NA(),Inputs!K78)</f>
        <v>#N/A</v>
      </c>
      <c r="F45" s="24" t="e">
        <f t="shared" si="2"/>
        <v>#N/A</v>
      </c>
      <c r="G45" s="24" t="e">
        <f t="shared" si="3"/>
        <v>#N/A</v>
      </c>
      <c r="H45" s="96">
        <f t="shared" si="1"/>
        <v>0</v>
      </c>
      <c r="I45" s="25">
        <f t="shared" si="4"/>
        <v>0</v>
      </c>
      <c r="J45" s="114"/>
      <c r="K45" s="114"/>
      <c r="U45" s="123"/>
      <c r="V45" s="2"/>
    </row>
    <row r="46" spans="1:22" ht="18" thickBot="1">
      <c r="A46" s="121"/>
      <c r="B46" s="48">
        <f>Inputs!A79</f>
        <v>27</v>
      </c>
      <c r="C46" s="47">
        <f t="shared" si="0"/>
        <v>1500</v>
      </c>
      <c r="D46" s="49" t="e">
        <f>IF(Inputs!J79="",NA(),Inputs!J79)</f>
        <v>#N/A</v>
      </c>
      <c r="E46" s="49" t="e">
        <f>IF(Inputs!K79="",NA(),Inputs!K79)</f>
        <v>#N/A</v>
      </c>
      <c r="F46" s="24" t="e">
        <f t="shared" si="2"/>
        <v>#N/A</v>
      </c>
      <c r="G46" s="24" t="e">
        <f t="shared" si="3"/>
        <v>#N/A</v>
      </c>
      <c r="H46" s="96">
        <f t="shared" si="1"/>
        <v>0</v>
      </c>
      <c r="I46" s="25">
        <f t="shared" si="4"/>
        <v>0</v>
      </c>
      <c r="J46" s="114"/>
      <c r="K46" s="114"/>
      <c r="U46" s="123"/>
      <c r="V46" s="2"/>
    </row>
    <row r="47" spans="1:22" ht="18" thickBot="1">
      <c r="A47" s="121"/>
      <c r="B47" s="48">
        <f>Inputs!A80</f>
        <v>28</v>
      </c>
      <c r="C47" s="47">
        <f t="shared" si="0"/>
        <v>1500</v>
      </c>
      <c r="D47" s="49" t="e">
        <f>IF(Inputs!J80="",NA(),Inputs!J80)</f>
        <v>#N/A</v>
      </c>
      <c r="E47" s="49" t="e">
        <f>IF(Inputs!K80="",NA(),Inputs!K80)</f>
        <v>#N/A</v>
      </c>
      <c r="F47" s="24" t="e">
        <f t="shared" si="2"/>
        <v>#N/A</v>
      </c>
      <c r="G47" s="24" t="e">
        <f t="shared" si="3"/>
        <v>#N/A</v>
      </c>
      <c r="H47" s="96">
        <f t="shared" si="1"/>
        <v>0</v>
      </c>
      <c r="I47" s="25">
        <f t="shared" si="4"/>
        <v>0</v>
      </c>
      <c r="J47" s="114"/>
      <c r="K47" s="114"/>
      <c r="U47" s="123"/>
      <c r="V47" s="2"/>
    </row>
    <row r="48" spans="1:22" ht="18" thickBot="1">
      <c r="A48" s="121"/>
      <c r="B48" s="48">
        <f>Inputs!A81</f>
        <v>29</v>
      </c>
      <c r="C48" s="47">
        <f t="shared" si="0"/>
        <v>1500</v>
      </c>
      <c r="D48" s="49" t="e">
        <f>IF(Inputs!J81="",NA(),Inputs!J81)</f>
        <v>#N/A</v>
      </c>
      <c r="E48" s="49" t="e">
        <f>IF(Inputs!K81="",NA(),Inputs!K81)</f>
        <v>#N/A</v>
      </c>
      <c r="F48" s="24" t="e">
        <f t="shared" si="2"/>
        <v>#N/A</v>
      </c>
      <c r="G48" s="24" t="e">
        <f t="shared" si="3"/>
        <v>#N/A</v>
      </c>
      <c r="H48" s="96">
        <f t="shared" si="1"/>
        <v>0</v>
      </c>
      <c r="I48" s="25">
        <f t="shared" si="4"/>
        <v>0</v>
      </c>
      <c r="J48" s="114"/>
      <c r="K48" s="114"/>
      <c r="U48" s="123"/>
      <c r="V48" s="2"/>
    </row>
    <row r="49" spans="1:22" ht="18" thickBot="1">
      <c r="A49" s="121"/>
      <c r="B49" s="48">
        <f>Inputs!A82</f>
        <v>30</v>
      </c>
      <c r="C49" s="47">
        <f t="shared" si="0"/>
        <v>1500</v>
      </c>
      <c r="D49" s="49" t="e">
        <f>IF(Inputs!J82="",NA(),Inputs!J82)</f>
        <v>#N/A</v>
      </c>
      <c r="E49" s="49" t="e">
        <f>IF(Inputs!K82="",NA(),Inputs!K82)</f>
        <v>#N/A</v>
      </c>
      <c r="F49" s="24" t="e">
        <f t="shared" si="2"/>
        <v>#N/A</v>
      </c>
      <c r="G49" s="24" t="e">
        <f t="shared" si="3"/>
        <v>#N/A</v>
      </c>
      <c r="H49" s="96">
        <f t="shared" si="1"/>
        <v>0</v>
      </c>
      <c r="I49" s="25">
        <f t="shared" si="4"/>
        <v>0</v>
      </c>
      <c r="J49" s="114"/>
      <c r="K49" s="114"/>
      <c r="U49" s="123"/>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-31.375</v>
      </c>
      <c r="E51" s="95">
        <f t="array" ref="E51">AVERAGE(IF(ISNUMBER(E20:E49),E20:E49))</f>
        <v>14.5</v>
      </c>
      <c r="F51" s="95">
        <f t="array" ref="F51">AVERAGE(IF(ISNUMBER(F20:F49),F20:F49))</f>
        <v>-0.20916666666666667</v>
      </c>
      <c r="G51" s="95">
        <f t="array" ref="G51">AVERAGE(IF(ISNUMBER(G20:G49),G20:G49))</f>
        <v>9.6666666666666651E-2</v>
      </c>
      <c r="H51" s="26" t="s">
        <v>33</v>
      </c>
      <c r="I51" s="27">
        <f>100*(NORMDIST(B12/2,F51,F52,1)-NORMDIST(-B12/2,F51,F52,1))</f>
        <v>98.185726051340239</v>
      </c>
      <c r="J51" s="28"/>
      <c r="K51" s="28"/>
      <c r="M51" s="28"/>
    </row>
    <row r="52" spans="1:22" ht="19.5" customHeight="1" thickTop="1">
      <c r="B52" s="315" t="s">
        <v>42</v>
      </c>
      <c r="C52" s="316"/>
      <c r="D52" s="29">
        <f t="array" ref="D52">STDEV(IF(ISNUMBER(D20:D49),D20:D49))</f>
        <v>39.88890823274059</v>
      </c>
      <c r="E52" s="29">
        <f t="array" ref="E52">STDEV(IF(ISNUMBER(E20:E49),E20:E49))</f>
        <v>72.490393452216438</v>
      </c>
      <c r="F52" s="45">
        <f t="array" ref="F52">STDEV(IF(ISNUMBER(F20:F49),F20:F49))</f>
        <v>0.26592605488493726</v>
      </c>
      <c r="G52" s="45">
        <f t="array" ref="G52">STDEV(IF(ISNUMBER(G20:G49),G20:G49))</f>
        <v>0.48326928968144295</v>
      </c>
      <c r="H52" s="26" t="s">
        <v>34</v>
      </c>
      <c r="I52" s="30">
        <f>100*(NORMDIST(B13/2,G51,G52,1)-NORMDIST(-B13/2,G51,G52,1))</f>
        <v>88.017243712477438</v>
      </c>
      <c r="J52" s="28"/>
      <c r="K52" s="28"/>
    </row>
    <row r="53" spans="1:22" ht="18.75" customHeight="1">
      <c r="B53" s="315" t="s">
        <v>43</v>
      </c>
      <c r="C53" s="316"/>
      <c r="D53" s="29">
        <f t="array" ref="D53">ABS(MAX(IF(ISNUMBER(D20:D49),(D20:D49))-(MIN(IF(ISNUMBER(D20:D49),(D20:D49))))))</f>
        <v>123</v>
      </c>
      <c r="E53" s="29">
        <f t="array" ref="E53">ABS(MAX(IF(ISNUMBER(E20:E49),(E20:E49))-(MIN(IF(ISNUMBER(E20:E49),(E20:E49))))))</f>
        <v>184</v>
      </c>
      <c r="F53" s="90">
        <f t="array" ref="F53">ABS(MAX(IF(ISNUMBER(F20:F49),(F20:F49))-(MIN(IF(ISNUMBER(F20:F49),(F20:F49))))))</f>
        <v>0.82000000000000006</v>
      </c>
      <c r="G53" s="90">
        <f t="array" ref="G53">ABS(MAX(IF(ISNUMBER(G20:G49),(G20:G49))-(MIN(IF(ISNUMBER(G20:G49),(G20:G49))))))</f>
        <v>1.2266666666666666</v>
      </c>
      <c r="H53" s="91" t="s">
        <v>44</v>
      </c>
      <c r="I53" s="46">
        <f>1-(1-(I51*I52/10000))^5</f>
        <v>0.99995382151095435</v>
      </c>
      <c r="J53" s="115"/>
      <c r="K53" s="115"/>
      <c r="L53" s="31"/>
    </row>
    <row r="54" spans="1:22" ht="18.75" customHeight="1" thickBot="1">
      <c r="B54" s="309" t="s">
        <v>45</v>
      </c>
      <c r="C54" s="310"/>
      <c r="D54" s="32">
        <f t="array" ref="D54">MAX(ABS(MAX(IF(NOT(ISNA(D20:D49)),D20:D49))-AVERAGE(IF(ISNUMBER(D20:D49),D20:D49))),ABS(MIN(IF(NOT(ISNA(D20:D49)),D20:D49))-AVERAGE(IF(ISNUMBER(D20:D49),D20:D49))))</f>
        <v>61.625</v>
      </c>
      <c r="E54" s="32">
        <f t="array" ref="E54">MAX(ABS(MAX(IF(NOT(ISNA(E20:E49)),E20:E49))-AVERAGE(IF(ISNUMBER(E20:E49),E20:E49))),ABS(MIN(IF(NOT(ISNA(E20:E49)),E20:E49))-AVERAGE(IF(ISNUMBER(E20:E49),E20:E49))))</f>
        <v>105.5</v>
      </c>
      <c r="F54" s="32">
        <f t="array" ref="F54">MAX(ABS(MAX(IF(NOT(ISNA(F20:F49)),F20:F49))-AVERAGE(IF(ISNUMBER(F20:F49),F20:F49))),ABS(MIN(IF(NOT(ISNA(F20:F49)),F20:F49))-AVERAGE(IF(ISNUMBER(F20:F49),F20:F49))))</f>
        <v>0.41083333333333333</v>
      </c>
      <c r="G54" s="32">
        <f t="array" ref="G54">MAX(ABS(MAX(IF(NOT(ISNA(G20:G49)),G20:G49))-AVERAGE(IF(ISNUMBER(G20:G49),G20:G49))),ABS(MIN(IF(NOT(ISNA(G20:G49)),G20:G49))-AVERAGE(IF(ISNUMBER(G20:G49),G20:G49))))</f>
        <v>0.70333333333333337</v>
      </c>
      <c r="H54" s="91" t="s">
        <v>56</v>
      </c>
      <c r="I54" s="46">
        <f>1-(1-(I51*I52/10000))^3</f>
        <v>0.99749582986815954</v>
      </c>
      <c r="J54" s="115"/>
      <c r="K54" s="115"/>
      <c r="L54" s="31"/>
    </row>
    <row r="55" spans="1:22" ht="21.6" thickTop="1">
      <c r="B55" s="33"/>
      <c r="H55" s="91" t="s">
        <v>57</v>
      </c>
      <c r="I55" s="46">
        <f>1-(1-(I51*I52/10000))^2</f>
        <v>0.98155936433453583</v>
      </c>
      <c r="J55" s="115"/>
      <c r="K55" s="115"/>
    </row>
    <row r="56" spans="1:22" ht="18.75" customHeight="1">
      <c r="C56" s="34"/>
      <c r="E56" s="35"/>
      <c r="H56" s="91" t="s">
        <v>58</v>
      </c>
      <c r="I56" s="46">
        <f>1-(1-(I51*I52/10000))^1</f>
        <v>0.86420369789473583</v>
      </c>
      <c r="J56" s="115"/>
      <c r="K56" s="115"/>
    </row>
    <row r="57" spans="1:22" ht="23.4" thickBot="1">
      <c r="H57" s="92" t="str">
        <f>Inputs!A6</f>
        <v>SW Ver:</v>
      </c>
      <c r="I57" s="88"/>
      <c r="J57" s="116"/>
      <c r="K57" s="116"/>
    </row>
    <row r="58" spans="1:22" ht="23.4" thickBot="1">
      <c r="H58" s="87" t="str">
        <f>Inputs!A7</f>
        <v>FCS App:</v>
      </c>
      <c r="I58" s="89">
        <f>Inputs!J7</f>
        <v>0</v>
      </c>
      <c r="J58" s="117"/>
      <c r="K58" s="117"/>
      <c r="L58" s="43" t="s">
        <v>50</v>
      </c>
      <c r="M58" s="44">
        <f t="array" ref="M58">MAX(IF(NOT(ISNA(D20:D49)),D20:D49))</f>
        <v>30</v>
      </c>
      <c r="N58" s="44">
        <f t="array" ref="N58">MAX(IF(NOT(ISNA(E20:E49)),E20:E49))</f>
        <v>93</v>
      </c>
    </row>
    <row r="59" spans="1:22" ht="23.4" thickBot="1">
      <c r="H59" s="87" t="str">
        <f>Inputs!A8</f>
        <v>EDSS Control:</v>
      </c>
      <c r="I59" s="89">
        <f>Inputs!J8</f>
        <v>0</v>
      </c>
      <c r="J59" s="117"/>
      <c r="K59" s="117"/>
      <c r="L59" s="43" t="s">
        <v>51</v>
      </c>
      <c r="M59" s="44">
        <f t="array" ref="M59">MIN(IF(NOT(ISNA(D20:D49)),D20:D49))</f>
        <v>-93</v>
      </c>
      <c r="N59" s="44">
        <f t="array" ref="N59">MIN(IF(NOT(ISNA(E20:E49)),E20:E49))</f>
        <v>-91</v>
      </c>
    </row>
    <row r="60" spans="1:22" ht="23.4" thickBot="1">
      <c r="H60" s="87" t="str">
        <f>Inputs!A9</f>
        <v>FCS Servo:</v>
      </c>
      <c r="I60" s="89">
        <f>Inputs!J9</f>
        <v>0</v>
      </c>
      <c r="J60" s="117"/>
      <c r="K60" s="117"/>
      <c r="L60" s="43"/>
      <c r="M60" s="44"/>
      <c r="N60" s="44"/>
    </row>
    <row r="61" spans="1:22">
      <c r="L61" s="43"/>
      <c r="M61" s="44">
        <f>M59</f>
        <v>-93</v>
      </c>
      <c r="N61" s="44">
        <f>N59</f>
        <v>-91</v>
      </c>
    </row>
    <row r="62" spans="1:22">
      <c r="L62" s="43"/>
      <c r="M62" s="44">
        <f>M59</f>
        <v>-93</v>
      </c>
      <c r="N62" s="44">
        <f>N58</f>
        <v>93</v>
      </c>
    </row>
    <row r="63" spans="1:22">
      <c r="L63" s="43"/>
      <c r="M63" s="44">
        <f>M58</f>
        <v>30</v>
      </c>
      <c r="N63" s="44">
        <f>N58</f>
        <v>93</v>
      </c>
    </row>
    <row r="64" spans="1:22">
      <c r="H64" s="40">
        <f>(B10/2)*100</f>
        <v>114.99999999999999</v>
      </c>
      <c r="I64" s="40">
        <f>(B11/2)*100</f>
        <v>114.99999999999999</v>
      </c>
      <c r="J64" s="40"/>
      <c r="K64" s="40"/>
      <c r="L64" s="43"/>
      <c r="M64" s="44">
        <f>M58</f>
        <v>30</v>
      </c>
      <c r="N64" s="44">
        <f>N59</f>
        <v>-91</v>
      </c>
      <c r="V64" s="2"/>
    </row>
    <row r="65" spans="8:22">
      <c r="H65" s="40">
        <v>115</v>
      </c>
      <c r="I65" s="40">
        <f>(B11/2)*-100</f>
        <v>-114.99999999999999</v>
      </c>
      <c r="J65" s="40"/>
      <c r="K65" s="40"/>
      <c r="L65" s="43"/>
      <c r="M65" s="44">
        <f>M59</f>
        <v>-93</v>
      </c>
      <c r="N65" s="44">
        <f>N59</f>
        <v>-91</v>
      </c>
      <c r="V65" s="2"/>
    </row>
    <row r="66" spans="8:22">
      <c r="H66" s="40">
        <f>(B10/2)*-100</f>
        <v>-114.99999999999999</v>
      </c>
      <c r="I66" s="40">
        <f>(B11/2)*-100</f>
        <v>-114.99999999999999</v>
      </c>
      <c r="J66" s="40"/>
      <c r="K66" s="40"/>
      <c r="V66" s="2"/>
    </row>
    <row r="67" spans="8:22">
      <c r="H67" s="40">
        <f>(B10/2)*-100</f>
        <v>-114.99999999999999</v>
      </c>
      <c r="I67" s="40">
        <f>(B11/2)*100</f>
        <v>114.99999999999999</v>
      </c>
      <c r="J67" s="40"/>
      <c r="K67" s="40"/>
      <c r="V67" s="2"/>
    </row>
    <row r="68" spans="8:22">
      <c r="H68" s="40">
        <f>(B10/2)*100</f>
        <v>114.99999999999999</v>
      </c>
      <c r="I68" s="40">
        <f>(B11/2)*100</f>
        <v>114.99999999999999</v>
      </c>
      <c r="J68" s="40"/>
      <c r="K68" s="40"/>
      <c r="V68" s="2"/>
    </row>
    <row r="84" spans="5:22">
      <c r="E84" s="2" t="s">
        <v>47</v>
      </c>
      <c r="V84" s="2"/>
    </row>
  </sheetData>
  <mergeCells count="36">
    <mergeCell ref="F11:G11"/>
    <mergeCell ref="I11:J11"/>
    <mergeCell ref="B1:I1"/>
    <mergeCell ref="A5:B5"/>
    <mergeCell ref="D5:G5"/>
    <mergeCell ref="I5:K5"/>
    <mergeCell ref="F6:G6"/>
    <mergeCell ref="F7:G7"/>
    <mergeCell ref="F8:G8"/>
    <mergeCell ref="A9:B9"/>
    <mergeCell ref="D9:G9"/>
    <mergeCell ref="F10:G10"/>
    <mergeCell ref="I10:K10"/>
    <mergeCell ref="B4:I4"/>
    <mergeCell ref="F12:G12"/>
    <mergeCell ref="I12:J12"/>
    <mergeCell ref="F13:G13"/>
    <mergeCell ref="I13:J13"/>
    <mergeCell ref="D14:E14"/>
    <mergeCell ref="I14:J14"/>
    <mergeCell ref="B54:C54"/>
    <mergeCell ref="D15:E15"/>
    <mergeCell ref="I15:J15"/>
    <mergeCell ref="D16:E16"/>
    <mergeCell ref="A18:A19"/>
    <mergeCell ref="B18:B19"/>
    <mergeCell ref="C18:C19"/>
    <mergeCell ref="D18:E18"/>
    <mergeCell ref="F18:G18"/>
    <mergeCell ref="H18:H19"/>
    <mergeCell ref="I18:I19"/>
    <mergeCell ref="B50:G50"/>
    <mergeCell ref="H50:I50"/>
    <mergeCell ref="B51:C51"/>
    <mergeCell ref="B52:C52"/>
    <mergeCell ref="B53:C53"/>
  </mergeCells>
  <printOptions horizontalCentered="1"/>
  <pageMargins left="0" right="0" top="0" bottom="0" header="0" footer="0"/>
  <pageSetup scale="57"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60" zoomScaleNormal="60" zoomScaleSheetLayoutView="75" workbookViewId="0"/>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0.8867187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23"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22" ht="33" customHeight="1">
      <c r="A1" s="1"/>
      <c r="B1" s="307" t="str">
        <f>Inputs!A1</f>
        <v>Firing- BMP ATK MK44 30mm  UT30MK2</v>
      </c>
      <c r="C1" s="308"/>
      <c r="D1" s="308"/>
      <c r="E1" s="308"/>
      <c r="F1" s="308"/>
      <c r="G1" s="308"/>
      <c r="H1" s="308"/>
      <c r="I1" s="308"/>
      <c r="J1" s="123"/>
      <c r="K1" s="123"/>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Moving - Static. 
Range [m]:1500 0
Gun Jump: : 0 , 0
Mean:-0.25 , -0.05
Standard Deviation:0.18 , 0.36
Maximum Difference:0.46 , 0.93
Total in Target: 0 / 0</v>
      </c>
    </row>
    <row r="2" spans="1:22" ht="18.75" customHeight="1" thickBot="1">
      <c r="B2" s="3" t="str">
        <f>Inputs!A2</f>
        <v>Commander:</v>
      </c>
      <c r="C2" s="67">
        <f>Inputs!L2</f>
        <v>0</v>
      </c>
      <c r="D2" s="3" t="str">
        <f>Inputs!A3</f>
        <v xml:space="preserve">Gunner: </v>
      </c>
      <c r="E2" s="67">
        <f>Inputs!L3</f>
        <v>0</v>
      </c>
      <c r="F2" s="3" t="str">
        <f>Inputs!A4</f>
        <v xml:space="preserve">Loader: </v>
      </c>
      <c r="G2" s="66">
        <f>Inputs!L4</f>
        <v>0</v>
      </c>
      <c r="H2" s="3" t="str">
        <f>Inputs!A5</f>
        <v>Driver:</v>
      </c>
      <c r="I2" s="67">
        <f>Inputs!L5</f>
        <v>0</v>
      </c>
      <c r="J2" s="111"/>
      <c r="K2" s="111"/>
    </row>
    <row r="3" spans="1:22">
      <c r="A3" s="2" t="str">
        <f>Inputs!A11</f>
        <v>Project:</v>
      </c>
      <c r="B3" s="75" t="str">
        <f>Inputs!L11</f>
        <v>EMINT</v>
      </c>
      <c r="C3" s="74"/>
      <c r="D3" s="74"/>
      <c r="E3" s="74"/>
      <c r="F3" s="74"/>
      <c r="G3" s="74"/>
      <c r="H3" s="74"/>
      <c r="I3" s="74"/>
      <c r="J3" s="112"/>
      <c r="K3" s="112"/>
    </row>
    <row r="4" spans="1:22" ht="18.600000000000001" thickBot="1">
      <c r="A4" s="2" t="str">
        <f>Inputs!A47</f>
        <v xml:space="preserve">Remarks: </v>
      </c>
      <c r="B4" s="337">
        <f>Inputs!L47</f>
        <v>0</v>
      </c>
      <c r="C4" s="337"/>
      <c r="D4" s="337"/>
      <c r="E4" s="337"/>
      <c r="F4" s="337"/>
      <c r="G4" s="337"/>
      <c r="H4" s="337"/>
      <c r="I4" s="337"/>
      <c r="J4" s="112"/>
      <c r="K4" s="112"/>
      <c r="V4" s="144"/>
    </row>
    <row r="5" spans="1:22" ht="18.600000000000001" thickTop="1" thickBot="1">
      <c r="A5" s="332" t="s">
        <v>6</v>
      </c>
      <c r="B5" s="333"/>
      <c r="D5" s="332" t="str">
        <f>Inputs!A22</f>
        <v>Operational Conditions:</v>
      </c>
      <c r="E5" s="334"/>
      <c r="F5" s="334"/>
      <c r="G5" s="333"/>
      <c r="I5" s="332" t="str">
        <f>Inputs!A34</f>
        <v>Tank/Target Status</v>
      </c>
      <c r="J5" s="334"/>
      <c r="K5" s="333"/>
    </row>
    <row r="6" spans="1:22" ht="18.600000000000001" thickTop="1" thickBot="1">
      <c r="A6" s="4" t="str">
        <f>Inputs!A12</f>
        <v>Location:</v>
      </c>
      <c r="B6" s="68" t="str">
        <f>Inputs!L12</f>
        <v>Myanmar</v>
      </c>
      <c r="D6" s="5" t="str">
        <f>Inputs!A23</f>
        <v>Turret Mode:</v>
      </c>
      <c r="E6" s="6"/>
      <c r="F6" s="335">
        <f>Inputs!L23</f>
        <v>0</v>
      </c>
      <c r="G6" s="336"/>
      <c r="I6" s="124" t="str">
        <f>Inputs!A35</f>
        <v>Item:</v>
      </c>
      <c r="J6" s="126" t="s">
        <v>10</v>
      </c>
      <c r="K6" s="125" t="s">
        <v>11</v>
      </c>
    </row>
    <row r="7" spans="1:22" ht="18.600000000000001" thickTop="1" thickBot="1">
      <c r="A7" s="4" t="str">
        <f>Inputs!A13</f>
        <v>Date:</v>
      </c>
      <c r="B7" s="69">
        <f>Inputs!L13</f>
        <v>0</v>
      </c>
      <c r="D7" s="5" t="str">
        <f>Inputs!A24</f>
        <v>Ammunition:</v>
      </c>
      <c r="E7" s="8"/>
      <c r="F7" s="335" t="str">
        <f>Inputs!L24</f>
        <v>25 mm HE</v>
      </c>
      <c r="G7" s="336"/>
      <c r="I7" s="9" t="s">
        <v>14</v>
      </c>
      <c r="J7" s="70" t="str">
        <f>Inputs!L36</f>
        <v>Moving</v>
      </c>
      <c r="K7" s="71">
        <f>Inputs!M36</f>
        <v>0</v>
      </c>
    </row>
    <row r="8" spans="1:22" ht="18.600000000000001" thickTop="1" thickBot="1">
      <c r="A8" s="4" t="str">
        <f>Inputs!A15</f>
        <v>Range [m]:</v>
      </c>
      <c r="B8" s="120">
        <f>Inputs!L15</f>
        <v>1500</v>
      </c>
      <c r="D8" s="5" t="str">
        <f>Inputs!A25</f>
        <v>Aiming Through (Camera):</v>
      </c>
      <c r="E8" s="56"/>
      <c r="F8" s="335">
        <f>Inputs!L25</f>
        <v>0</v>
      </c>
      <c r="G8" s="336"/>
      <c r="I8" s="7" t="s">
        <v>16</v>
      </c>
      <c r="J8" s="70" t="str">
        <f>Inputs!L37</f>
        <v>Static</v>
      </c>
      <c r="K8" s="71">
        <f>Inputs!M37</f>
        <v>0</v>
      </c>
    </row>
    <row r="9" spans="1:22" ht="18.600000000000001" thickTop="1" thickBot="1">
      <c r="A9" s="332" t="str">
        <f>Inputs!A16</f>
        <v>Target Size:</v>
      </c>
      <c r="B9" s="333"/>
      <c r="D9" s="332" t="str">
        <f>Inputs!A26</f>
        <v>Environmental Conditions:</v>
      </c>
      <c r="E9" s="334"/>
      <c r="F9" s="334"/>
      <c r="G9" s="333"/>
      <c r="H9" s="10"/>
      <c r="I9" s="11" t="s">
        <v>19</v>
      </c>
      <c r="J9" s="70">
        <f>Inputs!L38</f>
        <v>12</v>
      </c>
      <c r="K9" s="71">
        <f>Inputs!M38</f>
        <v>0</v>
      </c>
    </row>
    <row r="10" spans="1:22" ht="18.600000000000001" thickTop="1" thickBot="1">
      <c r="A10" s="4" t="str">
        <f>Inputs!L16</f>
        <v>Traverse Size [m]</v>
      </c>
      <c r="B10" s="38">
        <f>Inputs!L17</f>
        <v>2.2999999999999998</v>
      </c>
      <c r="D10" s="5" t="str">
        <f>Inputs!A27</f>
        <v>Air Temperature [°C]:</v>
      </c>
      <c r="E10" s="6"/>
      <c r="F10" s="325">
        <f>Inputs!L27</f>
        <v>0</v>
      </c>
      <c r="G10" s="326"/>
      <c r="I10" s="332" t="str">
        <f>Inputs!A39</f>
        <v>Rounds Information:</v>
      </c>
      <c r="J10" s="334"/>
      <c r="K10" s="333"/>
    </row>
    <row r="11" spans="1:22" ht="18.600000000000001" thickTop="1" thickBot="1">
      <c r="A11" s="4" t="str">
        <f>Inputs!M16</f>
        <v>Elevation Size [m]</v>
      </c>
      <c r="B11" s="38">
        <f>Inputs!M17</f>
        <v>2.2999999999999998</v>
      </c>
      <c r="D11" s="5" t="str">
        <f>Inputs!A28</f>
        <v>Altitude [m]:</v>
      </c>
      <c r="E11" s="8"/>
      <c r="F11" s="325">
        <f>Inputs!L28</f>
        <v>0</v>
      </c>
      <c r="G11" s="326"/>
      <c r="H11" s="123"/>
      <c r="I11" s="323" t="str">
        <f>Inputs!A40</f>
        <v>Rounds Type</v>
      </c>
      <c r="J11" s="324"/>
      <c r="K11" s="119" t="str">
        <f>Inputs!L40</f>
        <v>No. of Rounds</v>
      </c>
    </row>
    <row r="12" spans="1:22" ht="18.600000000000001" thickTop="1" thickBot="1">
      <c r="A12" s="4" t="str">
        <f>Inputs!L18</f>
        <v>Traverse Size [mills]</v>
      </c>
      <c r="B12" s="38">
        <f>Inputs!L19</f>
        <v>1.5333333333333332</v>
      </c>
      <c r="D12" s="5" t="str">
        <f>Inputs!A29</f>
        <v>Ammu. Temp. [°C]:</v>
      </c>
      <c r="E12" s="8"/>
      <c r="F12" s="325">
        <f>Inputs!L29</f>
        <v>0</v>
      </c>
      <c r="G12" s="326"/>
      <c r="H12" s="123"/>
      <c r="I12" s="323" t="str">
        <f>Inputs!A41</f>
        <v>Warm-Up</v>
      </c>
      <c r="J12" s="324"/>
      <c r="K12" s="39">
        <f>Inputs!L41</f>
        <v>0</v>
      </c>
    </row>
    <row r="13" spans="1:22" ht="18.600000000000001" thickTop="1" thickBot="1">
      <c r="A13" s="4" t="str">
        <f>Inputs!M18</f>
        <v>Elevation Size [mills]</v>
      </c>
      <c r="B13" s="38" t="str">
        <f>Inputs!M19</f>
        <v>|</v>
      </c>
      <c r="D13" s="5" t="str">
        <f>Inputs!A30</f>
        <v>Crosswind [m/s]:</v>
      </c>
      <c r="E13" s="13"/>
      <c r="F13" s="325">
        <f>Inputs!L30</f>
        <v>3</v>
      </c>
      <c r="G13" s="326"/>
      <c r="H13" s="123"/>
      <c r="I13" s="323" t="str">
        <f>Inputs!A42</f>
        <v>Real Firing</v>
      </c>
      <c r="J13" s="324"/>
      <c r="K13" s="39">
        <f>Inputs!L42</f>
        <v>0</v>
      </c>
    </row>
    <row r="14" spans="1:22" ht="18.600000000000001" thickTop="1" thickBot="1">
      <c r="A14" s="4" t="str">
        <f>Inputs!A20</f>
        <v>Fire Type</v>
      </c>
      <c r="B14" s="38">
        <f>Inputs!L20</f>
        <v>0</v>
      </c>
      <c r="D14" s="327" t="str">
        <f>Inputs!A31</f>
        <v>Gun Jump:</v>
      </c>
      <c r="E14" s="328"/>
      <c r="F14" s="41" t="str">
        <f>Inputs!M31</f>
        <v>Traverse</v>
      </c>
      <c r="G14" s="42" t="str">
        <f>Inputs!L31</f>
        <v>Elevation</v>
      </c>
      <c r="H14" s="123"/>
      <c r="I14" s="323" t="str">
        <f>Inputs!A43</f>
        <v xml:space="preserve">Total in Target: </v>
      </c>
      <c r="J14" s="324"/>
      <c r="K14" s="39">
        <f>Inputs!L43</f>
        <v>0</v>
      </c>
    </row>
    <row r="15" spans="1:22" ht="19.5" customHeight="1" thickTop="1" thickBot="1">
      <c r="A15" s="4" t="str">
        <f>Inputs!A14</f>
        <v>Time:</v>
      </c>
      <c r="B15" s="37">
        <f>Inputs!L14</f>
        <v>0</v>
      </c>
      <c r="C15" s="14"/>
      <c r="D15" s="329" t="str">
        <f>Inputs!A32</f>
        <v>Single</v>
      </c>
      <c r="E15" s="321"/>
      <c r="F15" s="36">
        <f>Inputs!M32</f>
        <v>0</v>
      </c>
      <c r="G15" s="36">
        <f>Inputs!L32</f>
        <v>0</v>
      </c>
      <c r="H15" s="15"/>
      <c r="I15" s="323" t="str">
        <f>Inputs!A44</f>
        <v>Missing rounds</v>
      </c>
      <c r="J15" s="324"/>
      <c r="K15" s="39">
        <f>Inputs!L44</f>
        <v>0</v>
      </c>
    </row>
    <row r="16" spans="1:22" ht="19.5" customHeight="1" thickTop="1" thickBot="1">
      <c r="A16" s="4" t="str">
        <f>Inputs!A21</f>
        <v>A0- M.Velocity</v>
      </c>
      <c r="B16" s="38">
        <f>Inputs!L21</f>
        <v>0</v>
      </c>
      <c r="C16" s="14"/>
      <c r="D16" s="330" t="str">
        <f>Inputs!A33</f>
        <v>Burst</v>
      </c>
      <c r="E16" s="331"/>
      <c r="F16" s="36">
        <f>Inputs!M33</f>
        <v>0</v>
      </c>
      <c r="G16" s="36">
        <f>Inputs!L33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23"/>
      <c r="V18" s="2"/>
    </row>
    <row r="19" spans="1:22" ht="18.600000000000001" thickTop="1" thickBot="1">
      <c r="A19" s="317"/>
      <c r="B19" s="318"/>
      <c r="C19" s="306"/>
      <c r="D19" s="122" t="s">
        <v>33</v>
      </c>
      <c r="E19" s="12" t="s">
        <v>34</v>
      </c>
      <c r="F19" s="12" t="s">
        <v>33</v>
      </c>
      <c r="G19" s="12" t="s">
        <v>34</v>
      </c>
      <c r="H19" s="306"/>
      <c r="I19" s="306"/>
      <c r="J19" s="113"/>
      <c r="K19" s="113"/>
      <c r="U19" s="123"/>
      <c r="V19" s="2"/>
    </row>
    <row r="20" spans="1:22" ht="18.600000000000001" thickTop="1" thickBot="1">
      <c r="A20" s="121"/>
      <c r="B20" s="48">
        <f>Inputs!A53</f>
        <v>1</v>
      </c>
      <c r="C20" s="47">
        <f t="shared" ref="C20:C49" si="0">$B$8</f>
        <v>1500</v>
      </c>
      <c r="D20" s="49">
        <f>IF(Inputs!L53="",NA(),Inputs!L53)</f>
        <v>-63</v>
      </c>
      <c r="E20" s="49">
        <f>IF(Inputs!M53="",NA(),Inputs!M53)</f>
        <v>50</v>
      </c>
      <c r="F20" s="24">
        <f>IF(ISBLANK(D20*10/C20)," ",D20*10/C20)</f>
        <v>-0.42</v>
      </c>
      <c r="G20" s="24">
        <f>IF(ISBLANK(E20*10/C20)," ",E20*10/C20)</f>
        <v>0.33333333333333331</v>
      </c>
      <c r="H20" s="96">
        <f t="shared" ref="H20:H49" si="1">$B$7</f>
        <v>0</v>
      </c>
      <c r="I20" s="25">
        <f>$B$15</f>
        <v>0</v>
      </c>
      <c r="J20" s="114"/>
      <c r="K20" s="114"/>
      <c r="U20" s="123"/>
      <c r="V20" s="2"/>
    </row>
    <row r="21" spans="1:22" ht="18" thickBot="1">
      <c r="A21" s="121"/>
      <c r="B21" s="48">
        <f>Inputs!A54</f>
        <v>2</v>
      </c>
      <c r="C21" s="47">
        <f t="shared" si="0"/>
        <v>1500</v>
      </c>
      <c r="D21" s="49">
        <f>IF(Inputs!L54="",NA(),Inputs!L54)</f>
        <v>-47</v>
      </c>
      <c r="E21" s="49">
        <f>IF(Inputs!M54="",NA(),Inputs!M54)</f>
        <v>25</v>
      </c>
      <c r="F21" s="24">
        <f t="shared" ref="F21:F49" si="2">IF(ISBLANK(D21*10/C21)," ",D21*10/C21)</f>
        <v>-0.31333333333333335</v>
      </c>
      <c r="G21" s="24">
        <f t="shared" ref="G21:G49" si="3">IF(ISBLANK(E21*10/C21)," ",E21*10/C21)</f>
        <v>0.16666666666666666</v>
      </c>
      <c r="H21" s="96">
        <f t="shared" si="1"/>
        <v>0</v>
      </c>
      <c r="I21" s="25">
        <f t="shared" ref="I21:I49" si="4">$B$15</f>
        <v>0</v>
      </c>
      <c r="J21" s="114"/>
      <c r="K21" s="114"/>
      <c r="U21" s="123"/>
      <c r="V21" s="2"/>
    </row>
    <row r="22" spans="1:22" ht="18" thickBot="1">
      <c r="A22" s="121"/>
      <c r="B22" s="48">
        <f>Inputs!A55</f>
        <v>3</v>
      </c>
      <c r="C22" s="47">
        <f>$B$8</f>
        <v>1500</v>
      </c>
      <c r="D22" s="49">
        <f>IF(Inputs!L55="",NA(),Inputs!L55)</f>
        <v>-50</v>
      </c>
      <c r="E22" s="49">
        <f>IF(Inputs!M55="",NA(),Inputs!M55)</f>
        <v>-19</v>
      </c>
      <c r="F22" s="24">
        <f t="shared" si="2"/>
        <v>-0.33333333333333331</v>
      </c>
      <c r="G22" s="24">
        <f t="shared" si="3"/>
        <v>-0.12666666666666668</v>
      </c>
      <c r="H22" s="96">
        <f t="shared" si="1"/>
        <v>0</v>
      </c>
      <c r="I22" s="25">
        <f t="shared" si="4"/>
        <v>0</v>
      </c>
      <c r="J22" s="114"/>
      <c r="K22" s="114"/>
      <c r="U22" s="123"/>
      <c r="V22" s="2"/>
    </row>
    <row r="23" spans="1:22" ht="18" thickBot="1">
      <c r="A23" s="121"/>
      <c r="B23" s="48">
        <f>Inputs!A56</f>
        <v>4</v>
      </c>
      <c r="C23" s="47">
        <f t="shared" si="0"/>
        <v>1500</v>
      </c>
      <c r="D23" s="49">
        <f>IF(Inputs!L56="",NA(),Inputs!L56)</f>
        <v>6</v>
      </c>
      <c r="E23" s="49">
        <f>IF(Inputs!M56="",NA(),Inputs!M56)</f>
        <v>0</v>
      </c>
      <c r="F23" s="24">
        <f t="shared" si="2"/>
        <v>0.04</v>
      </c>
      <c r="G23" s="24">
        <f t="shared" si="3"/>
        <v>0</v>
      </c>
      <c r="H23" s="96">
        <f t="shared" si="1"/>
        <v>0</v>
      </c>
      <c r="I23" s="25">
        <f t="shared" si="4"/>
        <v>0</v>
      </c>
      <c r="J23" s="114"/>
      <c r="K23" s="114"/>
      <c r="U23" s="123"/>
      <c r="V23" s="2"/>
    </row>
    <row r="24" spans="1:22" ht="18" thickBot="1">
      <c r="A24" s="121"/>
      <c r="B24" s="48">
        <f>Inputs!A57</f>
        <v>5</v>
      </c>
      <c r="C24" s="47">
        <f t="shared" si="0"/>
        <v>1500</v>
      </c>
      <c r="D24" s="49">
        <f>IF(Inputs!L57="",NA(),Inputs!L57)</f>
        <v>-30</v>
      </c>
      <c r="E24" s="49">
        <f>IF(Inputs!M57="",NA(),Inputs!M57)</f>
        <v>-90</v>
      </c>
      <c r="F24" s="24">
        <f t="shared" si="2"/>
        <v>-0.2</v>
      </c>
      <c r="G24" s="24">
        <f t="shared" si="3"/>
        <v>-0.6</v>
      </c>
      <c r="H24" s="96">
        <f t="shared" si="1"/>
        <v>0</v>
      </c>
      <c r="I24" s="25">
        <f t="shared" si="4"/>
        <v>0</v>
      </c>
      <c r="J24" s="114"/>
      <c r="K24" s="114"/>
      <c r="U24" s="123"/>
      <c r="V24" s="2"/>
    </row>
    <row r="25" spans="1:22" ht="18" thickBot="1">
      <c r="A25" s="121"/>
      <c r="B25" s="48">
        <f>Inputs!A58</f>
        <v>6</v>
      </c>
      <c r="C25" s="47">
        <f t="shared" si="0"/>
        <v>1500</v>
      </c>
      <c r="D25" s="49" t="e">
        <f>IF(Inputs!L58="",NA(),Inputs!L58)</f>
        <v>#N/A</v>
      </c>
      <c r="E25" s="49" t="e">
        <f>IF(Inputs!M58="",NA(),Inputs!M58)</f>
        <v>#N/A</v>
      </c>
      <c r="F25" s="24" t="e">
        <f t="shared" si="2"/>
        <v>#N/A</v>
      </c>
      <c r="G25" s="24" t="e">
        <f t="shared" si="3"/>
        <v>#N/A</v>
      </c>
      <c r="H25" s="96">
        <f t="shared" si="1"/>
        <v>0</v>
      </c>
      <c r="I25" s="25">
        <f t="shared" si="4"/>
        <v>0</v>
      </c>
      <c r="J25" s="114"/>
      <c r="K25" s="114"/>
      <c r="U25" s="123"/>
      <c r="V25" s="2"/>
    </row>
    <row r="26" spans="1:22" ht="18" thickBot="1">
      <c r="A26" s="121"/>
      <c r="B26" s="48">
        <f>Inputs!A59</f>
        <v>7</v>
      </c>
      <c r="C26" s="47">
        <f t="shared" si="0"/>
        <v>1500</v>
      </c>
      <c r="D26" s="49" t="e">
        <f>IF(Inputs!L59="",NA(),Inputs!L59)</f>
        <v>#N/A</v>
      </c>
      <c r="E26" s="49" t="e">
        <f>IF(Inputs!M59="",NA(),Inputs!M59)</f>
        <v>#N/A</v>
      </c>
      <c r="F26" s="24" t="e">
        <f t="shared" ref="F26:F29" si="5">IF(ISBLANK(D26*10/C26)," ",D26*10/C26)</f>
        <v>#N/A</v>
      </c>
      <c r="G26" s="24" t="e">
        <f t="shared" ref="G26:G29" si="6">IF(ISBLANK(E26*10/C26)," ",E26*10/C26)</f>
        <v>#N/A</v>
      </c>
      <c r="H26" s="96">
        <f t="shared" si="1"/>
        <v>0</v>
      </c>
      <c r="I26" s="25">
        <f t="shared" si="4"/>
        <v>0</v>
      </c>
      <c r="J26" s="114"/>
      <c r="K26" s="114"/>
      <c r="U26" s="123"/>
      <c r="V26" s="2"/>
    </row>
    <row r="27" spans="1:22" ht="18" thickBot="1">
      <c r="A27" s="121"/>
      <c r="B27" s="48">
        <f>Inputs!A60</f>
        <v>8</v>
      </c>
      <c r="C27" s="47">
        <f t="shared" si="0"/>
        <v>1500</v>
      </c>
      <c r="D27" s="49" t="e">
        <f>IF(Inputs!L60="",NA(),Inputs!L60)</f>
        <v>#N/A</v>
      </c>
      <c r="E27" s="49" t="e">
        <f>IF(Inputs!M60="",NA(),Inputs!M60)</f>
        <v>#N/A</v>
      </c>
      <c r="F27" s="24" t="e">
        <f t="shared" si="5"/>
        <v>#N/A</v>
      </c>
      <c r="G27" s="24" t="e">
        <f t="shared" si="6"/>
        <v>#N/A</v>
      </c>
      <c r="H27" s="96">
        <f t="shared" si="1"/>
        <v>0</v>
      </c>
      <c r="I27" s="25">
        <f t="shared" si="4"/>
        <v>0</v>
      </c>
      <c r="J27" s="114"/>
      <c r="K27" s="114"/>
      <c r="U27" s="123"/>
      <c r="V27" s="2"/>
    </row>
    <row r="28" spans="1:22" ht="18" thickBot="1">
      <c r="A28" s="121"/>
      <c r="B28" s="48">
        <f>Inputs!A61</f>
        <v>9</v>
      </c>
      <c r="C28" s="47">
        <f t="shared" si="0"/>
        <v>1500</v>
      </c>
      <c r="D28" s="49" t="e">
        <f>IF(Inputs!L61="",NA(),Inputs!L61)</f>
        <v>#N/A</v>
      </c>
      <c r="E28" s="49" t="e">
        <f>IF(Inputs!M61="",NA(),Inputs!M61)</f>
        <v>#N/A</v>
      </c>
      <c r="F28" s="24" t="e">
        <f t="shared" si="5"/>
        <v>#N/A</v>
      </c>
      <c r="G28" s="24" t="e">
        <f t="shared" si="6"/>
        <v>#N/A</v>
      </c>
      <c r="H28" s="96">
        <f t="shared" si="1"/>
        <v>0</v>
      </c>
      <c r="I28" s="25">
        <f t="shared" si="4"/>
        <v>0</v>
      </c>
      <c r="J28" s="114"/>
      <c r="K28" s="114"/>
      <c r="U28" s="123"/>
      <c r="V28" s="2"/>
    </row>
    <row r="29" spans="1:22" ht="18" thickBot="1">
      <c r="A29" s="121"/>
      <c r="B29" s="48">
        <f>Inputs!A62</f>
        <v>10</v>
      </c>
      <c r="C29" s="47">
        <f t="shared" si="0"/>
        <v>1500</v>
      </c>
      <c r="D29" s="49" t="e">
        <f>IF(Inputs!L62="",NA(),Inputs!L62)</f>
        <v>#N/A</v>
      </c>
      <c r="E29" s="49" t="e">
        <f>IF(Inputs!M62="",NA(),Inputs!M62)</f>
        <v>#N/A</v>
      </c>
      <c r="F29" s="24" t="e">
        <f t="shared" si="5"/>
        <v>#N/A</v>
      </c>
      <c r="G29" s="24" t="e">
        <f t="shared" si="6"/>
        <v>#N/A</v>
      </c>
      <c r="H29" s="96">
        <f t="shared" si="1"/>
        <v>0</v>
      </c>
      <c r="I29" s="25">
        <f t="shared" si="4"/>
        <v>0</v>
      </c>
      <c r="J29" s="114"/>
      <c r="K29" s="114"/>
      <c r="U29" s="123"/>
      <c r="V29" s="2"/>
    </row>
    <row r="30" spans="1:22" ht="18" thickBot="1">
      <c r="A30" s="121"/>
      <c r="B30" s="48">
        <f>Inputs!A63</f>
        <v>11</v>
      </c>
      <c r="C30" s="47">
        <f t="shared" si="0"/>
        <v>1500</v>
      </c>
      <c r="D30" s="49" t="e">
        <f>IF(Inputs!L63="",NA(),Inputs!L63)</f>
        <v>#N/A</v>
      </c>
      <c r="E30" s="49" t="e">
        <f>IF(Inputs!M63="",NA(),Inputs!M63)</f>
        <v>#N/A</v>
      </c>
      <c r="F30" s="24" t="e">
        <f t="shared" si="2"/>
        <v>#N/A</v>
      </c>
      <c r="G30" s="24" t="e">
        <f t="shared" si="3"/>
        <v>#N/A</v>
      </c>
      <c r="H30" s="96">
        <f t="shared" si="1"/>
        <v>0</v>
      </c>
      <c r="I30" s="25">
        <f t="shared" si="4"/>
        <v>0</v>
      </c>
      <c r="J30" s="114"/>
      <c r="K30" s="114"/>
      <c r="U30" s="123"/>
      <c r="V30" s="2"/>
    </row>
    <row r="31" spans="1:22" ht="18" thickBot="1">
      <c r="A31" s="121"/>
      <c r="B31" s="48">
        <f>Inputs!A64</f>
        <v>12</v>
      </c>
      <c r="C31" s="47">
        <f t="shared" si="0"/>
        <v>1500</v>
      </c>
      <c r="D31" s="49" t="e">
        <f>IF(Inputs!L64="",NA(),Inputs!L64)</f>
        <v>#N/A</v>
      </c>
      <c r="E31" s="49" t="e">
        <f>IF(Inputs!M64="",NA(),Inputs!M64)</f>
        <v>#N/A</v>
      </c>
      <c r="F31" s="24" t="e">
        <f t="shared" si="2"/>
        <v>#N/A</v>
      </c>
      <c r="G31" s="24" t="e">
        <f t="shared" si="3"/>
        <v>#N/A</v>
      </c>
      <c r="H31" s="96">
        <f t="shared" si="1"/>
        <v>0</v>
      </c>
      <c r="I31" s="25">
        <f t="shared" si="4"/>
        <v>0</v>
      </c>
      <c r="J31" s="114"/>
      <c r="K31" s="114"/>
      <c r="U31" s="123"/>
      <c r="V31" s="2"/>
    </row>
    <row r="32" spans="1:22" ht="18" thickBot="1">
      <c r="A32" s="121"/>
      <c r="B32" s="48">
        <f>Inputs!A65</f>
        <v>13</v>
      </c>
      <c r="C32" s="47">
        <f t="shared" si="0"/>
        <v>1500</v>
      </c>
      <c r="D32" s="49" t="e">
        <f>IF(Inputs!L65="",NA(),Inputs!L65)</f>
        <v>#N/A</v>
      </c>
      <c r="E32" s="49" t="e">
        <f>IF(Inputs!M65="",NA(),Inputs!M65)</f>
        <v>#N/A</v>
      </c>
      <c r="F32" s="24" t="e">
        <f t="shared" si="2"/>
        <v>#N/A</v>
      </c>
      <c r="G32" s="24" t="e">
        <f t="shared" si="3"/>
        <v>#N/A</v>
      </c>
      <c r="H32" s="96">
        <f t="shared" si="1"/>
        <v>0</v>
      </c>
      <c r="I32" s="25">
        <f t="shared" si="4"/>
        <v>0</v>
      </c>
      <c r="J32" s="114"/>
      <c r="K32" s="114"/>
      <c r="U32" s="123"/>
      <c r="V32" s="2"/>
    </row>
    <row r="33" spans="1:22" ht="18" thickBot="1">
      <c r="A33" s="121"/>
      <c r="B33" s="48">
        <f>Inputs!A66</f>
        <v>14</v>
      </c>
      <c r="C33" s="47">
        <f t="shared" si="0"/>
        <v>1500</v>
      </c>
      <c r="D33" s="49" t="e">
        <f>IF(Inputs!L66="",NA(),Inputs!L66)</f>
        <v>#N/A</v>
      </c>
      <c r="E33" s="49" t="e">
        <f>IF(Inputs!M66="",NA(),Inputs!M66)</f>
        <v>#N/A</v>
      </c>
      <c r="F33" s="24" t="e">
        <f t="shared" si="2"/>
        <v>#N/A</v>
      </c>
      <c r="G33" s="24" t="e">
        <f t="shared" si="3"/>
        <v>#N/A</v>
      </c>
      <c r="H33" s="96">
        <f t="shared" si="1"/>
        <v>0</v>
      </c>
      <c r="I33" s="25">
        <f t="shared" si="4"/>
        <v>0</v>
      </c>
      <c r="J33" s="114"/>
      <c r="K33" s="114"/>
      <c r="U33" s="123"/>
      <c r="V33" s="2"/>
    </row>
    <row r="34" spans="1:22" ht="18" thickBot="1">
      <c r="A34" s="121"/>
      <c r="B34" s="48">
        <f>Inputs!A67</f>
        <v>15</v>
      </c>
      <c r="C34" s="47">
        <f t="shared" si="0"/>
        <v>1500</v>
      </c>
      <c r="D34" s="49" t="e">
        <f>IF(Inputs!L67="",NA(),Inputs!L67)</f>
        <v>#N/A</v>
      </c>
      <c r="E34" s="49" t="e">
        <f>IF(Inputs!M67="",NA(),Inputs!M67)</f>
        <v>#N/A</v>
      </c>
      <c r="F34" s="24" t="e">
        <f t="shared" si="2"/>
        <v>#N/A</v>
      </c>
      <c r="G34" s="24" t="e">
        <f t="shared" si="3"/>
        <v>#N/A</v>
      </c>
      <c r="H34" s="96">
        <f t="shared" si="1"/>
        <v>0</v>
      </c>
      <c r="I34" s="25">
        <f t="shared" si="4"/>
        <v>0</v>
      </c>
      <c r="J34" s="114"/>
      <c r="K34" s="114"/>
      <c r="U34" s="123"/>
      <c r="V34" s="2"/>
    </row>
    <row r="35" spans="1:22" ht="18" thickBot="1">
      <c r="A35" s="121"/>
      <c r="B35" s="48">
        <f>Inputs!A68</f>
        <v>16</v>
      </c>
      <c r="C35" s="47">
        <f t="shared" si="0"/>
        <v>1500</v>
      </c>
      <c r="D35" s="49" t="e">
        <f>IF(Inputs!L68="",NA(),Inputs!L68)</f>
        <v>#N/A</v>
      </c>
      <c r="E35" s="49" t="e">
        <f>IF(Inputs!M68="",NA(),Inputs!M68)</f>
        <v>#N/A</v>
      </c>
      <c r="F35" s="24" t="e">
        <f t="shared" si="2"/>
        <v>#N/A</v>
      </c>
      <c r="G35" s="24" t="e">
        <f t="shared" si="3"/>
        <v>#N/A</v>
      </c>
      <c r="H35" s="96">
        <f t="shared" si="1"/>
        <v>0</v>
      </c>
      <c r="I35" s="25">
        <f t="shared" si="4"/>
        <v>0</v>
      </c>
      <c r="J35" s="114"/>
      <c r="K35" s="114"/>
      <c r="U35" s="123"/>
      <c r="V35" s="2"/>
    </row>
    <row r="36" spans="1:22" ht="18" thickBot="1">
      <c r="A36" s="121"/>
      <c r="B36" s="48">
        <f>Inputs!A69</f>
        <v>17</v>
      </c>
      <c r="C36" s="47">
        <f t="shared" si="0"/>
        <v>1500</v>
      </c>
      <c r="D36" s="49" t="e">
        <f>IF(Inputs!L69="",NA(),Inputs!L69)</f>
        <v>#N/A</v>
      </c>
      <c r="E36" s="49" t="e">
        <f>IF(Inputs!M69="",NA(),Inputs!M69)</f>
        <v>#N/A</v>
      </c>
      <c r="F36" s="24" t="e">
        <f t="shared" si="2"/>
        <v>#N/A</v>
      </c>
      <c r="G36" s="24" t="e">
        <f t="shared" si="3"/>
        <v>#N/A</v>
      </c>
      <c r="H36" s="96">
        <f t="shared" si="1"/>
        <v>0</v>
      </c>
      <c r="I36" s="25">
        <f t="shared" si="4"/>
        <v>0</v>
      </c>
      <c r="J36" s="114"/>
      <c r="K36" s="114"/>
      <c r="U36" s="123"/>
      <c r="V36" s="2"/>
    </row>
    <row r="37" spans="1:22" ht="18" thickBot="1">
      <c r="A37" s="121"/>
      <c r="B37" s="48">
        <f>Inputs!A70</f>
        <v>18</v>
      </c>
      <c r="C37" s="47">
        <f t="shared" si="0"/>
        <v>1500</v>
      </c>
      <c r="D37" s="49" t="e">
        <f>IF(Inputs!L70="",NA(),Inputs!L70)</f>
        <v>#N/A</v>
      </c>
      <c r="E37" s="49" t="e">
        <f>IF(Inputs!M70="",NA(),Inputs!M70)</f>
        <v>#N/A</v>
      </c>
      <c r="F37" s="24" t="e">
        <f t="shared" si="2"/>
        <v>#N/A</v>
      </c>
      <c r="G37" s="24" t="e">
        <f t="shared" si="3"/>
        <v>#N/A</v>
      </c>
      <c r="H37" s="96">
        <f t="shared" si="1"/>
        <v>0</v>
      </c>
      <c r="I37" s="25">
        <f t="shared" si="4"/>
        <v>0</v>
      </c>
      <c r="J37" s="114"/>
      <c r="K37" s="114"/>
      <c r="U37" s="123"/>
      <c r="V37" s="2"/>
    </row>
    <row r="38" spans="1:22" ht="18" thickBot="1">
      <c r="A38" s="121"/>
      <c r="B38" s="48">
        <f>Inputs!A71</f>
        <v>19</v>
      </c>
      <c r="C38" s="47">
        <f t="shared" si="0"/>
        <v>1500</v>
      </c>
      <c r="D38" s="49" t="e">
        <f>IF(Inputs!L71="",NA(),Inputs!L71)</f>
        <v>#N/A</v>
      </c>
      <c r="E38" s="49" t="e">
        <f>IF(Inputs!M71="",NA(),Inputs!M71)</f>
        <v>#N/A</v>
      </c>
      <c r="F38" s="24" t="e">
        <f t="shared" si="2"/>
        <v>#N/A</v>
      </c>
      <c r="G38" s="24" t="e">
        <f t="shared" si="3"/>
        <v>#N/A</v>
      </c>
      <c r="H38" s="96">
        <f t="shared" si="1"/>
        <v>0</v>
      </c>
      <c r="I38" s="25">
        <f t="shared" si="4"/>
        <v>0</v>
      </c>
      <c r="J38" s="114"/>
      <c r="K38" s="114"/>
      <c r="U38" s="123"/>
      <c r="V38" s="2"/>
    </row>
    <row r="39" spans="1:22" ht="18" thickBot="1">
      <c r="A39" s="121"/>
      <c r="B39" s="48">
        <f>Inputs!A72</f>
        <v>20</v>
      </c>
      <c r="C39" s="47">
        <f t="shared" si="0"/>
        <v>1500</v>
      </c>
      <c r="D39" s="49" t="e">
        <f>IF(Inputs!L72="",NA(),Inputs!L72)</f>
        <v>#N/A</v>
      </c>
      <c r="E39" s="49" t="e">
        <f>IF(Inputs!M72="",NA(),Inputs!M72)</f>
        <v>#N/A</v>
      </c>
      <c r="F39" s="24" t="e">
        <f t="shared" si="2"/>
        <v>#N/A</v>
      </c>
      <c r="G39" s="24" t="e">
        <f t="shared" si="3"/>
        <v>#N/A</v>
      </c>
      <c r="H39" s="96">
        <f t="shared" si="1"/>
        <v>0</v>
      </c>
      <c r="I39" s="25">
        <f t="shared" si="4"/>
        <v>0</v>
      </c>
      <c r="J39" s="114"/>
      <c r="K39" s="114"/>
      <c r="U39" s="123"/>
      <c r="V39" s="2"/>
    </row>
    <row r="40" spans="1:22" ht="18" thickBot="1">
      <c r="A40" s="121"/>
      <c r="B40" s="48">
        <f>Inputs!A73</f>
        <v>21</v>
      </c>
      <c r="C40" s="47">
        <f t="shared" si="0"/>
        <v>1500</v>
      </c>
      <c r="D40" s="49" t="e">
        <f>IF(Inputs!L73="",NA(),Inputs!L73)</f>
        <v>#N/A</v>
      </c>
      <c r="E40" s="49" t="e">
        <f>IF(Inputs!M73="",NA(),Inputs!M73)</f>
        <v>#N/A</v>
      </c>
      <c r="F40" s="24" t="e">
        <f t="shared" si="2"/>
        <v>#N/A</v>
      </c>
      <c r="G40" s="24" t="e">
        <f t="shared" si="3"/>
        <v>#N/A</v>
      </c>
      <c r="H40" s="96">
        <f t="shared" si="1"/>
        <v>0</v>
      </c>
      <c r="I40" s="25">
        <f t="shared" si="4"/>
        <v>0</v>
      </c>
      <c r="J40" s="114"/>
      <c r="K40" s="114"/>
      <c r="U40" s="123"/>
      <c r="V40" s="2"/>
    </row>
    <row r="41" spans="1:22" ht="18" thickBot="1">
      <c r="A41" s="121"/>
      <c r="B41" s="48">
        <f>Inputs!A74</f>
        <v>22</v>
      </c>
      <c r="C41" s="47">
        <f t="shared" si="0"/>
        <v>1500</v>
      </c>
      <c r="D41" s="49" t="e">
        <f>IF(Inputs!L74="",NA(),Inputs!L74)</f>
        <v>#N/A</v>
      </c>
      <c r="E41" s="49" t="e">
        <f>IF(Inputs!M74="",NA(),Inputs!M74)</f>
        <v>#N/A</v>
      </c>
      <c r="F41" s="24" t="e">
        <f t="shared" si="2"/>
        <v>#N/A</v>
      </c>
      <c r="G41" s="24" t="e">
        <f t="shared" si="3"/>
        <v>#N/A</v>
      </c>
      <c r="H41" s="96">
        <f t="shared" si="1"/>
        <v>0</v>
      </c>
      <c r="I41" s="25">
        <f t="shared" si="4"/>
        <v>0</v>
      </c>
      <c r="J41" s="114"/>
      <c r="K41" s="114"/>
      <c r="U41" s="123"/>
      <c r="V41" s="2"/>
    </row>
    <row r="42" spans="1:22" ht="18" thickBot="1">
      <c r="A42" s="121"/>
      <c r="B42" s="48">
        <f>Inputs!A75</f>
        <v>23</v>
      </c>
      <c r="C42" s="47">
        <f t="shared" si="0"/>
        <v>1500</v>
      </c>
      <c r="D42" s="49" t="e">
        <f>IF(Inputs!L75="",NA(),Inputs!L75)</f>
        <v>#N/A</v>
      </c>
      <c r="E42" s="49" t="e">
        <f>IF(Inputs!M75="",NA(),Inputs!M75)</f>
        <v>#N/A</v>
      </c>
      <c r="F42" s="24" t="e">
        <f t="shared" si="2"/>
        <v>#N/A</v>
      </c>
      <c r="G42" s="24" t="e">
        <f t="shared" si="3"/>
        <v>#N/A</v>
      </c>
      <c r="H42" s="96">
        <f t="shared" si="1"/>
        <v>0</v>
      </c>
      <c r="I42" s="25">
        <f t="shared" si="4"/>
        <v>0</v>
      </c>
      <c r="J42" s="114"/>
      <c r="K42" s="114"/>
      <c r="U42" s="123"/>
      <c r="V42" s="2"/>
    </row>
    <row r="43" spans="1:22" ht="18" thickBot="1">
      <c r="A43" s="121"/>
      <c r="B43" s="48">
        <f>Inputs!A76</f>
        <v>24</v>
      </c>
      <c r="C43" s="47">
        <f t="shared" si="0"/>
        <v>1500</v>
      </c>
      <c r="D43" s="49" t="e">
        <f>IF(Inputs!L76="",NA(),Inputs!L76)</f>
        <v>#N/A</v>
      </c>
      <c r="E43" s="49" t="e">
        <f>IF(Inputs!M76="",NA(),Inputs!M76)</f>
        <v>#N/A</v>
      </c>
      <c r="F43" s="24" t="e">
        <f t="shared" si="2"/>
        <v>#N/A</v>
      </c>
      <c r="G43" s="24" t="e">
        <f t="shared" si="3"/>
        <v>#N/A</v>
      </c>
      <c r="H43" s="96">
        <f t="shared" si="1"/>
        <v>0</v>
      </c>
      <c r="I43" s="25">
        <f t="shared" si="4"/>
        <v>0</v>
      </c>
      <c r="J43" s="114"/>
      <c r="K43" s="114"/>
      <c r="U43" s="123"/>
      <c r="V43" s="2"/>
    </row>
    <row r="44" spans="1:22" ht="18" thickBot="1">
      <c r="A44" s="121"/>
      <c r="B44" s="48">
        <f>Inputs!A77</f>
        <v>25</v>
      </c>
      <c r="C44" s="47">
        <f t="shared" si="0"/>
        <v>1500</v>
      </c>
      <c r="D44" s="49" t="e">
        <f>IF(Inputs!L77="",NA(),Inputs!L77)</f>
        <v>#N/A</v>
      </c>
      <c r="E44" s="49" t="e">
        <f>IF(Inputs!M77="",NA(),Inputs!M77)</f>
        <v>#N/A</v>
      </c>
      <c r="F44" s="24" t="e">
        <f t="shared" si="2"/>
        <v>#N/A</v>
      </c>
      <c r="G44" s="24" t="e">
        <f t="shared" si="3"/>
        <v>#N/A</v>
      </c>
      <c r="H44" s="96">
        <f t="shared" si="1"/>
        <v>0</v>
      </c>
      <c r="I44" s="25">
        <f t="shared" si="4"/>
        <v>0</v>
      </c>
      <c r="J44" s="114"/>
      <c r="K44" s="114"/>
      <c r="U44" s="123"/>
      <c r="V44" s="2"/>
    </row>
    <row r="45" spans="1:22" ht="18" thickBot="1">
      <c r="A45" s="121"/>
      <c r="B45" s="48">
        <f>Inputs!A78</f>
        <v>26</v>
      </c>
      <c r="C45" s="47">
        <f t="shared" si="0"/>
        <v>1500</v>
      </c>
      <c r="D45" s="49" t="e">
        <f>IF(Inputs!L78="",NA(),Inputs!L78)</f>
        <v>#N/A</v>
      </c>
      <c r="E45" s="49" t="e">
        <f>IF(Inputs!M78="",NA(),Inputs!M78)</f>
        <v>#N/A</v>
      </c>
      <c r="F45" s="24" t="e">
        <f t="shared" si="2"/>
        <v>#N/A</v>
      </c>
      <c r="G45" s="24" t="e">
        <f t="shared" si="3"/>
        <v>#N/A</v>
      </c>
      <c r="H45" s="96">
        <f t="shared" si="1"/>
        <v>0</v>
      </c>
      <c r="I45" s="25">
        <f t="shared" si="4"/>
        <v>0</v>
      </c>
      <c r="J45" s="114"/>
      <c r="K45" s="114"/>
      <c r="U45" s="123"/>
      <c r="V45" s="2"/>
    </row>
    <row r="46" spans="1:22" ht="18" thickBot="1">
      <c r="A46" s="121"/>
      <c r="B46" s="48">
        <f>Inputs!A79</f>
        <v>27</v>
      </c>
      <c r="C46" s="47">
        <f t="shared" si="0"/>
        <v>1500</v>
      </c>
      <c r="D46" s="49" t="e">
        <f>IF(Inputs!L79="",NA(),Inputs!L79)</f>
        <v>#N/A</v>
      </c>
      <c r="E46" s="49" t="e">
        <f>IF(Inputs!M79="",NA(),Inputs!M79)</f>
        <v>#N/A</v>
      </c>
      <c r="F46" s="24" t="e">
        <f t="shared" si="2"/>
        <v>#N/A</v>
      </c>
      <c r="G46" s="24" t="e">
        <f t="shared" si="3"/>
        <v>#N/A</v>
      </c>
      <c r="H46" s="96">
        <f t="shared" si="1"/>
        <v>0</v>
      </c>
      <c r="I46" s="25">
        <f t="shared" si="4"/>
        <v>0</v>
      </c>
      <c r="J46" s="114"/>
      <c r="K46" s="114"/>
      <c r="U46" s="123"/>
      <c r="V46" s="2"/>
    </row>
    <row r="47" spans="1:22" ht="18" thickBot="1">
      <c r="A47" s="121"/>
      <c r="B47" s="48">
        <f>Inputs!A80</f>
        <v>28</v>
      </c>
      <c r="C47" s="47">
        <f t="shared" si="0"/>
        <v>1500</v>
      </c>
      <c r="D47" s="49" t="e">
        <f>IF(Inputs!L80="",NA(),Inputs!L80)</f>
        <v>#N/A</v>
      </c>
      <c r="E47" s="49" t="e">
        <f>IF(Inputs!M80="",NA(),Inputs!M80)</f>
        <v>#N/A</v>
      </c>
      <c r="F47" s="24" t="e">
        <f t="shared" si="2"/>
        <v>#N/A</v>
      </c>
      <c r="G47" s="24" t="e">
        <f t="shared" si="3"/>
        <v>#N/A</v>
      </c>
      <c r="H47" s="96">
        <f t="shared" si="1"/>
        <v>0</v>
      </c>
      <c r="I47" s="25">
        <f t="shared" si="4"/>
        <v>0</v>
      </c>
      <c r="J47" s="114"/>
      <c r="K47" s="114"/>
      <c r="U47" s="123"/>
      <c r="V47" s="2"/>
    </row>
    <row r="48" spans="1:22" ht="18" thickBot="1">
      <c r="A48" s="121"/>
      <c r="B48" s="48">
        <f>Inputs!A81</f>
        <v>29</v>
      </c>
      <c r="C48" s="47">
        <f t="shared" si="0"/>
        <v>1500</v>
      </c>
      <c r="D48" s="49" t="e">
        <f>IF(Inputs!L81="",NA(),Inputs!L81)</f>
        <v>#N/A</v>
      </c>
      <c r="E48" s="49" t="e">
        <f>IF(Inputs!M81="",NA(),Inputs!M81)</f>
        <v>#N/A</v>
      </c>
      <c r="F48" s="24" t="e">
        <f t="shared" si="2"/>
        <v>#N/A</v>
      </c>
      <c r="G48" s="24" t="e">
        <f t="shared" si="3"/>
        <v>#N/A</v>
      </c>
      <c r="H48" s="96">
        <f t="shared" si="1"/>
        <v>0</v>
      </c>
      <c r="I48" s="25">
        <f t="shared" si="4"/>
        <v>0</v>
      </c>
      <c r="J48" s="114"/>
      <c r="K48" s="114"/>
      <c r="U48" s="123"/>
      <c r="V48" s="2"/>
    </row>
    <row r="49" spans="1:22" ht="18" thickBot="1">
      <c r="A49" s="121"/>
      <c r="B49" s="48">
        <f>Inputs!A82</f>
        <v>30</v>
      </c>
      <c r="C49" s="47">
        <f t="shared" si="0"/>
        <v>1500</v>
      </c>
      <c r="D49" s="49" t="e">
        <f>IF(Inputs!L82="",NA(),Inputs!L82)</f>
        <v>#N/A</v>
      </c>
      <c r="E49" s="49" t="e">
        <f>IF(Inputs!M82="",NA(),Inputs!M82)</f>
        <v>#N/A</v>
      </c>
      <c r="F49" s="24" t="e">
        <f t="shared" si="2"/>
        <v>#N/A</v>
      </c>
      <c r="G49" s="24" t="e">
        <f t="shared" si="3"/>
        <v>#N/A</v>
      </c>
      <c r="H49" s="96">
        <f t="shared" si="1"/>
        <v>0</v>
      </c>
      <c r="I49" s="25">
        <f t="shared" si="4"/>
        <v>0</v>
      </c>
      <c r="J49" s="114"/>
      <c r="K49" s="114"/>
      <c r="U49" s="123"/>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-36.799999999999997</v>
      </c>
      <c r="E51" s="95">
        <f t="array" ref="E51">AVERAGE(IF(ISNUMBER(E20:E49),E20:E49))</f>
        <v>-6.8</v>
      </c>
      <c r="F51" s="95">
        <f t="array" ref="F51">AVERAGE(IF(ISNUMBER(F20:F49),F20:F49))</f>
        <v>-0.24533333333333332</v>
      </c>
      <c r="G51" s="95">
        <f t="array" ref="G51">AVERAGE(IF(ISNUMBER(G20:G49),G20:G49))</f>
        <v>-4.5333333333333337E-2</v>
      </c>
      <c r="H51" s="26" t="s">
        <v>33</v>
      </c>
      <c r="I51" s="27">
        <f>100*(NORMDIST(B12/2,F51,F52,1)-NORMDIST(-B12/2,F51,F52,1))</f>
        <v>99.832335502173791</v>
      </c>
      <c r="J51" s="28"/>
      <c r="K51" s="28"/>
      <c r="M51" s="28"/>
    </row>
    <row r="52" spans="1:22" ht="19.5" customHeight="1" thickTop="1">
      <c r="B52" s="315" t="s">
        <v>42</v>
      </c>
      <c r="C52" s="316"/>
      <c r="D52" s="29">
        <f t="array" ref="D52">STDEV(IF(ISNUMBER(D20:D49),D20:D49))</f>
        <v>26.658957218916122</v>
      </c>
      <c r="E52" s="29">
        <f t="array" ref="E52">STDEV(IF(ISNUMBER(E20:E49),E20:E49))</f>
        <v>53.279451949133261</v>
      </c>
      <c r="F52" s="45">
        <f t="array" ref="F52">STDEV(IF(ISNUMBER(F20:F49),F20:F49))</f>
        <v>0.17772638145944081</v>
      </c>
      <c r="G52" s="45">
        <f t="array" ref="G52">STDEV(IF(ISNUMBER(G20:G49),G20:G49))</f>
        <v>0.35519634632755509</v>
      </c>
      <c r="H52" s="26" t="s">
        <v>34</v>
      </c>
      <c r="I52" s="30" t="e">
        <f>100*(NORMDIST(B13/2,G51,G52,1)-NORMDIST(-B13/2,G51,G52,1))</f>
        <v>#VALUE!</v>
      </c>
      <c r="J52" s="28"/>
      <c r="K52" s="28"/>
    </row>
    <row r="53" spans="1:22" ht="18.75" customHeight="1">
      <c r="B53" s="315" t="s">
        <v>43</v>
      </c>
      <c r="C53" s="316"/>
      <c r="D53" s="29">
        <f t="array" ref="D53">ABS(MAX(IF(ISNUMBER(D20:D49),(D20:D49))-(MIN(IF(ISNUMBER(D20:D49),(D20:D49))))))</f>
        <v>69</v>
      </c>
      <c r="E53" s="29">
        <f t="array" ref="E53">ABS(MAX(IF(ISNUMBER(E20:E49),(E20:E49))-(MIN(IF(ISNUMBER(E20:E49),(E20:E49))))))</f>
        <v>140</v>
      </c>
      <c r="F53" s="90">
        <f t="array" ref="F53">ABS(MAX(IF(ISNUMBER(F20:F49),(F20:F49))-(MIN(IF(ISNUMBER(F20:F49),(F20:F49))))))</f>
        <v>0.45999999999999996</v>
      </c>
      <c r="G53" s="90">
        <f t="array" ref="G53">ABS(MAX(IF(ISNUMBER(G20:G49),(G20:G49))-(MIN(IF(ISNUMBER(G20:G49),(G20:G49))))))</f>
        <v>0.93333333333333335</v>
      </c>
      <c r="H53" s="91" t="s">
        <v>44</v>
      </c>
      <c r="I53" s="46" t="e">
        <f>1-(1-(I51*I52/10000))^5</f>
        <v>#VALUE!</v>
      </c>
      <c r="J53" s="115"/>
      <c r="K53" s="115"/>
      <c r="L53" s="31"/>
    </row>
    <row r="54" spans="1:22" ht="18.75" customHeight="1" thickBot="1">
      <c r="B54" s="309" t="s">
        <v>45</v>
      </c>
      <c r="C54" s="310"/>
      <c r="D54" s="32">
        <f t="array" ref="D54">MAX(ABS(MAX(IF(NOT(ISNA(D20:D49)),D20:D49))-AVERAGE(IF(ISNUMBER(D20:D49),D20:D49))),ABS(MIN(IF(NOT(ISNA(D20:D49)),D20:D49))-AVERAGE(IF(ISNUMBER(D20:D49),D20:D49))))</f>
        <v>42.8</v>
      </c>
      <c r="E54" s="32">
        <f t="array" ref="E54">MAX(ABS(MAX(IF(NOT(ISNA(E20:E49)),E20:E49))-AVERAGE(IF(ISNUMBER(E20:E49),E20:E49))),ABS(MIN(IF(NOT(ISNA(E20:E49)),E20:E49))-AVERAGE(IF(ISNUMBER(E20:E49),E20:E49))))</f>
        <v>83.2</v>
      </c>
      <c r="F54" s="32">
        <f t="array" ref="F54">MAX(ABS(MAX(IF(NOT(ISNA(F20:F49)),F20:F49))-AVERAGE(IF(ISNUMBER(F20:F49),F20:F49))),ABS(MIN(IF(NOT(ISNA(F20:F49)),F20:F49))-AVERAGE(IF(ISNUMBER(F20:F49),F20:F49))))</f>
        <v>0.28533333333333333</v>
      </c>
      <c r="G54" s="32">
        <f t="array" ref="G54">MAX(ABS(MAX(IF(NOT(ISNA(G20:G49)),G20:G49))-AVERAGE(IF(ISNUMBER(G20:G49),G20:G49))),ABS(MIN(IF(NOT(ISNA(G20:G49)),G20:G49))-AVERAGE(IF(ISNUMBER(G20:G49),G20:G49))))</f>
        <v>0.55466666666666664</v>
      </c>
      <c r="H54" s="91" t="s">
        <v>56</v>
      </c>
      <c r="I54" s="46" t="e">
        <f>1-(1-(I51*I52/10000))^3</f>
        <v>#VALUE!</v>
      </c>
      <c r="J54" s="115"/>
      <c r="K54" s="115"/>
      <c r="L54" s="31"/>
    </row>
    <row r="55" spans="1:22" ht="21.6" thickTop="1">
      <c r="B55" s="33"/>
      <c r="H55" s="91" t="s">
        <v>57</v>
      </c>
      <c r="I55" s="46" t="e">
        <f>1-(1-(I51*I52/10000))^2</f>
        <v>#VALUE!</v>
      </c>
      <c r="J55" s="115"/>
      <c r="K55" s="115"/>
    </row>
    <row r="56" spans="1:22" ht="18.75" customHeight="1">
      <c r="C56" s="34"/>
      <c r="E56" s="35"/>
      <c r="H56" s="91" t="s">
        <v>58</v>
      </c>
      <c r="I56" s="46" t="e">
        <f>1-(1-(I51*I52/10000))^1</f>
        <v>#VALUE!</v>
      </c>
      <c r="J56" s="115"/>
      <c r="K56" s="115"/>
    </row>
    <row r="57" spans="1:22" ht="23.4" thickBot="1">
      <c r="H57" s="92" t="str">
        <f>Inputs!A6</f>
        <v>SW Ver:</v>
      </c>
      <c r="I57" s="88"/>
      <c r="J57" s="116"/>
      <c r="K57" s="116"/>
    </row>
    <row r="58" spans="1:22" ht="23.4" thickBot="1">
      <c r="H58" s="87" t="str">
        <f>Inputs!A7</f>
        <v>FCS App:</v>
      </c>
      <c r="I58" s="89">
        <f>Inputs!L7</f>
        <v>0</v>
      </c>
      <c r="J58" s="117"/>
      <c r="K58" s="117"/>
      <c r="L58" s="43" t="s">
        <v>50</v>
      </c>
      <c r="M58" s="44">
        <f t="array" ref="M58">MAX(IF(NOT(ISNA(D20:D49)),D20:D49))</f>
        <v>6</v>
      </c>
      <c r="N58" s="44">
        <f t="array" ref="N58">MAX(IF(NOT(ISNA(E20:E49)),E20:E49))</f>
        <v>50</v>
      </c>
    </row>
    <row r="59" spans="1:22" ht="23.4" thickBot="1">
      <c r="H59" s="87" t="str">
        <f>Inputs!A8</f>
        <v>EDSS Control:</v>
      </c>
      <c r="I59" s="89">
        <f>Inputs!L8</f>
        <v>0</v>
      </c>
      <c r="J59" s="117"/>
      <c r="K59" s="117"/>
      <c r="L59" s="43" t="s">
        <v>51</v>
      </c>
      <c r="M59" s="44">
        <f t="array" ref="M59">MIN(IF(NOT(ISNA(D20:D49)),D20:D49))</f>
        <v>-63</v>
      </c>
      <c r="N59" s="44">
        <f t="array" ref="N59">MIN(IF(NOT(ISNA(E20:E49)),E20:E49))</f>
        <v>-90</v>
      </c>
    </row>
    <row r="60" spans="1:22" ht="23.4" thickBot="1">
      <c r="H60" s="87" t="str">
        <f>Inputs!A9</f>
        <v>FCS Servo:</v>
      </c>
      <c r="I60" s="89">
        <f>Inputs!L9</f>
        <v>0</v>
      </c>
      <c r="J60" s="117"/>
      <c r="K60" s="117"/>
      <c r="L60" s="43"/>
      <c r="M60" s="44"/>
      <c r="N60" s="44"/>
    </row>
    <row r="61" spans="1:22">
      <c r="L61" s="43"/>
      <c r="M61" s="44">
        <f>M59</f>
        <v>-63</v>
      </c>
      <c r="N61" s="44">
        <f>N59</f>
        <v>-90</v>
      </c>
    </row>
    <row r="62" spans="1:22">
      <c r="L62" s="43"/>
      <c r="M62" s="44">
        <f>M59</f>
        <v>-63</v>
      </c>
      <c r="N62" s="44">
        <f>N58</f>
        <v>50</v>
      </c>
    </row>
    <row r="63" spans="1:22">
      <c r="L63" s="43"/>
      <c r="M63" s="44">
        <f>M58</f>
        <v>6</v>
      </c>
      <c r="N63" s="44">
        <f>N58</f>
        <v>50</v>
      </c>
    </row>
    <row r="64" spans="1:22">
      <c r="H64" s="40">
        <f>(B10/2)*100</f>
        <v>114.99999999999999</v>
      </c>
      <c r="I64" s="40">
        <f>(B11/2)*100</f>
        <v>114.99999999999999</v>
      </c>
      <c r="J64" s="40"/>
      <c r="K64" s="40"/>
      <c r="L64" s="43"/>
      <c r="M64" s="44">
        <f>M58</f>
        <v>6</v>
      </c>
      <c r="N64" s="44">
        <f>N59</f>
        <v>-90</v>
      </c>
      <c r="V64" s="2"/>
    </row>
    <row r="65" spans="8:22">
      <c r="H65" s="40">
        <v>115</v>
      </c>
      <c r="I65" s="40">
        <f>(B11/2)*-100</f>
        <v>-114.99999999999999</v>
      </c>
      <c r="J65" s="40"/>
      <c r="K65" s="40"/>
      <c r="L65" s="43"/>
      <c r="M65" s="44">
        <f>M59</f>
        <v>-63</v>
      </c>
      <c r="N65" s="44">
        <f>N59</f>
        <v>-90</v>
      </c>
      <c r="V65" s="2"/>
    </row>
    <row r="66" spans="8:22">
      <c r="H66" s="40">
        <f>(B10/2)*-100</f>
        <v>-114.99999999999999</v>
      </c>
      <c r="I66" s="40">
        <f>(B11/2)*-100</f>
        <v>-114.99999999999999</v>
      </c>
      <c r="J66" s="40"/>
      <c r="K66" s="40"/>
      <c r="V66" s="2"/>
    </row>
    <row r="67" spans="8:22">
      <c r="H67" s="40">
        <f>(B10/2)*-100</f>
        <v>-114.99999999999999</v>
      </c>
      <c r="I67" s="40">
        <f>(B11/2)*100</f>
        <v>114.99999999999999</v>
      </c>
      <c r="J67" s="40"/>
      <c r="K67" s="40"/>
      <c r="V67" s="2"/>
    </row>
    <row r="68" spans="8:22">
      <c r="H68" s="40">
        <f>(B10/2)*100</f>
        <v>114.99999999999999</v>
      </c>
      <c r="I68" s="40">
        <f>(B11/2)*100</f>
        <v>114.99999999999999</v>
      </c>
      <c r="J68" s="40"/>
      <c r="K68" s="40"/>
      <c r="V68" s="2"/>
    </row>
    <row r="84" spans="5:22">
      <c r="E84" s="2" t="s">
        <v>47</v>
      </c>
      <c r="V84" s="2"/>
    </row>
  </sheetData>
  <mergeCells count="36">
    <mergeCell ref="F11:G11"/>
    <mergeCell ref="I11:J11"/>
    <mergeCell ref="B1:I1"/>
    <mergeCell ref="A5:B5"/>
    <mergeCell ref="D5:G5"/>
    <mergeCell ref="I5:K5"/>
    <mergeCell ref="F6:G6"/>
    <mergeCell ref="F7:G7"/>
    <mergeCell ref="F8:G8"/>
    <mergeCell ref="A9:B9"/>
    <mergeCell ref="D9:G9"/>
    <mergeCell ref="F10:G10"/>
    <mergeCell ref="I10:K10"/>
    <mergeCell ref="B4:I4"/>
    <mergeCell ref="F12:G12"/>
    <mergeCell ref="I12:J12"/>
    <mergeCell ref="F13:G13"/>
    <mergeCell ref="I13:J13"/>
    <mergeCell ref="D14:E14"/>
    <mergeCell ref="I14:J14"/>
    <mergeCell ref="B54:C54"/>
    <mergeCell ref="D15:E15"/>
    <mergeCell ref="I15:J15"/>
    <mergeCell ref="D16:E16"/>
    <mergeCell ref="A18:A19"/>
    <mergeCell ref="B18:B19"/>
    <mergeCell ref="C18:C19"/>
    <mergeCell ref="D18:E18"/>
    <mergeCell ref="F18:G18"/>
    <mergeCell ref="H18:H19"/>
    <mergeCell ref="I18:I19"/>
    <mergeCell ref="B50:G50"/>
    <mergeCell ref="H50:I50"/>
    <mergeCell ref="B51:C51"/>
    <mergeCell ref="B52:C52"/>
    <mergeCell ref="B53:C53"/>
  </mergeCells>
  <printOptions horizontalCentered="1"/>
  <pageMargins left="0" right="0" top="0" bottom="0" header="0" footer="0"/>
  <pageSetup scale="57"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60" zoomScaleNormal="60" zoomScaleSheetLayoutView="75" workbookViewId="0"/>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0.8867187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23"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22" ht="33" customHeight="1">
      <c r="A1" s="1"/>
      <c r="B1" s="307" t="str">
        <f>Inputs!A1</f>
        <v>Firing- BMP ATK MK44 30mm  UT30MK2</v>
      </c>
      <c r="C1" s="308"/>
      <c r="D1" s="308"/>
      <c r="E1" s="308"/>
      <c r="F1" s="308"/>
      <c r="G1" s="308"/>
      <c r="H1" s="308"/>
      <c r="I1" s="308"/>
      <c r="J1" s="123"/>
      <c r="K1" s="123"/>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Static - Static. 
Range [m]:1001 0
Gun Jump: : 0 , 0
Mean:-0.22 , 0.32
Standard Deviation:0.3 , 0.27
Maximum Difference:1.06 , 0.8
Total in Target: 0 / 0</v>
      </c>
    </row>
    <row r="2" spans="1:22" ht="18.75" customHeight="1" thickBot="1">
      <c r="B2" s="3" t="str">
        <f>Inputs!A2</f>
        <v>Commander:</v>
      </c>
      <c r="C2" s="67">
        <f>Inputs!N2</f>
        <v>0</v>
      </c>
      <c r="D2" s="3" t="str">
        <f>Inputs!A3</f>
        <v xml:space="preserve">Gunner: </v>
      </c>
      <c r="E2" s="67">
        <f>Inputs!N3</f>
        <v>0</v>
      </c>
      <c r="F2" s="3" t="str">
        <f>Inputs!A4</f>
        <v xml:space="preserve">Loader: </v>
      </c>
      <c r="G2" s="66">
        <f>Inputs!N4</f>
        <v>0</v>
      </c>
      <c r="H2" s="3" t="str">
        <f>Inputs!A5</f>
        <v>Driver:</v>
      </c>
      <c r="I2" s="67">
        <f>Inputs!N5</f>
        <v>0</v>
      </c>
      <c r="J2" s="111"/>
      <c r="K2" s="111"/>
    </row>
    <row r="3" spans="1:22">
      <c r="A3" s="2" t="str">
        <f>Inputs!A11</f>
        <v>Project:</v>
      </c>
      <c r="B3" s="75" t="str">
        <f>Inputs!N11</f>
        <v>EMINT</v>
      </c>
      <c r="C3" s="74"/>
      <c r="D3" s="74"/>
      <c r="E3" s="74"/>
      <c r="F3" s="74"/>
      <c r="G3" s="74"/>
      <c r="H3" s="74"/>
      <c r="I3" s="74"/>
      <c r="J3" s="112"/>
      <c r="K3" s="112"/>
    </row>
    <row r="4" spans="1:22" ht="18.600000000000001" thickBot="1">
      <c r="A4" s="2" t="str">
        <f>Inputs!A47</f>
        <v xml:space="preserve">Remarks: </v>
      </c>
      <c r="B4" s="337">
        <f>Inputs!N47</f>
        <v>0</v>
      </c>
      <c r="C4" s="337"/>
      <c r="D4" s="337"/>
      <c r="E4" s="337"/>
      <c r="F4" s="337"/>
      <c r="G4" s="337"/>
      <c r="H4" s="337"/>
      <c r="I4" s="337"/>
      <c r="J4" s="112"/>
      <c r="K4" s="112"/>
      <c r="V4" s="144"/>
    </row>
    <row r="5" spans="1:22" ht="18.600000000000001" thickTop="1" thickBot="1">
      <c r="A5" s="332" t="s">
        <v>6</v>
      </c>
      <c r="B5" s="333"/>
      <c r="D5" s="332" t="str">
        <f>Inputs!A22</f>
        <v>Operational Conditions:</v>
      </c>
      <c r="E5" s="334"/>
      <c r="F5" s="334"/>
      <c r="G5" s="333"/>
      <c r="I5" s="332" t="str">
        <f>Inputs!A34</f>
        <v>Tank/Target Status</v>
      </c>
      <c r="J5" s="334"/>
      <c r="K5" s="333"/>
    </row>
    <row r="6" spans="1:22" ht="18.600000000000001" thickTop="1" thickBot="1">
      <c r="A6" s="4" t="str">
        <f>Inputs!A12</f>
        <v>Location:</v>
      </c>
      <c r="B6" s="68" t="str">
        <f>Inputs!N12</f>
        <v>Myanmar</v>
      </c>
      <c r="D6" s="5" t="str">
        <f>Inputs!A23</f>
        <v>Turret Mode:</v>
      </c>
      <c r="E6" s="6"/>
      <c r="F6" s="335">
        <f>Inputs!N23</f>
        <v>0</v>
      </c>
      <c r="G6" s="336"/>
      <c r="I6" s="124" t="str">
        <f>Inputs!A35</f>
        <v>Item:</v>
      </c>
      <c r="J6" s="126" t="s">
        <v>10</v>
      </c>
      <c r="K6" s="125" t="s">
        <v>11</v>
      </c>
    </row>
    <row r="7" spans="1:22" ht="18.600000000000001" thickTop="1" thickBot="1">
      <c r="A7" s="4" t="str">
        <f>Inputs!A13</f>
        <v>Date:</v>
      </c>
      <c r="B7" s="69">
        <f>Inputs!N13</f>
        <v>0</v>
      </c>
      <c r="D7" s="5" t="str">
        <f>Inputs!A24</f>
        <v>Ammunition:</v>
      </c>
      <c r="E7" s="8"/>
      <c r="F7" s="335" t="str">
        <f>Inputs!N24</f>
        <v>25 mm HE</v>
      </c>
      <c r="G7" s="336"/>
      <c r="I7" s="9" t="s">
        <v>14</v>
      </c>
      <c r="J7" s="70" t="str">
        <f>Inputs!N36</f>
        <v>Static</v>
      </c>
      <c r="K7" s="71">
        <f>Inputs!O36</f>
        <v>0</v>
      </c>
    </row>
    <row r="8" spans="1:22" ht="18.600000000000001" thickTop="1" thickBot="1">
      <c r="A8" s="4" t="str">
        <f>Inputs!A15</f>
        <v>Range [m]:</v>
      </c>
      <c r="B8" s="120">
        <f>Inputs!N15</f>
        <v>1001</v>
      </c>
      <c r="D8" s="5" t="str">
        <f>Inputs!A25</f>
        <v>Aiming Through (Camera):</v>
      </c>
      <c r="E8" s="56"/>
      <c r="F8" s="335">
        <f>Inputs!N25</f>
        <v>0</v>
      </c>
      <c r="G8" s="336"/>
      <c r="I8" s="7" t="s">
        <v>16</v>
      </c>
      <c r="J8" s="70" t="str">
        <f>Inputs!N37</f>
        <v>Static</v>
      </c>
      <c r="K8" s="71">
        <f>Inputs!O37</f>
        <v>0</v>
      </c>
    </row>
    <row r="9" spans="1:22" ht="18.600000000000001" thickTop="1" thickBot="1">
      <c r="A9" s="332" t="str">
        <f>Inputs!A16</f>
        <v>Target Size:</v>
      </c>
      <c r="B9" s="333"/>
      <c r="D9" s="332" t="str">
        <f>Inputs!A26</f>
        <v>Environmental Conditions:</v>
      </c>
      <c r="E9" s="334"/>
      <c r="F9" s="334"/>
      <c r="G9" s="333"/>
      <c r="H9" s="10"/>
      <c r="I9" s="11" t="s">
        <v>19</v>
      </c>
      <c r="J9" s="70">
        <f>Inputs!N38</f>
        <v>12</v>
      </c>
      <c r="K9" s="71">
        <f>Inputs!O38</f>
        <v>0</v>
      </c>
    </row>
    <row r="10" spans="1:22" ht="18.600000000000001" thickTop="1" thickBot="1">
      <c r="A10" s="4" t="str">
        <f>Inputs!N16</f>
        <v>Traverse Size [m]</v>
      </c>
      <c r="B10" s="38">
        <f>Inputs!N17</f>
        <v>2.2999999999999998</v>
      </c>
      <c r="D10" s="5" t="str">
        <f>Inputs!A27</f>
        <v>Air Temperature [°C]:</v>
      </c>
      <c r="E10" s="6"/>
      <c r="F10" s="325">
        <f>Inputs!N27</f>
        <v>0</v>
      </c>
      <c r="G10" s="326"/>
      <c r="I10" s="332" t="str">
        <f>Inputs!A39</f>
        <v>Rounds Information:</v>
      </c>
      <c r="J10" s="334"/>
      <c r="K10" s="333"/>
    </row>
    <row r="11" spans="1:22" ht="18.600000000000001" thickTop="1" thickBot="1">
      <c r="A11" s="4" t="str">
        <f>Inputs!O16</f>
        <v>Elevation Size [m]</v>
      </c>
      <c r="B11" s="38">
        <f>Inputs!O17</f>
        <v>2.2999999999999998</v>
      </c>
      <c r="D11" s="5" t="str">
        <f>Inputs!A28</f>
        <v>Altitude [m]:</v>
      </c>
      <c r="E11" s="8"/>
      <c r="F11" s="325">
        <f>Inputs!N28</f>
        <v>0</v>
      </c>
      <c r="G11" s="326"/>
      <c r="H11" s="123"/>
      <c r="I11" s="323" t="str">
        <f>Inputs!A40</f>
        <v>Rounds Type</v>
      </c>
      <c r="J11" s="324"/>
      <c r="K11" s="119" t="str">
        <f>Inputs!N40</f>
        <v>No. of Rounds</v>
      </c>
    </row>
    <row r="12" spans="1:22" ht="18.600000000000001" thickTop="1" thickBot="1">
      <c r="A12" s="4" t="str">
        <f>Inputs!N18</f>
        <v>Traverse Size [mills]</v>
      </c>
      <c r="B12" s="38">
        <f>Inputs!N19</f>
        <v>2.2977022977022976</v>
      </c>
      <c r="D12" s="5" t="str">
        <f>Inputs!A29</f>
        <v>Ammu. Temp. [°C]:</v>
      </c>
      <c r="E12" s="8"/>
      <c r="F12" s="325">
        <f>Inputs!N29</f>
        <v>0</v>
      </c>
      <c r="G12" s="326"/>
      <c r="H12" s="123"/>
      <c r="I12" s="323" t="str">
        <f>Inputs!A41</f>
        <v>Warm-Up</v>
      </c>
      <c r="J12" s="324"/>
      <c r="K12" s="39">
        <f>Inputs!N41</f>
        <v>0</v>
      </c>
    </row>
    <row r="13" spans="1:22" ht="18.600000000000001" thickTop="1" thickBot="1">
      <c r="A13" s="4" t="str">
        <f>Inputs!O18</f>
        <v>Elevation Size [mills]</v>
      </c>
      <c r="B13" s="38">
        <f>Inputs!O19</f>
        <v>2.2977022977022976</v>
      </c>
      <c r="D13" s="5" t="str">
        <f>Inputs!A30</f>
        <v>Crosswind [m/s]:</v>
      </c>
      <c r="E13" s="13"/>
      <c r="F13" s="325" t="str">
        <f>Inputs!N30</f>
        <v>1</v>
      </c>
      <c r="G13" s="326"/>
      <c r="H13" s="123"/>
      <c r="I13" s="323" t="str">
        <f>Inputs!A42</f>
        <v>Real Firing</v>
      </c>
      <c r="J13" s="324"/>
      <c r="K13" s="39">
        <f>Inputs!N42</f>
        <v>0</v>
      </c>
    </row>
    <row r="14" spans="1:22" ht="18.600000000000001" thickTop="1" thickBot="1">
      <c r="A14" s="4" t="str">
        <f>Inputs!A20</f>
        <v>Fire Type</v>
      </c>
      <c r="B14" s="38">
        <f>Inputs!N20</f>
        <v>0</v>
      </c>
      <c r="D14" s="327" t="str">
        <f>Inputs!A31</f>
        <v>Gun Jump:</v>
      </c>
      <c r="E14" s="328"/>
      <c r="F14" s="41" t="str">
        <f>Inputs!O31</f>
        <v>Traverse</v>
      </c>
      <c r="G14" s="42" t="str">
        <f>Inputs!N31</f>
        <v>Elevation</v>
      </c>
      <c r="H14" s="123"/>
      <c r="I14" s="323" t="str">
        <f>Inputs!A43</f>
        <v xml:space="preserve">Total in Target: </v>
      </c>
      <c r="J14" s="324"/>
      <c r="K14" s="39">
        <f>Inputs!N43</f>
        <v>0</v>
      </c>
    </row>
    <row r="15" spans="1:22" ht="19.5" customHeight="1" thickTop="1" thickBot="1">
      <c r="A15" s="4" t="str">
        <f>Inputs!A14</f>
        <v>Time:</v>
      </c>
      <c r="B15" s="37">
        <f>Inputs!N14</f>
        <v>0</v>
      </c>
      <c r="C15" s="14"/>
      <c r="D15" s="329" t="str">
        <f>Inputs!A32</f>
        <v>Single</v>
      </c>
      <c r="E15" s="321"/>
      <c r="F15" s="36">
        <f>Inputs!O32</f>
        <v>0</v>
      </c>
      <c r="G15" s="36">
        <f>Inputs!N32</f>
        <v>0</v>
      </c>
      <c r="H15" s="15"/>
      <c r="I15" s="323" t="str">
        <f>Inputs!A44</f>
        <v>Missing rounds</v>
      </c>
      <c r="J15" s="324"/>
      <c r="K15" s="39">
        <f>Inputs!N44</f>
        <v>0</v>
      </c>
    </row>
    <row r="16" spans="1:22" ht="19.5" customHeight="1" thickTop="1" thickBot="1">
      <c r="A16" s="4" t="str">
        <f>Inputs!A21</f>
        <v>A0- M.Velocity</v>
      </c>
      <c r="B16" s="38">
        <f>Inputs!N21</f>
        <v>0</v>
      </c>
      <c r="C16" s="14"/>
      <c r="D16" s="330" t="str">
        <f>Inputs!A33</f>
        <v>Burst</v>
      </c>
      <c r="E16" s="331"/>
      <c r="F16" s="36">
        <f>Inputs!O33</f>
        <v>0</v>
      </c>
      <c r="G16" s="36">
        <f>Inputs!N33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23"/>
      <c r="V18" s="2"/>
    </row>
    <row r="19" spans="1:22" ht="18.600000000000001" thickTop="1" thickBot="1">
      <c r="A19" s="317"/>
      <c r="B19" s="318"/>
      <c r="C19" s="306"/>
      <c r="D19" s="122" t="s">
        <v>33</v>
      </c>
      <c r="E19" s="12" t="s">
        <v>34</v>
      </c>
      <c r="F19" s="12" t="s">
        <v>33</v>
      </c>
      <c r="G19" s="12" t="s">
        <v>34</v>
      </c>
      <c r="H19" s="306"/>
      <c r="I19" s="306"/>
      <c r="J19" s="113"/>
      <c r="K19" s="113"/>
      <c r="U19" s="123"/>
      <c r="V19" s="2"/>
    </row>
    <row r="20" spans="1:22" ht="18.600000000000001" thickTop="1" thickBot="1">
      <c r="A20" s="121"/>
      <c r="B20" s="48">
        <f>Inputs!A53</f>
        <v>1</v>
      </c>
      <c r="C20" s="47">
        <f t="shared" ref="C20:C49" si="0">$B$8</f>
        <v>1001</v>
      </c>
      <c r="D20" s="49">
        <f>IF(Inputs!N53="",NA(),Inputs!N53)</f>
        <v>24</v>
      </c>
      <c r="E20" s="49">
        <f>IF(Inputs!O53="",NA(),Inputs!O53)</f>
        <v>5</v>
      </c>
      <c r="F20" s="24">
        <f>IF(ISBLANK(D20*10/C20)," ",D20*10/C20)</f>
        <v>0.23976023976023977</v>
      </c>
      <c r="G20" s="24">
        <f>IF(ISBLANK(E20*10/C20)," ",E20*10/C20)</f>
        <v>4.9950049950049952E-2</v>
      </c>
      <c r="H20" s="96">
        <f t="shared" ref="H20:H49" si="1">$B$7</f>
        <v>0</v>
      </c>
      <c r="I20" s="25">
        <f>$B$15</f>
        <v>0</v>
      </c>
      <c r="J20" s="114"/>
      <c r="K20" s="114"/>
      <c r="U20" s="123"/>
      <c r="V20" s="2"/>
    </row>
    <row r="21" spans="1:22" ht="18" thickBot="1">
      <c r="A21" s="121"/>
      <c r="B21" s="48">
        <f>Inputs!A54</f>
        <v>2</v>
      </c>
      <c r="C21" s="47">
        <f t="shared" si="0"/>
        <v>1001</v>
      </c>
      <c r="D21" s="49">
        <f>IF(Inputs!N54="",NA(),Inputs!N54)</f>
        <v>20</v>
      </c>
      <c r="E21" s="49">
        <f>IF(Inputs!O54="",NA(),Inputs!O54)</f>
        <v>-10</v>
      </c>
      <c r="F21" s="24">
        <f t="shared" ref="F21:F49" si="2">IF(ISBLANK(D21*10/C21)," ",D21*10/C21)</f>
        <v>0.19980019980019981</v>
      </c>
      <c r="G21" s="24">
        <f t="shared" ref="G21:G49" si="3">IF(ISBLANK(E21*10/C21)," ",E21*10/C21)</f>
        <v>-9.9900099900099903E-2</v>
      </c>
      <c r="H21" s="96">
        <f t="shared" si="1"/>
        <v>0</v>
      </c>
      <c r="I21" s="25">
        <f t="shared" ref="I21:I49" si="4">$B$15</f>
        <v>0</v>
      </c>
      <c r="J21" s="114"/>
      <c r="K21" s="114"/>
      <c r="U21" s="123"/>
      <c r="V21" s="2"/>
    </row>
    <row r="22" spans="1:22" ht="18" thickBot="1">
      <c r="A22" s="121"/>
      <c r="B22" s="48">
        <f>Inputs!A55</f>
        <v>3</v>
      </c>
      <c r="C22" s="47">
        <f>$B$8</f>
        <v>1001</v>
      </c>
      <c r="D22" s="49">
        <f>IF(Inputs!N55="",NA(),Inputs!N55)</f>
        <v>-14</v>
      </c>
      <c r="E22" s="49">
        <f>IF(Inputs!O55="",NA(),Inputs!O55)</f>
        <v>35</v>
      </c>
      <c r="F22" s="24">
        <f t="shared" si="2"/>
        <v>-0.13986013986013987</v>
      </c>
      <c r="G22" s="24">
        <f t="shared" si="3"/>
        <v>0.34965034965034963</v>
      </c>
      <c r="H22" s="96">
        <f t="shared" si="1"/>
        <v>0</v>
      </c>
      <c r="I22" s="25">
        <f t="shared" si="4"/>
        <v>0</v>
      </c>
      <c r="J22" s="114"/>
      <c r="K22" s="114"/>
      <c r="U22" s="123"/>
      <c r="V22" s="2"/>
    </row>
    <row r="23" spans="1:22" ht="18" thickBot="1">
      <c r="A23" s="121"/>
      <c r="B23" s="48">
        <f>Inputs!A56</f>
        <v>4</v>
      </c>
      <c r="C23" s="47">
        <f t="shared" si="0"/>
        <v>1001</v>
      </c>
      <c r="D23" s="49">
        <f>IF(Inputs!N56="",NA(),Inputs!N56)</f>
        <v>-25</v>
      </c>
      <c r="E23" s="49">
        <f>IF(Inputs!O56="",NA(),Inputs!O56)</f>
        <v>35</v>
      </c>
      <c r="F23" s="24">
        <f t="shared" si="2"/>
        <v>-0.24975024975024976</v>
      </c>
      <c r="G23" s="24">
        <f t="shared" si="3"/>
        <v>0.34965034965034963</v>
      </c>
      <c r="H23" s="96">
        <f t="shared" si="1"/>
        <v>0</v>
      </c>
      <c r="I23" s="25">
        <f t="shared" si="4"/>
        <v>0</v>
      </c>
      <c r="J23" s="114"/>
      <c r="K23" s="114"/>
      <c r="U23" s="123"/>
      <c r="V23" s="2"/>
    </row>
    <row r="24" spans="1:22" ht="18" thickBot="1">
      <c r="A24" s="121"/>
      <c r="B24" s="48">
        <f>Inputs!A57</f>
        <v>5</v>
      </c>
      <c r="C24" s="47">
        <f t="shared" si="0"/>
        <v>1001</v>
      </c>
      <c r="D24" s="49">
        <f>IF(Inputs!N57="",NA(),Inputs!N57)</f>
        <v>-29</v>
      </c>
      <c r="E24" s="49">
        <f>IF(Inputs!O57="",NA(),Inputs!O57)</f>
        <v>31</v>
      </c>
      <c r="F24" s="24">
        <f t="shared" si="2"/>
        <v>-0.28971028971028973</v>
      </c>
      <c r="G24" s="24">
        <f t="shared" si="3"/>
        <v>0.3096903096903097</v>
      </c>
      <c r="H24" s="96">
        <f t="shared" si="1"/>
        <v>0</v>
      </c>
      <c r="I24" s="25">
        <f t="shared" si="4"/>
        <v>0</v>
      </c>
      <c r="J24" s="114"/>
      <c r="K24" s="114"/>
      <c r="U24" s="123"/>
      <c r="V24" s="2"/>
    </row>
    <row r="25" spans="1:22" ht="18" thickBot="1">
      <c r="A25" s="121"/>
      <c r="B25" s="48">
        <f>Inputs!A58</f>
        <v>6</v>
      </c>
      <c r="C25" s="47">
        <f t="shared" si="0"/>
        <v>1001</v>
      </c>
      <c r="D25" s="49">
        <f>IF(Inputs!N58="",NA(),Inputs!N58)</f>
        <v>-25</v>
      </c>
      <c r="E25" s="49">
        <f>IF(Inputs!O58="",NA(),Inputs!O58)</f>
        <v>54</v>
      </c>
      <c r="F25" s="24">
        <f t="shared" si="2"/>
        <v>-0.24975024975024976</v>
      </c>
      <c r="G25" s="24">
        <f t="shared" si="3"/>
        <v>0.53946053946053951</v>
      </c>
      <c r="H25" s="96">
        <f t="shared" si="1"/>
        <v>0</v>
      </c>
      <c r="I25" s="25">
        <f t="shared" si="4"/>
        <v>0</v>
      </c>
      <c r="J25" s="114"/>
      <c r="K25" s="114"/>
      <c r="U25" s="123"/>
      <c r="V25" s="2"/>
    </row>
    <row r="26" spans="1:22" ht="18" thickBot="1">
      <c r="A26" s="121"/>
      <c r="B26" s="48">
        <f>Inputs!A59</f>
        <v>7</v>
      </c>
      <c r="C26" s="47">
        <f t="shared" si="0"/>
        <v>1001</v>
      </c>
      <c r="D26" s="49">
        <f>IF(Inputs!N59="",NA(),Inputs!N59)</f>
        <v>-33</v>
      </c>
      <c r="E26" s="49">
        <f>IF(Inputs!O59="",NA(),Inputs!O59)</f>
        <v>70</v>
      </c>
      <c r="F26" s="24">
        <f t="shared" si="2"/>
        <v>-0.32967032967032966</v>
      </c>
      <c r="G26" s="24">
        <f t="shared" si="3"/>
        <v>0.69930069930069927</v>
      </c>
      <c r="H26" s="96">
        <f t="shared" si="1"/>
        <v>0</v>
      </c>
      <c r="I26" s="25">
        <f t="shared" si="4"/>
        <v>0</v>
      </c>
      <c r="J26" s="114"/>
      <c r="K26" s="114"/>
      <c r="U26" s="123"/>
      <c r="V26" s="2"/>
    </row>
    <row r="27" spans="1:22" ht="18" thickBot="1">
      <c r="A27" s="121"/>
      <c r="B27" s="48">
        <f>Inputs!A60</f>
        <v>8</v>
      </c>
      <c r="C27" s="47">
        <f t="shared" si="0"/>
        <v>1001</v>
      </c>
      <c r="D27" s="49">
        <f>IF(Inputs!N60="",NA(),Inputs!N60)</f>
        <v>-82</v>
      </c>
      <c r="E27" s="49">
        <f>IF(Inputs!O60="",NA(),Inputs!O60)</f>
        <v>53</v>
      </c>
      <c r="F27" s="24">
        <f t="shared" si="2"/>
        <v>-0.8191808191808192</v>
      </c>
      <c r="G27" s="24">
        <f t="shared" si="3"/>
        <v>0.52947052947052942</v>
      </c>
      <c r="H27" s="96">
        <f t="shared" si="1"/>
        <v>0</v>
      </c>
      <c r="I27" s="25">
        <f t="shared" si="4"/>
        <v>0</v>
      </c>
      <c r="J27" s="114"/>
      <c r="K27" s="114"/>
      <c r="U27" s="123"/>
      <c r="V27" s="2"/>
    </row>
    <row r="28" spans="1:22" ht="18" thickBot="1">
      <c r="A28" s="121"/>
      <c r="B28" s="48">
        <f>Inputs!A61</f>
        <v>9</v>
      </c>
      <c r="C28" s="47">
        <f t="shared" si="0"/>
        <v>1001</v>
      </c>
      <c r="D28" s="49">
        <f>IF(Inputs!N61="",NA(),Inputs!N61)</f>
        <v>-19</v>
      </c>
      <c r="E28" s="49">
        <f>IF(Inputs!O61="",NA(),Inputs!O61)</f>
        <v>-5</v>
      </c>
      <c r="F28" s="24">
        <f t="shared" si="2"/>
        <v>-0.18981018981018982</v>
      </c>
      <c r="G28" s="24">
        <f t="shared" si="3"/>
        <v>-4.9950049950049952E-2</v>
      </c>
      <c r="H28" s="96">
        <f t="shared" si="1"/>
        <v>0</v>
      </c>
      <c r="I28" s="25">
        <f t="shared" si="4"/>
        <v>0</v>
      </c>
      <c r="J28" s="114"/>
      <c r="K28" s="114"/>
      <c r="U28" s="123"/>
      <c r="V28" s="2"/>
    </row>
    <row r="29" spans="1:22" ht="18" thickBot="1">
      <c r="A29" s="121"/>
      <c r="B29" s="48">
        <f>Inputs!A62</f>
        <v>10</v>
      </c>
      <c r="C29" s="47">
        <f t="shared" si="0"/>
        <v>1001</v>
      </c>
      <c r="D29" s="49">
        <f>IF(Inputs!N62="",NA(),Inputs!N62)</f>
        <v>-39</v>
      </c>
      <c r="E29" s="49">
        <f>IF(Inputs!O62="",NA(),Inputs!O62)</f>
        <v>54</v>
      </c>
      <c r="F29" s="24">
        <f t="shared" si="2"/>
        <v>-0.38961038961038963</v>
      </c>
      <c r="G29" s="24">
        <f t="shared" si="3"/>
        <v>0.53946053946053951</v>
      </c>
      <c r="H29" s="96">
        <f t="shared" si="1"/>
        <v>0</v>
      </c>
      <c r="I29" s="25">
        <f t="shared" si="4"/>
        <v>0</v>
      </c>
      <c r="J29" s="114"/>
      <c r="K29" s="114"/>
      <c r="U29" s="123"/>
      <c r="V29" s="2"/>
    </row>
    <row r="30" spans="1:22" ht="18" thickBot="1">
      <c r="A30" s="121"/>
      <c r="B30" s="48">
        <f>Inputs!A63</f>
        <v>11</v>
      </c>
      <c r="C30" s="47">
        <f t="shared" si="0"/>
        <v>1001</v>
      </c>
      <c r="D30" s="49" t="e">
        <f>IF(Inputs!N63="",NA(),Inputs!N63)</f>
        <v>#N/A</v>
      </c>
      <c r="E30" s="49" t="e">
        <f>IF(Inputs!O63="",NA(),Inputs!O63)</f>
        <v>#N/A</v>
      </c>
      <c r="F30" s="24" t="e">
        <f t="shared" si="2"/>
        <v>#N/A</v>
      </c>
      <c r="G30" s="24" t="e">
        <f t="shared" si="3"/>
        <v>#N/A</v>
      </c>
      <c r="H30" s="96">
        <f t="shared" si="1"/>
        <v>0</v>
      </c>
      <c r="I30" s="25">
        <f t="shared" si="4"/>
        <v>0</v>
      </c>
      <c r="J30" s="114"/>
      <c r="K30" s="114"/>
      <c r="U30" s="123"/>
      <c r="V30" s="2"/>
    </row>
    <row r="31" spans="1:22" ht="18" thickBot="1">
      <c r="A31" s="121"/>
      <c r="B31" s="48">
        <f>Inputs!A64</f>
        <v>12</v>
      </c>
      <c r="C31" s="47">
        <f t="shared" si="0"/>
        <v>1001</v>
      </c>
      <c r="D31" s="49" t="e">
        <f>IF(Inputs!N64="",NA(),Inputs!N64)</f>
        <v>#N/A</v>
      </c>
      <c r="E31" s="49" t="e">
        <f>IF(Inputs!O64="",NA(),Inputs!O64)</f>
        <v>#N/A</v>
      </c>
      <c r="F31" s="24" t="e">
        <f t="shared" si="2"/>
        <v>#N/A</v>
      </c>
      <c r="G31" s="24" t="e">
        <f t="shared" si="3"/>
        <v>#N/A</v>
      </c>
      <c r="H31" s="96">
        <f t="shared" si="1"/>
        <v>0</v>
      </c>
      <c r="I31" s="25">
        <f t="shared" si="4"/>
        <v>0</v>
      </c>
      <c r="J31" s="114"/>
      <c r="K31" s="114"/>
      <c r="U31" s="123"/>
      <c r="V31" s="2"/>
    </row>
    <row r="32" spans="1:22" ht="18" thickBot="1">
      <c r="A32" s="121"/>
      <c r="B32" s="48">
        <f>Inputs!A65</f>
        <v>13</v>
      </c>
      <c r="C32" s="47">
        <f t="shared" si="0"/>
        <v>1001</v>
      </c>
      <c r="D32" s="49" t="e">
        <f>IF(Inputs!N65="",NA(),Inputs!N65)</f>
        <v>#N/A</v>
      </c>
      <c r="E32" s="49" t="e">
        <f>IF(Inputs!O65="",NA(),Inputs!O65)</f>
        <v>#N/A</v>
      </c>
      <c r="F32" s="24" t="e">
        <f t="shared" si="2"/>
        <v>#N/A</v>
      </c>
      <c r="G32" s="24" t="e">
        <f t="shared" si="3"/>
        <v>#N/A</v>
      </c>
      <c r="H32" s="96">
        <f t="shared" si="1"/>
        <v>0</v>
      </c>
      <c r="I32" s="25">
        <f t="shared" si="4"/>
        <v>0</v>
      </c>
      <c r="J32" s="114"/>
      <c r="K32" s="114"/>
      <c r="U32" s="123"/>
      <c r="V32" s="2"/>
    </row>
    <row r="33" spans="1:22" ht="18" thickBot="1">
      <c r="A33" s="121"/>
      <c r="B33" s="48">
        <f>Inputs!A66</f>
        <v>14</v>
      </c>
      <c r="C33" s="47">
        <f t="shared" si="0"/>
        <v>1001</v>
      </c>
      <c r="D33" s="49" t="e">
        <f>IF(Inputs!N66="",NA(),Inputs!N66)</f>
        <v>#N/A</v>
      </c>
      <c r="E33" s="49" t="e">
        <f>IF(Inputs!O66="",NA(),Inputs!O66)</f>
        <v>#N/A</v>
      </c>
      <c r="F33" s="24" t="e">
        <f t="shared" si="2"/>
        <v>#N/A</v>
      </c>
      <c r="G33" s="24" t="e">
        <f t="shared" si="3"/>
        <v>#N/A</v>
      </c>
      <c r="H33" s="96">
        <f t="shared" si="1"/>
        <v>0</v>
      </c>
      <c r="I33" s="25">
        <f t="shared" si="4"/>
        <v>0</v>
      </c>
      <c r="J33" s="114"/>
      <c r="K33" s="114"/>
      <c r="U33" s="123"/>
      <c r="V33" s="2"/>
    </row>
    <row r="34" spans="1:22" ht="18" thickBot="1">
      <c r="A34" s="121"/>
      <c r="B34" s="48">
        <f>Inputs!A67</f>
        <v>15</v>
      </c>
      <c r="C34" s="47">
        <f t="shared" si="0"/>
        <v>1001</v>
      </c>
      <c r="D34" s="49" t="e">
        <f>IF(Inputs!N67="",NA(),Inputs!N67)</f>
        <v>#N/A</v>
      </c>
      <c r="E34" s="49" t="e">
        <f>IF(Inputs!O67="",NA(),Inputs!O67)</f>
        <v>#N/A</v>
      </c>
      <c r="F34" s="24" t="e">
        <f t="shared" si="2"/>
        <v>#N/A</v>
      </c>
      <c r="G34" s="24" t="e">
        <f t="shared" si="3"/>
        <v>#N/A</v>
      </c>
      <c r="H34" s="96">
        <f t="shared" si="1"/>
        <v>0</v>
      </c>
      <c r="I34" s="25">
        <f t="shared" si="4"/>
        <v>0</v>
      </c>
      <c r="J34" s="114"/>
      <c r="K34" s="114"/>
      <c r="U34" s="123"/>
      <c r="V34" s="2"/>
    </row>
    <row r="35" spans="1:22" ht="18" thickBot="1">
      <c r="A35" s="121"/>
      <c r="B35" s="48">
        <f>Inputs!A68</f>
        <v>16</v>
      </c>
      <c r="C35" s="47">
        <f t="shared" si="0"/>
        <v>1001</v>
      </c>
      <c r="D35" s="49" t="e">
        <f>IF(Inputs!N68="",NA(),Inputs!N68)</f>
        <v>#N/A</v>
      </c>
      <c r="E35" s="49" t="e">
        <f>IF(Inputs!O68="",NA(),Inputs!O68)</f>
        <v>#N/A</v>
      </c>
      <c r="F35" s="24" t="e">
        <f t="shared" si="2"/>
        <v>#N/A</v>
      </c>
      <c r="G35" s="24" t="e">
        <f t="shared" si="3"/>
        <v>#N/A</v>
      </c>
      <c r="H35" s="96">
        <f t="shared" si="1"/>
        <v>0</v>
      </c>
      <c r="I35" s="25">
        <f t="shared" si="4"/>
        <v>0</v>
      </c>
      <c r="J35" s="114"/>
      <c r="K35" s="114"/>
      <c r="U35" s="123"/>
      <c r="V35" s="2"/>
    </row>
    <row r="36" spans="1:22" ht="18" thickBot="1">
      <c r="A36" s="121"/>
      <c r="B36" s="48">
        <f>Inputs!A69</f>
        <v>17</v>
      </c>
      <c r="C36" s="47">
        <f t="shared" si="0"/>
        <v>1001</v>
      </c>
      <c r="D36" s="49" t="e">
        <f>IF(Inputs!N69="",NA(),Inputs!N69)</f>
        <v>#N/A</v>
      </c>
      <c r="E36" s="49" t="e">
        <f>IF(Inputs!O69="",NA(),Inputs!O69)</f>
        <v>#N/A</v>
      </c>
      <c r="F36" s="24" t="e">
        <f t="shared" si="2"/>
        <v>#N/A</v>
      </c>
      <c r="G36" s="24" t="e">
        <f t="shared" si="3"/>
        <v>#N/A</v>
      </c>
      <c r="H36" s="96">
        <f t="shared" si="1"/>
        <v>0</v>
      </c>
      <c r="I36" s="25">
        <f t="shared" si="4"/>
        <v>0</v>
      </c>
      <c r="J36" s="114"/>
      <c r="K36" s="114"/>
      <c r="U36" s="123"/>
      <c r="V36" s="2"/>
    </row>
    <row r="37" spans="1:22" ht="18" thickBot="1">
      <c r="A37" s="121"/>
      <c r="B37" s="48">
        <f>Inputs!A70</f>
        <v>18</v>
      </c>
      <c r="C37" s="47">
        <f t="shared" si="0"/>
        <v>1001</v>
      </c>
      <c r="D37" s="49" t="e">
        <f>IF(Inputs!N70="",NA(),Inputs!N70)</f>
        <v>#N/A</v>
      </c>
      <c r="E37" s="49" t="e">
        <f>IF(Inputs!O70="",NA(),Inputs!O70)</f>
        <v>#N/A</v>
      </c>
      <c r="F37" s="24" t="e">
        <f t="shared" si="2"/>
        <v>#N/A</v>
      </c>
      <c r="G37" s="24" t="e">
        <f t="shared" si="3"/>
        <v>#N/A</v>
      </c>
      <c r="H37" s="96">
        <f t="shared" si="1"/>
        <v>0</v>
      </c>
      <c r="I37" s="25">
        <f t="shared" si="4"/>
        <v>0</v>
      </c>
      <c r="J37" s="114"/>
      <c r="K37" s="114"/>
      <c r="U37" s="123"/>
      <c r="V37" s="2"/>
    </row>
    <row r="38" spans="1:22" ht="18" thickBot="1">
      <c r="A38" s="121"/>
      <c r="B38" s="48">
        <f>Inputs!A71</f>
        <v>19</v>
      </c>
      <c r="C38" s="47">
        <f t="shared" si="0"/>
        <v>1001</v>
      </c>
      <c r="D38" s="49" t="e">
        <f>IF(Inputs!N71="",NA(),Inputs!N71)</f>
        <v>#N/A</v>
      </c>
      <c r="E38" s="49" t="e">
        <f>IF(Inputs!O71="",NA(),Inputs!O71)</f>
        <v>#N/A</v>
      </c>
      <c r="F38" s="24" t="e">
        <f t="shared" si="2"/>
        <v>#N/A</v>
      </c>
      <c r="G38" s="24" t="e">
        <f t="shared" si="3"/>
        <v>#N/A</v>
      </c>
      <c r="H38" s="96">
        <f t="shared" si="1"/>
        <v>0</v>
      </c>
      <c r="I38" s="25">
        <f t="shared" si="4"/>
        <v>0</v>
      </c>
      <c r="J38" s="114"/>
      <c r="K38" s="114"/>
      <c r="U38" s="123"/>
      <c r="V38" s="2"/>
    </row>
    <row r="39" spans="1:22" ht="18" thickBot="1">
      <c r="A39" s="121"/>
      <c r="B39" s="48">
        <f>Inputs!A72</f>
        <v>20</v>
      </c>
      <c r="C39" s="47">
        <f t="shared" si="0"/>
        <v>1001</v>
      </c>
      <c r="D39" s="49" t="e">
        <f>IF(Inputs!N72="",NA(),Inputs!N72)</f>
        <v>#N/A</v>
      </c>
      <c r="E39" s="49" t="e">
        <f>IF(Inputs!O72="",NA(),Inputs!O72)</f>
        <v>#N/A</v>
      </c>
      <c r="F39" s="24" t="e">
        <f t="shared" si="2"/>
        <v>#N/A</v>
      </c>
      <c r="G39" s="24" t="e">
        <f t="shared" si="3"/>
        <v>#N/A</v>
      </c>
      <c r="H39" s="96">
        <f t="shared" si="1"/>
        <v>0</v>
      </c>
      <c r="I39" s="25">
        <f t="shared" si="4"/>
        <v>0</v>
      </c>
      <c r="J39" s="114"/>
      <c r="K39" s="114"/>
      <c r="U39" s="123"/>
      <c r="V39" s="2"/>
    </row>
    <row r="40" spans="1:22" ht="18" thickBot="1">
      <c r="A40" s="121"/>
      <c r="B40" s="48">
        <f>Inputs!A73</f>
        <v>21</v>
      </c>
      <c r="C40" s="47">
        <f t="shared" si="0"/>
        <v>1001</v>
      </c>
      <c r="D40" s="49" t="e">
        <f>IF(Inputs!N73="",NA(),Inputs!N73)</f>
        <v>#N/A</v>
      </c>
      <c r="E40" s="49" t="e">
        <f>IF(Inputs!O73="",NA(),Inputs!O73)</f>
        <v>#N/A</v>
      </c>
      <c r="F40" s="24" t="e">
        <f t="shared" si="2"/>
        <v>#N/A</v>
      </c>
      <c r="G40" s="24" t="e">
        <f t="shared" si="3"/>
        <v>#N/A</v>
      </c>
      <c r="H40" s="96">
        <f t="shared" si="1"/>
        <v>0</v>
      </c>
      <c r="I40" s="25">
        <f t="shared" si="4"/>
        <v>0</v>
      </c>
      <c r="J40" s="114"/>
      <c r="K40" s="114"/>
      <c r="U40" s="123"/>
      <c r="V40" s="2"/>
    </row>
    <row r="41" spans="1:22" ht="18" thickBot="1">
      <c r="A41" s="121"/>
      <c r="B41" s="48">
        <f>Inputs!A74</f>
        <v>22</v>
      </c>
      <c r="C41" s="47">
        <f t="shared" si="0"/>
        <v>1001</v>
      </c>
      <c r="D41" s="49" t="e">
        <f>IF(Inputs!N74="",NA(),Inputs!N74)</f>
        <v>#N/A</v>
      </c>
      <c r="E41" s="49" t="e">
        <f>IF(Inputs!O74="",NA(),Inputs!O74)</f>
        <v>#N/A</v>
      </c>
      <c r="F41" s="24" t="e">
        <f t="shared" si="2"/>
        <v>#N/A</v>
      </c>
      <c r="G41" s="24" t="e">
        <f t="shared" si="3"/>
        <v>#N/A</v>
      </c>
      <c r="H41" s="96">
        <f t="shared" si="1"/>
        <v>0</v>
      </c>
      <c r="I41" s="25">
        <f t="shared" si="4"/>
        <v>0</v>
      </c>
      <c r="J41" s="114"/>
      <c r="K41" s="114"/>
      <c r="U41" s="123"/>
      <c r="V41" s="2"/>
    </row>
    <row r="42" spans="1:22" ht="18" thickBot="1">
      <c r="A42" s="121"/>
      <c r="B42" s="48">
        <f>Inputs!A75</f>
        <v>23</v>
      </c>
      <c r="C42" s="47">
        <f t="shared" si="0"/>
        <v>1001</v>
      </c>
      <c r="D42" s="49" t="e">
        <f>IF(Inputs!N75="",NA(),Inputs!N75)</f>
        <v>#N/A</v>
      </c>
      <c r="E42" s="49" t="e">
        <f>IF(Inputs!O75="",NA(),Inputs!O75)</f>
        <v>#N/A</v>
      </c>
      <c r="F42" s="24" t="e">
        <f t="shared" si="2"/>
        <v>#N/A</v>
      </c>
      <c r="G42" s="24" t="e">
        <f t="shared" si="3"/>
        <v>#N/A</v>
      </c>
      <c r="H42" s="96">
        <f t="shared" si="1"/>
        <v>0</v>
      </c>
      <c r="I42" s="25">
        <f t="shared" si="4"/>
        <v>0</v>
      </c>
      <c r="J42" s="114"/>
      <c r="K42" s="114"/>
      <c r="U42" s="123"/>
      <c r="V42" s="2"/>
    </row>
    <row r="43" spans="1:22" ht="18" thickBot="1">
      <c r="A43" s="121"/>
      <c r="B43" s="48">
        <f>Inputs!A76</f>
        <v>24</v>
      </c>
      <c r="C43" s="47">
        <f t="shared" si="0"/>
        <v>1001</v>
      </c>
      <c r="D43" s="49" t="e">
        <f>IF(Inputs!N76="",NA(),Inputs!N76)</f>
        <v>#N/A</v>
      </c>
      <c r="E43" s="49" t="e">
        <f>IF(Inputs!O76="",NA(),Inputs!O76)</f>
        <v>#N/A</v>
      </c>
      <c r="F43" s="24" t="e">
        <f t="shared" si="2"/>
        <v>#N/A</v>
      </c>
      <c r="G43" s="24" t="e">
        <f t="shared" si="3"/>
        <v>#N/A</v>
      </c>
      <c r="H43" s="96">
        <f t="shared" si="1"/>
        <v>0</v>
      </c>
      <c r="I43" s="25">
        <f t="shared" si="4"/>
        <v>0</v>
      </c>
      <c r="J43" s="114"/>
      <c r="K43" s="114"/>
      <c r="U43" s="123"/>
      <c r="V43" s="2"/>
    </row>
    <row r="44" spans="1:22" ht="18" thickBot="1">
      <c r="A44" s="121"/>
      <c r="B44" s="48">
        <f>Inputs!A77</f>
        <v>25</v>
      </c>
      <c r="C44" s="47">
        <f t="shared" si="0"/>
        <v>1001</v>
      </c>
      <c r="D44" s="49" t="e">
        <f>IF(Inputs!N77="",NA(),Inputs!N77)</f>
        <v>#N/A</v>
      </c>
      <c r="E44" s="49" t="e">
        <f>IF(Inputs!O77="",NA(),Inputs!O77)</f>
        <v>#N/A</v>
      </c>
      <c r="F44" s="24" t="e">
        <f t="shared" si="2"/>
        <v>#N/A</v>
      </c>
      <c r="G44" s="24" t="e">
        <f t="shared" si="3"/>
        <v>#N/A</v>
      </c>
      <c r="H44" s="96">
        <f t="shared" si="1"/>
        <v>0</v>
      </c>
      <c r="I44" s="25">
        <f t="shared" si="4"/>
        <v>0</v>
      </c>
      <c r="J44" s="114"/>
      <c r="K44" s="114"/>
      <c r="U44" s="123"/>
      <c r="V44" s="2"/>
    </row>
    <row r="45" spans="1:22" ht="18" thickBot="1">
      <c r="A45" s="121"/>
      <c r="B45" s="48">
        <f>Inputs!A78</f>
        <v>26</v>
      </c>
      <c r="C45" s="47">
        <f t="shared" si="0"/>
        <v>1001</v>
      </c>
      <c r="D45" s="49" t="e">
        <f>IF(Inputs!N78="",NA(),Inputs!N78)</f>
        <v>#N/A</v>
      </c>
      <c r="E45" s="49" t="e">
        <f>IF(Inputs!O78="",NA(),Inputs!O78)</f>
        <v>#N/A</v>
      </c>
      <c r="F45" s="24" t="e">
        <f t="shared" si="2"/>
        <v>#N/A</v>
      </c>
      <c r="G45" s="24" t="e">
        <f t="shared" si="3"/>
        <v>#N/A</v>
      </c>
      <c r="H45" s="96">
        <f t="shared" si="1"/>
        <v>0</v>
      </c>
      <c r="I45" s="25">
        <f t="shared" si="4"/>
        <v>0</v>
      </c>
      <c r="J45" s="114"/>
      <c r="K45" s="114"/>
      <c r="U45" s="123"/>
      <c r="V45" s="2"/>
    </row>
    <row r="46" spans="1:22" ht="18" thickBot="1">
      <c r="A46" s="121"/>
      <c r="B46" s="48">
        <f>Inputs!A79</f>
        <v>27</v>
      </c>
      <c r="C46" s="47">
        <f t="shared" si="0"/>
        <v>1001</v>
      </c>
      <c r="D46" s="49" t="e">
        <f>IF(Inputs!N79="",NA(),Inputs!N79)</f>
        <v>#N/A</v>
      </c>
      <c r="E46" s="49" t="e">
        <f>IF(Inputs!O79="",NA(),Inputs!O79)</f>
        <v>#N/A</v>
      </c>
      <c r="F46" s="24" t="e">
        <f t="shared" si="2"/>
        <v>#N/A</v>
      </c>
      <c r="G46" s="24" t="e">
        <f t="shared" si="3"/>
        <v>#N/A</v>
      </c>
      <c r="H46" s="96">
        <f t="shared" si="1"/>
        <v>0</v>
      </c>
      <c r="I46" s="25">
        <f t="shared" si="4"/>
        <v>0</v>
      </c>
      <c r="J46" s="114"/>
      <c r="K46" s="114"/>
      <c r="U46" s="123"/>
      <c r="V46" s="2"/>
    </row>
    <row r="47" spans="1:22" ht="18" thickBot="1">
      <c r="A47" s="121"/>
      <c r="B47" s="48">
        <f>Inputs!A80</f>
        <v>28</v>
      </c>
      <c r="C47" s="47">
        <f t="shared" si="0"/>
        <v>1001</v>
      </c>
      <c r="D47" s="49" t="e">
        <f>IF(Inputs!N80="",NA(),Inputs!N80)</f>
        <v>#N/A</v>
      </c>
      <c r="E47" s="49" t="e">
        <f>IF(Inputs!O80="",NA(),Inputs!O80)</f>
        <v>#N/A</v>
      </c>
      <c r="F47" s="24" t="e">
        <f t="shared" si="2"/>
        <v>#N/A</v>
      </c>
      <c r="G47" s="24" t="e">
        <f t="shared" si="3"/>
        <v>#N/A</v>
      </c>
      <c r="H47" s="96">
        <f t="shared" si="1"/>
        <v>0</v>
      </c>
      <c r="I47" s="25">
        <f t="shared" si="4"/>
        <v>0</v>
      </c>
      <c r="J47" s="114"/>
      <c r="K47" s="114"/>
      <c r="U47" s="123"/>
      <c r="V47" s="2"/>
    </row>
    <row r="48" spans="1:22" ht="18" thickBot="1">
      <c r="A48" s="121"/>
      <c r="B48" s="48">
        <f>Inputs!A81</f>
        <v>29</v>
      </c>
      <c r="C48" s="47">
        <f t="shared" si="0"/>
        <v>1001</v>
      </c>
      <c r="D48" s="49" t="e">
        <f>IF(Inputs!N81="",NA(),Inputs!N81)</f>
        <v>#N/A</v>
      </c>
      <c r="E48" s="49" t="e">
        <f>IF(Inputs!O81="",NA(),Inputs!O81)</f>
        <v>#N/A</v>
      </c>
      <c r="F48" s="24" t="e">
        <f t="shared" si="2"/>
        <v>#N/A</v>
      </c>
      <c r="G48" s="24" t="e">
        <f t="shared" si="3"/>
        <v>#N/A</v>
      </c>
      <c r="H48" s="96">
        <f t="shared" si="1"/>
        <v>0</v>
      </c>
      <c r="I48" s="25">
        <f t="shared" si="4"/>
        <v>0</v>
      </c>
      <c r="J48" s="114"/>
      <c r="K48" s="114"/>
      <c r="U48" s="123"/>
      <c r="V48" s="2"/>
    </row>
    <row r="49" spans="1:22" ht="18" thickBot="1">
      <c r="A49" s="121"/>
      <c r="B49" s="48">
        <f>Inputs!A82</f>
        <v>30</v>
      </c>
      <c r="C49" s="47">
        <f t="shared" si="0"/>
        <v>1001</v>
      </c>
      <c r="D49" s="49" t="e">
        <f>IF(Inputs!N82="",NA(),Inputs!N82)</f>
        <v>#N/A</v>
      </c>
      <c r="E49" s="49" t="e">
        <f>IF(Inputs!O82="",NA(),Inputs!O82)</f>
        <v>#N/A</v>
      </c>
      <c r="F49" s="24" t="e">
        <f t="shared" si="2"/>
        <v>#N/A</v>
      </c>
      <c r="G49" s="24" t="e">
        <f t="shared" si="3"/>
        <v>#N/A</v>
      </c>
      <c r="H49" s="96">
        <f t="shared" si="1"/>
        <v>0</v>
      </c>
      <c r="I49" s="25">
        <f t="shared" si="4"/>
        <v>0</v>
      </c>
      <c r="J49" s="114"/>
      <c r="K49" s="114"/>
      <c r="U49" s="123"/>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-22.2</v>
      </c>
      <c r="E51" s="95">
        <f t="array" ref="E51">AVERAGE(IF(ISNUMBER(E20:E49),E20:E49))</f>
        <v>32.200000000000003</v>
      </c>
      <c r="F51" s="95">
        <f t="array" ref="F51">AVERAGE(IF(ISNUMBER(F20:F49),F20:F49))</f>
        <v>-0.22177822177822176</v>
      </c>
      <c r="G51" s="95">
        <f t="array" ref="G51">AVERAGE(IF(ISNUMBER(G20:G49),G20:G49))</f>
        <v>0.32167832167832167</v>
      </c>
      <c r="H51" s="26" t="s">
        <v>33</v>
      </c>
      <c r="I51" s="27">
        <f>100*(NORMDIST(B12/2,F51,F52,1)-NORMDIST(-B12/2,F51,F52,1))</f>
        <v>99.905240286148427</v>
      </c>
      <c r="J51" s="28"/>
      <c r="K51" s="28"/>
      <c r="M51" s="28"/>
    </row>
    <row r="52" spans="1:22" ht="19.5" customHeight="1" thickTop="1">
      <c r="B52" s="315" t="s">
        <v>42</v>
      </c>
      <c r="C52" s="316"/>
      <c r="D52" s="29">
        <f t="array" ref="D52">STDEV(IF(ISNUMBER(D20:D49),D20:D49))</f>
        <v>29.869345117993092</v>
      </c>
      <c r="E52" s="29">
        <f t="array" ref="E52">STDEV(IF(ISNUMBER(E20:E49),E20:E49))</f>
        <v>27.352838568926952</v>
      </c>
      <c r="F52" s="45">
        <f t="array" ref="F52">STDEV(IF(ISNUMBER(F20:F49),F20:F49))</f>
        <v>0.29839505612380712</v>
      </c>
      <c r="G52" s="45">
        <f t="array" ref="G52">STDEV(IF(ISNUMBER(G20:G49),G20:G49))</f>
        <v>0.27325513055871081</v>
      </c>
      <c r="H52" s="26" t="s">
        <v>34</v>
      </c>
      <c r="I52" s="30">
        <f>100*(NORMDIST(B13/2,G51,G52,1)-NORMDIST(-B13/2,G51,G52,1))</f>
        <v>99.876543497431712</v>
      </c>
      <c r="J52" s="28"/>
      <c r="K52" s="28"/>
    </row>
    <row r="53" spans="1:22" ht="18.75" customHeight="1">
      <c r="B53" s="315" t="s">
        <v>43</v>
      </c>
      <c r="C53" s="316"/>
      <c r="D53" s="29">
        <f t="array" ref="D53">ABS(MAX(IF(ISNUMBER(D20:D49),(D20:D49))-(MIN(IF(ISNUMBER(D20:D49),(D20:D49))))))</f>
        <v>106</v>
      </c>
      <c r="E53" s="29">
        <f t="array" ref="E53">ABS(MAX(IF(ISNUMBER(E20:E49),(E20:E49))-(MIN(IF(ISNUMBER(E20:E49),(E20:E49))))))</f>
        <v>80</v>
      </c>
      <c r="F53" s="90">
        <f t="array" ref="F53">ABS(MAX(IF(ISNUMBER(F20:F49),(F20:F49))-(MIN(IF(ISNUMBER(F20:F49),(F20:F49))))))</f>
        <v>1.0589410589410591</v>
      </c>
      <c r="G53" s="90">
        <f t="array" ref="G53">ABS(MAX(IF(ISNUMBER(G20:G49),(G20:G49))-(MIN(IF(ISNUMBER(G20:G49),(G20:G49))))))</f>
        <v>0.79920079920079923</v>
      </c>
      <c r="H53" s="91" t="s">
        <v>44</v>
      </c>
      <c r="I53" s="46">
        <f>1-(1-(I51*I52/10000))^5</f>
        <v>0.99999999999995071</v>
      </c>
      <c r="J53" s="115"/>
      <c r="K53" s="115"/>
      <c r="L53" s="31"/>
    </row>
    <row r="54" spans="1:22" ht="18.75" customHeight="1" thickBot="1">
      <c r="B54" s="309" t="s">
        <v>45</v>
      </c>
      <c r="C54" s="310"/>
      <c r="D54" s="32">
        <f t="array" ref="D54">MAX(ABS(MAX(IF(NOT(ISNA(D20:D49)),D20:D49))-AVERAGE(IF(ISNUMBER(D20:D49),D20:D49))),ABS(MIN(IF(NOT(ISNA(D20:D49)),D20:D49))-AVERAGE(IF(ISNUMBER(D20:D49),D20:D49))))</f>
        <v>59.8</v>
      </c>
      <c r="E54" s="32">
        <f t="array" ref="E54">MAX(ABS(MAX(IF(NOT(ISNA(E20:E49)),E20:E49))-AVERAGE(IF(ISNUMBER(E20:E49),E20:E49))),ABS(MIN(IF(NOT(ISNA(E20:E49)),E20:E49))-AVERAGE(IF(ISNUMBER(E20:E49),E20:E49))))</f>
        <v>42.2</v>
      </c>
      <c r="F54" s="32">
        <f t="array" ref="F54">MAX(ABS(MAX(IF(NOT(ISNA(F20:F49)),F20:F49))-AVERAGE(IF(ISNUMBER(F20:F49),F20:F49))),ABS(MIN(IF(NOT(ISNA(F20:F49)),F20:F49))-AVERAGE(IF(ISNUMBER(F20:F49),F20:F49))))</f>
        <v>0.59740259740259738</v>
      </c>
      <c r="G54" s="32">
        <f t="array" ref="G54">MAX(ABS(MAX(IF(NOT(ISNA(G20:G49)),G20:G49))-AVERAGE(IF(ISNUMBER(G20:G49),G20:G49))),ABS(MIN(IF(NOT(ISNA(G20:G49)),G20:G49))-AVERAGE(IF(ISNUMBER(G20:G49),G20:G49))))</f>
        <v>0.42157842157842157</v>
      </c>
      <c r="H54" s="91" t="s">
        <v>56</v>
      </c>
      <c r="I54" s="46">
        <f>1-(1-(I51*I52/10000))^3</f>
        <v>0.99999998962561421</v>
      </c>
      <c r="J54" s="115"/>
      <c r="K54" s="115"/>
      <c r="L54" s="31"/>
    </row>
    <row r="55" spans="1:22" ht="21.6" thickTop="1">
      <c r="B55" s="33"/>
      <c r="H55" s="91" t="s">
        <v>57</v>
      </c>
      <c r="I55" s="46">
        <f>1-(1-(I51*I52/10000))^2</f>
        <v>0.99999524327261391</v>
      </c>
      <c r="J55" s="115"/>
      <c r="K55" s="115"/>
    </row>
    <row r="56" spans="1:22" ht="18.75" customHeight="1">
      <c r="C56" s="34"/>
      <c r="E56" s="35"/>
      <c r="H56" s="91" t="s">
        <v>58</v>
      </c>
      <c r="I56" s="46">
        <f>1-(1-(I51*I52/10000))^1</f>
        <v>0.997819007706087</v>
      </c>
      <c r="J56" s="115"/>
      <c r="K56" s="115"/>
    </row>
    <row r="57" spans="1:22" ht="23.4" thickBot="1">
      <c r="H57" s="92" t="str">
        <f>Inputs!A6</f>
        <v>SW Ver:</v>
      </c>
      <c r="I57" s="88"/>
      <c r="J57" s="116"/>
      <c r="K57" s="116"/>
    </row>
    <row r="58" spans="1:22" ht="23.4" thickBot="1">
      <c r="H58" s="87" t="str">
        <f>Inputs!A7</f>
        <v>FCS App:</v>
      </c>
      <c r="I58" s="89">
        <f>Inputs!N7</f>
        <v>0</v>
      </c>
      <c r="J58" s="117"/>
      <c r="K58" s="117"/>
      <c r="L58" s="43" t="s">
        <v>50</v>
      </c>
      <c r="M58" s="44">
        <f t="array" ref="M58">MAX(IF(NOT(ISNA(D20:D49)),D20:D49))</f>
        <v>24</v>
      </c>
      <c r="N58" s="44">
        <f t="array" ref="N58">MAX(IF(NOT(ISNA(E20:E49)),E20:E49))</f>
        <v>70</v>
      </c>
    </row>
    <row r="59" spans="1:22" ht="23.4" thickBot="1">
      <c r="H59" s="87" t="str">
        <f>Inputs!A8</f>
        <v>EDSS Control:</v>
      </c>
      <c r="I59" s="89">
        <f>Inputs!N8</f>
        <v>0</v>
      </c>
      <c r="J59" s="117"/>
      <c r="K59" s="117"/>
      <c r="L59" s="43" t="s">
        <v>51</v>
      </c>
      <c r="M59" s="44">
        <f t="array" ref="M59">MIN(IF(NOT(ISNA(D20:D49)),D20:D49))</f>
        <v>-82</v>
      </c>
      <c r="N59" s="44">
        <f t="array" ref="N59">MIN(IF(NOT(ISNA(E20:E49)),E20:E49))</f>
        <v>-10</v>
      </c>
    </row>
    <row r="60" spans="1:22" ht="23.4" thickBot="1">
      <c r="H60" s="87" t="str">
        <f>Inputs!A9</f>
        <v>FCS Servo:</v>
      </c>
      <c r="I60" s="89">
        <f>Inputs!N9</f>
        <v>0</v>
      </c>
      <c r="J60" s="117"/>
      <c r="K60" s="117"/>
      <c r="L60" s="43"/>
      <c r="M60" s="44"/>
      <c r="N60" s="44"/>
    </row>
    <row r="61" spans="1:22">
      <c r="L61" s="43"/>
      <c r="M61" s="44">
        <f>M59</f>
        <v>-82</v>
      </c>
      <c r="N61" s="44">
        <f>N59</f>
        <v>-10</v>
      </c>
    </row>
    <row r="62" spans="1:22">
      <c r="L62" s="43"/>
      <c r="M62" s="44">
        <f>M59</f>
        <v>-82</v>
      </c>
      <c r="N62" s="44">
        <f>N58</f>
        <v>70</v>
      </c>
    </row>
    <row r="63" spans="1:22">
      <c r="L63" s="43"/>
      <c r="M63" s="44">
        <f>M58</f>
        <v>24</v>
      </c>
      <c r="N63" s="44">
        <f>N58</f>
        <v>70</v>
      </c>
    </row>
    <row r="64" spans="1:22">
      <c r="H64" s="40">
        <f>(B10/2)*100</f>
        <v>114.99999999999999</v>
      </c>
      <c r="I64" s="40">
        <f>(B11/2)*100</f>
        <v>114.99999999999999</v>
      </c>
      <c r="J64" s="40"/>
      <c r="K64" s="40"/>
      <c r="L64" s="43"/>
      <c r="M64" s="44">
        <f>M58</f>
        <v>24</v>
      </c>
      <c r="N64" s="44">
        <f>N59</f>
        <v>-10</v>
      </c>
      <c r="V64" s="2"/>
    </row>
    <row r="65" spans="8:22">
      <c r="H65" s="40">
        <v>115</v>
      </c>
      <c r="I65" s="40">
        <f>(B11/2)*-100</f>
        <v>-114.99999999999999</v>
      </c>
      <c r="J65" s="40"/>
      <c r="K65" s="40"/>
      <c r="L65" s="43"/>
      <c r="M65" s="44">
        <f>M59</f>
        <v>-82</v>
      </c>
      <c r="N65" s="44">
        <f>N59</f>
        <v>-10</v>
      </c>
      <c r="V65" s="2"/>
    </row>
    <row r="66" spans="8:22">
      <c r="H66" s="40">
        <f>(B10/2)*-100</f>
        <v>-114.99999999999999</v>
      </c>
      <c r="I66" s="40">
        <f>(B11/2)*-100</f>
        <v>-114.99999999999999</v>
      </c>
      <c r="J66" s="40"/>
      <c r="K66" s="40"/>
      <c r="V66" s="2"/>
    </row>
    <row r="67" spans="8:22">
      <c r="H67" s="40">
        <f>(B10/2)*-100</f>
        <v>-114.99999999999999</v>
      </c>
      <c r="I67" s="40">
        <f>(B11/2)*100</f>
        <v>114.99999999999999</v>
      </c>
      <c r="J67" s="40"/>
      <c r="K67" s="40"/>
      <c r="V67" s="2"/>
    </row>
    <row r="68" spans="8:22">
      <c r="H68" s="40">
        <f>(B10/2)*100</f>
        <v>114.99999999999999</v>
      </c>
      <c r="I68" s="40">
        <f>(B11/2)*100</f>
        <v>114.99999999999999</v>
      </c>
      <c r="J68" s="40"/>
      <c r="K68" s="40"/>
      <c r="V68" s="2"/>
    </row>
    <row r="84" spans="5:22">
      <c r="E84" s="2" t="s">
        <v>47</v>
      </c>
      <c r="V84" s="2"/>
    </row>
  </sheetData>
  <sheetProtection password="CEE5" sheet="1" objects="1" scenarios="1"/>
  <mergeCells count="36">
    <mergeCell ref="F11:G11"/>
    <mergeCell ref="I11:J11"/>
    <mergeCell ref="B1:I1"/>
    <mergeCell ref="A5:B5"/>
    <mergeCell ref="D5:G5"/>
    <mergeCell ref="I5:K5"/>
    <mergeCell ref="F6:G6"/>
    <mergeCell ref="F7:G7"/>
    <mergeCell ref="F8:G8"/>
    <mergeCell ref="A9:B9"/>
    <mergeCell ref="D9:G9"/>
    <mergeCell ref="F10:G10"/>
    <mergeCell ref="I10:K10"/>
    <mergeCell ref="B4:I4"/>
    <mergeCell ref="F12:G12"/>
    <mergeCell ref="I12:J12"/>
    <mergeCell ref="F13:G13"/>
    <mergeCell ref="I13:J13"/>
    <mergeCell ref="D14:E14"/>
    <mergeCell ref="I14:J14"/>
    <mergeCell ref="B54:C54"/>
    <mergeCell ref="D15:E15"/>
    <mergeCell ref="I15:J15"/>
    <mergeCell ref="D16:E16"/>
    <mergeCell ref="A18:A19"/>
    <mergeCell ref="B18:B19"/>
    <mergeCell ref="C18:C19"/>
    <mergeCell ref="D18:E18"/>
    <mergeCell ref="F18:G18"/>
    <mergeCell ref="H18:H19"/>
    <mergeCell ref="I18:I19"/>
    <mergeCell ref="B50:G50"/>
    <mergeCell ref="H50:I50"/>
    <mergeCell ref="B51:C51"/>
    <mergeCell ref="B52:C52"/>
    <mergeCell ref="B53:C53"/>
  </mergeCells>
  <printOptions horizontalCentered="1"/>
  <pageMargins left="0" right="0" top="0" bottom="0" header="0" footer="0"/>
  <pageSetup scale="57"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60" zoomScaleNormal="60" zoomScaleSheetLayoutView="75" workbookViewId="0"/>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0.8867187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23"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22" ht="33" customHeight="1">
      <c r="A1" s="1"/>
      <c r="B1" s="307" t="str">
        <f>Inputs!A1</f>
        <v>Firing- BMP ATK MK44 30mm  UT30MK2</v>
      </c>
      <c r="C1" s="308"/>
      <c r="D1" s="308"/>
      <c r="E1" s="308"/>
      <c r="F1" s="308"/>
      <c r="G1" s="308"/>
      <c r="H1" s="308"/>
      <c r="I1" s="308"/>
      <c r="J1" s="123"/>
      <c r="K1" s="123"/>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Static - Static. 
Range [m]:1504 0
Gun Jump: : 0 , 0
Mean:-0.12 , 0.16
Standard Deviation:0.52 , 0.32
Maximum Difference:1.36 , 0.76
Total in Target: 0 / 0</v>
      </c>
    </row>
    <row r="2" spans="1:22" ht="18.75" customHeight="1" thickBot="1">
      <c r="B2" s="3" t="str">
        <f>Inputs!A2</f>
        <v>Commander:</v>
      </c>
      <c r="C2" s="67">
        <f>Inputs!P2</f>
        <v>0</v>
      </c>
      <c r="D2" s="3" t="str">
        <f>Inputs!A3</f>
        <v xml:space="preserve">Gunner: </v>
      </c>
      <c r="E2" s="67">
        <f>Inputs!P3</f>
        <v>0</v>
      </c>
      <c r="F2" s="3" t="str">
        <f>Inputs!A4</f>
        <v xml:space="preserve">Loader: </v>
      </c>
      <c r="G2" s="66">
        <f>Inputs!P4</f>
        <v>0</v>
      </c>
      <c r="H2" s="3" t="str">
        <f>Inputs!A5</f>
        <v>Driver:</v>
      </c>
      <c r="I2" s="67">
        <f>Inputs!P5</f>
        <v>0</v>
      </c>
      <c r="J2" s="111"/>
      <c r="K2" s="111"/>
    </row>
    <row r="3" spans="1:22">
      <c r="A3" s="2" t="str">
        <f>Inputs!A11</f>
        <v>Project:</v>
      </c>
      <c r="B3" s="75" t="str">
        <f>Inputs!P11</f>
        <v>EMINT</v>
      </c>
      <c r="C3" s="74"/>
      <c r="D3" s="74"/>
      <c r="E3" s="74"/>
      <c r="F3" s="74"/>
      <c r="G3" s="74"/>
      <c r="H3" s="74"/>
      <c r="I3" s="74"/>
      <c r="J3" s="112"/>
      <c r="K3" s="112"/>
    </row>
    <row r="4" spans="1:22" ht="18.600000000000001" thickBot="1">
      <c r="A4" s="2" t="str">
        <f>Inputs!A47</f>
        <v xml:space="preserve">Remarks: </v>
      </c>
      <c r="B4" s="337">
        <f>Inputs!P47</f>
        <v>0</v>
      </c>
      <c r="C4" s="337"/>
      <c r="D4" s="337"/>
      <c r="E4" s="337"/>
      <c r="F4" s="337"/>
      <c r="G4" s="337"/>
      <c r="H4" s="337"/>
      <c r="I4" s="337"/>
      <c r="J4" s="112"/>
      <c r="K4" s="112"/>
      <c r="V4" s="144"/>
    </row>
    <row r="5" spans="1:22" ht="18.600000000000001" thickTop="1" thickBot="1">
      <c r="A5" s="332" t="s">
        <v>6</v>
      </c>
      <c r="B5" s="333"/>
      <c r="D5" s="332" t="str">
        <f>Inputs!A22</f>
        <v>Operational Conditions:</v>
      </c>
      <c r="E5" s="334"/>
      <c r="F5" s="334"/>
      <c r="G5" s="333"/>
      <c r="I5" s="332" t="str">
        <f>Inputs!A34</f>
        <v>Tank/Target Status</v>
      </c>
      <c r="J5" s="334"/>
      <c r="K5" s="333"/>
    </row>
    <row r="6" spans="1:22" ht="18.600000000000001" thickTop="1" thickBot="1">
      <c r="A6" s="4" t="str">
        <f>Inputs!A12</f>
        <v>Location:</v>
      </c>
      <c r="B6" s="68" t="str">
        <f>Inputs!P12</f>
        <v>Myanmar</v>
      </c>
      <c r="D6" s="5" t="str">
        <f>Inputs!A23</f>
        <v>Turret Mode:</v>
      </c>
      <c r="E6" s="6"/>
      <c r="F6" s="335">
        <f>Inputs!P23</f>
        <v>0</v>
      </c>
      <c r="G6" s="336"/>
      <c r="I6" s="124" t="str">
        <f>Inputs!A35</f>
        <v>Item:</v>
      </c>
      <c r="J6" s="126" t="s">
        <v>10</v>
      </c>
      <c r="K6" s="125" t="s">
        <v>11</v>
      </c>
    </row>
    <row r="7" spans="1:22" ht="18.600000000000001" thickTop="1" thickBot="1">
      <c r="A7" s="4" t="str">
        <f>Inputs!A13</f>
        <v>Date:</v>
      </c>
      <c r="B7" s="69">
        <f>Inputs!P13</f>
        <v>0</v>
      </c>
      <c r="D7" s="5" t="str">
        <f>Inputs!A24</f>
        <v>Ammunition:</v>
      </c>
      <c r="E7" s="8"/>
      <c r="F7" s="335" t="str">
        <f>Inputs!P24</f>
        <v>25 mm HE</v>
      </c>
      <c r="G7" s="336"/>
      <c r="I7" s="9" t="s">
        <v>14</v>
      </c>
      <c r="J7" s="70" t="str">
        <f>Inputs!P36</f>
        <v>Static</v>
      </c>
      <c r="K7" s="71">
        <f>Inputs!Q36</f>
        <v>0</v>
      </c>
    </row>
    <row r="8" spans="1:22" ht="18.600000000000001" thickTop="1" thickBot="1">
      <c r="A8" s="4" t="str">
        <f>Inputs!A15</f>
        <v>Range [m]:</v>
      </c>
      <c r="B8" s="120">
        <f>Inputs!P15</f>
        <v>1504</v>
      </c>
      <c r="D8" s="5" t="str">
        <f>Inputs!A25</f>
        <v>Aiming Through (Camera):</v>
      </c>
      <c r="E8" s="56"/>
      <c r="F8" s="335">
        <f>Inputs!P25</f>
        <v>0</v>
      </c>
      <c r="G8" s="336"/>
      <c r="I8" s="7" t="s">
        <v>16</v>
      </c>
      <c r="J8" s="70" t="str">
        <f>Inputs!P37</f>
        <v>Static</v>
      </c>
      <c r="K8" s="71">
        <f>Inputs!Q37</f>
        <v>0</v>
      </c>
    </row>
    <row r="9" spans="1:22" ht="18.600000000000001" thickTop="1" thickBot="1">
      <c r="A9" s="332" t="str">
        <f>Inputs!A16</f>
        <v>Target Size:</v>
      </c>
      <c r="B9" s="333"/>
      <c r="D9" s="332" t="str">
        <f>Inputs!A26</f>
        <v>Environmental Conditions:</v>
      </c>
      <c r="E9" s="334"/>
      <c r="F9" s="334"/>
      <c r="G9" s="333"/>
      <c r="H9" s="10"/>
      <c r="I9" s="11" t="s">
        <v>19</v>
      </c>
      <c r="J9" s="70">
        <f>Inputs!P38</f>
        <v>12</v>
      </c>
      <c r="K9" s="71">
        <f>Inputs!Q38</f>
        <v>0</v>
      </c>
    </row>
    <row r="10" spans="1:22" ht="18.600000000000001" thickTop="1" thickBot="1">
      <c r="A10" s="4" t="str">
        <f>Inputs!P16</f>
        <v>Traverse Size [m]</v>
      </c>
      <c r="B10" s="38">
        <f>Inputs!P17</f>
        <v>2.2999999999999998</v>
      </c>
      <c r="D10" s="5" t="str">
        <f>Inputs!A27</f>
        <v>Air Temperature [°C]:</v>
      </c>
      <c r="E10" s="6"/>
      <c r="F10" s="325">
        <f>Inputs!P27</f>
        <v>0</v>
      </c>
      <c r="G10" s="326"/>
      <c r="I10" s="332" t="str">
        <f>Inputs!A39</f>
        <v>Rounds Information:</v>
      </c>
      <c r="J10" s="334"/>
      <c r="K10" s="333"/>
    </row>
    <row r="11" spans="1:22" ht="18.600000000000001" thickTop="1" thickBot="1">
      <c r="A11" s="4" t="str">
        <f>Inputs!Q16</f>
        <v>Elevation Size [m]</v>
      </c>
      <c r="B11" s="38">
        <f>Inputs!Q17</f>
        <v>2.2999999999999998</v>
      </c>
      <c r="D11" s="5" t="str">
        <f>Inputs!A28</f>
        <v>Altitude [m]:</v>
      </c>
      <c r="E11" s="8"/>
      <c r="F11" s="325">
        <f>Inputs!P28</f>
        <v>0</v>
      </c>
      <c r="G11" s="326"/>
      <c r="H11" s="123"/>
      <c r="I11" s="323" t="str">
        <f>Inputs!A40</f>
        <v>Rounds Type</v>
      </c>
      <c r="J11" s="324"/>
      <c r="K11" s="119" t="str">
        <f>Inputs!P40</f>
        <v>No. of Rounds</v>
      </c>
    </row>
    <row r="12" spans="1:22" ht="18.600000000000001" thickTop="1" thickBot="1">
      <c r="A12" s="4" t="str">
        <f>Inputs!P18</f>
        <v>Traverse Size [mills]</v>
      </c>
      <c r="B12" s="38">
        <f>Inputs!P19</f>
        <v>1.529255319148936</v>
      </c>
      <c r="D12" s="5" t="str">
        <f>Inputs!A29</f>
        <v>Ammu. Temp. [°C]:</v>
      </c>
      <c r="E12" s="8"/>
      <c r="F12" s="325">
        <f>Inputs!P29</f>
        <v>0</v>
      </c>
      <c r="G12" s="326"/>
      <c r="H12" s="123"/>
      <c r="I12" s="323" t="str">
        <f>Inputs!A41</f>
        <v>Warm-Up</v>
      </c>
      <c r="J12" s="324"/>
      <c r="K12" s="39">
        <f>Inputs!P41</f>
        <v>0</v>
      </c>
    </row>
    <row r="13" spans="1:22" ht="18.600000000000001" thickTop="1" thickBot="1">
      <c r="A13" s="4" t="str">
        <f>Inputs!Q18</f>
        <v>Elevation Size [mills]</v>
      </c>
      <c r="B13" s="38">
        <f>Inputs!Q19</f>
        <v>1.529255319148936</v>
      </c>
      <c r="D13" s="5" t="str">
        <f>Inputs!A30</f>
        <v>Crosswind [m/s]:</v>
      </c>
      <c r="E13" s="13"/>
      <c r="F13" s="325" t="str">
        <f>Inputs!P30</f>
        <v>1</v>
      </c>
      <c r="G13" s="326"/>
      <c r="H13" s="123"/>
      <c r="I13" s="323" t="str">
        <f>Inputs!A42</f>
        <v>Real Firing</v>
      </c>
      <c r="J13" s="324"/>
      <c r="K13" s="39">
        <f>Inputs!P42</f>
        <v>0</v>
      </c>
    </row>
    <row r="14" spans="1:22" ht="18.600000000000001" thickTop="1" thickBot="1">
      <c r="A14" s="4" t="str">
        <f>Inputs!A20</f>
        <v>Fire Type</v>
      </c>
      <c r="B14" s="38">
        <f>Inputs!P20</f>
        <v>0</v>
      </c>
      <c r="D14" s="327" t="str">
        <f>Inputs!A31</f>
        <v>Gun Jump:</v>
      </c>
      <c r="E14" s="328"/>
      <c r="F14" s="41" t="str">
        <f>Inputs!Q31</f>
        <v>Traverse</v>
      </c>
      <c r="G14" s="42" t="str">
        <f>Inputs!P31</f>
        <v>Elevation</v>
      </c>
      <c r="H14" s="123"/>
      <c r="I14" s="323" t="str">
        <f>Inputs!A43</f>
        <v xml:space="preserve">Total in Target: </v>
      </c>
      <c r="J14" s="324"/>
      <c r="K14" s="39">
        <f>Inputs!P43</f>
        <v>0</v>
      </c>
    </row>
    <row r="15" spans="1:22" ht="19.5" customHeight="1" thickTop="1" thickBot="1">
      <c r="A15" s="4" t="str">
        <f>Inputs!A14</f>
        <v>Time:</v>
      </c>
      <c r="B15" s="37">
        <f>Inputs!P14</f>
        <v>0</v>
      </c>
      <c r="C15" s="14"/>
      <c r="D15" s="329" t="str">
        <f>Inputs!A32</f>
        <v>Single</v>
      </c>
      <c r="E15" s="321"/>
      <c r="F15" s="36">
        <f>Inputs!Q32</f>
        <v>0</v>
      </c>
      <c r="G15" s="36">
        <f>Inputs!P32</f>
        <v>0</v>
      </c>
      <c r="H15" s="15"/>
      <c r="I15" s="323" t="str">
        <f>Inputs!A44</f>
        <v>Missing rounds</v>
      </c>
      <c r="J15" s="324"/>
      <c r="K15" s="39">
        <f>Inputs!P44</f>
        <v>0</v>
      </c>
    </row>
    <row r="16" spans="1:22" ht="19.5" customHeight="1" thickTop="1" thickBot="1">
      <c r="A16" s="4" t="str">
        <f>Inputs!A21</f>
        <v>A0- M.Velocity</v>
      </c>
      <c r="B16" s="38">
        <f>Inputs!P21</f>
        <v>0</v>
      </c>
      <c r="C16" s="14"/>
      <c r="D16" s="330" t="str">
        <f>Inputs!A33</f>
        <v>Burst</v>
      </c>
      <c r="E16" s="331"/>
      <c r="F16" s="36">
        <f>Inputs!Q33</f>
        <v>0</v>
      </c>
      <c r="G16" s="36">
        <f>Inputs!P33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23"/>
      <c r="V18" s="2"/>
    </row>
    <row r="19" spans="1:22" ht="18.600000000000001" thickTop="1" thickBot="1">
      <c r="A19" s="317"/>
      <c r="B19" s="318"/>
      <c r="C19" s="306"/>
      <c r="D19" s="122" t="s">
        <v>33</v>
      </c>
      <c r="E19" s="12" t="s">
        <v>34</v>
      </c>
      <c r="F19" s="12" t="s">
        <v>33</v>
      </c>
      <c r="G19" s="12" t="s">
        <v>34</v>
      </c>
      <c r="H19" s="306"/>
      <c r="I19" s="306"/>
      <c r="J19" s="113"/>
      <c r="K19" s="113"/>
      <c r="U19" s="123"/>
      <c r="V19" s="2"/>
    </row>
    <row r="20" spans="1:22" ht="18.600000000000001" thickTop="1" thickBot="1">
      <c r="A20" s="121"/>
      <c r="B20" s="48">
        <f>Inputs!A53</f>
        <v>1</v>
      </c>
      <c r="C20" s="47">
        <f t="shared" ref="C20:C49" si="0">$B$8</f>
        <v>1504</v>
      </c>
      <c r="D20" s="49">
        <f>IF(Inputs!P53="",NA(),Inputs!P53)</f>
        <v>16</v>
      </c>
      <c r="E20" s="49">
        <f>IF(Inputs!Q53="",NA(),Inputs!Q53)</f>
        <v>18</v>
      </c>
      <c r="F20" s="24">
        <f>IF(ISBLANK(D20*10/C20)," ",D20*10/C20)</f>
        <v>0.10638297872340426</v>
      </c>
      <c r="G20" s="24">
        <f>IF(ISBLANK(E20*10/C20)," ",E20*10/C20)</f>
        <v>0.11968085106382979</v>
      </c>
      <c r="H20" s="96">
        <f t="shared" ref="H20:H49" si="1">$B$7</f>
        <v>0</v>
      </c>
      <c r="I20" s="25">
        <f>$B$15</f>
        <v>0</v>
      </c>
      <c r="J20" s="114"/>
      <c r="K20" s="114"/>
      <c r="U20" s="123"/>
      <c r="V20" s="2"/>
    </row>
    <row r="21" spans="1:22" ht="18" thickBot="1">
      <c r="A21" s="121"/>
      <c r="B21" s="48">
        <f>Inputs!A54</f>
        <v>2</v>
      </c>
      <c r="C21" s="47">
        <f t="shared" si="0"/>
        <v>1504</v>
      </c>
      <c r="D21" s="49">
        <f>IF(Inputs!P54="",NA(),Inputs!P54)</f>
        <v>89</v>
      </c>
      <c r="E21" s="49">
        <f>IF(Inputs!Q54="",NA(),Inputs!Q54)</f>
        <v>78</v>
      </c>
      <c r="F21" s="24">
        <f t="shared" ref="F21:F49" si="2">IF(ISBLANK(D21*10/C21)," ",D21*10/C21)</f>
        <v>0.5917553191489362</v>
      </c>
      <c r="G21" s="24">
        <f t="shared" ref="G21:G49" si="3">IF(ISBLANK(E21*10/C21)," ",E21*10/C21)</f>
        <v>0.5186170212765957</v>
      </c>
      <c r="H21" s="96">
        <f t="shared" si="1"/>
        <v>0</v>
      </c>
      <c r="I21" s="25">
        <f t="shared" ref="I21:I49" si="4">$B$15</f>
        <v>0</v>
      </c>
      <c r="J21" s="114"/>
      <c r="K21" s="114"/>
      <c r="U21" s="123"/>
      <c r="V21" s="2"/>
    </row>
    <row r="22" spans="1:22" ht="18" thickBot="1">
      <c r="A22" s="121"/>
      <c r="B22" s="48">
        <f>Inputs!A55</f>
        <v>3</v>
      </c>
      <c r="C22" s="47">
        <f>$B$8</f>
        <v>1504</v>
      </c>
      <c r="D22" s="49">
        <f>IF(Inputs!P55="",NA(),Inputs!P55)</f>
        <v>-115</v>
      </c>
      <c r="E22" s="49">
        <f>IF(Inputs!Q55="",NA(),Inputs!Q55)</f>
        <v>-36</v>
      </c>
      <c r="F22" s="24">
        <f t="shared" si="2"/>
        <v>-0.7646276595744681</v>
      </c>
      <c r="G22" s="24">
        <f t="shared" si="3"/>
        <v>-0.23936170212765959</v>
      </c>
      <c r="H22" s="96">
        <f t="shared" si="1"/>
        <v>0</v>
      </c>
      <c r="I22" s="25">
        <f t="shared" si="4"/>
        <v>0</v>
      </c>
      <c r="J22" s="114"/>
      <c r="K22" s="114"/>
      <c r="U22" s="123"/>
      <c r="V22" s="2"/>
    </row>
    <row r="23" spans="1:22" ht="18" thickBot="1">
      <c r="A23" s="121"/>
      <c r="B23" s="48">
        <f>Inputs!A56</f>
        <v>4</v>
      </c>
      <c r="C23" s="47">
        <f t="shared" si="0"/>
        <v>1504</v>
      </c>
      <c r="D23" s="49">
        <f>IF(Inputs!P56="",NA(),Inputs!P56)</f>
        <v>-71</v>
      </c>
      <c r="E23" s="49">
        <f>IF(Inputs!Q56="",NA(),Inputs!Q56)</f>
        <v>-5</v>
      </c>
      <c r="F23" s="24">
        <f t="shared" si="2"/>
        <v>-0.47207446808510639</v>
      </c>
      <c r="G23" s="24">
        <f t="shared" si="3"/>
        <v>-3.3244680851063829E-2</v>
      </c>
      <c r="H23" s="96">
        <f t="shared" si="1"/>
        <v>0</v>
      </c>
      <c r="I23" s="25">
        <f t="shared" si="4"/>
        <v>0</v>
      </c>
      <c r="J23" s="114"/>
      <c r="K23" s="114"/>
      <c r="U23" s="123"/>
      <c r="V23" s="2"/>
    </row>
    <row r="24" spans="1:22" ht="18" thickBot="1">
      <c r="A24" s="121"/>
      <c r="B24" s="48">
        <f>Inputs!A57</f>
        <v>5</v>
      </c>
      <c r="C24" s="47">
        <f t="shared" si="0"/>
        <v>1504</v>
      </c>
      <c r="D24" s="49">
        <f>IF(Inputs!P57="",NA(),Inputs!P57)</f>
        <v>-12</v>
      </c>
      <c r="E24" s="49">
        <f>IF(Inputs!Q57="",NA(),Inputs!Q57)</f>
        <v>68</v>
      </c>
      <c r="F24" s="24">
        <f t="shared" si="2"/>
        <v>-7.9787234042553196E-2</v>
      </c>
      <c r="G24" s="24">
        <f t="shared" si="3"/>
        <v>0.4521276595744681</v>
      </c>
      <c r="H24" s="96">
        <f t="shared" si="1"/>
        <v>0</v>
      </c>
      <c r="I24" s="25">
        <f t="shared" si="4"/>
        <v>0</v>
      </c>
      <c r="J24" s="114"/>
      <c r="K24" s="114"/>
      <c r="U24" s="123"/>
      <c r="V24" s="2"/>
    </row>
    <row r="25" spans="1:22" ht="18" thickBot="1">
      <c r="A25" s="121"/>
      <c r="B25" s="48">
        <f>Inputs!A58</f>
        <v>6</v>
      </c>
      <c r="C25" s="47">
        <f t="shared" si="0"/>
        <v>1504</v>
      </c>
      <c r="D25" s="49" t="e">
        <f>IF(Inputs!P58="",NA(),Inputs!P58)</f>
        <v>#N/A</v>
      </c>
      <c r="E25" s="49" t="e">
        <f>IF(Inputs!Q58="",NA(),Inputs!Q58)</f>
        <v>#N/A</v>
      </c>
      <c r="F25" s="24" t="e">
        <f t="shared" si="2"/>
        <v>#N/A</v>
      </c>
      <c r="G25" s="24" t="e">
        <f t="shared" si="3"/>
        <v>#N/A</v>
      </c>
      <c r="H25" s="96">
        <f t="shared" si="1"/>
        <v>0</v>
      </c>
      <c r="I25" s="25">
        <f t="shared" si="4"/>
        <v>0</v>
      </c>
      <c r="J25" s="114"/>
      <c r="K25" s="114"/>
      <c r="U25" s="123"/>
      <c r="V25" s="2"/>
    </row>
    <row r="26" spans="1:22" ht="18" thickBot="1">
      <c r="A26" s="121"/>
      <c r="B26" s="48">
        <f>Inputs!A59</f>
        <v>7</v>
      </c>
      <c r="C26" s="47">
        <f t="shared" si="0"/>
        <v>1504</v>
      </c>
      <c r="D26" s="49" t="e">
        <f>IF(Inputs!P59="",NA(),Inputs!P59)</f>
        <v>#N/A</v>
      </c>
      <c r="E26" s="49" t="e">
        <f>IF(Inputs!Q59="",NA(),Inputs!Q59)</f>
        <v>#N/A</v>
      </c>
      <c r="F26" s="24" t="e">
        <f t="shared" si="2"/>
        <v>#N/A</v>
      </c>
      <c r="G26" s="24" t="e">
        <f t="shared" si="3"/>
        <v>#N/A</v>
      </c>
      <c r="H26" s="96">
        <f t="shared" si="1"/>
        <v>0</v>
      </c>
      <c r="I26" s="25">
        <f t="shared" si="4"/>
        <v>0</v>
      </c>
      <c r="J26" s="114"/>
      <c r="K26" s="114"/>
      <c r="U26" s="123"/>
      <c r="V26" s="2"/>
    </row>
    <row r="27" spans="1:22" ht="18" thickBot="1">
      <c r="A27" s="121"/>
      <c r="B27" s="48">
        <f>Inputs!A60</f>
        <v>8</v>
      </c>
      <c r="C27" s="47">
        <f t="shared" si="0"/>
        <v>1504</v>
      </c>
      <c r="D27" s="49" t="e">
        <f>IF(Inputs!P60="",NA(),Inputs!P60)</f>
        <v>#N/A</v>
      </c>
      <c r="E27" s="49" t="e">
        <f>IF(Inputs!Q60="",NA(),Inputs!Q60)</f>
        <v>#N/A</v>
      </c>
      <c r="F27" s="24" t="e">
        <f t="shared" si="2"/>
        <v>#N/A</v>
      </c>
      <c r="G27" s="24" t="e">
        <f t="shared" si="3"/>
        <v>#N/A</v>
      </c>
      <c r="H27" s="96">
        <f t="shared" si="1"/>
        <v>0</v>
      </c>
      <c r="I27" s="25">
        <f t="shared" si="4"/>
        <v>0</v>
      </c>
      <c r="J27" s="114"/>
      <c r="K27" s="114"/>
      <c r="U27" s="123"/>
      <c r="V27" s="2"/>
    </row>
    <row r="28" spans="1:22" ht="18" thickBot="1">
      <c r="A28" s="121"/>
      <c r="B28" s="48">
        <f>Inputs!A61</f>
        <v>9</v>
      </c>
      <c r="C28" s="47">
        <f t="shared" si="0"/>
        <v>1504</v>
      </c>
      <c r="D28" s="49" t="e">
        <f>IF(Inputs!P61="",NA(),Inputs!P61)</f>
        <v>#N/A</v>
      </c>
      <c r="E28" s="49" t="e">
        <f>IF(Inputs!Q61="",NA(),Inputs!Q61)</f>
        <v>#N/A</v>
      </c>
      <c r="F28" s="24" t="e">
        <f t="shared" si="2"/>
        <v>#N/A</v>
      </c>
      <c r="G28" s="24" t="e">
        <f t="shared" si="3"/>
        <v>#N/A</v>
      </c>
      <c r="H28" s="96">
        <f t="shared" si="1"/>
        <v>0</v>
      </c>
      <c r="I28" s="25">
        <f t="shared" si="4"/>
        <v>0</v>
      </c>
      <c r="J28" s="114"/>
      <c r="K28" s="114"/>
      <c r="U28" s="123"/>
      <c r="V28" s="2"/>
    </row>
    <row r="29" spans="1:22" ht="18" thickBot="1">
      <c r="A29" s="121"/>
      <c r="B29" s="48">
        <f>Inputs!A62</f>
        <v>10</v>
      </c>
      <c r="C29" s="47">
        <f t="shared" si="0"/>
        <v>1504</v>
      </c>
      <c r="D29" s="49" t="e">
        <f>IF(Inputs!P62="",NA(),Inputs!P62)</f>
        <v>#N/A</v>
      </c>
      <c r="E29" s="49" t="e">
        <f>IF(Inputs!Q62="",NA(),Inputs!Q62)</f>
        <v>#N/A</v>
      </c>
      <c r="F29" s="24" t="e">
        <f t="shared" si="2"/>
        <v>#N/A</v>
      </c>
      <c r="G29" s="24" t="e">
        <f t="shared" si="3"/>
        <v>#N/A</v>
      </c>
      <c r="H29" s="96">
        <f t="shared" si="1"/>
        <v>0</v>
      </c>
      <c r="I29" s="25">
        <f t="shared" si="4"/>
        <v>0</v>
      </c>
      <c r="J29" s="114"/>
      <c r="K29" s="114"/>
      <c r="U29" s="123"/>
      <c r="V29" s="2"/>
    </row>
    <row r="30" spans="1:22" ht="18" thickBot="1">
      <c r="A30" s="121"/>
      <c r="B30" s="48">
        <f>Inputs!A63</f>
        <v>11</v>
      </c>
      <c r="C30" s="47">
        <f t="shared" si="0"/>
        <v>1504</v>
      </c>
      <c r="D30" s="49" t="e">
        <f>IF(Inputs!P63="",NA(),Inputs!P63)</f>
        <v>#N/A</v>
      </c>
      <c r="E30" s="49" t="e">
        <f>IF(Inputs!Q63="",NA(),Inputs!Q63)</f>
        <v>#N/A</v>
      </c>
      <c r="F30" s="24" t="e">
        <f t="shared" si="2"/>
        <v>#N/A</v>
      </c>
      <c r="G30" s="24" t="e">
        <f t="shared" si="3"/>
        <v>#N/A</v>
      </c>
      <c r="H30" s="96">
        <f t="shared" si="1"/>
        <v>0</v>
      </c>
      <c r="I30" s="25">
        <f t="shared" si="4"/>
        <v>0</v>
      </c>
      <c r="J30" s="114"/>
      <c r="K30" s="114"/>
      <c r="U30" s="123"/>
      <c r="V30" s="2"/>
    </row>
    <row r="31" spans="1:22" ht="18" thickBot="1">
      <c r="A31" s="121"/>
      <c r="B31" s="48">
        <f>Inputs!A64</f>
        <v>12</v>
      </c>
      <c r="C31" s="47">
        <f t="shared" si="0"/>
        <v>1504</v>
      </c>
      <c r="D31" s="49" t="e">
        <f>IF(Inputs!P64="",NA(),Inputs!P64)</f>
        <v>#N/A</v>
      </c>
      <c r="E31" s="49" t="e">
        <f>IF(Inputs!Q64="",NA(),Inputs!Q64)</f>
        <v>#N/A</v>
      </c>
      <c r="F31" s="24" t="e">
        <f t="shared" si="2"/>
        <v>#N/A</v>
      </c>
      <c r="G31" s="24" t="e">
        <f t="shared" si="3"/>
        <v>#N/A</v>
      </c>
      <c r="H31" s="96">
        <f t="shared" si="1"/>
        <v>0</v>
      </c>
      <c r="I31" s="25">
        <f t="shared" si="4"/>
        <v>0</v>
      </c>
      <c r="J31" s="114"/>
      <c r="K31" s="114"/>
      <c r="U31" s="123"/>
      <c r="V31" s="2"/>
    </row>
    <row r="32" spans="1:22" ht="18" thickBot="1">
      <c r="A32" s="121"/>
      <c r="B32" s="48">
        <f>Inputs!A65</f>
        <v>13</v>
      </c>
      <c r="C32" s="47">
        <f t="shared" si="0"/>
        <v>1504</v>
      </c>
      <c r="D32" s="49" t="e">
        <f>IF(Inputs!P65="",NA(),Inputs!P65)</f>
        <v>#N/A</v>
      </c>
      <c r="E32" s="49" t="e">
        <f>IF(Inputs!Q65="",NA(),Inputs!Q65)</f>
        <v>#N/A</v>
      </c>
      <c r="F32" s="24" t="e">
        <f t="shared" si="2"/>
        <v>#N/A</v>
      </c>
      <c r="G32" s="24" t="e">
        <f t="shared" si="3"/>
        <v>#N/A</v>
      </c>
      <c r="H32" s="96">
        <f t="shared" si="1"/>
        <v>0</v>
      </c>
      <c r="I32" s="25">
        <f t="shared" si="4"/>
        <v>0</v>
      </c>
      <c r="J32" s="114"/>
      <c r="K32" s="114"/>
      <c r="U32" s="123"/>
      <c r="V32" s="2"/>
    </row>
    <row r="33" spans="1:22" ht="18" thickBot="1">
      <c r="A33" s="121"/>
      <c r="B33" s="48">
        <f>Inputs!A66</f>
        <v>14</v>
      </c>
      <c r="C33" s="47">
        <f t="shared" si="0"/>
        <v>1504</v>
      </c>
      <c r="D33" s="49" t="e">
        <f>IF(Inputs!P66="",NA(),Inputs!P66)</f>
        <v>#N/A</v>
      </c>
      <c r="E33" s="49" t="e">
        <f>IF(Inputs!Q66="",NA(),Inputs!Q66)</f>
        <v>#N/A</v>
      </c>
      <c r="F33" s="24" t="e">
        <f t="shared" si="2"/>
        <v>#N/A</v>
      </c>
      <c r="G33" s="24" t="e">
        <f t="shared" si="3"/>
        <v>#N/A</v>
      </c>
      <c r="H33" s="96">
        <f t="shared" si="1"/>
        <v>0</v>
      </c>
      <c r="I33" s="25">
        <f t="shared" si="4"/>
        <v>0</v>
      </c>
      <c r="J33" s="114"/>
      <c r="K33" s="114"/>
      <c r="U33" s="123"/>
      <c r="V33" s="2"/>
    </row>
    <row r="34" spans="1:22" ht="18" thickBot="1">
      <c r="A34" s="121"/>
      <c r="B34" s="48">
        <f>Inputs!A67</f>
        <v>15</v>
      </c>
      <c r="C34" s="47">
        <f t="shared" si="0"/>
        <v>1504</v>
      </c>
      <c r="D34" s="49" t="e">
        <f>IF(Inputs!P67="",NA(),Inputs!P67)</f>
        <v>#N/A</v>
      </c>
      <c r="E34" s="49" t="e">
        <f>IF(Inputs!Q67="",NA(),Inputs!Q67)</f>
        <v>#N/A</v>
      </c>
      <c r="F34" s="24" t="e">
        <f t="shared" si="2"/>
        <v>#N/A</v>
      </c>
      <c r="G34" s="24" t="e">
        <f t="shared" si="3"/>
        <v>#N/A</v>
      </c>
      <c r="H34" s="96">
        <f t="shared" si="1"/>
        <v>0</v>
      </c>
      <c r="I34" s="25">
        <f t="shared" si="4"/>
        <v>0</v>
      </c>
      <c r="J34" s="114"/>
      <c r="K34" s="114"/>
      <c r="U34" s="123"/>
      <c r="V34" s="2"/>
    </row>
    <row r="35" spans="1:22" ht="18" thickBot="1">
      <c r="A35" s="121"/>
      <c r="B35" s="48">
        <f>Inputs!A68</f>
        <v>16</v>
      </c>
      <c r="C35" s="47">
        <f t="shared" si="0"/>
        <v>1504</v>
      </c>
      <c r="D35" s="49" t="e">
        <f>IF(Inputs!P68="",NA(),Inputs!P68)</f>
        <v>#N/A</v>
      </c>
      <c r="E35" s="49" t="e">
        <f>IF(Inputs!Q68="",NA(),Inputs!Q68)</f>
        <v>#N/A</v>
      </c>
      <c r="F35" s="24" t="e">
        <f t="shared" si="2"/>
        <v>#N/A</v>
      </c>
      <c r="G35" s="24" t="e">
        <f t="shared" si="3"/>
        <v>#N/A</v>
      </c>
      <c r="H35" s="96">
        <f t="shared" si="1"/>
        <v>0</v>
      </c>
      <c r="I35" s="25">
        <f t="shared" si="4"/>
        <v>0</v>
      </c>
      <c r="J35" s="114"/>
      <c r="K35" s="114"/>
      <c r="U35" s="123"/>
      <c r="V35" s="2"/>
    </row>
    <row r="36" spans="1:22" ht="18" thickBot="1">
      <c r="A36" s="121"/>
      <c r="B36" s="48">
        <f>Inputs!A69</f>
        <v>17</v>
      </c>
      <c r="C36" s="47">
        <f t="shared" si="0"/>
        <v>1504</v>
      </c>
      <c r="D36" s="49" t="e">
        <f>IF(Inputs!P69="",NA(),Inputs!P69)</f>
        <v>#N/A</v>
      </c>
      <c r="E36" s="49" t="e">
        <f>IF(Inputs!Q69="",NA(),Inputs!Q69)</f>
        <v>#N/A</v>
      </c>
      <c r="F36" s="24" t="e">
        <f t="shared" si="2"/>
        <v>#N/A</v>
      </c>
      <c r="G36" s="24" t="e">
        <f t="shared" si="3"/>
        <v>#N/A</v>
      </c>
      <c r="H36" s="96">
        <f t="shared" si="1"/>
        <v>0</v>
      </c>
      <c r="I36" s="25">
        <f t="shared" si="4"/>
        <v>0</v>
      </c>
      <c r="J36" s="114"/>
      <c r="K36" s="114"/>
      <c r="U36" s="123"/>
      <c r="V36" s="2"/>
    </row>
    <row r="37" spans="1:22" ht="18" thickBot="1">
      <c r="A37" s="121"/>
      <c r="B37" s="48">
        <f>Inputs!A70</f>
        <v>18</v>
      </c>
      <c r="C37" s="47">
        <f t="shared" si="0"/>
        <v>1504</v>
      </c>
      <c r="D37" s="49" t="e">
        <f>IF(Inputs!P70="",NA(),Inputs!P70)</f>
        <v>#N/A</v>
      </c>
      <c r="E37" s="49" t="e">
        <f>IF(Inputs!Q70="",NA(),Inputs!Q70)</f>
        <v>#N/A</v>
      </c>
      <c r="F37" s="24" t="e">
        <f t="shared" si="2"/>
        <v>#N/A</v>
      </c>
      <c r="G37" s="24" t="e">
        <f t="shared" si="3"/>
        <v>#N/A</v>
      </c>
      <c r="H37" s="96">
        <f t="shared" si="1"/>
        <v>0</v>
      </c>
      <c r="I37" s="25">
        <f t="shared" si="4"/>
        <v>0</v>
      </c>
      <c r="J37" s="114"/>
      <c r="K37" s="114"/>
      <c r="U37" s="123"/>
      <c r="V37" s="2"/>
    </row>
    <row r="38" spans="1:22" ht="18" thickBot="1">
      <c r="A38" s="121"/>
      <c r="B38" s="48">
        <f>Inputs!A71</f>
        <v>19</v>
      </c>
      <c r="C38" s="47">
        <f t="shared" si="0"/>
        <v>1504</v>
      </c>
      <c r="D38" s="49" t="e">
        <f>IF(Inputs!P71="",NA(),Inputs!P71)</f>
        <v>#N/A</v>
      </c>
      <c r="E38" s="49" t="e">
        <f>IF(Inputs!Q71="",NA(),Inputs!Q71)</f>
        <v>#N/A</v>
      </c>
      <c r="F38" s="24" t="e">
        <f t="shared" si="2"/>
        <v>#N/A</v>
      </c>
      <c r="G38" s="24" t="e">
        <f t="shared" si="3"/>
        <v>#N/A</v>
      </c>
      <c r="H38" s="96">
        <f t="shared" si="1"/>
        <v>0</v>
      </c>
      <c r="I38" s="25">
        <f t="shared" si="4"/>
        <v>0</v>
      </c>
      <c r="J38" s="114"/>
      <c r="K38" s="114"/>
      <c r="U38" s="123"/>
      <c r="V38" s="2"/>
    </row>
    <row r="39" spans="1:22" ht="18" thickBot="1">
      <c r="A39" s="121"/>
      <c r="B39" s="48">
        <f>Inputs!A72</f>
        <v>20</v>
      </c>
      <c r="C39" s="47">
        <f t="shared" si="0"/>
        <v>1504</v>
      </c>
      <c r="D39" s="49" t="e">
        <f>IF(Inputs!P72="",NA(),Inputs!P72)</f>
        <v>#N/A</v>
      </c>
      <c r="E39" s="49" t="e">
        <f>IF(Inputs!Q72="",NA(),Inputs!Q72)</f>
        <v>#N/A</v>
      </c>
      <c r="F39" s="24" t="e">
        <f t="shared" si="2"/>
        <v>#N/A</v>
      </c>
      <c r="G39" s="24" t="e">
        <f t="shared" si="3"/>
        <v>#N/A</v>
      </c>
      <c r="H39" s="96">
        <f t="shared" si="1"/>
        <v>0</v>
      </c>
      <c r="I39" s="25">
        <f t="shared" si="4"/>
        <v>0</v>
      </c>
      <c r="J39" s="114"/>
      <c r="K39" s="114"/>
      <c r="U39" s="123"/>
      <c r="V39" s="2"/>
    </row>
    <row r="40" spans="1:22" ht="18" thickBot="1">
      <c r="A40" s="121"/>
      <c r="B40" s="48">
        <f>Inputs!A73</f>
        <v>21</v>
      </c>
      <c r="C40" s="47">
        <f t="shared" si="0"/>
        <v>1504</v>
      </c>
      <c r="D40" s="49" t="e">
        <f>IF(Inputs!P73="",NA(),Inputs!P73)</f>
        <v>#N/A</v>
      </c>
      <c r="E40" s="49" t="e">
        <f>IF(Inputs!Q73="",NA(),Inputs!Q73)</f>
        <v>#N/A</v>
      </c>
      <c r="F40" s="24" t="e">
        <f t="shared" si="2"/>
        <v>#N/A</v>
      </c>
      <c r="G40" s="24" t="e">
        <f t="shared" si="3"/>
        <v>#N/A</v>
      </c>
      <c r="H40" s="96">
        <f t="shared" si="1"/>
        <v>0</v>
      </c>
      <c r="I40" s="25">
        <f t="shared" si="4"/>
        <v>0</v>
      </c>
      <c r="J40" s="114"/>
      <c r="K40" s="114"/>
      <c r="U40" s="123"/>
      <c r="V40" s="2"/>
    </row>
    <row r="41" spans="1:22" ht="18" thickBot="1">
      <c r="A41" s="121"/>
      <c r="B41" s="48">
        <f>Inputs!A74</f>
        <v>22</v>
      </c>
      <c r="C41" s="47">
        <f t="shared" si="0"/>
        <v>1504</v>
      </c>
      <c r="D41" s="49" t="e">
        <f>IF(Inputs!P74="",NA(),Inputs!P74)</f>
        <v>#N/A</v>
      </c>
      <c r="E41" s="49" t="e">
        <f>IF(Inputs!Q74="",NA(),Inputs!Q74)</f>
        <v>#N/A</v>
      </c>
      <c r="F41" s="24" t="e">
        <f t="shared" si="2"/>
        <v>#N/A</v>
      </c>
      <c r="G41" s="24" t="e">
        <f t="shared" si="3"/>
        <v>#N/A</v>
      </c>
      <c r="H41" s="96">
        <f t="shared" si="1"/>
        <v>0</v>
      </c>
      <c r="I41" s="25">
        <f t="shared" si="4"/>
        <v>0</v>
      </c>
      <c r="J41" s="114"/>
      <c r="K41" s="114"/>
      <c r="U41" s="123"/>
      <c r="V41" s="2"/>
    </row>
    <row r="42" spans="1:22" ht="18" thickBot="1">
      <c r="A42" s="121"/>
      <c r="B42" s="48">
        <f>Inputs!A75</f>
        <v>23</v>
      </c>
      <c r="C42" s="47">
        <f t="shared" si="0"/>
        <v>1504</v>
      </c>
      <c r="D42" s="49" t="e">
        <f>IF(Inputs!P75="",NA(),Inputs!P75)</f>
        <v>#N/A</v>
      </c>
      <c r="E42" s="49" t="e">
        <f>IF(Inputs!Q75="",NA(),Inputs!Q75)</f>
        <v>#N/A</v>
      </c>
      <c r="F42" s="24" t="e">
        <f t="shared" si="2"/>
        <v>#N/A</v>
      </c>
      <c r="G42" s="24" t="e">
        <f t="shared" si="3"/>
        <v>#N/A</v>
      </c>
      <c r="H42" s="96">
        <f t="shared" si="1"/>
        <v>0</v>
      </c>
      <c r="I42" s="25">
        <f t="shared" si="4"/>
        <v>0</v>
      </c>
      <c r="J42" s="114"/>
      <c r="K42" s="114"/>
      <c r="U42" s="123"/>
      <c r="V42" s="2"/>
    </row>
    <row r="43" spans="1:22" ht="18" thickBot="1">
      <c r="A43" s="121"/>
      <c r="B43" s="48">
        <f>Inputs!A76</f>
        <v>24</v>
      </c>
      <c r="C43" s="47">
        <f t="shared" si="0"/>
        <v>1504</v>
      </c>
      <c r="D43" s="49" t="e">
        <f>IF(Inputs!P76="",NA(),Inputs!P76)</f>
        <v>#N/A</v>
      </c>
      <c r="E43" s="49" t="e">
        <f>IF(Inputs!Q76="",NA(),Inputs!Q76)</f>
        <v>#N/A</v>
      </c>
      <c r="F43" s="24" t="e">
        <f t="shared" si="2"/>
        <v>#N/A</v>
      </c>
      <c r="G43" s="24" t="e">
        <f t="shared" si="3"/>
        <v>#N/A</v>
      </c>
      <c r="H43" s="96">
        <f t="shared" si="1"/>
        <v>0</v>
      </c>
      <c r="I43" s="25">
        <f t="shared" si="4"/>
        <v>0</v>
      </c>
      <c r="J43" s="114"/>
      <c r="K43" s="114"/>
      <c r="U43" s="123"/>
      <c r="V43" s="2"/>
    </row>
    <row r="44" spans="1:22" ht="18" thickBot="1">
      <c r="A44" s="121"/>
      <c r="B44" s="48">
        <f>Inputs!A77</f>
        <v>25</v>
      </c>
      <c r="C44" s="47">
        <f t="shared" si="0"/>
        <v>1504</v>
      </c>
      <c r="D44" s="49" t="e">
        <f>IF(Inputs!P77="",NA(),Inputs!P77)</f>
        <v>#N/A</v>
      </c>
      <c r="E44" s="49" t="e">
        <f>IF(Inputs!Q77="",NA(),Inputs!Q77)</f>
        <v>#N/A</v>
      </c>
      <c r="F44" s="24" t="e">
        <f t="shared" si="2"/>
        <v>#N/A</v>
      </c>
      <c r="G44" s="24" t="e">
        <f t="shared" si="3"/>
        <v>#N/A</v>
      </c>
      <c r="H44" s="96">
        <f t="shared" si="1"/>
        <v>0</v>
      </c>
      <c r="I44" s="25">
        <f t="shared" si="4"/>
        <v>0</v>
      </c>
      <c r="J44" s="114"/>
      <c r="K44" s="114"/>
      <c r="U44" s="123"/>
      <c r="V44" s="2"/>
    </row>
    <row r="45" spans="1:22" ht="18" thickBot="1">
      <c r="A45" s="121"/>
      <c r="B45" s="48">
        <f>Inputs!A78</f>
        <v>26</v>
      </c>
      <c r="C45" s="47">
        <f t="shared" si="0"/>
        <v>1504</v>
      </c>
      <c r="D45" s="49" t="e">
        <f>IF(Inputs!P78="",NA(),Inputs!P78)</f>
        <v>#N/A</v>
      </c>
      <c r="E45" s="49" t="e">
        <f>IF(Inputs!Q78="",NA(),Inputs!Q78)</f>
        <v>#N/A</v>
      </c>
      <c r="F45" s="24" t="e">
        <f t="shared" si="2"/>
        <v>#N/A</v>
      </c>
      <c r="G45" s="24" t="e">
        <f t="shared" si="3"/>
        <v>#N/A</v>
      </c>
      <c r="H45" s="96">
        <f t="shared" si="1"/>
        <v>0</v>
      </c>
      <c r="I45" s="25">
        <f t="shared" si="4"/>
        <v>0</v>
      </c>
      <c r="J45" s="114"/>
      <c r="K45" s="114"/>
      <c r="U45" s="123"/>
      <c r="V45" s="2"/>
    </row>
    <row r="46" spans="1:22" ht="18" thickBot="1">
      <c r="A46" s="121"/>
      <c r="B46" s="48">
        <f>Inputs!A79</f>
        <v>27</v>
      </c>
      <c r="C46" s="47">
        <f t="shared" si="0"/>
        <v>1504</v>
      </c>
      <c r="D46" s="49" t="e">
        <f>IF(Inputs!P79="",NA(),Inputs!P79)</f>
        <v>#N/A</v>
      </c>
      <c r="E46" s="49" t="e">
        <f>IF(Inputs!Q79="",NA(),Inputs!Q79)</f>
        <v>#N/A</v>
      </c>
      <c r="F46" s="24" t="e">
        <f t="shared" si="2"/>
        <v>#N/A</v>
      </c>
      <c r="G46" s="24" t="e">
        <f t="shared" si="3"/>
        <v>#N/A</v>
      </c>
      <c r="H46" s="96">
        <f t="shared" si="1"/>
        <v>0</v>
      </c>
      <c r="I46" s="25">
        <f t="shared" si="4"/>
        <v>0</v>
      </c>
      <c r="J46" s="114"/>
      <c r="K46" s="114"/>
      <c r="U46" s="123"/>
      <c r="V46" s="2"/>
    </row>
    <row r="47" spans="1:22" ht="18" thickBot="1">
      <c r="A47" s="121"/>
      <c r="B47" s="48">
        <f>Inputs!A80</f>
        <v>28</v>
      </c>
      <c r="C47" s="47">
        <f t="shared" si="0"/>
        <v>1504</v>
      </c>
      <c r="D47" s="49" t="e">
        <f>IF(Inputs!P80="",NA(),Inputs!P80)</f>
        <v>#N/A</v>
      </c>
      <c r="E47" s="49" t="e">
        <f>IF(Inputs!Q80="",NA(),Inputs!Q80)</f>
        <v>#N/A</v>
      </c>
      <c r="F47" s="24" t="e">
        <f t="shared" si="2"/>
        <v>#N/A</v>
      </c>
      <c r="G47" s="24" t="e">
        <f t="shared" si="3"/>
        <v>#N/A</v>
      </c>
      <c r="H47" s="96">
        <f t="shared" si="1"/>
        <v>0</v>
      </c>
      <c r="I47" s="25">
        <f t="shared" si="4"/>
        <v>0</v>
      </c>
      <c r="J47" s="114"/>
      <c r="K47" s="114"/>
      <c r="U47" s="123"/>
      <c r="V47" s="2"/>
    </row>
    <row r="48" spans="1:22" ht="18" thickBot="1">
      <c r="A48" s="121"/>
      <c r="B48" s="48">
        <f>Inputs!A81</f>
        <v>29</v>
      </c>
      <c r="C48" s="47">
        <f t="shared" si="0"/>
        <v>1504</v>
      </c>
      <c r="D48" s="49" t="e">
        <f>IF(Inputs!P81="",NA(),Inputs!P81)</f>
        <v>#N/A</v>
      </c>
      <c r="E48" s="49" t="e">
        <f>IF(Inputs!Q81="",NA(),Inputs!Q81)</f>
        <v>#N/A</v>
      </c>
      <c r="F48" s="24" t="e">
        <f t="shared" si="2"/>
        <v>#N/A</v>
      </c>
      <c r="G48" s="24" t="e">
        <f t="shared" si="3"/>
        <v>#N/A</v>
      </c>
      <c r="H48" s="96">
        <f t="shared" si="1"/>
        <v>0</v>
      </c>
      <c r="I48" s="25">
        <f t="shared" si="4"/>
        <v>0</v>
      </c>
      <c r="J48" s="114"/>
      <c r="K48" s="114"/>
      <c r="U48" s="123"/>
      <c r="V48" s="2"/>
    </row>
    <row r="49" spans="1:22" ht="18" thickBot="1">
      <c r="A49" s="121"/>
      <c r="B49" s="48">
        <f>Inputs!A82</f>
        <v>30</v>
      </c>
      <c r="C49" s="47">
        <f t="shared" si="0"/>
        <v>1504</v>
      </c>
      <c r="D49" s="49" t="e">
        <f>IF(Inputs!P82="",NA(),Inputs!P82)</f>
        <v>#N/A</v>
      </c>
      <c r="E49" s="49" t="e">
        <f>IF(Inputs!Q82="",NA(),Inputs!Q82)</f>
        <v>#N/A</v>
      </c>
      <c r="F49" s="24" t="e">
        <f t="shared" si="2"/>
        <v>#N/A</v>
      </c>
      <c r="G49" s="24" t="e">
        <f t="shared" si="3"/>
        <v>#N/A</v>
      </c>
      <c r="H49" s="96">
        <f t="shared" si="1"/>
        <v>0</v>
      </c>
      <c r="I49" s="25">
        <f t="shared" si="4"/>
        <v>0</v>
      </c>
      <c r="J49" s="114"/>
      <c r="K49" s="114"/>
      <c r="U49" s="123"/>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-18.600000000000001</v>
      </c>
      <c r="E51" s="95">
        <f t="array" ref="E51">AVERAGE(IF(ISNUMBER(E20:E49),E20:E49))</f>
        <v>24.6</v>
      </c>
      <c r="F51" s="95">
        <f t="array" ref="F51">AVERAGE(IF(ISNUMBER(F20:F49),F20:F49))</f>
        <v>-0.12367021276595742</v>
      </c>
      <c r="G51" s="95">
        <f t="array" ref="G51">AVERAGE(IF(ISNUMBER(G20:G49),G20:G49))</f>
        <v>0.16356382978723402</v>
      </c>
      <c r="H51" s="26" t="s">
        <v>33</v>
      </c>
      <c r="I51" s="27">
        <f>100*(NORMDIST(B12/2,F51,F52,1)-NORMDIST(-B12/2,F51,F52,1))</f>
        <v>84.42512525568263</v>
      </c>
      <c r="J51" s="28"/>
      <c r="K51" s="28"/>
      <c r="M51" s="28"/>
    </row>
    <row r="52" spans="1:22" ht="19.5" customHeight="1" thickTop="1">
      <c r="B52" s="315" t="s">
        <v>42</v>
      </c>
      <c r="C52" s="316"/>
      <c r="D52" s="29">
        <f t="array" ref="D52">STDEV(IF(ISNUMBER(D20:D49),D20:D49))</f>
        <v>78.830831531831507</v>
      </c>
      <c r="E52" s="29">
        <f t="array" ref="E52">STDEV(IF(ISNUMBER(E20:E49),E20:E49))</f>
        <v>48.288715037780825</v>
      </c>
      <c r="F52" s="45">
        <f t="array" ref="F52">STDEV(IF(ISNUMBER(F20:F49),F20:F49))</f>
        <v>0.52414116709994352</v>
      </c>
      <c r="G52" s="45">
        <f t="array" ref="G52">STDEV(IF(ISNUMBER(G20:G49),G20:G49))</f>
        <v>0.32106858402779809</v>
      </c>
      <c r="H52" s="26" t="s">
        <v>34</v>
      </c>
      <c r="I52" s="30">
        <f>100*(NORMDIST(B13/2,G51,G52,1)-NORMDIST(-B13/2,G51,G52,1))</f>
        <v>96.748131903060724</v>
      </c>
      <c r="J52" s="28"/>
      <c r="K52" s="28"/>
    </row>
    <row r="53" spans="1:22" ht="18.75" customHeight="1">
      <c r="B53" s="315" t="s">
        <v>43</v>
      </c>
      <c r="C53" s="316"/>
      <c r="D53" s="29">
        <f t="array" ref="D53">ABS(MAX(IF(ISNUMBER(D20:D49),(D20:D49))-(MIN(IF(ISNUMBER(D20:D49),(D20:D49))))))</f>
        <v>204</v>
      </c>
      <c r="E53" s="29">
        <f t="array" ref="E53">ABS(MAX(IF(ISNUMBER(E20:E49),(E20:E49))-(MIN(IF(ISNUMBER(E20:E49),(E20:E49))))))</f>
        <v>114</v>
      </c>
      <c r="F53" s="90">
        <f t="array" ref="F53">ABS(MAX(IF(ISNUMBER(F20:F49),(F20:F49))-(MIN(IF(ISNUMBER(F20:F49),(F20:F49))))))</f>
        <v>1.3563829787234043</v>
      </c>
      <c r="G53" s="90">
        <f t="array" ref="G53">ABS(MAX(IF(ISNUMBER(G20:G49),(G20:G49))-(MIN(IF(ISNUMBER(G20:G49),(G20:G49))))))</f>
        <v>0.75797872340425532</v>
      </c>
      <c r="H53" s="91" t="s">
        <v>44</v>
      </c>
      <c r="I53" s="46">
        <f>1-(1-(I51*I52/10000))^5</f>
        <v>0.9997936240113241</v>
      </c>
      <c r="J53" s="115"/>
      <c r="K53" s="115"/>
      <c r="L53" s="31"/>
    </row>
    <row r="54" spans="1:22" ht="18.75" customHeight="1" thickBot="1">
      <c r="B54" s="309" t="s">
        <v>45</v>
      </c>
      <c r="C54" s="310"/>
      <c r="D54" s="32">
        <f t="array" ref="D54">MAX(ABS(MAX(IF(NOT(ISNA(D20:D49)),D20:D49))-AVERAGE(IF(ISNUMBER(D20:D49),D20:D49))),ABS(MIN(IF(NOT(ISNA(D20:D49)),D20:D49))-AVERAGE(IF(ISNUMBER(D20:D49),D20:D49))))</f>
        <v>107.6</v>
      </c>
      <c r="E54" s="32">
        <f t="array" ref="E54">MAX(ABS(MAX(IF(NOT(ISNA(E20:E49)),E20:E49))-AVERAGE(IF(ISNUMBER(E20:E49),E20:E49))),ABS(MIN(IF(NOT(ISNA(E20:E49)),E20:E49))-AVERAGE(IF(ISNUMBER(E20:E49),E20:E49))))</f>
        <v>60.6</v>
      </c>
      <c r="F54" s="32">
        <f t="array" ref="F54">MAX(ABS(MAX(IF(NOT(ISNA(F20:F49)),F20:F49))-AVERAGE(IF(ISNUMBER(F20:F49),F20:F49))),ABS(MIN(IF(NOT(ISNA(F20:F49)),F20:F49))-AVERAGE(IF(ISNUMBER(F20:F49),F20:F49))))</f>
        <v>0.71542553191489366</v>
      </c>
      <c r="G54" s="32">
        <f t="array" ref="G54">MAX(ABS(MAX(IF(NOT(ISNA(G20:G49)),G20:G49))-AVERAGE(IF(ISNUMBER(G20:G49),G20:G49))),ABS(MIN(IF(NOT(ISNA(G20:G49)),G20:G49))-AVERAGE(IF(ISNUMBER(G20:G49),G20:G49))))</f>
        <v>0.40292553191489361</v>
      </c>
      <c r="H54" s="91" t="s">
        <v>56</v>
      </c>
      <c r="I54" s="46">
        <f>1-(1-(I51*I52/10000))^3</f>
        <v>0.9938511273261742</v>
      </c>
      <c r="J54" s="115"/>
      <c r="K54" s="115"/>
      <c r="L54" s="31"/>
    </row>
    <row r="55" spans="1:22" ht="21.6" thickTop="1">
      <c r="B55" s="33"/>
      <c r="H55" s="91" t="s">
        <v>57</v>
      </c>
      <c r="I55" s="46">
        <f>1-(1-(I51*I52/10000))^2</f>
        <v>0.96643677636155267</v>
      </c>
      <c r="J55" s="115"/>
      <c r="K55" s="115"/>
    </row>
    <row r="56" spans="1:22" ht="18.75" customHeight="1">
      <c r="C56" s="34"/>
      <c r="E56" s="35"/>
      <c r="H56" s="91" t="s">
        <v>58</v>
      </c>
      <c r="I56" s="46">
        <f>1-(1-(I51*I52/10000))^1</f>
        <v>0.81679731541692058</v>
      </c>
      <c r="J56" s="115"/>
      <c r="K56" s="115"/>
    </row>
    <row r="57" spans="1:22" ht="23.4" thickBot="1">
      <c r="H57" s="92" t="str">
        <f>Inputs!A6</f>
        <v>SW Ver:</v>
      </c>
      <c r="I57" s="88"/>
      <c r="J57" s="116"/>
      <c r="K57" s="116"/>
    </row>
    <row r="58" spans="1:22" ht="23.4" thickBot="1">
      <c r="H58" s="87" t="str">
        <f>Inputs!A7</f>
        <v>FCS App:</v>
      </c>
      <c r="I58" s="89">
        <f>Inputs!P7</f>
        <v>0</v>
      </c>
      <c r="J58" s="117"/>
      <c r="K58" s="117"/>
      <c r="L58" s="43" t="s">
        <v>50</v>
      </c>
      <c r="M58" s="44">
        <f t="array" ref="M58">MAX(IF(NOT(ISNA(D20:D49)),D20:D49))</f>
        <v>89</v>
      </c>
      <c r="N58" s="44">
        <f t="array" ref="N58">MAX(IF(NOT(ISNA(E20:E49)),E20:E49))</f>
        <v>78</v>
      </c>
    </row>
    <row r="59" spans="1:22" ht="23.4" thickBot="1">
      <c r="H59" s="87" t="str">
        <f>Inputs!A8</f>
        <v>EDSS Control:</v>
      </c>
      <c r="I59" s="89">
        <f>Inputs!P8</f>
        <v>0</v>
      </c>
      <c r="J59" s="117"/>
      <c r="K59" s="117"/>
      <c r="L59" s="43" t="s">
        <v>51</v>
      </c>
      <c r="M59" s="44">
        <f t="array" ref="M59">MIN(IF(NOT(ISNA(D20:D49)),D20:D49))</f>
        <v>-115</v>
      </c>
      <c r="N59" s="44">
        <f t="array" ref="N59">MIN(IF(NOT(ISNA(E20:E49)),E20:E49))</f>
        <v>-36</v>
      </c>
    </row>
    <row r="60" spans="1:22" ht="23.4" thickBot="1">
      <c r="H60" s="87" t="str">
        <f>Inputs!A9</f>
        <v>FCS Servo:</v>
      </c>
      <c r="I60" s="89">
        <f>Inputs!P9</f>
        <v>0</v>
      </c>
      <c r="J60" s="117"/>
      <c r="K60" s="117"/>
      <c r="L60" s="43"/>
      <c r="M60" s="44"/>
      <c r="N60" s="44"/>
    </row>
    <row r="61" spans="1:22">
      <c r="L61" s="43"/>
      <c r="M61" s="44">
        <f>M59</f>
        <v>-115</v>
      </c>
      <c r="N61" s="44">
        <f>N59</f>
        <v>-36</v>
      </c>
    </row>
    <row r="62" spans="1:22">
      <c r="L62" s="43"/>
      <c r="M62" s="44">
        <f>M59</f>
        <v>-115</v>
      </c>
      <c r="N62" s="44">
        <f>N58</f>
        <v>78</v>
      </c>
    </row>
    <row r="63" spans="1:22">
      <c r="L63" s="43"/>
      <c r="M63" s="44">
        <f>M58</f>
        <v>89</v>
      </c>
      <c r="N63" s="44">
        <f>N58</f>
        <v>78</v>
      </c>
    </row>
    <row r="64" spans="1:22">
      <c r="H64" s="40">
        <f>(B10/2)*100</f>
        <v>114.99999999999999</v>
      </c>
      <c r="I64" s="40">
        <f>(B11/2)*100</f>
        <v>114.99999999999999</v>
      </c>
      <c r="J64" s="40"/>
      <c r="K64" s="40"/>
      <c r="L64" s="43"/>
      <c r="M64" s="44">
        <f>M58</f>
        <v>89</v>
      </c>
      <c r="N64" s="44">
        <f>N59</f>
        <v>-36</v>
      </c>
      <c r="V64" s="2"/>
    </row>
    <row r="65" spans="8:22">
      <c r="H65" s="40">
        <v>115</v>
      </c>
      <c r="I65" s="40">
        <f>(B11/2)*-100</f>
        <v>-114.99999999999999</v>
      </c>
      <c r="J65" s="40"/>
      <c r="K65" s="40"/>
      <c r="L65" s="43"/>
      <c r="M65" s="44">
        <f>M59</f>
        <v>-115</v>
      </c>
      <c r="N65" s="44">
        <f>N59</f>
        <v>-36</v>
      </c>
      <c r="V65" s="2"/>
    </row>
    <row r="66" spans="8:22">
      <c r="H66" s="40">
        <f>(B10/2)*-100</f>
        <v>-114.99999999999999</v>
      </c>
      <c r="I66" s="40">
        <f>(B11/2)*-100</f>
        <v>-114.99999999999999</v>
      </c>
      <c r="J66" s="40"/>
      <c r="K66" s="40"/>
      <c r="V66" s="2"/>
    </row>
    <row r="67" spans="8:22">
      <c r="H67" s="40">
        <f>(B10/2)*-100</f>
        <v>-114.99999999999999</v>
      </c>
      <c r="I67" s="40">
        <f>(B11/2)*100</f>
        <v>114.99999999999999</v>
      </c>
      <c r="J67" s="40"/>
      <c r="K67" s="40"/>
      <c r="V67" s="2"/>
    </row>
    <row r="68" spans="8:22">
      <c r="H68" s="40">
        <f>(B10/2)*100</f>
        <v>114.99999999999999</v>
      </c>
      <c r="I68" s="40">
        <f>(B11/2)*100</f>
        <v>114.99999999999999</v>
      </c>
      <c r="J68" s="40"/>
      <c r="K68" s="40"/>
      <c r="V68" s="2"/>
    </row>
    <row r="84" spans="5:22">
      <c r="E84" s="2" t="s">
        <v>47</v>
      </c>
      <c r="V84" s="2"/>
    </row>
  </sheetData>
  <sheetProtection password="CEE5" sheet="1" objects="1" scenarios="1"/>
  <mergeCells count="36">
    <mergeCell ref="F11:G11"/>
    <mergeCell ref="I11:J11"/>
    <mergeCell ref="B1:I1"/>
    <mergeCell ref="A5:B5"/>
    <mergeCell ref="D5:G5"/>
    <mergeCell ref="I5:K5"/>
    <mergeCell ref="F6:G6"/>
    <mergeCell ref="F7:G7"/>
    <mergeCell ref="F8:G8"/>
    <mergeCell ref="A9:B9"/>
    <mergeCell ref="D9:G9"/>
    <mergeCell ref="F10:G10"/>
    <mergeCell ref="I10:K10"/>
    <mergeCell ref="B4:I4"/>
    <mergeCell ref="F12:G12"/>
    <mergeCell ref="I12:J12"/>
    <mergeCell ref="F13:G13"/>
    <mergeCell ref="I13:J13"/>
    <mergeCell ref="D14:E14"/>
    <mergeCell ref="I14:J14"/>
    <mergeCell ref="B54:C54"/>
    <mergeCell ref="D15:E15"/>
    <mergeCell ref="I15:J15"/>
    <mergeCell ref="D16:E16"/>
    <mergeCell ref="A18:A19"/>
    <mergeCell ref="B18:B19"/>
    <mergeCell ref="C18:C19"/>
    <mergeCell ref="D18:E18"/>
    <mergeCell ref="F18:G18"/>
    <mergeCell ref="H18:H19"/>
    <mergeCell ref="I18:I19"/>
    <mergeCell ref="B50:G50"/>
    <mergeCell ref="H50:I50"/>
    <mergeCell ref="B51:C51"/>
    <mergeCell ref="B52:C52"/>
    <mergeCell ref="B53:C53"/>
  </mergeCells>
  <printOptions horizontalCentered="1"/>
  <pageMargins left="0" right="0" top="0" bottom="0" header="0" footer="0"/>
  <pageSetup scale="57"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topLeftCell="A8" zoomScale="60" zoomScaleNormal="60" zoomScaleSheetLayoutView="75" workbookViewId="0"/>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0.8867187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23"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22" ht="33" customHeight="1">
      <c r="A1" s="1"/>
      <c r="B1" s="307" t="str">
        <f>Inputs!A1</f>
        <v>Firing- BMP ATK MK44 30mm  UT30MK2</v>
      </c>
      <c r="C1" s="308"/>
      <c r="D1" s="308"/>
      <c r="E1" s="308"/>
      <c r="F1" s="308"/>
      <c r="G1" s="308"/>
      <c r="H1" s="308"/>
      <c r="I1" s="308"/>
      <c r="J1" s="123"/>
      <c r="K1" s="123"/>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Static - Static. 
Range [m]:1504 0
Gun Jump: : 0 , 0
Mean:-0.23 , 0.1
Standard Deviation:0.53 , 0.43
Maximum Difference:1.22 , 1.16
Total in Target: 0 / 0</v>
      </c>
    </row>
    <row r="2" spans="1:22" ht="18.75" customHeight="1" thickBot="1">
      <c r="B2" s="3" t="str">
        <f>Inputs!A2</f>
        <v>Commander:</v>
      </c>
      <c r="C2" s="67">
        <f>Inputs!R2</f>
        <v>0</v>
      </c>
      <c r="D2" s="3" t="str">
        <f>Inputs!A3</f>
        <v xml:space="preserve">Gunner: </v>
      </c>
      <c r="E2" s="67">
        <f>Inputs!R3</f>
        <v>0</v>
      </c>
      <c r="F2" s="3" t="str">
        <f>Inputs!A4</f>
        <v xml:space="preserve">Loader: </v>
      </c>
      <c r="G2" s="66">
        <f>Inputs!R4</f>
        <v>0</v>
      </c>
      <c r="H2" s="3" t="str">
        <f>Inputs!A5</f>
        <v>Driver:</v>
      </c>
      <c r="I2" s="67">
        <f>Inputs!R5</f>
        <v>0</v>
      </c>
      <c r="J2" s="111"/>
      <c r="K2" s="111"/>
    </row>
    <row r="3" spans="1:22">
      <c r="A3" s="2" t="str">
        <f>Inputs!A11</f>
        <v>Project:</v>
      </c>
      <c r="B3" s="75" t="str">
        <f>Inputs!R11</f>
        <v>EMINT</v>
      </c>
      <c r="C3" s="74"/>
      <c r="D3" s="74"/>
      <c r="E3" s="74"/>
      <c r="F3" s="74"/>
      <c r="G3" s="74"/>
      <c r="H3" s="74"/>
      <c r="I3" s="74"/>
      <c r="J3" s="112"/>
      <c r="K3" s="112"/>
    </row>
    <row r="4" spans="1:22" ht="18.600000000000001" thickBot="1">
      <c r="A4" s="2" t="str">
        <f>Inputs!A47</f>
        <v xml:space="preserve">Remarks: </v>
      </c>
      <c r="B4" s="337">
        <f>Inputs!R47</f>
        <v>0</v>
      </c>
      <c r="C4" s="337"/>
      <c r="D4" s="337"/>
      <c r="E4" s="337"/>
      <c r="F4" s="337"/>
      <c r="G4" s="337"/>
      <c r="H4" s="337"/>
      <c r="I4" s="337"/>
      <c r="J4" s="112"/>
      <c r="K4" s="112"/>
      <c r="V4" s="144"/>
    </row>
    <row r="5" spans="1:22" ht="18.600000000000001" thickTop="1" thickBot="1">
      <c r="A5" s="332" t="s">
        <v>6</v>
      </c>
      <c r="B5" s="333"/>
      <c r="D5" s="332" t="str">
        <f>Inputs!A22</f>
        <v>Operational Conditions:</v>
      </c>
      <c r="E5" s="334"/>
      <c r="F5" s="334"/>
      <c r="G5" s="333"/>
      <c r="I5" s="332" t="str">
        <f>Inputs!A34</f>
        <v>Tank/Target Status</v>
      </c>
      <c r="J5" s="334"/>
      <c r="K5" s="333"/>
    </row>
    <row r="6" spans="1:22" ht="18.600000000000001" thickTop="1" thickBot="1">
      <c r="A6" s="4" t="str">
        <f>Inputs!A12</f>
        <v>Location:</v>
      </c>
      <c r="B6" s="68" t="str">
        <f>Inputs!R12</f>
        <v>Myanmar</v>
      </c>
      <c r="D6" s="5" t="str">
        <f>Inputs!A23</f>
        <v>Turret Mode:</v>
      </c>
      <c r="E6" s="6"/>
      <c r="F6" s="335">
        <f>Inputs!R23</f>
        <v>0</v>
      </c>
      <c r="G6" s="336"/>
      <c r="I6" s="124" t="str">
        <f>Inputs!A35</f>
        <v>Item:</v>
      </c>
      <c r="J6" s="126" t="s">
        <v>10</v>
      </c>
      <c r="K6" s="125" t="s">
        <v>11</v>
      </c>
    </row>
    <row r="7" spans="1:22" ht="18.600000000000001" thickTop="1" thickBot="1">
      <c r="A7" s="4" t="str">
        <f>Inputs!A13</f>
        <v>Date:</v>
      </c>
      <c r="B7" s="69">
        <f>Inputs!R13</f>
        <v>0</v>
      </c>
      <c r="D7" s="5" t="str">
        <f>Inputs!A24</f>
        <v>Ammunition:</v>
      </c>
      <c r="E7" s="8"/>
      <c r="F7" s="335" t="str">
        <f>Inputs!R24</f>
        <v>25 mm HE</v>
      </c>
      <c r="G7" s="336"/>
      <c r="I7" s="9" t="s">
        <v>14</v>
      </c>
      <c r="J7" s="70" t="str">
        <f>Inputs!R36</f>
        <v>Static</v>
      </c>
      <c r="K7" s="71">
        <f>Inputs!S36</f>
        <v>0</v>
      </c>
    </row>
    <row r="8" spans="1:22" ht="18.600000000000001" thickTop="1" thickBot="1">
      <c r="A8" s="4" t="str">
        <f>Inputs!A15</f>
        <v>Range [m]:</v>
      </c>
      <c r="B8" s="120">
        <f>Inputs!R15</f>
        <v>1504</v>
      </c>
      <c r="D8" s="5" t="str">
        <f>Inputs!A25</f>
        <v>Aiming Through (Camera):</v>
      </c>
      <c r="E8" s="56"/>
      <c r="F8" s="335">
        <f>Inputs!R25</f>
        <v>0</v>
      </c>
      <c r="G8" s="336"/>
      <c r="I8" s="7" t="s">
        <v>16</v>
      </c>
      <c r="J8" s="70" t="str">
        <f>Inputs!R37</f>
        <v>Static</v>
      </c>
      <c r="K8" s="71">
        <f>Inputs!S37</f>
        <v>0</v>
      </c>
    </row>
    <row r="9" spans="1:22" ht="18.600000000000001" thickTop="1" thickBot="1">
      <c r="A9" s="332" t="str">
        <f>Inputs!A16</f>
        <v>Target Size:</v>
      </c>
      <c r="B9" s="333"/>
      <c r="D9" s="332" t="str">
        <f>Inputs!A26</f>
        <v>Environmental Conditions:</v>
      </c>
      <c r="E9" s="334"/>
      <c r="F9" s="334"/>
      <c r="G9" s="333"/>
      <c r="H9" s="10"/>
      <c r="I9" s="11" t="s">
        <v>19</v>
      </c>
      <c r="J9" s="70">
        <f>Inputs!R38</f>
        <v>12</v>
      </c>
      <c r="K9" s="71">
        <f>Inputs!S38</f>
        <v>0</v>
      </c>
    </row>
    <row r="10" spans="1:22" ht="18.600000000000001" thickTop="1" thickBot="1">
      <c r="A10" s="4" t="str">
        <f>Inputs!R16</f>
        <v>Traverse Size [m]</v>
      </c>
      <c r="B10" s="38">
        <f>Inputs!R17</f>
        <v>2.2999999999999998</v>
      </c>
      <c r="D10" s="5" t="str">
        <f>Inputs!A27</f>
        <v>Air Temperature [°C]:</v>
      </c>
      <c r="E10" s="6"/>
      <c r="F10" s="325">
        <f>Inputs!R27</f>
        <v>0</v>
      </c>
      <c r="G10" s="326"/>
      <c r="I10" s="332" t="str">
        <f>Inputs!A39</f>
        <v>Rounds Information:</v>
      </c>
      <c r="J10" s="334"/>
      <c r="K10" s="333"/>
    </row>
    <row r="11" spans="1:22" ht="18.600000000000001" thickTop="1" thickBot="1">
      <c r="A11" s="4" t="str">
        <f>Inputs!S16</f>
        <v>Elevation Size [m]</v>
      </c>
      <c r="B11" s="38">
        <f>Inputs!S17</f>
        <v>2.2999999999999998</v>
      </c>
      <c r="D11" s="5" t="str">
        <f>Inputs!A28</f>
        <v>Altitude [m]:</v>
      </c>
      <c r="E11" s="8"/>
      <c r="F11" s="325">
        <f>Inputs!R28</f>
        <v>0</v>
      </c>
      <c r="G11" s="326"/>
      <c r="H11" s="123"/>
      <c r="I11" s="323" t="str">
        <f>Inputs!A40</f>
        <v>Rounds Type</v>
      </c>
      <c r="J11" s="324"/>
      <c r="K11" s="119" t="str">
        <f>Inputs!R40</f>
        <v>No. of Rounds</v>
      </c>
    </row>
    <row r="12" spans="1:22" ht="18.600000000000001" thickTop="1" thickBot="1">
      <c r="A12" s="4" t="str">
        <f>Inputs!R18</f>
        <v>Traverse Size [mills]</v>
      </c>
      <c r="B12" s="38">
        <f>Inputs!R19</f>
        <v>1.529255319148936</v>
      </c>
      <c r="D12" s="5" t="str">
        <f>Inputs!A29</f>
        <v>Ammu. Temp. [°C]:</v>
      </c>
      <c r="E12" s="8"/>
      <c r="F12" s="325">
        <f>Inputs!R29</f>
        <v>0</v>
      </c>
      <c r="G12" s="326"/>
      <c r="H12" s="123"/>
      <c r="I12" s="323" t="str">
        <f>Inputs!A41</f>
        <v>Warm-Up</v>
      </c>
      <c r="J12" s="324"/>
      <c r="K12" s="39">
        <f>Inputs!R41</f>
        <v>0</v>
      </c>
    </row>
    <row r="13" spans="1:22" ht="18.600000000000001" thickTop="1" thickBot="1">
      <c r="A13" s="4" t="str">
        <f>Inputs!S18</f>
        <v>Elevation Size [mills]</v>
      </c>
      <c r="B13" s="38">
        <f>Inputs!S19</f>
        <v>1.529255319148936</v>
      </c>
      <c r="D13" s="5" t="str">
        <f>Inputs!A30</f>
        <v>Crosswind [m/s]:</v>
      </c>
      <c r="E13" s="13"/>
      <c r="F13" s="325" t="str">
        <f>Inputs!R30</f>
        <v>1</v>
      </c>
      <c r="G13" s="326"/>
      <c r="H13" s="123"/>
      <c r="I13" s="323" t="str">
        <f>Inputs!A42</f>
        <v>Real Firing</v>
      </c>
      <c r="J13" s="324"/>
      <c r="K13" s="39">
        <f>Inputs!R42</f>
        <v>0</v>
      </c>
    </row>
    <row r="14" spans="1:22" ht="18.600000000000001" thickTop="1" thickBot="1">
      <c r="A14" s="4" t="str">
        <f>Inputs!A20</f>
        <v>Fire Type</v>
      </c>
      <c r="B14" s="38">
        <f>Inputs!R20</f>
        <v>0</v>
      </c>
      <c r="D14" s="327" t="str">
        <f>Inputs!A31</f>
        <v>Gun Jump:</v>
      </c>
      <c r="E14" s="328"/>
      <c r="F14" s="41" t="str">
        <f>Inputs!S31</f>
        <v>Traverse</v>
      </c>
      <c r="G14" s="42" t="str">
        <f>Inputs!R31</f>
        <v>Elevation</v>
      </c>
      <c r="H14" s="123"/>
      <c r="I14" s="323" t="str">
        <f>Inputs!A43</f>
        <v xml:space="preserve">Total in Target: </v>
      </c>
      <c r="J14" s="324"/>
      <c r="K14" s="39">
        <f>Inputs!R43</f>
        <v>0</v>
      </c>
    </row>
    <row r="15" spans="1:22" ht="19.5" customHeight="1" thickTop="1" thickBot="1">
      <c r="A15" s="4" t="str">
        <f>Inputs!A14</f>
        <v>Time:</v>
      </c>
      <c r="B15" s="37">
        <f>Inputs!R14</f>
        <v>0</v>
      </c>
      <c r="C15" s="14"/>
      <c r="D15" s="329" t="str">
        <f>Inputs!A32</f>
        <v>Single</v>
      </c>
      <c r="E15" s="321"/>
      <c r="F15" s="36">
        <f>Inputs!S32</f>
        <v>0</v>
      </c>
      <c r="G15" s="36">
        <f>Inputs!R32</f>
        <v>0</v>
      </c>
      <c r="H15" s="15"/>
      <c r="I15" s="323" t="str">
        <f>Inputs!A44</f>
        <v>Missing rounds</v>
      </c>
      <c r="J15" s="324"/>
      <c r="K15" s="39">
        <f>Inputs!R44</f>
        <v>0</v>
      </c>
    </row>
    <row r="16" spans="1:22" ht="19.5" customHeight="1" thickTop="1" thickBot="1">
      <c r="A16" s="4" t="str">
        <f>Inputs!A21</f>
        <v>A0- M.Velocity</v>
      </c>
      <c r="B16" s="38">
        <f>Inputs!R21</f>
        <v>0</v>
      </c>
      <c r="C16" s="14"/>
      <c r="D16" s="330" t="str">
        <f>Inputs!A33</f>
        <v>Burst</v>
      </c>
      <c r="E16" s="331"/>
      <c r="F16" s="36">
        <f>Inputs!S33</f>
        <v>0</v>
      </c>
      <c r="G16" s="36">
        <f>Inputs!R33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23"/>
      <c r="V18" s="2"/>
    </row>
    <row r="19" spans="1:22" ht="18.600000000000001" thickTop="1" thickBot="1">
      <c r="A19" s="317"/>
      <c r="B19" s="318"/>
      <c r="C19" s="306"/>
      <c r="D19" s="122" t="s">
        <v>33</v>
      </c>
      <c r="E19" s="12" t="s">
        <v>34</v>
      </c>
      <c r="F19" s="12" t="s">
        <v>33</v>
      </c>
      <c r="G19" s="12" t="s">
        <v>34</v>
      </c>
      <c r="H19" s="306"/>
      <c r="I19" s="306"/>
      <c r="J19" s="113"/>
      <c r="K19" s="113"/>
      <c r="U19" s="123"/>
      <c r="V19" s="2"/>
    </row>
    <row r="20" spans="1:22" ht="18.600000000000001" thickTop="1" thickBot="1">
      <c r="A20" s="121"/>
      <c r="B20" s="48">
        <f>Inputs!A53</f>
        <v>1</v>
      </c>
      <c r="C20" s="47">
        <f t="shared" ref="C20:C49" si="0">$B$8</f>
        <v>1504</v>
      </c>
      <c r="D20" s="49">
        <f>IF(Inputs!R53="",NA(),Inputs!R53)</f>
        <v>-112</v>
      </c>
      <c r="E20" s="49">
        <f>IF(Inputs!S53="",NA(),Inputs!S53)</f>
        <v>75</v>
      </c>
      <c r="F20" s="24">
        <f>IF(ISBLANK(D20*10/C20)," ",D20*10/C20)</f>
        <v>-0.74468085106382975</v>
      </c>
      <c r="G20" s="24">
        <f>IF(ISBLANK(E20*10/C20)," ",E20*10/C20)</f>
        <v>0.49867021276595747</v>
      </c>
      <c r="H20" s="96">
        <f t="shared" ref="H20:H49" si="1">$B$7</f>
        <v>0</v>
      </c>
      <c r="I20" s="25">
        <f>$B$15</f>
        <v>0</v>
      </c>
      <c r="J20" s="114"/>
      <c r="K20" s="114"/>
      <c r="U20" s="123"/>
      <c r="V20" s="2"/>
    </row>
    <row r="21" spans="1:22" ht="18" thickBot="1">
      <c r="A21" s="121"/>
      <c r="B21" s="48">
        <f>Inputs!A54</f>
        <v>2</v>
      </c>
      <c r="C21" s="47">
        <f t="shared" si="0"/>
        <v>1504</v>
      </c>
      <c r="D21" s="49">
        <f>IF(Inputs!R54="",NA(),Inputs!R54)</f>
        <v>-100</v>
      </c>
      <c r="E21" s="49">
        <f>IF(Inputs!S54="",NA(),Inputs!S54)</f>
        <v>62</v>
      </c>
      <c r="F21" s="24">
        <f t="shared" ref="F21:F49" si="2">IF(ISBLANK(D21*10/C21)," ",D21*10/C21)</f>
        <v>-0.66489361702127658</v>
      </c>
      <c r="G21" s="24">
        <f t="shared" ref="G21:G49" si="3">IF(ISBLANK(E21*10/C21)," ",E21*10/C21)</f>
        <v>0.41223404255319152</v>
      </c>
      <c r="H21" s="96">
        <f t="shared" si="1"/>
        <v>0</v>
      </c>
      <c r="I21" s="25">
        <f t="shared" ref="I21:I49" si="4">$B$15</f>
        <v>0</v>
      </c>
      <c r="J21" s="114"/>
      <c r="K21" s="114"/>
      <c r="U21" s="123"/>
      <c r="V21" s="2"/>
    </row>
    <row r="22" spans="1:22" ht="18" thickBot="1">
      <c r="A22" s="121"/>
      <c r="B22" s="48">
        <f>Inputs!A55</f>
        <v>3</v>
      </c>
      <c r="C22" s="47">
        <f>$B$8</f>
        <v>1504</v>
      </c>
      <c r="D22" s="49">
        <f>IF(Inputs!R55="",NA(),Inputs!R55)</f>
        <v>-37</v>
      </c>
      <c r="E22" s="49">
        <f>IF(Inputs!S55="",NA(),Inputs!S55)</f>
        <v>28</v>
      </c>
      <c r="F22" s="24">
        <f t="shared" si="2"/>
        <v>-0.24601063829787234</v>
      </c>
      <c r="G22" s="24">
        <f t="shared" si="3"/>
        <v>0.18617021276595744</v>
      </c>
      <c r="H22" s="96">
        <f t="shared" si="1"/>
        <v>0</v>
      </c>
      <c r="I22" s="25">
        <f t="shared" si="4"/>
        <v>0</v>
      </c>
      <c r="J22" s="114"/>
      <c r="K22" s="114"/>
      <c r="U22" s="123"/>
      <c r="V22" s="2"/>
    </row>
    <row r="23" spans="1:22" ht="18" thickBot="1">
      <c r="A23" s="121"/>
      <c r="B23" s="48">
        <f>Inputs!A56</f>
        <v>4</v>
      </c>
      <c r="C23" s="47">
        <f t="shared" si="0"/>
        <v>1504</v>
      </c>
      <c r="D23" s="49">
        <f>IF(Inputs!R56="",NA(),Inputs!R56)</f>
        <v>-86</v>
      </c>
      <c r="E23" s="49">
        <f>IF(Inputs!S56="",NA(),Inputs!S56)</f>
        <v>39</v>
      </c>
      <c r="F23" s="24">
        <f t="shared" si="2"/>
        <v>-0.57180851063829785</v>
      </c>
      <c r="G23" s="24">
        <f t="shared" si="3"/>
        <v>0.25930851063829785</v>
      </c>
      <c r="H23" s="96">
        <f t="shared" si="1"/>
        <v>0</v>
      </c>
      <c r="I23" s="25">
        <f t="shared" si="4"/>
        <v>0</v>
      </c>
      <c r="J23" s="114"/>
      <c r="K23" s="114"/>
      <c r="U23" s="123"/>
      <c r="V23" s="2"/>
    </row>
    <row r="24" spans="1:22" ht="18" thickBot="1">
      <c r="A24" s="121"/>
      <c r="B24" s="48">
        <f>Inputs!A57</f>
        <v>5</v>
      </c>
      <c r="C24" s="47">
        <f t="shared" si="0"/>
        <v>1504</v>
      </c>
      <c r="D24" s="49">
        <f>IF(Inputs!R57="",NA(),Inputs!R57)</f>
        <v>52</v>
      </c>
      <c r="E24" s="49">
        <f>IF(Inputs!S57="",NA(),Inputs!S57)</f>
        <v>-15</v>
      </c>
      <c r="F24" s="24">
        <f t="shared" si="2"/>
        <v>0.34574468085106386</v>
      </c>
      <c r="G24" s="24">
        <f t="shared" si="3"/>
        <v>-9.9734042553191488E-2</v>
      </c>
      <c r="H24" s="96">
        <f t="shared" si="1"/>
        <v>0</v>
      </c>
      <c r="I24" s="25">
        <f t="shared" si="4"/>
        <v>0</v>
      </c>
      <c r="J24" s="114"/>
      <c r="K24" s="114"/>
      <c r="U24" s="123"/>
      <c r="V24" s="2"/>
    </row>
    <row r="25" spans="1:22" ht="18" thickBot="1">
      <c r="A25" s="121"/>
      <c r="B25" s="48">
        <f>Inputs!A58</f>
        <v>6</v>
      </c>
      <c r="C25" s="47">
        <f t="shared" si="0"/>
        <v>1504</v>
      </c>
      <c r="D25" s="49">
        <f>IF(Inputs!R58="",NA(),Inputs!R58)</f>
        <v>72</v>
      </c>
      <c r="E25" s="49">
        <f>IF(Inputs!S58="",NA(),Inputs!S58)</f>
        <v>-99</v>
      </c>
      <c r="F25" s="24">
        <f t="shared" si="2"/>
        <v>0.47872340425531917</v>
      </c>
      <c r="G25" s="24">
        <f t="shared" si="3"/>
        <v>-0.6582446808510638</v>
      </c>
      <c r="H25" s="96">
        <f t="shared" si="1"/>
        <v>0</v>
      </c>
      <c r="I25" s="25">
        <f t="shared" si="4"/>
        <v>0</v>
      </c>
      <c r="J25" s="114"/>
      <c r="K25" s="114"/>
      <c r="U25" s="123"/>
      <c r="V25" s="2"/>
    </row>
    <row r="26" spans="1:22" ht="18" thickBot="1">
      <c r="A26" s="121"/>
      <c r="B26" s="48">
        <f>Inputs!A59</f>
        <v>7</v>
      </c>
      <c r="C26" s="47">
        <f t="shared" si="0"/>
        <v>1504</v>
      </c>
      <c r="D26" s="49" t="e">
        <f>IF(Inputs!R59="",NA(),Inputs!R59)</f>
        <v>#N/A</v>
      </c>
      <c r="E26" s="49" t="e">
        <f>IF(Inputs!S59="",NA(),Inputs!S59)</f>
        <v>#N/A</v>
      </c>
      <c r="F26" s="24" t="e">
        <f t="shared" si="2"/>
        <v>#N/A</v>
      </c>
      <c r="G26" s="24" t="e">
        <f t="shared" si="3"/>
        <v>#N/A</v>
      </c>
      <c r="H26" s="96">
        <f t="shared" si="1"/>
        <v>0</v>
      </c>
      <c r="I26" s="25">
        <f t="shared" si="4"/>
        <v>0</v>
      </c>
      <c r="J26" s="114"/>
      <c r="K26" s="114"/>
      <c r="U26" s="123"/>
      <c r="V26" s="2"/>
    </row>
    <row r="27" spans="1:22" ht="18" thickBot="1">
      <c r="A27" s="121"/>
      <c r="B27" s="48">
        <f>Inputs!A60</f>
        <v>8</v>
      </c>
      <c r="C27" s="47">
        <f t="shared" si="0"/>
        <v>1504</v>
      </c>
      <c r="D27" s="49" t="e">
        <f>IF(Inputs!R60="",NA(),Inputs!R60)</f>
        <v>#N/A</v>
      </c>
      <c r="E27" s="49" t="e">
        <f>IF(Inputs!S60="",NA(),Inputs!S60)</f>
        <v>#N/A</v>
      </c>
      <c r="F27" s="24" t="e">
        <f t="shared" si="2"/>
        <v>#N/A</v>
      </c>
      <c r="G27" s="24" t="e">
        <f t="shared" si="3"/>
        <v>#N/A</v>
      </c>
      <c r="H27" s="96">
        <f t="shared" si="1"/>
        <v>0</v>
      </c>
      <c r="I27" s="25">
        <f t="shared" si="4"/>
        <v>0</v>
      </c>
      <c r="J27" s="114"/>
      <c r="K27" s="114"/>
      <c r="U27" s="123"/>
      <c r="V27" s="2"/>
    </row>
    <row r="28" spans="1:22" ht="18" thickBot="1">
      <c r="A28" s="121"/>
      <c r="B28" s="48">
        <f>Inputs!A61</f>
        <v>9</v>
      </c>
      <c r="C28" s="47">
        <f t="shared" si="0"/>
        <v>1504</v>
      </c>
      <c r="D28" s="49" t="e">
        <f>IF(Inputs!R61="",NA(),Inputs!R61)</f>
        <v>#N/A</v>
      </c>
      <c r="E28" s="49" t="e">
        <f>IF(Inputs!S61="",NA(),Inputs!S61)</f>
        <v>#N/A</v>
      </c>
      <c r="F28" s="24" t="e">
        <f t="shared" si="2"/>
        <v>#N/A</v>
      </c>
      <c r="G28" s="24" t="e">
        <f t="shared" si="3"/>
        <v>#N/A</v>
      </c>
      <c r="H28" s="96">
        <f t="shared" si="1"/>
        <v>0</v>
      </c>
      <c r="I28" s="25">
        <f t="shared" si="4"/>
        <v>0</v>
      </c>
      <c r="J28" s="114"/>
      <c r="K28" s="114"/>
      <c r="U28" s="123"/>
      <c r="V28" s="2"/>
    </row>
    <row r="29" spans="1:22" ht="18" thickBot="1">
      <c r="A29" s="121"/>
      <c r="B29" s="48">
        <f>Inputs!A62</f>
        <v>10</v>
      </c>
      <c r="C29" s="47">
        <f t="shared" si="0"/>
        <v>1504</v>
      </c>
      <c r="D29" s="49" t="e">
        <f>IF(Inputs!R62="",NA(),Inputs!R62)</f>
        <v>#N/A</v>
      </c>
      <c r="E29" s="49" t="e">
        <f>IF(Inputs!S62="",NA(),Inputs!S62)</f>
        <v>#N/A</v>
      </c>
      <c r="F29" s="24" t="e">
        <f t="shared" si="2"/>
        <v>#N/A</v>
      </c>
      <c r="G29" s="24" t="e">
        <f t="shared" si="3"/>
        <v>#N/A</v>
      </c>
      <c r="H29" s="96">
        <f t="shared" si="1"/>
        <v>0</v>
      </c>
      <c r="I29" s="25">
        <f t="shared" si="4"/>
        <v>0</v>
      </c>
      <c r="J29" s="114"/>
      <c r="K29" s="114"/>
      <c r="U29" s="123"/>
      <c r="V29" s="2"/>
    </row>
    <row r="30" spans="1:22" ht="18" thickBot="1">
      <c r="A30" s="121"/>
      <c r="B30" s="48">
        <f>Inputs!A63</f>
        <v>11</v>
      </c>
      <c r="C30" s="47">
        <f t="shared" si="0"/>
        <v>1504</v>
      </c>
      <c r="D30" s="49" t="e">
        <f>IF(Inputs!R63="",NA(),Inputs!R63)</f>
        <v>#N/A</v>
      </c>
      <c r="E30" s="49" t="e">
        <f>IF(Inputs!S63="",NA(),Inputs!S63)</f>
        <v>#N/A</v>
      </c>
      <c r="F30" s="24" t="e">
        <f t="shared" si="2"/>
        <v>#N/A</v>
      </c>
      <c r="G30" s="24" t="e">
        <f t="shared" si="3"/>
        <v>#N/A</v>
      </c>
      <c r="H30" s="96">
        <f t="shared" si="1"/>
        <v>0</v>
      </c>
      <c r="I30" s="25">
        <f t="shared" si="4"/>
        <v>0</v>
      </c>
      <c r="J30" s="114"/>
      <c r="K30" s="114"/>
      <c r="U30" s="123"/>
      <c r="V30" s="2"/>
    </row>
    <row r="31" spans="1:22" ht="18" thickBot="1">
      <c r="A31" s="121"/>
      <c r="B31" s="48">
        <f>Inputs!A64</f>
        <v>12</v>
      </c>
      <c r="C31" s="47">
        <f t="shared" si="0"/>
        <v>1504</v>
      </c>
      <c r="D31" s="49" t="e">
        <f>IF(Inputs!R64="",NA(),Inputs!R64)</f>
        <v>#N/A</v>
      </c>
      <c r="E31" s="49" t="e">
        <f>IF(Inputs!S64="",NA(),Inputs!S64)</f>
        <v>#N/A</v>
      </c>
      <c r="F31" s="24" t="e">
        <f t="shared" si="2"/>
        <v>#N/A</v>
      </c>
      <c r="G31" s="24" t="e">
        <f t="shared" si="3"/>
        <v>#N/A</v>
      </c>
      <c r="H31" s="96">
        <f t="shared" si="1"/>
        <v>0</v>
      </c>
      <c r="I31" s="25">
        <f t="shared" si="4"/>
        <v>0</v>
      </c>
      <c r="J31" s="114"/>
      <c r="K31" s="114"/>
      <c r="U31" s="123"/>
      <c r="V31" s="2"/>
    </row>
    <row r="32" spans="1:22" ht="18" thickBot="1">
      <c r="A32" s="121"/>
      <c r="B32" s="48">
        <f>Inputs!A65</f>
        <v>13</v>
      </c>
      <c r="C32" s="47">
        <f t="shared" si="0"/>
        <v>1504</v>
      </c>
      <c r="D32" s="49" t="e">
        <f>IF(Inputs!R65="",NA(),Inputs!R65)</f>
        <v>#N/A</v>
      </c>
      <c r="E32" s="49" t="e">
        <f>IF(Inputs!S65="",NA(),Inputs!S65)</f>
        <v>#N/A</v>
      </c>
      <c r="F32" s="24" t="e">
        <f t="shared" si="2"/>
        <v>#N/A</v>
      </c>
      <c r="G32" s="24" t="e">
        <f t="shared" si="3"/>
        <v>#N/A</v>
      </c>
      <c r="H32" s="96">
        <f t="shared" si="1"/>
        <v>0</v>
      </c>
      <c r="I32" s="25">
        <f t="shared" si="4"/>
        <v>0</v>
      </c>
      <c r="J32" s="114"/>
      <c r="K32" s="114"/>
      <c r="U32" s="123"/>
      <c r="V32" s="2"/>
    </row>
    <row r="33" spans="1:22" ht="18" thickBot="1">
      <c r="A33" s="121"/>
      <c r="B33" s="48">
        <f>Inputs!A66</f>
        <v>14</v>
      </c>
      <c r="C33" s="47">
        <f t="shared" si="0"/>
        <v>1504</v>
      </c>
      <c r="D33" s="49" t="e">
        <f>IF(Inputs!R66="",NA(),Inputs!R66)</f>
        <v>#N/A</v>
      </c>
      <c r="E33" s="49" t="e">
        <f>IF(Inputs!S66="",NA(),Inputs!S66)</f>
        <v>#N/A</v>
      </c>
      <c r="F33" s="24" t="e">
        <f t="shared" si="2"/>
        <v>#N/A</v>
      </c>
      <c r="G33" s="24" t="e">
        <f t="shared" si="3"/>
        <v>#N/A</v>
      </c>
      <c r="H33" s="96">
        <f t="shared" si="1"/>
        <v>0</v>
      </c>
      <c r="I33" s="25">
        <f t="shared" si="4"/>
        <v>0</v>
      </c>
      <c r="J33" s="114"/>
      <c r="K33" s="114"/>
      <c r="U33" s="123"/>
      <c r="V33" s="2"/>
    </row>
    <row r="34" spans="1:22" ht="18" thickBot="1">
      <c r="A34" s="121"/>
      <c r="B34" s="48">
        <f>Inputs!A67</f>
        <v>15</v>
      </c>
      <c r="C34" s="47">
        <f t="shared" si="0"/>
        <v>1504</v>
      </c>
      <c r="D34" s="49" t="e">
        <f>IF(Inputs!R67="",NA(),Inputs!R67)</f>
        <v>#N/A</v>
      </c>
      <c r="E34" s="49" t="e">
        <f>IF(Inputs!S67="",NA(),Inputs!S67)</f>
        <v>#N/A</v>
      </c>
      <c r="F34" s="24" t="e">
        <f t="shared" si="2"/>
        <v>#N/A</v>
      </c>
      <c r="G34" s="24" t="e">
        <f t="shared" si="3"/>
        <v>#N/A</v>
      </c>
      <c r="H34" s="96">
        <f t="shared" si="1"/>
        <v>0</v>
      </c>
      <c r="I34" s="25">
        <f t="shared" si="4"/>
        <v>0</v>
      </c>
      <c r="J34" s="114"/>
      <c r="K34" s="114"/>
      <c r="U34" s="123"/>
      <c r="V34" s="2"/>
    </row>
    <row r="35" spans="1:22" ht="18" thickBot="1">
      <c r="A35" s="121"/>
      <c r="B35" s="48">
        <f>Inputs!A68</f>
        <v>16</v>
      </c>
      <c r="C35" s="47">
        <f t="shared" si="0"/>
        <v>1504</v>
      </c>
      <c r="D35" s="49" t="e">
        <f>IF(Inputs!R68="",NA(),Inputs!R68)</f>
        <v>#N/A</v>
      </c>
      <c r="E35" s="49" t="e">
        <f>IF(Inputs!S68="",NA(),Inputs!S68)</f>
        <v>#N/A</v>
      </c>
      <c r="F35" s="24" t="e">
        <f t="shared" si="2"/>
        <v>#N/A</v>
      </c>
      <c r="G35" s="24" t="e">
        <f t="shared" si="3"/>
        <v>#N/A</v>
      </c>
      <c r="H35" s="96">
        <f t="shared" si="1"/>
        <v>0</v>
      </c>
      <c r="I35" s="25">
        <f t="shared" si="4"/>
        <v>0</v>
      </c>
      <c r="J35" s="114"/>
      <c r="K35" s="114"/>
      <c r="U35" s="123"/>
      <c r="V35" s="2"/>
    </row>
    <row r="36" spans="1:22" ht="18" thickBot="1">
      <c r="A36" s="121"/>
      <c r="B36" s="48">
        <f>Inputs!A69</f>
        <v>17</v>
      </c>
      <c r="C36" s="47">
        <f t="shared" si="0"/>
        <v>1504</v>
      </c>
      <c r="D36" s="49" t="e">
        <f>IF(Inputs!R69="",NA(),Inputs!R69)</f>
        <v>#N/A</v>
      </c>
      <c r="E36" s="49" t="e">
        <f>IF(Inputs!S69="",NA(),Inputs!S69)</f>
        <v>#N/A</v>
      </c>
      <c r="F36" s="24" t="e">
        <f t="shared" si="2"/>
        <v>#N/A</v>
      </c>
      <c r="G36" s="24" t="e">
        <f t="shared" si="3"/>
        <v>#N/A</v>
      </c>
      <c r="H36" s="96">
        <f t="shared" si="1"/>
        <v>0</v>
      </c>
      <c r="I36" s="25">
        <f t="shared" si="4"/>
        <v>0</v>
      </c>
      <c r="J36" s="114"/>
      <c r="K36" s="114"/>
      <c r="U36" s="123"/>
      <c r="V36" s="2"/>
    </row>
    <row r="37" spans="1:22" ht="18" thickBot="1">
      <c r="A37" s="121"/>
      <c r="B37" s="48">
        <f>Inputs!A70</f>
        <v>18</v>
      </c>
      <c r="C37" s="47">
        <f t="shared" si="0"/>
        <v>1504</v>
      </c>
      <c r="D37" s="49" t="e">
        <f>IF(Inputs!R70="",NA(),Inputs!R70)</f>
        <v>#N/A</v>
      </c>
      <c r="E37" s="49" t="e">
        <f>IF(Inputs!S70="",NA(),Inputs!S70)</f>
        <v>#N/A</v>
      </c>
      <c r="F37" s="24" t="e">
        <f t="shared" si="2"/>
        <v>#N/A</v>
      </c>
      <c r="G37" s="24" t="e">
        <f t="shared" si="3"/>
        <v>#N/A</v>
      </c>
      <c r="H37" s="96">
        <f t="shared" si="1"/>
        <v>0</v>
      </c>
      <c r="I37" s="25">
        <f t="shared" si="4"/>
        <v>0</v>
      </c>
      <c r="J37" s="114"/>
      <c r="K37" s="114"/>
      <c r="U37" s="123"/>
      <c r="V37" s="2"/>
    </row>
    <row r="38" spans="1:22" ht="18" thickBot="1">
      <c r="A38" s="121"/>
      <c r="B38" s="48">
        <f>Inputs!A71</f>
        <v>19</v>
      </c>
      <c r="C38" s="47">
        <f t="shared" si="0"/>
        <v>1504</v>
      </c>
      <c r="D38" s="49" t="e">
        <f>IF(Inputs!R71="",NA(),Inputs!R71)</f>
        <v>#N/A</v>
      </c>
      <c r="E38" s="49" t="e">
        <f>IF(Inputs!S71="",NA(),Inputs!S71)</f>
        <v>#N/A</v>
      </c>
      <c r="F38" s="24" t="e">
        <f t="shared" si="2"/>
        <v>#N/A</v>
      </c>
      <c r="G38" s="24" t="e">
        <f t="shared" si="3"/>
        <v>#N/A</v>
      </c>
      <c r="H38" s="96">
        <f t="shared" si="1"/>
        <v>0</v>
      </c>
      <c r="I38" s="25">
        <f t="shared" si="4"/>
        <v>0</v>
      </c>
      <c r="J38" s="114"/>
      <c r="K38" s="114"/>
      <c r="U38" s="123"/>
      <c r="V38" s="2"/>
    </row>
    <row r="39" spans="1:22" ht="18" thickBot="1">
      <c r="A39" s="121"/>
      <c r="B39" s="48">
        <f>Inputs!A72</f>
        <v>20</v>
      </c>
      <c r="C39" s="47">
        <f t="shared" si="0"/>
        <v>1504</v>
      </c>
      <c r="D39" s="49" t="e">
        <f>IF(Inputs!R72="",NA(),Inputs!R72)</f>
        <v>#N/A</v>
      </c>
      <c r="E39" s="49" t="e">
        <f>IF(Inputs!S72="",NA(),Inputs!S72)</f>
        <v>#N/A</v>
      </c>
      <c r="F39" s="24" t="e">
        <f t="shared" si="2"/>
        <v>#N/A</v>
      </c>
      <c r="G39" s="24" t="e">
        <f t="shared" si="3"/>
        <v>#N/A</v>
      </c>
      <c r="H39" s="96">
        <f t="shared" si="1"/>
        <v>0</v>
      </c>
      <c r="I39" s="25">
        <f t="shared" si="4"/>
        <v>0</v>
      </c>
      <c r="J39" s="114"/>
      <c r="K39" s="114"/>
      <c r="U39" s="123"/>
      <c r="V39" s="2"/>
    </row>
    <row r="40" spans="1:22" ht="18" thickBot="1">
      <c r="A40" s="121"/>
      <c r="B40" s="48">
        <f>Inputs!A73</f>
        <v>21</v>
      </c>
      <c r="C40" s="47">
        <f t="shared" si="0"/>
        <v>1504</v>
      </c>
      <c r="D40" s="49" t="e">
        <f>IF(Inputs!R73="",NA(),Inputs!R73)</f>
        <v>#N/A</v>
      </c>
      <c r="E40" s="49" t="e">
        <f>IF(Inputs!S73="",NA(),Inputs!S73)</f>
        <v>#N/A</v>
      </c>
      <c r="F40" s="24" t="e">
        <f t="shared" si="2"/>
        <v>#N/A</v>
      </c>
      <c r="G40" s="24" t="e">
        <f t="shared" si="3"/>
        <v>#N/A</v>
      </c>
      <c r="H40" s="96">
        <f t="shared" si="1"/>
        <v>0</v>
      </c>
      <c r="I40" s="25">
        <f t="shared" si="4"/>
        <v>0</v>
      </c>
      <c r="J40" s="114"/>
      <c r="K40" s="114"/>
      <c r="U40" s="123"/>
      <c r="V40" s="2"/>
    </row>
    <row r="41" spans="1:22" ht="18" thickBot="1">
      <c r="A41" s="121"/>
      <c r="B41" s="48">
        <f>Inputs!A74</f>
        <v>22</v>
      </c>
      <c r="C41" s="47">
        <f t="shared" si="0"/>
        <v>1504</v>
      </c>
      <c r="D41" s="49" t="e">
        <f>IF(Inputs!R74="",NA(),Inputs!R74)</f>
        <v>#N/A</v>
      </c>
      <c r="E41" s="49" t="e">
        <f>IF(Inputs!S74="",NA(),Inputs!S74)</f>
        <v>#N/A</v>
      </c>
      <c r="F41" s="24" t="e">
        <f t="shared" si="2"/>
        <v>#N/A</v>
      </c>
      <c r="G41" s="24" t="e">
        <f t="shared" si="3"/>
        <v>#N/A</v>
      </c>
      <c r="H41" s="96">
        <f t="shared" si="1"/>
        <v>0</v>
      </c>
      <c r="I41" s="25">
        <f t="shared" si="4"/>
        <v>0</v>
      </c>
      <c r="J41" s="114"/>
      <c r="K41" s="114"/>
      <c r="U41" s="123"/>
      <c r="V41" s="2"/>
    </row>
    <row r="42" spans="1:22" ht="18" thickBot="1">
      <c r="A42" s="121"/>
      <c r="B42" s="48">
        <f>Inputs!A75</f>
        <v>23</v>
      </c>
      <c r="C42" s="47">
        <f t="shared" si="0"/>
        <v>1504</v>
      </c>
      <c r="D42" s="49" t="e">
        <f>IF(Inputs!R75="",NA(),Inputs!R75)</f>
        <v>#N/A</v>
      </c>
      <c r="E42" s="49" t="e">
        <f>IF(Inputs!S75="",NA(),Inputs!S75)</f>
        <v>#N/A</v>
      </c>
      <c r="F42" s="24" t="e">
        <f t="shared" si="2"/>
        <v>#N/A</v>
      </c>
      <c r="G42" s="24" t="e">
        <f t="shared" si="3"/>
        <v>#N/A</v>
      </c>
      <c r="H42" s="96">
        <f t="shared" si="1"/>
        <v>0</v>
      </c>
      <c r="I42" s="25">
        <f t="shared" si="4"/>
        <v>0</v>
      </c>
      <c r="J42" s="114"/>
      <c r="K42" s="114"/>
      <c r="U42" s="123"/>
      <c r="V42" s="2"/>
    </row>
    <row r="43" spans="1:22" ht="18" thickBot="1">
      <c r="A43" s="121"/>
      <c r="B43" s="48">
        <f>Inputs!A76</f>
        <v>24</v>
      </c>
      <c r="C43" s="47">
        <f t="shared" si="0"/>
        <v>1504</v>
      </c>
      <c r="D43" s="49" t="e">
        <f>IF(Inputs!R76="",NA(),Inputs!R76)</f>
        <v>#N/A</v>
      </c>
      <c r="E43" s="49" t="e">
        <f>IF(Inputs!S76="",NA(),Inputs!S76)</f>
        <v>#N/A</v>
      </c>
      <c r="F43" s="24" t="e">
        <f t="shared" si="2"/>
        <v>#N/A</v>
      </c>
      <c r="G43" s="24" t="e">
        <f t="shared" si="3"/>
        <v>#N/A</v>
      </c>
      <c r="H43" s="96">
        <f t="shared" si="1"/>
        <v>0</v>
      </c>
      <c r="I43" s="25">
        <f t="shared" si="4"/>
        <v>0</v>
      </c>
      <c r="J43" s="114"/>
      <c r="K43" s="114"/>
      <c r="U43" s="123"/>
      <c r="V43" s="2"/>
    </row>
    <row r="44" spans="1:22" ht="18" thickBot="1">
      <c r="A44" s="121"/>
      <c r="B44" s="48">
        <f>Inputs!A77</f>
        <v>25</v>
      </c>
      <c r="C44" s="47">
        <f t="shared" si="0"/>
        <v>1504</v>
      </c>
      <c r="D44" s="49" t="e">
        <f>IF(Inputs!R77="",NA(),Inputs!R77)</f>
        <v>#N/A</v>
      </c>
      <c r="E44" s="49" t="e">
        <f>IF(Inputs!S77="",NA(),Inputs!S77)</f>
        <v>#N/A</v>
      </c>
      <c r="F44" s="24" t="e">
        <f t="shared" si="2"/>
        <v>#N/A</v>
      </c>
      <c r="G44" s="24" t="e">
        <f t="shared" si="3"/>
        <v>#N/A</v>
      </c>
      <c r="H44" s="96">
        <f t="shared" si="1"/>
        <v>0</v>
      </c>
      <c r="I44" s="25">
        <f t="shared" si="4"/>
        <v>0</v>
      </c>
      <c r="J44" s="114"/>
      <c r="K44" s="114"/>
      <c r="U44" s="123"/>
      <c r="V44" s="2"/>
    </row>
    <row r="45" spans="1:22" ht="18" thickBot="1">
      <c r="A45" s="121"/>
      <c r="B45" s="48">
        <f>Inputs!A78</f>
        <v>26</v>
      </c>
      <c r="C45" s="47">
        <f t="shared" si="0"/>
        <v>1504</v>
      </c>
      <c r="D45" s="49" t="e">
        <f>IF(Inputs!R78="",NA(),Inputs!R78)</f>
        <v>#N/A</v>
      </c>
      <c r="E45" s="49" t="e">
        <f>IF(Inputs!S78="",NA(),Inputs!S78)</f>
        <v>#N/A</v>
      </c>
      <c r="F45" s="24" t="e">
        <f t="shared" si="2"/>
        <v>#N/A</v>
      </c>
      <c r="G45" s="24" t="e">
        <f t="shared" si="3"/>
        <v>#N/A</v>
      </c>
      <c r="H45" s="96">
        <f t="shared" si="1"/>
        <v>0</v>
      </c>
      <c r="I45" s="25">
        <f t="shared" si="4"/>
        <v>0</v>
      </c>
      <c r="J45" s="114"/>
      <c r="K45" s="114"/>
      <c r="U45" s="123"/>
      <c r="V45" s="2"/>
    </row>
    <row r="46" spans="1:22" ht="18" thickBot="1">
      <c r="A46" s="121"/>
      <c r="B46" s="48">
        <f>Inputs!A79</f>
        <v>27</v>
      </c>
      <c r="C46" s="47">
        <f t="shared" si="0"/>
        <v>1504</v>
      </c>
      <c r="D46" s="49" t="e">
        <f>IF(Inputs!R79="",NA(),Inputs!R79)</f>
        <v>#N/A</v>
      </c>
      <c r="E46" s="49" t="e">
        <f>IF(Inputs!S79="",NA(),Inputs!S79)</f>
        <v>#N/A</v>
      </c>
      <c r="F46" s="24" t="e">
        <f t="shared" si="2"/>
        <v>#N/A</v>
      </c>
      <c r="G46" s="24" t="e">
        <f t="shared" si="3"/>
        <v>#N/A</v>
      </c>
      <c r="H46" s="96">
        <f t="shared" si="1"/>
        <v>0</v>
      </c>
      <c r="I46" s="25">
        <f t="shared" si="4"/>
        <v>0</v>
      </c>
      <c r="J46" s="114"/>
      <c r="K46" s="114"/>
      <c r="U46" s="123"/>
      <c r="V46" s="2"/>
    </row>
    <row r="47" spans="1:22" ht="18" thickBot="1">
      <c r="A47" s="121"/>
      <c r="B47" s="48">
        <f>Inputs!A80</f>
        <v>28</v>
      </c>
      <c r="C47" s="47">
        <f t="shared" si="0"/>
        <v>1504</v>
      </c>
      <c r="D47" s="49" t="e">
        <f>IF(Inputs!R80="",NA(),Inputs!R80)</f>
        <v>#N/A</v>
      </c>
      <c r="E47" s="49" t="e">
        <f>IF(Inputs!S80="",NA(),Inputs!S80)</f>
        <v>#N/A</v>
      </c>
      <c r="F47" s="24" t="e">
        <f t="shared" si="2"/>
        <v>#N/A</v>
      </c>
      <c r="G47" s="24" t="e">
        <f t="shared" si="3"/>
        <v>#N/A</v>
      </c>
      <c r="H47" s="96">
        <f t="shared" si="1"/>
        <v>0</v>
      </c>
      <c r="I47" s="25">
        <f t="shared" si="4"/>
        <v>0</v>
      </c>
      <c r="J47" s="114"/>
      <c r="K47" s="114"/>
      <c r="U47" s="123"/>
      <c r="V47" s="2"/>
    </row>
    <row r="48" spans="1:22" ht="18" thickBot="1">
      <c r="A48" s="121"/>
      <c r="B48" s="48">
        <f>Inputs!A81</f>
        <v>29</v>
      </c>
      <c r="C48" s="47">
        <f t="shared" si="0"/>
        <v>1504</v>
      </c>
      <c r="D48" s="49" t="e">
        <f>IF(Inputs!R81="",NA(),Inputs!R81)</f>
        <v>#N/A</v>
      </c>
      <c r="E48" s="49" t="e">
        <f>IF(Inputs!S81="",NA(),Inputs!S81)</f>
        <v>#N/A</v>
      </c>
      <c r="F48" s="24" t="e">
        <f t="shared" si="2"/>
        <v>#N/A</v>
      </c>
      <c r="G48" s="24" t="e">
        <f t="shared" si="3"/>
        <v>#N/A</v>
      </c>
      <c r="H48" s="96">
        <f t="shared" si="1"/>
        <v>0</v>
      </c>
      <c r="I48" s="25">
        <f t="shared" si="4"/>
        <v>0</v>
      </c>
      <c r="J48" s="114"/>
      <c r="K48" s="114"/>
      <c r="U48" s="123"/>
      <c r="V48" s="2"/>
    </row>
    <row r="49" spans="1:22" ht="18" thickBot="1">
      <c r="A49" s="121"/>
      <c r="B49" s="48">
        <f>Inputs!A82</f>
        <v>30</v>
      </c>
      <c r="C49" s="47">
        <f t="shared" si="0"/>
        <v>1504</v>
      </c>
      <c r="D49" s="49" t="e">
        <f>IF(Inputs!R82="",NA(),Inputs!R82)</f>
        <v>#N/A</v>
      </c>
      <c r="E49" s="49" t="e">
        <f>IF(Inputs!S82="",NA(),Inputs!S82)</f>
        <v>#N/A</v>
      </c>
      <c r="F49" s="24" t="e">
        <f t="shared" si="2"/>
        <v>#N/A</v>
      </c>
      <c r="G49" s="24" t="e">
        <f t="shared" si="3"/>
        <v>#N/A</v>
      </c>
      <c r="H49" s="96">
        <f t="shared" si="1"/>
        <v>0</v>
      </c>
      <c r="I49" s="25">
        <f t="shared" si="4"/>
        <v>0</v>
      </c>
      <c r="J49" s="114"/>
      <c r="K49" s="114"/>
      <c r="U49" s="123"/>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-35.166666666666664</v>
      </c>
      <c r="E51" s="95">
        <f t="array" ref="E51">AVERAGE(IF(ISNUMBER(E20:E49),E20:E49))</f>
        <v>15</v>
      </c>
      <c r="F51" s="95">
        <f t="array" ref="F51">AVERAGE(IF(ISNUMBER(F20:F49),F20:F49))</f>
        <v>-0.23382092198581558</v>
      </c>
      <c r="G51" s="95">
        <f t="array" ref="G51">AVERAGE(IF(ISNUMBER(G20:G49),G20:G49))</f>
        <v>9.9734042553191474E-2</v>
      </c>
      <c r="H51" s="26" t="s">
        <v>33</v>
      </c>
      <c r="I51" s="27">
        <f>100*(NORMDIST(B12/2,F51,F52,1)-NORMDIST(-B12/2,F51,F52,1))</f>
        <v>81.18815380217066</v>
      </c>
      <c r="J51" s="28"/>
      <c r="K51" s="28"/>
      <c r="M51" s="28"/>
    </row>
    <row r="52" spans="1:22" ht="19.5" customHeight="1" thickTop="1">
      <c r="B52" s="315" t="s">
        <v>42</v>
      </c>
      <c r="C52" s="316"/>
      <c r="D52" s="29">
        <f t="array" ref="D52">STDEV(IF(ISNUMBER(D20:D49),D20:D49))</f>
        <v>79.720553602359459</v>
      </c>
      <c r="E52" s="29">
        <f t="array" ref="E52">STDEV(IF(ISNUMBER(E20:E49),E20:E49))</f>
        <v>63.953107821277925</v>
      </c>
      <c r="F52" s="45">
        <f t="array" ref="F52">STDEV(IF(ISNUMBER(F20:F49),F20:F49))</f>
        <v>0.53005687235611343</v>
      </c>
      <c r="G52" s="45">
        <f t="array" ref="G52">STDEV(IF(ISNUMBER(G20:G49),G20:G49))</f>
        <v>0.42522013179041179</v>
      </c>
      <c r="H52" s="26" t="s">
        <v>34</v>
      </c>
      <c r="I52" s="30">
        <f>100*(NORMDIST(B13/2,G51,G52,1)-NORMDIST(-B13/2,G51,G52,1))</f>
        <v>92.00101672989085</v>
      </c>
      <c r="J52" s="28"/>
      <c r="K52" s="28"/>
    </row>
    <row r="53" spans="1:22" ht="18.75" customHeight="1">
      <c r="B53" s="315" t="s">
        <v>43</v>
      </c>
      <c r="C53" s="316"/>
      <c r="D53" s="29">
        <f t="array" ref="D53">ABS(MAX(IF(ISNUMBER(D20:D49),(D20:D49))-(MIN(IF(ISNUMBER(D20:D49),(D20:D49))))))</f>
        <v>184</v>
      </c>
      <c r="E53" s="29">
        <f t="array" ref="E53">ABS(MAX(IF(ISNUMBER(E20:E49),(E20:E49))-(MIN(IF(ISNUMBER(E20:E49),(E20:E49))))))</f>
        <v>174</v>
      </c>
      <c r="F53" s="90">
        <f t="array" ref="F53">ABS(MAX(IF(ISNUMBER(F20:F49),(F20:F49))-(MIN(IF(ISNUMBER(F20:F49),(F20:F49))))))</f>
        <v>1.2234042553191489</v>
      </c>
      <c r="G53" s="90">
        <f t="array" ref="G53">ABS(MAX(IF(ISNUMBER(G20:G49),(G20:G49))-(MIN(IF(ISNUMBER(G20:G49),(G20:G49))))))</f>
        <v>1.1569148936170213</v>
      </c>
      <c r="H53" s="91" t="s">
        <v>44</v>
      </c>
      <c r="I53" s="46">
        <f>1-(1-(I51*I52/10000))^5</f>
        <v>0.99896217581812174</v>
      </c>
      <c r="J53" s="115"/>
      <c r="K53" s="115"/>
      <c r="L53" s="31"/>
    </row>
    <row r="54" spans="1:22" ht="18.75" customHeight="1" thickBot="1">
      <c r="B54" s="309" t="s">
        <v>45</v>
      </c>
      <c r="C54" s="310"/>
      <c r="D54" s="32">
        <f t="array" ref="D54">MAX(ABS(MAX(IF(NOT(ISNA(D20:D49)),D20:D49))-AVERAGE(IF(ISNUMBER(D20:D49),D20:D49))),ABS(MIN(IF(NOT(ISNA(D20:D49)),D20:D49))-AVERAGE(IF(ISNUMBER(D20:D49),D20:D49))))</f>
        <v>107.16666666666666</v>
      </c>
      <c r="E54" s="32">
        <f t="array" ref="E54">MAX(ABS(MAX(IF(NOT(ISNA(E20:E49)),E20:E49))-AVERAGE(IF(ISNUMBER(E20:E49),E20:E49))),ABS(MIN(IF(NOT(ISNA(E20:E49)),E20:E49))-AVERAGE(IF(ISNUMBER(E20:E49),E20:E49))))</f>
        <v>114</v>
      </c>
      <c r="F54" s="32">
        <f t="array" ref="F54">MAX(ABS(MAX(IF(NOT(ISNA(F20:F49)),F20:F49))-AVERAGE(IF(ISNUMBER(F20:F49),F20:F49))),ABS(MIN(IF(NOT(ISNA(F20:F49)),F20:F49))-AVERAGE(IF(ISNUMBER(F20:F49),F20:F49))))</f>
        <v>0.71254432624113473</v>
      </c>
      <c r="G54" s="32">
        <f t="array" ref="G54">MAX(ABS(MAX(IF(NOT(ISNA(G20:G49)),G20:G49))-AVERAGE(IF(ISNUMBER(G20:G49),G20:G49))),ABS(MIN(IF(NOT(ISNA(G20:G49)),G20:G49))-AVERAGE(IF(ISNUMBER(G20:G49),G20:G49))))</f>
        <v>0.75797872340425532</v>
      </c>
      <c r="H54" s="91" t="s">
        <v>56</v>
      </c>
      <c r="I54" s="46">
        <f>1-(1-(I51*I52/10000))^3</f>
        <v>0.98379405832819922</v>
      </c>
      <c r="J54" s="115"/>
      <c r="K54" s="115"/>
      <c r="L54" s="31"/>
    </row>
    <row r="55" spans="1:22" ht="21.6" thickTop="1">
      <c r="B55" s="33"/>
      <c r="H55" s="91" t="s">
        <v>57</v>
      </c>
      <c r="I55" s="46">
        <f>1-(1-(I51*I52/10000))^2</f>
        <v>0.93596026674067745</v>
      </c>
      <c r="J55" s="115"/>
      <c r="K55" s="115"/>
    </row>
    <row r="56" spans="1:22" ht="18.75" customHeight="1">
      <c r="C56" s="34"/>
      <c r="E56" s="35"/>
      <c r="H56" s="91" t="s">
        <v>58</v>
      </c>
      <c r="I56" s="46">
        <f>1-(1-(I51*I52/10000))^1</f>
        <v>0.74693926962224544</v>
      </c>
      <c r="J56" s="115"/>
      <c r="K56" s="115"/>
    </row>
    <row r="57" spans="1:22" ht="23.4" thickBot="1">
      <c r="H57" s="92" t="str">
        <f>Inputs!A6</f>
        <v>SW Ver:</v>
      </c>
      <c r="I57" s="88"/>
      <c r="J57" s="116"/>
      <c r="K57" s="116"/>
    </row>
    <row r="58" spans="1:22" ht="23.4" thickBot="1">
      <c r="H58" s="87" t="str">
        <f>Inputs!A7</f>
        <v>FCS App:</v>
      </c>
      <c r="I58" s="89">
        <f>Inputs!R7</f>
        <v>0</v>
      </c>
      <c r="J58" s="117"/>
      <c r="K58" s="117"/>
      <c r="L58" s="43" t="s">
        <v>50</v>
      </c>
      <c r="M58" s="44">
        <f t="array" ref="M58">MAX(IF(NOT(ISNA(D20:D49)),D20:D49))</f>
        <v>72</v>
      </c>
      <c r="N58" s="44">
        <f t="array" ref="N58">MAX(IF(NOT(ISNA(E20:E49)),E20:E49))</f>
        <v>75</v>
      </c>
    </row>
    <row r="59" spans="1:22" ht="23.4" thickBot="1">
      <c r="H59" s="87" t="str">
        <f>Inputs!A8</f>
        <v>EDSS Control:</v>
      </c>
      <c r="I59" s="89">
        <f>Inputs!R8</f>
        <v>0</v>
      </c>
      <c r="J59" s="117"/>
      <c r="K59" s="117"/>
      <c r="L59" s="43" t="s">
        <v>51</v>
      </c>
      <c r="M59" s="44">
        <f t="array" ref="M59">MIN(IF(NOT(ISNA(D20:D49)),D20:D49))</f>
        <v>-112</v>
      </c>
      <c r="N59" s="44">
        <f t="array" ref="N59">MIN(IF(NOT(ISNA(E20:E49)),E20:E49))</f>
        <v>-99</v>
      </c>
    </row>
    <row r="60" spans="1:22" ht="23.4" thickBot="1">
      <c r="H60" s="87" t="str">
        <f>Inputs!A9</f>
        <v>FCS Servo:</v>
      </c>
      <c r="I60" s="89">
        <f>Inputs!R9</f>
        <v>0</v>
      </c>
      <c r="J60" s="117"/>
      <c r="K60" s="117"/>
      <c r="L60" s="43"/>
      <c r="M60" s="44"/>
      <c r="N60" s="44"/>
    </row>
    <row r="61" spans="1:22">
      <c r="L61" s="43"/>
      <c r="M61" s="44">
        <f>M59</f>
        <v>-112</v>
      </c>
      <c r="N61" s="44">
        <f>N59</f>
        <v>-99</v>
      </c>
    </row>
    <row r="62" spans="1:22">
      <c r="L62" s="43"/>
      <c r="M62" s="44">
        <f>M59</f>
        <v>-112</v>
      </c>
      <c r="N62" s="44">
        <f>N58</f>
        <v>75</v>
      </c>
    </row>
    <row r="63" spans="1:22">
      <c r="L63" s="43"/>
      <c r="M63" s="44">
        <f>M58</f>
        <v>72</v>
      </c>
      <c r="N63" s="44">
        <f>N58</f>
        <v>75</v>
      </c>
    </row>
    <row r="64" spans="1:22">
      <c r="H64" s="40">
        <f>(B10/2)*100</f>
        <v>114.99999999999999</v>
      </c>
      <c r="I64" s="40">
        <f>(B11/2)*100</f>
        <v>114.99999999999999</v>
      </c>
      <c r="J64" s="40"/>
      <c r="K64" s="40"/>
      <c r="L64" s="43"/>
      <c r="M64" s="44">
        <f>M58</f>
        <v>72</v>
      </c>
      <c r="N64" s="44">
        <f>N59</f>
        <v>-99</v>
      </c>
      <c r="V64" s="2"/>
    </row>
    <row r="65" spans="8:22">
      <c r="H65" s="40">
        <v>115</v>
      </c>
      <c r="I65" s="40">
        <f>(B11/2)*-100</f>
        <v>-114.99999999999999</v>
      </c>
      <c r="J65" s="40"/>
      <c r="K65" s="40"/>
      <c r="L65" s="43"/>
      <c r="M65" s="44">
        <f>M59</f>
        <v>-112</v>
      </c>
      <c r="N65" s="44">
        <f>N59</f>
        <v>-99</v>
      </c>
      <c r="V65" s="2"/>
    </row>
    <row r="66" spans="8:22">
      <c r="H66" s="40">
        <f>(B10/2)*-100</f>
        <v>-114.99999999999999</v>
      </c>
      <c r="I66" s="40">
        <f>(B11/2)*-100</f>
        <v>-114.99999999999999</v>
      </c>
      <c r="J66" s="40"/>
      <c r="K66" s="40"/>
      <c r="V66" s="2"/>
    </row>
    <row r="67" spans="8:22">
      <c r="H67" s="40">
        <f>(B10/2)*-100</f>
        <v>-114.99999999999999</v>
      </c>
      <c r="I67" s="40">
        <f>(B11/2)*100</f>
        <v>114.99999999999999</v>
      </c>
      <c r="J67" s="40"/>
      <c r="K67" s="40"/>
      <c r="V67" s="2"/>
    </row>
    <row r="68" spans="8:22">
      <c r="H68" s="40">
        <f>(B10/2)*100</f>
        <v>114.99999999999999</v>
      </c>
      <c r="I68" s="40">
        <f>(B11/2)*100</f>
        <v>114.99999999999999</v>
      </c>
      <c r="J68" s="40"/>
      <c r="K68" s="40"/>
      <c r="V68" s="2"/>
    </row>
    <row r="84" spans="5:22">
      <c r="E84" s="2" t="s">
        <v>47</v>
      </c>
      <c r="V84" s="2"/>
    </row>
  </sheetData>
  <sheetProtection password="CEE5" sheet="1" objects="1" scenarios="1"/>
  <mergeCells count="36">
    <mergeCell ref="F11:G11"/>
    <mergeCell ref="I11:J11"/>
    <mergeCell ref="B1:I1"/>
    <mergeCell ref="A5:B5"/>
    <mergeCell ref="D5:G5"/>
    <mergeCell ref="I5:K5"/>
    <mergeCell ref="F6:G6"/>
    <mergeCell ref="F7:G7"/>
    <mergeCell ref="F8:G8"/>
    <mergeCell ref="A9:B9"/>
    <mergeCell ref="D9:G9"/>
    <mergeCell ref="F10:G10"/>
    <mergeCell ref="I10:K10"/>
    <mergeCell ref="B4:I4"/>
    <mergeCell ref="F12:G12"/>
    <mergeCell ref="I12:J12"/>
    <mergeCell ref="F13:G13"/>
    <mergeCell ref="I13:J13"/>
    <mergeCell ref="D14:E14"/>
    <mergeCell ref="I14:J14"/>
    <mergeCell ref="B54:C54"/>
    <mergeCell ref="D15:E15"/>
    <mergeCell ref="I15:J15"/>
    <mergeCell ref="D16:E16"/>
    <mergeCell ref="A18:A19"/>
    <mergeCell ref="B18:B19"/>
    <mergeCell ref="C18:C19"/>
    <mergeCell ref="D18:E18"/>
    <mergeCell ref="F18:G18"/>
    <mergeCell ref="H18:H19"/>
    <mergeCell ref="I18:I19"/>
    <mergeCell ref="B50:G50"/>
    <mergeCell ref="H50:I50"/>
    <mergeCell ref="B51:C51"/>
    <mergeCell ref="B52:C52"/>
    <mergeCell ref="B53:C53"/>
  </mergeCells>
  <printOptions horizontalCentered="1"/>
  <pageMargins left="0" right="0" top="0" bottom="0" header="0" footer="0"/>
  <pageSetup scale="57"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60" zoomScaleNormal="60" zoomScaleSheetLayoutView="75" workbookViewId="0"/>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0.8867187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23"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22" ht="33" customHeight="1">
      <c r="A1" s="1"/>
      <c r="B1" s="307" t="str">
        <f>Inputs!A1</f>
        <v>Firing- BMP ATK MK44 30mm  UT30MK2</v>
      </c>
      <c r="C1" s="308"/>
      <c r="D1" s="308"/>
      <c r="E1" s="308"/>
      <c r="F1" s="308"/>
      <c r="G1" s="308"/>
      <c r="H1" s="308"/>
      <c r="I1" s="308"/>
      <c r="J1" s="123"/>
      <c r="K1" s="123"/>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Moving - Static. 
Range [m]:1504 0
Gun Jump: : 0 , 0
Mean:-0.33 , 0.31
Standard Deviation:0.14 , 0.27
Maximum Difference:0.53 , 0.6
Total in Target: 0 / 0</v>
      </c>
    </row>
    <row r="2" spans="1:22" ht="18.75" customHeight="1" thickBot="1">
      <c r="B2" s="3" t="str">
        <f>Inputs!A2</f>
        <v>Commander:</v>
      </c>
      <c r="C2" s="67">
        <f>Inputs!T2</f>
        <v>0</v>
      </c>
      <c r="D2" s="3" t="str">
        <f>Inputs!A3</f>
        <v xml:space="preserve">Gunner: </v>
      </c>
      <c r="E2" s="67">
        <f>Inputs!T3</f>
        <v>0</v>
      </c>
      <c r="F2" s="3" t="str">
        <f>Inputs!A4</f>
        <v xml:space="preserve">Loader: </v>
      </c>
      <c r="G2" s="66">
        <f>Inputs!T4</f>
        <v>0</v>
      </c>
      <c r="H2" s="3" t="str">
        <f>Inputs!A5</f>
        <v>Driver:</v>
      </c>
      <c r="I2" s="67">
        <f>Inputs!T5</f>
        <v>0</v>
      </c>
      <c r="J2" s="111"/>
      <c r="K2" s="111"/>
    </row>
    <row r="3" spans="1:22">
      <c r="A3" s="2" t="str">
        <f>Inputs!A11</f>
        <v>Project:</v>
      </c>
      <c r="B3" s="75" t="str">
        <f>Inputs!T11</f>
        <v>EMINT</v>
      </c>
      <c r="C3" s="74"/>
      <c r="D3" s="74"/>
      <c r="E3" s="74"/>
      <c r="F3" s="74"/>
      <c r="G3" s="74"/>
      <c r="H3" s="74"/>
      <c r="I3" s="74"/>
      <c r="J3" s="112"/>
      <c r="K3" s="112"/>
    </row>
    <row r="4" spans="1:22" ht="18.600000000000001" thickBot="1">
      <c r="A4" s="2" t="str">
        <f>Inputs!A47</f>
        <v xml:space="preserve">Remarks: </v>
      </c>
      <c r="B4" s="337">
        <f>Inputs!T47</f>
        <v>0</v>
      </c>
      <c r="C4" s="337"/>
      <c r="D4" s="337"/>
      <c r="E4" s="337"/>
      <c r="F4" s="337"/>
      <c r="G4" s="337"/>
      <c r="H4" s="337"/>
      <c r="I4" s="337"/>
      <c r="J4" s="112"/>
      <c r="K4" s="112"/>
      <c r="V4" s="144"/>
    </row>
    <row r="5" spans="1:22" ht="18.600000000000001" thickTop="1" thickBot="1">
      <c r="A5" s="332" t="s">
        <v>6</v>
      </c>
      <c r="B5" s="333"/>
      <c r="D5" s="332" t="str">
        <f>Inputs!A22</f>
        <v>Operational Conditions:</v>
      </c>
      <c r="E5" s="334"/>
      <c r="F5" s="334"/>
      <c r="G5" s="333"/>
      <c r="I5" s="332" t="str">
        <f>Inputs!A34</f>
        <v>Tank/Target Status</v>
      </c>
      <c r="J5" s="334"/>
      <c r="K5" s="333"/>
    </row>
    <row r="6" spans="1:22" ht="18.600000000000001" thickTop="1" thickBot="1">
      <c r="A6" s="4" t="str">
        <f>Inputs!A12</f>
        <v>Location:</v>
      </c>
      <c r="B6" s="68" t="str">
        <f>Inputs!T12</f>
        <v>Myanmar</v>
      </c>
      <c r="D6" s="5" t="str">
        <f>Inputs!A23</f>
        <v>Turret Mode:</v>
      </c>
      <c r="E6" s="6"/>
      <c r="F6" s="335">
        <f>Inputs!T23</f>
        <v>0</v>
      </c>
      <c r="G6" s="336"/>
      <c r="I6" s="124" t="str">
        <f>Inputs!A35</f>
        <v>Item:</v>
      </c>
      <c r="J6" s="126" t="s">
        <v>10</v>
      </c>
      <c r="K6" s="125" t="s">
        <v>11</v>
      </c>
    </row>
    <row r="7" spans="1:22" ht="18.600000000000001" thickTop="1" thickBot="1">
      <c r="A7" s="4" t="str">
        <f>Inputs!A13</f>
        <v>Date:</v>
      </c>
      <c r="B7" s="69">
        <f>Inputs!T13</f>
        <v>0</v>
      </c>
      <c r="D7" s="5" t="str">
        <f>Inputs!A24</f>
        <v>Ammunition:</v>
      </c>
      <c r="E7" s="8"/>
      <c r="F7" s="335" t="str">
        <f>Inputs!T24</f>
        <v>25 mm HE</v>
      </c>
      <c r="G7" s="336"/>
      <c r="I7" s="9" t="s">
        <v>14</v>
      </c>
      <c r="J7" s="70" t="str">
        <f>Inputs!T36</f>
        <v>Moving</v>
      </c>
      <c r="K7" s="71">
        <f>Inputs!U36</f>
        <v>0</v>
      </c>
    </row>
    <row r="8" spans="1:22" ht="18.600000000000001" thickTop="1" thickBot="1">
      <c r="A8" s="4" t="str">
        <f>Inputs!A15</f>
        <v>Range [m]:</v>
      </c>
      <c r="B8" s="120">
        <f>Inputs!T15</f>
        <v>1504</v>
      </c>
      <c r="D8" s="5" t="str">
        <f>Inputs!A25</f>
        <v>Aiming Through (Camera):</v>
      </c>
      <c r="E8" s="56"/>
      <c r="F8" s="335">
        <f>Inputs!T25</f>
        <v>0</v>
      </c>
      <c r="G8" s="336"/>
      <c r="I8" s="7" t="s">
        <v>16</v>
      </c>
      <c r="J8" s="70" t="str">
        <f>Inputs!T37</f>
        <v>Static</v>
      </c>
      <c r="K8" s="71">
        <f>Inputs!U37</f>
        <v>0</v>
      </c>
    </row>
    <row r="9" spans="1:22" ht="18.600000000000001" thickTop="1" thickBot="1">
      <c r="A9" s="332" t="str">
        <f>Inputs!A16</f>
        <v>Target Size:</v>
      </c>
      <c r="B9" s="333"/>
      <c r="D9" s="332" t="str">
        <f>Inputs!A26</f>
        <v>Environmental Conditions:</v>
      </c>
      <c r="E9" s="334"/>
      <c r="F9" s="334"/>
      <c r="G9" s="333"/>
      <c r="H9" s="10"/>
      <c r="I9" s="11" t="s">
        <v>19</v>
      </c>
      <c r="J9" s="70">
        <f>Inputs!T38</f>
        <v>12</v>
      </c>
      <c r="K9" s="71">
        <f>Inputs!U38</f>
        <v>0</v>
      </c>
    </row>
    <row r="10" spans="1:22" ht="18.600000000000001" thickTop="1" thickBot="1">
      <c r="A10" s="4" t="str">
        <f>Inputs!T16</f>
        <v>Traverse Size [m]</v>
      </c>
      <c r="B10" s="38">
        <f>Inputs!T17</f>
        <v>2.2999999999999998</v>
      </c>
      <c r="D10" s="5" t="str">
        <f>Inputs!A27</f>
        <v>Air Temperature [°C]:</v>
      </c>
      <c r="E10" s="6"/>
      <c r="F10" s="325">
        <f>Inputs!T27</f>
        <v>0</v>
      </c>
      <c r="G10" s="326"/>
      <c r="I10" s="332" t="str">
        <f>Inputs!A39</f>
        <v>Rounds Information:</v>
      </c>
      <c r="J10" s="334"/>
      <c r="K10" s="333"/>
    </row>
    <row r="11" spans="1:22" ht="18.600000000000001" thickTop="1" thickBot="1">
      <c r="A11" s="4" t="str">
        <f>Inputs!U16</f>
        <v>Elevation Size [m]</v>
      </c>
      <c r="B11" s="38">
        <f>Inputs!U17</f>
        <v>2.2999999999999998</v>
      </c>
      <c r="D11" s="5" t="str">
        <f>Inputs!A28</f>
        <v>Altitude [m]:</v>
      </c>
      <c r="E11" s="8"/>
      <c r="F11" s="325">
        <f>Inputs!T28</f>
        <v>0</v>
      </c>
      <c r="G11" s="326"/>
      <c r="H11" s="123"/>
      <c r="I11" s="323" t="str">
        <f>Inputs!A40</f>
        <v>Rounds Type</v>
      </c>
      <c r="J11" s="324"/>
      <c r="K11" s="119" t="str">
        <f>Inputs!T40</f>
        <v>No. of Rounds</v>
      </c>
    </row>
    <row r="12" spans="1:22" ht="18.600000000000001" thickTop="1" thickBot="1">
      <c r="A12" s="4" t="str">
        <f>Inputs!T18</f>
        <v>Traverse Size [mills]</v>
      </c>
      <c r="B12" s="38">
        <f>Inputs!T19</f>
        <v>1.529255319148936</v>
      </c>
      <c r="D12" s="5" t="str">
        <f>Inputs!A29</f>
        <v>Ammu. Temp. [°C]:</v>
      </c>
      <c r="E12" s="8"/>
      <c r="F12" s="325">
        <f>Inputs!T29</f>
        <v>0</v>
      </c>
      <c r="G12" s="326"/>
      <c r="H12" s="123"/>
      <c r="I12" s="323" t="str">
        <f>Inputs!A41</f>
        <v>Warm-Up</v>
      </c>
      <c r="J12" s="324"/>
      <c r="K12" s="39">
        <f>Inputs!T41</f>
        <v>0</v>
      </c>
    </row>
    <row r="13" spans="1:22" ht="18.600000000000001" thickTop="1" thickBot="1">
      <c r="A13" s="4" t="str">
        <f>Inputs!U18</f>
        <v>Elevation Size [mills]</v>
      </c>
      <c r="B13" s="38">
        <f>Inputs!U19</f>
        <v>1.529255319148936</v>
      </c>
      <c r="D13" s="5" t="str">
        <f>Inputs!A30</f>
        <v>Crosswind [m/s]:</v>
      </c>
      <c r="E13" s="13"/>
      <c r="F13" s="325" t="str">
        <f>Inputs!T30</f>
        <v>0</v>
      </c>
      <c r="G13" s="326"/>
      <c r="H13" s="123"/>
      <c r="I13" s="323" t="str">
        <f>Inputs!A42</f>
        <v>Real Firing</v>
      </c>
      <c r="J13" s="324"/>
      <c r="K13" s="39">
        <f>Inputs!T42</f>
        <v>0</v>
      </c>
    </row>
    <row r="14" spans="1:22" ht="18.600000000000001" thickTop="1" thickBot="1">
      <c r="A14" s="4" t="str">
        <f>Inputs!A20</f>
        <v>Fire Type</v>
      </c>
      <c r="B14" s="38">
        <f>Inputs!T20</f>
        <v>0</v>
      </c>
      <c r="D14" s="327" t="str">
        <f>Inputs!A31</f>
        <v>Gun Jump:</v>
      </c>
      <c r="E14" s="328"/>
      <c r="F14" s="41" t="str">
        <f>Inputs!U31</f>
        <v>Traverse</v>
      </c>
      <c r="G14" s="42" t="str">
        <f>Inputs!T31</f>
        <v>Elevation</v>
      </c>
      <c r="H14" s="123"/>
      <c r="I14" s="323" t="str">
        <f>Inputs!A43</f>
        <v xml:space="preserve">Total in Target: </v>
      </c>
      <c r="J14" s="324"/>
      <c r="K14" s="39">
        <f>Inputs!T43</f>
        <v>0</v>
      </c>
    </row>
    <row r="15" spans="1:22" ht="19.5" customHeight="1" thickTop="1" thickBot="1">
      <c r="A15" s="4" t="str">
        <f>Inputs!A14</f>
        <v>Time:</v>
      </c>
      <c r="B15" s="37">
        <f>Inputs!T14</f>
        <v>0</v>
      </c>
      <c r="C15" s="14"/>
      <c r="D15" s="329" t="str">
        <f>Inputs!A32</f>
        <v>Single</v>
      </c>
      <c r="E15" s="321"/>
      <c r="F15" s="36">
        <f>Inputs!U32</f>
        <v>0</v>
      </c>
      <c r="G15" s="36">
        <f>Inputs!T32</f>
        <v>0</v>
      </c>
      <c r="H15" s="15"/>
      <c r="I15" s="323" t="str">
        <f>Inputs!A44</f>
        <v>Missing rounds</v>
      </c>
      <c r="J15" s="324"/>
      <c r="K15" s="39">
        <f>Inputs!T44</f>
        <v>0</v>
      </c>
    </row>
    <row r="16" spans="1:22" ht="19.5" customHeight="1" thickTop="1" thickBot="1">
      <c r="A16" s="4" t="str">
        <f>Inputs!A21</f>
        <v>A0- M.Velocity</v>
      </c>
      <c r="B16" s="38">
        <f>Inputs!T21</f>
        <v>0</v>
      </c>
      <c r="C16" s="14"/>
      <c r="D16" s="330" t="str">
        <f>Inputs!A33</f>
        <v>Burst</v>
      </c>
      <c r="E16" s="331"/>
      <c r="F16" s="36">
        <f>Inputs!U33</f>
        <v>0</v>
      </c>
      <c r="G16" s="36">
        <f>Inputs!T33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23"/>
      <c r="V18" s="2"/>
    </row>
    <row r="19" spans="1:22" ht="18.600000000000001" thickTop="1" thickBot="1">
      <c r="A19" s="317"/>
      <c r="B19" s="318"/>
      <c r="C19" s="306"/>
      <c r="D19" s="122" t="s">
        <v>33</v>
      </c>
      <c r="E19" s="12" t="s">
        <v>34</v>
      </c>
      <c r="F19" s="12" t="s">
        <v>33</v>
      </c>
      <c r="G19" s="12" t="s">
        <v>34</v>
      </c>
      <c r="H19" s="306"/>
      <c r="I19" s="306"/>
      <c r="J19" s="113"/>
      <c r="K19" s="113"/>
      <c r="U19" s="123"/>
      <c r="V19" s="2"/>
    </row>
    <row r="20" spans="1:22" ht="18.600000000000001" thickTop="1" thickBot="1">
      <c r="A20" s="121"/>
      <c r="B20" s="48">
        <f>Inputs!A53</f>
        <v>1</v>
      </c>
      <c r="C20" s="47">
        <f t="shared" ref="C20:C49" si="0">$B$8</f>
        <v>1504</v>
      </c>
      <c r="D20" s="49">
        <f>IF(Inputs!T53="",NA(),Inputs!T53)</f>
        <v>-32</v>
      </c>
      <c r="E20" s="49">
        <f>IF(Inputs!U53="",NA(),Inputs!U53)</f>
        <v>69</v>
      </c>
      <c r="F20" s="24">
        <f>IF(ISBLANK(D20*10/C20)," ",D20*10/C20)</f>
        <v>-0.21276595744680851</v>
      </c>
      <c r="G20" s="24">
        <f>IF(ISBLANK(E20*10/C20)," ",E20*10/C20)</f>
        <v>0.45877659574468083</v>
      </c>
      <c r="H20" s="96">
        <f t="shared" ref="H20:H49" si="1">$B$7</f>
        <v>0</v>
      </c>
      <c r="I20" s="25">
        <f>$B$15</f>
        <v>0</v>
      </c>
      <c r="J20" s="114"/>
      <c r="K20" s="114"/>
      <c r="U20" s="123"/>
      <c r="V20" s="2"/>
    </row>
    <row r="21" spans="1:22" ht="18" thickBot="1">
      <c r="A21" s="121"/>
      <c r="B21" s="48">
        <f>Inputs!A54</f>
        <v>2</v>
      </c>
      <c r="C21" s="47">
        <f t="shared" si="0"/>
        <v>1504</v>
      </c>
      <c r="D21" s="49">
        <f>IF(Inputs!T54="",NA(),Inputs!T54)</f>
        <v>-40</v>
      </c>
      <c r="E21" s="49">
        <f>IF(Inputs!U54="",NA(),Inputs!U54)</f>
        <v>92</v>
      </c>
      <c r="F21" s="24">
        <f t="shared" ref="F21:F49" si="2">IF(ISBLANK(D21*10/C21)," ",D21*10/C21)</f>
        <v>-0.26595744680851063</v>
      </c>
      <c r="G21" s="24">
        <f t="shared" ref="G21:G49" si="3">IF(ISBLANK(E21*10/C21)," ",E21*10/C21)</f>
        <v>0.61170212765957444</v>
      </c>
      <c r="H21" s="96">
        <f t="shared" si="1"/>
        <v>0</v>
      </c>
      <c r="I21" s="25">
        <f t="shared" ref="I21:I49" si="4">$B$15</f>
        <v>0</v>
      </c>
      <c r="J21" s="114"/>
      <c r="K21" s="114"/>
      <c r="U21" s="123"/>
      <c r="V21" s="2"/>
    </row>
    <row r="22" spans="1:22" ht="18" thickBot="1">
      <c r="A22" s="121"/>
      <c r="B22" s="48">
        <f>Inputs!A55</f>
        <v>3</v>
      </c>
      <c r="C22" s="47">
        <f>$B$8</f>
        <v>1504</v>
      </c>
      <c r="D22" s="49">
        <f>IF(Inputs!T55="",NA(),Inputs!T55)</f>
        <v>-48</v>
      </c>
      <c r="E22" s="49">
        <f>IF(Inputs!U55="",NA(),Inputs!U55)</f>
        <v>23</v>
      </c>
      <c r="F22" s="24">
        <f t="shared" si="2"/>
        <v>-0.31914893617021278</v>
      </c>
      <c r="G22" s="24">
        <f t="shared" si="3"/>
        <v>0.15292553191489361</v>
      </c>
      <c r="H22" s="96">
        <f t="shared" si="1"/>
        <v>0</v>
      </c>
      <c r="I22" s="25">
        <f t="shared" si="4"/>
        <v>0</v>
      </c>
      <c r="J22" s="114"/>
      <c r="K22" s="114"/>
      <c r="U22" s="123"/>
      <c r="V22" s="2"/>
    </row>
    <row r="23" spans="1:22" ht="18" thickBot="1">
      <c r="A23" s="121"/>
      <c r="B23" s="48">
        <f>Inputs!A56</f>
        <v>4</v>
      </c>
      <c r="C23" s="47">
        <f t="shared" si="0"/>
        <v>1504</v>
      </c>
      <c r="D23" s="49">
        <f>IF(Inputs!T56="",NA(),Inputs!T56)</f>
        <v>-80</v>
      </c>
      <c r="E23" s="49">
        <f>IF(Inputs!U56="",NA(),Inputs!U56)</f>
        <v>2</v>
      </c>
      <c r="F23" s="24">
        <f t="shared" si="2"/>
        <v>-0.53191489361702127</v>
      </c>
      <c r="G23" s="24">
        <f t="shared" si="3"/>
        <v>1.3297872340425532E-2</v>
      </c>
      <c r="H23" s="96">
        <f t="shared" si="1"/>
        <v>0</v>
      </c>
      <c r="I23" s="25">
        <f t="shared" si="4"/>
        <v>0</v>
      </c>
      <c r="J23" s="114"/>
      <c r="K23" s="114"/>
      <c r="U23" s="123"/>
      <c r="V23" s="2"/>
    </row>
    <row r="24" spans="1:22" ht="18" thickBot="1">
      <c r="A24" s="121"/>
      <c r="B24" s="48">
        <f>Inputs!A57</f>
        <v>5</v>
      </c>
      <c r="C24" s="47">
        <f t="shared" si="0"/>
        <v>1504</v>
      </c>
      <c r="D24" s="49" t="e">
        <f>IF(Inputs!T57="",NA(),Inputs!T57)</f>
        <v>#N/A</v>
      </c>
      <c r="E24" s="49" t="e">
        <f>IF(Inputs!U57="",NA(),Inputs!U57)</f>
        <v>#N/A</v>
      </c>
      <c r="F24" s="24" t="e">
        <f t="shared" si="2"/>
        <v>#N/A</v>
      </c>
      <c r="G24" s="24" t="e">
        <f t="shared" si="3"/>
        <v>#N/A</v>
      </c>
      <c r="H24" s="96">
        <f t="shared" si="1"/>
        <v>0</v>
      </c>
      <c r="I24" s="25">
        <f t="shared" si="4"/>
        <v>0</v>
      </c>
      <c r="J24" s="114"/>
      <c r="K24" s="114"/>
      <c r="U24" s="123"/>
      <c r="V24" s="2"/>
    </row>
    <row r="25" spans="1:22" ht="18" thickBot="1">
      <c r="A25" s="121"/>
      <c r="B25" s="48">
        <f>Inputs!A58</f>
        <v>6</v>
      </c>
      <c r="C25" s="47">
        <f t="shared" si="0"/>
        <v>1504</v>
      </c>
      <c r="D25" s="49" t="e">
        <f>IF(Inputs!T58="",NA(),Inputs!T58)</f>
        <v>#N/A</v>
      </c>
      <c r="E25" s="49" t="e">
        <f>IF(Inputs!U58="",NA(),Inputs!U58)</f>
        <v>#N/A</v>
      </c>
      <c r="F25" s="24" t="e">
        <f t="shared" si="2"/>
        <v>#N/A</v>
      </c>
      <c r="G25" s="24" t="e">
        <f t="shared" si="3"/>
        <v>#N/A</v>
      </c>
      <c r="H25" s="96">
        <f t="shared" si="1"/>
        <v>0</v>
      </c>
      <c r="I25" s="25">
        <f t="shared" si="4"/>
        <v>0</v>
      </c>
      <c r="J25" s="114"/>
      <c r="K25" s="114"/>
      <c r="U25" s="123"/>
      <c r="V25" s="2"/>
    </row>
    <row r="26" spans="1:22" ht="18" thickBot="1">
      <c r="A26" s="121"/>
      <c r="B26" s="48">
        <f>Inputs!A59</f>
        <v>7</v>
      </c>
      <c r="C26" s="47">
        <f t="shared" si="0"/>
        <v>1504</v>
      </c>
      <c r="D26" s="49" t="e">
        <f>IF(Inputs!T59="",NA(),Inputs!T59)</f>
        <v>#N/A</v>
      </c>
      <c r="E26" s="49" t="e">
        <f>IF(Inputs!U59="",NA(),Inputs!U59)</f>
        <v>#N/A</v>
      </c>
      <c r="F26" s="24" t="e">
        <f t="shared" si="2"/>
        <v>#N/A</v>
      </c>
      <c r="G26" s="24" t="e">
        <f t="shared" si="3"/>
        <v>#N/A</v>
      </c>
      <c r="H26" s="96">
        <f t="shared" si="1"/>
        <v>0</v>
      </c>
      <c r="I26" s="25">
        <f t="shared" si="4"/>
        <v>0</v>
      </c>
      <c r="J26" s="114"/>
      <c r="K26" s="114"/>
      <c r="U26" s="123"/>
      <c r="V26" s="2"/>
    </row>
    <row r="27" spans="1:22" ht="18" thickBot="1">
      <c r="A27" s="121"/>
      <c r="B27" s="48">
        <f>Inputs!A60</f>
        <v>8</v>
      </c>
      <c r="C27" s="47">
        <f t="shared" si="0"/>
        <v>1504</v>
      </c>
      <c r="D27" s="49" t="e">
        <f>IF(Inputs!T60="",NA(),Inputs!T60)</f>
        <v>#N/A</v>
      </c>
      <c r="E27" s="49" t="e">
        <f>IF(Inputs!U60="",NA(),Inputs!U60)</f>
        <v>#N/A</v>
      </c>
      <c r="F27" s="24" t="e">
        <f t="shared" si="2"/>
        <v>#N/A</v>
      </c>
      <c r="G27" s="24" t="e">
        <f t="shared" si="3"/>
        <v>#N/A</v>
      </c>
      <c r="H27" s="96">
        <f t="shared" si="1"/>
        <v>0</v>
      </c>
      <c r="I27" s="25">
        <f t="shared" si="4"/>
        <v>0</v>
      </c>
      <c r="J27" s="114"/>
      <c r="K27" s="114"/>
      <c r="U27" s="123"/>
      <c r="V27" s="2"/>
    </row>
    <row r="28" spans="1:22" ht="18" thickBot="1">
      <c r="A28" s="121"/>
      <c r="B28" s="48">
        <f>Inputs!A61</f>
        <v>9</v>
      </c>
      <c r="C28" s="47">
        <f t="shared" si="0"/>
        <v>1504</v>
      </c>
      <c r="D28" s="49" t="e">
        <f>IF(Inputs!T61="",NA(),Inputs!T61)</f>
        <v>#N/A</v>
      </c>
      <c r="E28" s="49" t="e">
        <f>IF(Inputs!U61="",NA(),Inputs!U61)</f>
        <v>#N/A</v>
      </c>
      <c r="F28" s="24" t="e">
        <f t="shared" si="2"/>
        <v>#N/A</v>
      </c>
      <c r="G28" s="24" t="e">
        <f t="shared" si="3"/>
        <v>#N/A</v>
      </c>
      <c r="H28" s="96">
        <f t="shared" si="1"/>
        <v>0</v>
      </c>
      <c r="I28" s="25">
        <f t="shared" si="4"/>
        <v>0</v>
      </c>
      <c r="J28" s="114"/>
      <c r="K28" s="114"/>
      <c r="U28" s="123"/>
      <c r="V28" s="2"/>
    </row>
    <row r="29" spans="1:22" ht="18" thickBot="1">
      <c r="A29" s="121"/>
      <c r="B29" s="48">
        <f>Inputs!A62</f>
        <v>10</v>
      </c>
      <c r="C29" s="47">
        <f t="shared" si="0"/>
        <v>1504</v>
      </c>
      <c r="D29" s="49" t="e">
        <f>IF(Inputs!T62="",NA(),Inputs!T62)</f>
        <v>#N/A</v>
      </c>
      <c r="E29" s="49" t="e">
        <f>IF(Inputs!U62="",NA(),Inputs!U62)</f>
        <v>#N/A</v>
      </c>
      <c r="F29" s="24" t="e">
        <f t="shared" si="2"/>
        <v>#N/A</v>
      </c>
      <c r="G29" s="24" t="e">
        <f t="shared" si="3"/>
        <v>#N/A</v>
      </c>
      <c r="H29" s="96">
        <f t="shared" si="1"/>
        <v>0</v>
      </c>
      <c r="I29" s="25">
        <f t="shared" si="4"/>
        <v>0</v>
      </c>
      <c r="J29" s="114"/>
      <c r="K29" s="114"/>
      <c r="U29" s="123"/>
      <c r="V29" s="2"/>
    </row>
    <row r="30" spans="1:22" ht="18" thickBot="1">
      <c r="A30" s="121"/>
      <c r="B30" s="48">
        <f>Inputs!A63</f>
        <v>11</v>
      </c>
      <c r="C30" s="47">
        <f t="shared" si="0"/>
        <v>1504</v>
      </c>
      <c r="D30" s="49" t="e">
        <f>IF(Inputs!T63="",NA(),Inputs!T63)</f>
        <v>#N/A</v>
      </c>
      <c r="E30" s="49" t="e">
        <f>IF(Inputs!U63="",NA(),Inputs!U63)</f>
        <v>#N/A</v>
      </c>
      <c r="F30" s="24" t="e">
        <f t="shared" si="2"/>
        <v>#N/A</v>
      </c>
      <c r="G30" s="24" t="e">
        <f t="shared" si="3"/>
        <v>#N/A</v>
      </c>
      <c r="H30" s="96">
        <f t="shared" si="1"/>
        <v>0</v>
      </c>
      <c r="I30" s="25">
        <f t="shared" si="4"/>
        <v>0</v>
      </c>
      <c r="J30" s="114"/>
      <c r="K30" s="114"/>
      <c r="U30" s="123"/>
      <c r="V30" s="2"/>
    </row>
    <row r="31" spans="1:22" ht="18" thickBot="1">
      <c r="A31" s="121"/>
      <c r="B31" s="48">
        <f>Inputs!A64</f>
        <v>12</v>
      </c>
      <c r="C31" s="47">
        <f t="shared" si="0"/>
        <v>1504</v>
      </c>
      <c r="D31" s="49" t="e">
        <f>IF(Inputs!T64="",NA(),Inputs!T64)</f>
        <v>#N/A</v>
      </c>
      <c r="E31" s="49" t="e">
        <f>IF(Inputs!U64="",NA(),Inputs!U64)</f>
        <v>#N/A</v>
      </c>
      <c r="F31" s="24" t="e">
        <f t="shared" si="2"/>
        <v>#N/A</v>
      </c>
      <c r="G31" s="24" t="e">
        <f t="shared" si="3"/>
        <v>#N/A</v>
      </c>
      <c r="H31" s="96">
        <f t="shared" si="1"/>
        <v>0</v>
      </c>
      <c r="I31" s="25">
        <f t="shared" si="4"/>
        <v>0</v>
      </c>
      <c r="J31" s="114"/>
      <c r="K31" s="114"/>
      <c r="U31" s="123"/>
      <c r="V31" s="2"/>
    </row>
    <row r="32" spans="1:22" ht="18" thickBot="1">
      <c r="A32" s="121"/>
      <c r="B32" s="48">
        <f>Inputs!A65</f>
        <v>13</v>
      </c>
      <c r="C32" s="47">
        <f t="shared" si="0"/>
        <v>1504</v>
      </c>
      <c r="D32" s="49" t="e">
        <f>IF(Inputs!T65="",NA(),Inputs!T65)</f>
        <v>#N/A</v>
      </c>
      <c r="E32" s="49" t="e">
        <f>IF(Inputs!U65="",NA(),Inputs!U65)</f>
        <v>#N/A</v>
      </c>
      <c r="F32" s="24" t="e">
        <f t="shared" si="2"/>
        <v>#N/A</v>
      </c>
      <c r="G32" s="24" t="e">
        <f t="shared" si="3"/>
        <v>#N/A</v>
      </c>
      <c r="H32" s="96">
        <f t="shared" si="1"/>
        <v>0</v>
      </c>
      <c r="I32" s="25">
        <f t="shared" si="4"/>
        <v>0</v>
      </c>
      <c r="J32" s="114"/>
      <c r="K32" s="114"/>
      <c r="U32" s="123"/>
      <c r="V32" s="2"/>
    </row>
    <row r="33" spans="1:22" ht="18" thickBot="1">
      <c r="A33" s="121"/>
      <c r="B33" s="48">
        <f>Inputs!A66</f>
        <v>14</v>
      </c>
      <c r="C33" s="47">
        <f t="shared" si="0"/>
        <v>1504</v>
      </c>
      <c r="D33" s="49" t="e">
        <f>IF(Inputs!T66="",NA(),Inputs!T66)</f>
        <v>#N/A</v>
      </c>
      <c r="E33" s="49" t="e">
        <f>IF(Inputs!U66="",NA(),Inputs!U66)</f>
        <v>#N/A</v>
      </c>
      <c r="F33" s="24" t="e">
        <f t="shared" si="2"/>
        <v>#N/A</v>
      </c>
      <c r="G33" s="24" t="e">
        <f t="shared" si="3"/>
        <v>#N/A</v>
      </c>
      <c r="H33" s="96">
        <f t="shared" si="1"/>
        <v>0</v>
      </c>
      <c r="I33" s="25">
        <f t="shared" si="4"/>
        <v>0</v>
      </c>
      <c r="J33" s="114"/>
      <c r="K33" s="114"/>
      <c r="U33" s="123"/>
      <c r="V33" s="2"/>
    </row>
    <row r="34" spans="1:22" ht="18" thickBot="1">
      <c r="A34" s="121"/>
      <c r="B34" s="48">
        <f>Inputs!A67</f>
        <v>15</v>
      </c>
      <c r="C34" s="47">
        <f t="shared" si="0"/>
        <v>1504</v>
      </c>
      <c r="D34" s="49" t="e">
        <f>IF(Inputs!T67="",NA(),Inputs!T67)</f>
        <v>#N/A</v>
      </c>
      <c r="E34" s="49" t="e">
        <f>IF(Inputs!U67="",NA(),Inputs!U67)</f>
        <v>#N/A</v>
      </c>
      <c r="F34" s="24" t="e">
        <f t="shared" si="2"/>
        <v>#N/A</v>
      </c>
      <c r="G34" s="24" t="e">
        <f t="shared" si="3"/>
        <v>#N/A</v>
      </c>
      <c r="H34" s="96">
        <f t="shared" si="1"/>
        <v>0</v>
      </c>
      <c r="I34" s="25">
        <f t="shared" si="4"/>
        <v>0</v>
      </c>
      <c r="J34" s="114"/>
      <c r="K34" s="114"/>
      <c r="U34" s="123"/>
      <c r="V34" s="2"/>
    </row>
    <row r="35" spans="1:22" ht="18" thickBot="1">
      <c r="A35" s="121"/>
      <c r="B35" s="48">
        <f>Inputs!A68</f>
        <v>16</v>
      </c>
      <c r="C35" s="47">
        <f t="shared" si="0"/>
        <v>1504</v>
      </c>
      <c r="D35" s="49" t="e">
        <f>IF(Inputs!T68="",NA(),Inputs!T68)</f>
        <v>#N/A</v>
      </c>
      <c r="E35" s="49" t="e">
        <f>IF(Inputs!U68="",NA(),Inputs!U68)</f>
        <v>#N/A</v>
      </c>
      <c r="F35" s="24" t="e">
        <f t="shared" si="2"/>
        <v>#N/A</v>
      </c>
      <c r="G35" s="24" t="e">
        <f t="shared" si="3"/>
        <v>#N/A</v>
      </c>
      <c r="H35" s="96">
        <f t="shared" si="1"/>
        <v>0</v>
      </c>
      <c r="I35" s="25">
        <f t="shared" si="4"/>
        <v>0</v>
      </c>
      <c r="J35" s="114"/>
      <c r="K35" s="114"/>
      <c r="U35" s="123"/>
      <c r="V35" s="2"/>
    </row>
    <row r="36" spans="1:22" ht="18" thickBot="1">
      <c r="A36" s="121"/>
      <c r="B36" s="48">
        <f>Inputs!A69</f>
        <v>17</v>
      </c>
      <c r="C36" s="47">
        <f t="shared" si="0"/>
        <v>1504</v>
      </c>
      <c r="D36" s="49" t="e">
        <f>IF(Inputs!T69="",NA(),Inputs!T69)</f>
        <v>#N/A</v>
      </c>
      <c r="E36" s="49" t="e">
        <f>IF(Inputs!U69="",NA(),Inputs!U69)</f>
        <v>#N/A</v>
      </c>
      <c r="F36" s="24" t="e">
        <f t="shared" si="2"/>
        <v>#N/A</v>
      </c>
      <c r="G36" s="24" t="e">
        <f t="shared" si="3"/>
        <v>#N/A</v>
      </c>
      <c r="H36" s="96">
        <f t="shared" si="1"/>
        <v>0</v>
      </c>
      <c r="I36" s="25">
        <f t="shared" si="4"/>
        <v>0</v>
      </c>
      <c r="J36" s="114"/>
      <c r="K36" s="114"/>
      <c r="U36" s="123"/>
      <c r="V36" s="2"/>
    </row>
    <row r="37" spans="1:22" ht="18" thickBot="1">
      <c r="A37" s="121"/>
      <c r="B37" s="48">
        <f>Inputs!A70</f>
        <v>18</v>
      </c>
      <c r="C37" s="47">
        <f t="shared" si="0"/>
        <v>1504</v>
      </c>
      <c r="D37" s="49" t="e">
        <f>IF(Inputs!T70="",NA(),Inputs!T70)</f>
        <v>#N/A</v>
      </c>
      <c r="E37" s="49" t="e">
        <f>IF(Inputs!U70="",NA(),Inputs!U70)</f>
        <v>#N/A</v>
      </c>
      <c r="F37" s="24" t="e">
        <f t="shared" si="2"/>
        <v>#N/A</v>
      </c>
      <c r="G37" s="24" t="e">
        <f t="shared" si="3"/>
        <v>#N/A</v>
      </c>
      <c r="H37" s="96">
        <f t="shared" si="1"/>
        <v>0</v>
      </c>
      <c r="I37" s="25">
        <f t="shared" si="4"/>
        <v>0</v>
      </c>
      <c r="J37" s="114"/>
      <c r="K37" s="114"/>
      <c r="U37" s="123"/>
      <c r="V37" s="2"/>
    </row>
    <row r="38" spans="1:22" ht="18" thickBot="1">
      <c r="A38" s="121"/>
      <c r="B38" s="48">
        <f>Inputs!A71</f>
        <v>19</v>
      </c>
      <c r="C38" s="47">
        <f t="shared" si="0"/>
        <v>1504</v>
      </c>
      <c r="D38" s="49" t="e">
        <f>IF(Inputs!T71="",NA(),Inputs!T71)</f>
        <v>#N/A</v>
      </c>
      <c r="E38" s="49" t="e">
        <f>IF(Inputs!U71="",NA(),Inputs!U71)</f>
        <v>#N/A</v>
      </c>
      <c r="F38" s="24" t="e">
        <f t="shared" si="2"/>
        <v>#N/A</v>
      </c>
      <c r="G38" s="24" t="e">
        <f t="shared" si="3"/>
        <v>#N/A</v>
      </c>
      <c r="H38" s="96">
        <f t="shared" si="1"/>
        <v>0</v>
      </c>
      <c r="I38" s="25">
        <f t="shared" si="4"/>
        <v>0</v>
      </c>
      <c r="J38" s="114"/>
      <c r="K38" s="114"/>
      <c r="U38" s="123"/>
      <c r="V38" s="2"/>
    </row>
    <row r="39" spans="1:22" ht="18" thickBot="1">
      <c r="A39" s="121"/>
      <c r="B39" s="48">
        <f>Inputs!A72</f>
        <v>20</v>
      </c>
      <c r="C39" s="47">
        <f t="shared" si="0"/>
        <v>1504</v>
      </c>
      <c r="D39" s="49" t="e">
        <f>IF(Inputs!T72="",NA(),Inputs!T72)</f>
        <v>#N/A</v>
      </c>
      <c r="E39" s="49" t="e">
        <f>IF(Inputs!U72="",NA(),Inputs!U72)</f>
        <v>#N/A</v>
      </c>
      <c r="F39" s="24" t="e">
        <f t="shared" si="2"/>
        <v>#N/A</v>
      </c>
      <c r="G39" s="24" t="e">
        <f t="shared" si="3"/>
        <v>#N/A</v>
      </c>
      <c r="H39" s="96">
        <f t="shared" si="1"/>
        <v>0</v>
      </c>
      <c r="I39" s="25">
        <f t="shared" si="4"/>
        <v>0</v>
      </c>
      <c r="J39" s="114"/>
      <c r="K39" s="114"/>
      <c r="U39" s="123"/>
      <c r="V39" s="2"/>
    </row>
    <row r="40" spans="1:22" ht="18" thickBot="1">
      <c r="A40" s="121"/>
      <c r="B40" s="48">
        <f>Inputs!A73</f>
        <v>21</v>
      </c>
      <c r="C40" s="47">
        <f t="shared" si="0"/>
        <v>1504</v>
      </c>
      <c r="D40" s="49" t="e">
        <f>IF(Inputs!T73="",NA(),Inputs!T73)</f>
        <v>#N/A</v>
      </c>
      <c r="E40" s="49" t="e">
        <f>IF(Inputs!U73="",NA(),Inputs!U73)</f>
        <v>#N/A</v>
      </c>
      <c r="F40" s="24" t="e">
        <f t="shared" si="2"/>
        <v>#N/A</v>
      </c>
      <c r="G40" s="24" t="e">
        <f t="shared" si="3"/>
        <v>#N/A</v>
      </c>
      <c r="H40" s="96">
        <f t="shared" si="1"/>
        <v>0</v>
      </c>
      <c r="I40" s="25">
        <f t="shared" si="4"/>
        <v>0</v>
      </c>
      <c r="J40" s="114"/>
      <c r="K40" s="114"/>
      <c r="U40" s="123"/>
      <c r="V40" s="2"/>
    </row>
    <row r="41" spans="1:22" ht="18" thickBot="1">
      <c r="A41" s="121"/>
      <c r="B41" s="48">
        <f>Inputs!A74</f>
        <v>22</v>
      </c>
      <c r="C41" s="47">
        <f t="shared" si="0"/>
        <v>1504</v>
      </c>
      <c r="D41" s="49" t="e">
        <f>IF(Inputs!T74="",NA(),Inputs!T74)</f>
        <v>#N/A</v>
      </c>
      <c r="E41" s="49" t="e">
        <f>IF(Inputs!U74="",NA(),Inputs!U74)</f>
        <v>#N/A</v>
      </c>
      <c r="F41" s="24" t="e">
        <f t="shared" si="2"/>
        <v>#N/A</v>
      </c>
      <c r="G41" s="24" t="e">
        <f t="shared" si="3"/>
        <v>#N/A</v>
      </c>
      <c r="H41" s="96">
        <f t="shared" si="1"/>
        <v>0</v>
      </c>
      <c r="I41" s="25">
        <f t="shared" si="4"/>
        <v>0</v>
      </c>
      <c r="J41" s="114"/>
      <c r="K41" s="114"/>
      <c r="U41" s="123"/>
      <c r="V41" s="2"/>
    </row>
    <row r="42" spans="1:22" ht="18" thickBot="1">
      <c r="A42" s="121"/>
      <c r="B42" s="48">
        <f>Inputs!A75</f>
        <v>23</v>
      </c>
      <c r="C42" s="47">
        <f t="shared" si="0"/>
        <v>1504</v>
      </c>
      <c r="D42" s="49" t="e">
        <f>IF(Inputs!T75="",NA(),Inputs!T75)</f>
        <v>#N/A</v>
      </c>
      <c r="E42" s="49" t="e">
        <f>IF(Inputs!U75="",NA(),Inputs!U75)</f>
        <v>#N/A</v>
      </c>
      <c r="F42" s="24" t="e">
        <f t="shared" si="2"/>
        <v>#N/A</v>
      </c>
      <c r="G42" s="24" t="e">
        <f t="shared" si="3"/>
        <v>#N/A</v>
      </c>
      <c r="H42" s="96">
        <f t="shared" si="1"/>
        <v>0</v>
      </c>
      <c r="I42" s="25">
        <f t="shared" si="4"/>
        <v>0</v>
      </c>
      <c r="J42" s="114"/>
      <c r="K42" s="114"/>
      <c r="U42" s="123"/>
      <c r="V42" s="2"/>
    </row>
    <row r="43" spans="1:22" ht="18" thickBot="1">
      <c r="A43" s="121"/>
      <c r="B43" s="48">
        <f>Inputs!A76</f>
        <v>24</v>
      </c>
      <c r="C43" s="47">
        <f t="shared" si="0"/>
        <v>1504</v>
      </c>
      <c r="D43" s="49" t="e">
        <f>IF(Inputs!T76="",NA(),Inputs!T76)</f>
        <v>#N/A</v>
      </c>
      <c r="E43" s="49" t="e">
        <f>IF(Inputs!U76="",NA(),Inputs!U76)</f>
        <v>#N/A</v>
      </c>
      <c r="F43" s="24" t="e">
        <f t="shared" si="2"/>
        <v>#N/A</v>
      </c>
      <c r="G43" s="24" t="e">
        <f t="shared" si="3"/>
        <v>#N/A</v>
      </c>
      <c r="H43" s="96">
        <f t="shared" si="1"/>
        <v>0</v>
      </c>
      <c r="I43" s="25">
        <f t="shared" si="4"/>
        <v>0</v>
      </c>
      <c r="J43" s="114"/>
      <c r="K43" s="114"/>
      <c r="U43" s="123"/>
      <c r="V43" s="2"/>
    </row>
    <row r="44" spans="1:22" ht="18" thickBot="1">
      <c r="A44" s="121"/>
      <c r="B44" s="48">
        <f>Inputs!A77</f>
        <v>25</v>
      </c>
      <c r="C44" s="47">
        <f t="shared" si="0"/>
        <v>1504</v>
      </c>
      <c r="D44" s="49" t="e">
        <f>IF(Inputs!T77="",NA(),Inputs!T77)</f>
        <v>#N/A</v>
      </c>
      <c r="E44" s="49" t="e">
        <f>IF(Inputs!U77="",NA(),Inputs!U77)</f>
        <v>#N/A</v>
      </c>
      <c r="F44" s="24" t="e">
        <f t="shared" si="2"/>
        <v>#N/A</v>
      </c>
      <c r="G44" s="24" t="e">
        <f t="shared" si="3"/>
        <v>#N/A</v>
      </c>
      <c r="H44" s="96">
        <f t="shared" si="1"/>
        <v>0</v>
      </c>
      <c r="I44" s="25">
        <f t="shared" si="4"/>
        <v>0</v>
      </c>
      <c r="J44" s="114"/>
      <c r="K44" s="114"/>
      <c r="U44" s="123"/>
      <c r="V44" s="2"/>
    </row>
    <row r="45" spans="1:22" ht="18" thickBot="1">
      <c r="A45" s="121"/>
      <c r="B45" s="48">
        <f>Inputs!A78</f>
        <v>26</v>
      </c>
      <c r="C45" s="47">
        <f t="shared" si="0"/>
        <v>1504</v>
      </c>
      <c r="D45" s="49" t="e">
        <f>IF(Inputs!T78="",NA(),Inputs!T78)</f>
        <v>#N/A</v>
      </c>
      <c r="E45" s="49" t="e">
        <f>IF(Inputs!U78="",NA(),Inputs!U78)</f>
        <v>#N/A</v>
      </c>
      <c r="F45" s="24" t="e">
        <f t="shared" si="2"/>
        <v>#N/A</v>
      </c>
      <c r="G45" s="24" t="e">
        <f t="shared" si="3"/>
        <v>#N/A</v>
      </c>
      <c r="H45" s="96">
        <f t="shared" si="1"/>
        <v>0</v>
      </c>
      <c r="I45" s="25">
        <f t="shared" si="4"/>
        <v>0</v>
      </c>
      <c r="J45" s="114"/>
      <c r="K45" s="114"/>
      <c r="U45" s="123"/>
      <c r="V45" s="2"/>
    </row>
    <row r="46" spans="1:22" ht="18" thickBot="1">
      <c r="A46" s="121"/>
      <c r="B46" s="48">
        <f>Inputs!A79</f>
        <v>27</v>
      </c>
      <c r="C46" s="47">
        <f t="shared" si="0"/>
        <v>1504</v>
      </c>
      <c r="D46" s="49" t="e">
        <f>IF(Inputs!T79="",NA(),Inputs!T79)</f>
        <v>#N/A</v>
      </c>
      <c r="E46" s="49" t="e">
        <f>IF(Inputs!U79="",NA(),Inputs!U79)</f>
        <v>#N/A</v>
      </c>
      <c r="F46" s="24" t="e">
        <f t="shared" si="2"/>
        <v>#N/A</v>
      </c>
      <c r="G46" s="24" t="e">
        <f t="shared" si="3"/>
        <v>#N/A</v>
      </c>
      <c r="H46" s="96">
        <f t="shared" si="1"/>
        <v>0</v>
      </c>
      <c r="I46" s="25">
        <f t="shared" si="4"/>
        <v>0</v>
      </c>
      <c r="J46" s="114"/>
      <c r="K46" s="114"/>
      <c r="U46" s="123"/>
      <c r="V46" s="2"/>
    </row>
    <row r="47" spans="1:22" ht="18" thickBot="1">
      <c r="A47" s="121"/>
      <c r="B47" s="48">
        <f>Inputs!A80</f>
        <v>28</v>
      </c>
      <c r="C47" s="47">
        <f t="shared" si="0"/>
        <v>1504</v>
      </c>
      <c r="D47" s="49" t="e">
        <f>IF(Inputs!T80="",NA(),Inputs!T80)</f>
        <v>#N/A</v>
      </c>
      <c r="E47" s="49" t="e">
        <f>IF(Inputs!U80="",NA(),Inputs!U80)</f>
        <v>#N/A</v>
      </c>
      <c r="F47" s="24" t="e">
        <f t="shared" si="2"/>
        <v>#N/A</v>
      </c>
      <c r="G47" s="24" t="e">
        <f t="shared" si="3"/>
        <v>#N/A</v>
      </c>
      <c r="H47" s="96">
        <f t="shared" si="1"/>
        <v>0</v>
      </c>
      <c r="I47" s="25">
        <f t="shared" si="4"/>
        <v>0</v>
      </c>
      <c r="J47" s="114"/>
      <c r="K47" s="114"/>
      <c r="U47" s="123"/>
      <c r="V47" s="2"/>
    </row>
    <row r="48" spans="1:22" ht="18" thickBot="1">
      <c r="A48" s="121"/>
      <c r="B48" s="48">
        <f>Inputs!A81</f>
        <v>29</v>
      </c>
      <c r="C48" s="47">
        <f t="shared" si="0"/>
        <v>1504</v>
      </c>
      <c r="D48" s="49" t="e">
        <f>IF(Inputs!T81="",NA(),Inputs!T81)</f>
        <v>#N/A</v>
      </c>
      <c r="E48" s="49" t="e">
        <f>IF(Inputs!U81="",NA(),Inputs!U81)</f>
        <v>#N/A</v>
      </c>
      <c r="F48" s="24" t="e">
        <f t="shared" si="2"/>
        <v>#N/A</v>
      </c>
      <c r="G48" s="24" t="e">
        <f t="shared" si="3"/>
        <v>#N/A</v>
      </c>
      <c r="H48" s="96">
        <f t="shared" si="1"/>
        <v>0</v>
      </c>
      <c r="I48" s="25">
        <f t="shared" si="4"/>
        <v>0</v>
      </c>
      <c r="J48" s="114"/>
      <c r="K48" s="114"/>
      <c r="U48" s="123"/>
      <c r="V48" s="2"/>
    </row>
    <row r="49" spans="1:22" ht="18" thickBot="1">
      <c r="A49" s="121"/>
      <c r="B49" s="48">
        <f>Inputs!A82</f>
        <v>30</v>
      </c>
      <c r="C49" s="47">
        <f t="shared" si="0"/>
        <v>1504</v>
      </c>
      <c r="D49" s="49" t="e">
        <f>IF(Inputs!T82="",NA(),Inputs!T82)</f>
        <v>#N/A</v>
      </c>
      <c r="E49" s="49" t="e">
        <f>IF(Inputs!U82="",NA(),Inputs!U82)</f>
        <v>#N/A</v>
      </c>
      <c r="F49" s="24" t="e">
        <f t="shared" si="2"/>
        <v>#N/A</v>
      </c>
      <c r="G49" s="24" t="e">
        <f t="shared" si="3"/>
        <v>#N/A</v>
      </c>
      <c r="H49" s="96">
        <f t="shared" si="1"/>
        <v>0</v>
      </c>
      <c r="I49" s="25">
        <f t="shared" si="4"/>
        <v>0</v>
      </c>
      <c r="J49" s="114"/>
      <c r="K49" s="114"/>
      <c r="U49" s="123"/>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-50</v>
      </c>
      <c r="E51" s="95">
        <f t="array" ref="E51">AVERAGE(IF(ISNUMBER(E20:E49),E20:E49))</f>
        <v>46.5</v>
      </c>
      <c r="F51" s="95">
        <f t="array" ref="F51">AVERAGE(IF(ISNUMBER(F20:F49),F20:F49))</f>
        <v>-0.33244680851063829</v>
      </c>
      <c r="G51" s="95">
        <f t="array" ref="G51">AVERAGE(IF(ISNUMBER(G20:G49),G20:G49))</f>
        <v>0.30917553191489361</v>
      </c>
      <c r="H51" s="26" t="s">
        <v>33</v>
      </c>
      <c r="I51" s="27">
        <f>100*(NORMDIST(B12/2,F51,F52,1)-NORMDIST(-B12/2,F51,F52,1))</f>
        <v>99.899721325700327</v>
      </c>
      <c r="J51" s="28"/>
      <c r="K51" s="28"/>
      <c r="M51" s="28"/>
    </row>
    <row r="52" spans="1:22" ht="19.5" customHeight="1" thickTop="1">
      <c r="B52" s="315" t="s">
        <v>42</v>
      </c>
      <c r="C52" s="316"/>
      <c r="D52" s="29">
        <f t="array" ref="D52">STDEV(IF(ISNUMBER(D20:D49),D20:D49))</f>
        <v>21.039645117412668</v>
      </c>
      <c r="E52" s="29">
        <f t="array" ref="E52">STDEV(IF(ISNUMBER(E20:E49),E20:E49))</f>
        <v>41.267420563926699</v>
      </c>
      <c r="F52" s="45">
        <f t="array" ref="F52">STDEV(IF(ISNUMBER(F20:F49),F20:F49))</f>
        <v>0.13989125742960556</v>
      </c>
      <c r="G52" s="45">
        <f t="array" ref="G52">STDEV(IF(ISNUMBER(G20:G49),G20:G49))</f>
        <v>0.27438444523887429</v>
      </c>
      <c r="H52" s="26" t="s">
        <v>34</v>
      </c>
      <c r="I52" s="30">
        <f>100*(NORMDIST(B13/2,G51,G52,1)-NORMDIST(-B13/2,G51,G52,1))</f>
        <v>95.148773862548097</v>
      </c>
      <c r="J52" s="28"/>
      <c r="K52" s="28"/>
    </row>
    <row r="53" spans="1:22" ht="18.75" customHeight="1">
      <c r="B53" s="315" t="s">
        <v>43</v>
      </c>
      <c r="C53" s="316"/>
      <c r="D53" s="29">
        <f t="array" ref="D53">ABS(MAX(IF(ISNUMBER(D20:D49),(D20:D49))-(MIN(IF(ISNUMBER(D20:D49),(D20:D49))))))</f>
        <v>80</v>
      </c>
      <c r="E53" s="29">
        <f t="array" ref="E53">ABS(MAX(IF(ISNUMBER(E20:E49),(E20:E49))-(MIN(IF(ISNUMBER(E20:E49),(E20:E49))))))</f>
        <v>90</v>
      </c>
      <c r="F53" s="90">
        <f t="array" ref="F53">ABS(MAX(IF(ISNUMBER(F20:F49),(F20:F49))-(MIN(IF(ISNUMBER(F20:F49),(F20:F49))))))</f>
        <v>0.53191489361702127</v>
      </c>
      <c r="G53" s="90">
        <f t="array" ref="G53">ABS(MAX(IF(ISNUMBER(G20:G49),(G20:G49))-(MIN(IF(ISNUMBER(G20:G49),(G20:G49))))))</f>
        <v>0.59840425531914887</v>
      </c>
      <c r="H53" s="91" t="s">
        <v>44</v>
      </c>
      <c r="I53" s="46">
        <f>1-(1-(I51*I52/10000))^5</f>
        <v>0.99999970382284697</v>
      </c>
      <c r="J53" s="115"/>
      <c r="K53" s="115"/>
      <c r="L53" s="31"/>
    </row>
    <row r="54" spans="1:22" ht="18.75" customHeight="1" thickBot="1">
      <c r="B54" s="309" t="s">
        <v>45</v>
      </c>
      <c r="C54" s="310"/>
      <c r="D54" s="32">
        <f t="array" ref="D54">MAX(ABS(MAX(IF(NOT(ISNA(D20:D49)),D20:D49))-AVERAGE(IF(ISNUMBER(D20:D49),D20:D49))),ABS(MIN(IF(NOT(ISNA(D20:D49)),D20:D49))-AVERAGE(IF(ISNUMBER(D20:D49),D20:D49))))</f>
        <v>30</v>
      </c>
      <c r="E54" s="32">
        <f t="array" ref="E54">MAX(ABS(MAX(IF(NOT(ISNA(E20:E49)),E20:E49))-AVERAGE(IF(ISNUMBER(E20:E49),E20:E49))),ABS(MIN(IF(NOT(ISNA(E20:E49)),E20:E49))-AVERAGE(IF(ISNUMBER(E20:E49),E20:E49))))</f>
        <v>45.5</v>
      </c>
      <c r="F54" s="32">
        <f t="array" ref="F54">MAX(ABS(MAX(IF(NOT(ISNA(F20:F49)),F20:F49))-AVERAGE(IF(ISNUMBER(F20:F49),F20:F49))),ABS(MIN(IF(NOT(ISNA(F20:F49)),F20:F49))-AVERAGE(IF(ISNUMBER(F20:F49),F20:F49))))</f>
        <v>0.19946808510638298</v>
      </c>
      <c r="G54" s="32">
        <f t="array" ref="G54">MAX(ABS(MAX(IF(NOT(ISNA(G20:G49)),G20:G49))-AVERAGE(IF(ISNUMBER(G20:G49),G20:G49))),ABS(MIN(IF(NOT(ISNA(G20:G49)),G20:G49))-AVERAGE(IF(ISNUMBER(G20:G49),G20:G49))))</f>
        <v>0.30252659574468083</v>
      </c>
      <c r="H54" s="91" t="s">
        <v>56</v>
      </c>
      <c r="I54" s="46">
        <f>1-(1-(I51*I52/10000))^3</f>
        <v>0.99987895943770622</v>
      </c>
      <c r="J54" s="115"/>
      <c r="K54" s="115"/>
      <c r="L54" s="31"/>
    </row>
    <row r="55" spans="1:22" ht="21.6" thickTop="1">
      <c r="B55" s="33"/>
      <c r="H55" s="91" t="s">
        <v>57</v>
      </c>
      <c r="I55" s="46">
        <f>1-(1-(I51*I52/10000))^2</f>
        <v>0.99755307520525593</v>
      </c>
      <c r="J55" s="115"/>
      <c r="K55" s="115"/>
    </row>
    <row r="56" spans="1:22" ht="18.75" customHeight="1">
      <c r="C56" s="34"/>
      <c r="E56" s="35"/>
      <c r="H56" s="91" t="s">
        <v>58</v>
      </c>
      <c r="I56" s="46">
        <f>1-(1-(I51*I52/10000))^1</f>
        <v>0.95053359933506343</v>
      </c>
      <c r="J56" s="115"/>
      <c r="K56" s="115"/>
    </row>
    <row r="57" spans="1:22" ht="23.4" thickBot="1">
      <c r="H57" s="92" t="str">
        <f>Inputs!A6</f>
        <v>SW Ver:</v>
      </c>
      <c r="I57" s="88"/>
      <c r="J57" s="116"/>
      <c r="K57" s="116"/>
    </row>
    <row r="58" spans="1:22" ht="23.4" thickBot="1">
      <c r="H58" s="87" t="str">
        <f>Inputs!A7</f>
        <v>FCS App:</v>
      </c>
      <c r="I58" s="89">
        <f>Inputs!T7</f>
        <v>0</v>
      </c>
      <c r="J58" s="117"/>
      <c r="K58" s="117"/>
      <c r="L58" s="43" t="s">
        <v>50</v>
      </c>
      <c r="M58" s="44">
        <f t="array" ref="M58">MAX(IF(NOT(ISNA(D20:D49)),D20:D49))</f>
        <v>-32</v>
      </c>
      <c r="N58" s="44">
        <f t="array" ref="N58">MAX(IF(NOT(ISNA(E20:E49)),E20:E49))</f>
        <v>92</v>
      </c>
    </row>
    <row r="59" spans="1:22" ht="23.4" thickBot="1">
      <c r="H59" s="87" t="str">
        <f>Inputs!A8</f>
        <v>EDSS Control:</v>
      </c>
      <c r="I59" s="89">
        <f>Inputs!T8</f>
        <v>0</v>
      </c>
      <c r="J59" s="117"/>
      <c r="K59" s="117"/>
      <c r="L59" s="43" t="s">
        <v>51</v>
      </c>
      <c r="M59" s="44">
        <f t="array" ref="M59">MIN(IF(NOT(ISNA(D20:D49)),D20:D49))</f>
        <v>-80</v>
      </c>
      <c r="N59" s="44">
        <f t="array" ref="N59">MIN(IF(NOT(ISNA(E20:E49)),E20:E49))</f>
        <v>2</v>
      </c>
    </row>
    <row r="60" spans="1:22" ht="23.4" thickBot="1">
      <c r="H60" s="87" t="str">
        <f>Inputs!A9</f>
        <v>FCS Servo:</v>
      </c>
      <c r="I60" s="89">
        <f>Inputs!T9</f>
        <v>0</v>
      </c>
      <c r="J60" s="117"/>
      <c r="K60" s="117"/>
      <c r="L60" s="43"/>
      <c r="M60" s="44"/>
      <c r="N60" s="44"/>
    </row>
    <row r="61" spans="1:22">
      <c r="L61" s="43"/>
      <c r="M61" s="44">
        <f>M59</f>
        <v>-80</v>
      </c>
      <c r="N61" s="44">
        <f>N59</f>
        <v>2</v>
      </c>
    </row>
    <row r="62" spans="1:22">
      <c r="L62" s="43"/>
      <c r="M62" s="44">
        <f>M59</f>
        <v>-80</v>
      </c>
      <c r="N62" s="44">
        <f>N58</f>
        <v>92</v>
      </c>
    </row>
    <row r="63" spans="1:22">
      <c r="L63" s="43"/>
      <c r="M63" s="44">
        <f>M58</f>
        <v>-32</v>
      </c>
      <c r="N63" s="44">
        <f>N58</f>
        <v>92</v>
      </c>
    </row>
    <row r="64" spans="1:22">
      <c r="H64" s="40">
        <f>(B10/2)*100</f>
        <v>114.99999999999999</v>
      </c>
      <c r="I64" s="40">
        <f>(B11/2)*100</f>
        <v>114.99999999999999</v>
      </c>
      <c r="J64" s="40"/>
      <c r="K64" s="40"/>
      <c r="L64" s="43"/>
      <c r="M64" s="44">
        <f>M58</f>
        <v>-32</v>
      </c>
      <c r="N64" s="44">
        <f>N59</f>
        <v>2</v>
      </c>
      <c r="V64" s="2"/>
    </row>
    <row r="65" spans="8:22">
      <c r="H65" s="40">
        <v>115</v>
      </c>
      <c r="I65" s="40">
        <f>(B11/2)*-100</f>
        <v>-114.99999999999999</v>
      </c>
      <c r="J65" s="40"/>
      <c r="K65" s="40"/>
      <c r="L65" s="43"/>
      <c r="M65" s="44">
        <f>M59</f>
        <v>-80</v>
      </c>
      <c r="N65" s="44">
        <f>N59</f>
        <v>2</v>
      </c>
      <c r="V65" s="2"/>
    </row>
    <row r="66" spans="8:22">
      <c r="H66" s="40">
        <f>(B10/2)*-100</f>
        <v>-114.99999999999999</v>
      </c>
      <c r="I66" s="40">
        <f>(B11/2)*-100</f>
        <v>-114.99999999999999</v>
      </c>
      <c r="J66" s="40"/>
      <c r="K66" s="40"/>
      <c r="V66" s="2"/>
    </row>
    <row r="67" spans="8:22">
      <c r="H67" s="40">
        <f>(B10/2)*-100</f>
        <v>-114.99999999999999</v>
      </c>
      <c r="I67" s="40">
        <f>(B11/2)*100</f>
        <v>114.99999999999999</v>
      </c>
      <c r="J67" s="40"/>
      <c r="K67" s="40"/>
      <c r="V67" s="2"/>
    </row>
    <row r="68" spans="8:22">
      <c r="H68" s="40">
        <f>(B10/2)*100</f>
        <v>114.99999999999999</v>
      </c>
      <c r="I68" s="40">
        <f>(B11/2)*100</f>
        <v>114.99999999999999</v>
      </c>
      <c r="J68" s="40"/>
      <c r="K68" s="40"/>
      <c r="V68" s="2"/>
    </row>
    <row r="84" spans="5:22">
      <c r="E84" s="2" t="s">
        <v>47</v>
      </c>
      <c r="V84" s="2"/>
    </row>
  </sheetData>
  <sheetProtection password="CEE5" sheet="1" objects="1" scenarios="1"/>
  <mergeCells count="36">
    <mergeCell ref="F11:G11"/>
    <mergeCell ref="I11:J11"/>
    <mergeCell ref="B1:I1"/>
    <mergeCell ref="A5:B5"/>
    <mergeCell ref="D5:G5"/>
    <mergeCell ref="I5:K5"/>
    <mergeCell ref="F6:G6"/>
    <mergeCell ref="F7:G7"/>
    <mergeCell ref="F8:G8"/>
    <mergeCell ref="A9:B9"/>
    <mergeCell ref="D9:G9"/>
    <mergeCell ref="F10:G10"/>
    <mergeCell ref="I10:K10"/>
    <mergeCell ref="B4:I4"/>
    <mergeCell ref="F12:G12"/>
    <mergeCell ref="I12:J12"/>
    <mergeCell ref="F13:G13"/>
    <mergeCell ref="I13:J13"/>
    <mergeCell ref="D14:E14"/>
    <mergeCell ref="I14:J14"/>
    <mergeCell ref="B54:C54"/>
    <mergeCell ref="D15:E15"/>
    <mergeCell ref="I15:J15"/>
    <mergeCell ref="D16:E16"/>
    <mergeCell ref="A18:A19"/>
    <mergeCell ref="B18:B19"/>
    <mergeCell ref="C18:C19"/>
    <mergeCell ref="D18:E18"/>
    <mergeCell ref="F18:G18"/>
    <mergeCell ref="H18:H19"/>
    <mergeCell ref="I18:I19"/>
    <mergeCell ref="B50:G50"/>
    <mergeCell ref="H50:I50"/>
    <mergeCell ref="B51:C51"/>
    <mergeCell ref="B52:C52"/>
    <mergeCell ref="B53:C53"/>
  </mergeCells>
  <printOptions horizontalCentered="1"/>
  <pageMargins left="0" right="0" top="0" bottom="0" header="0" footer="0"/>
  <pageSetup scale="57"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55" zoomScaleNormal="55" zoomScaleSheetLayoutView="75" workbookViewId="0">
      <selection sqref="A1:M87"/>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2.664062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48"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14" ht="33" customHeight="1">
      <c r="A1" s="143"/>
      <c r="B1" s="307" t="str">
        <f>Inputs!A1</f>
        <v>Firing- BMP ATK MK44 30mm  UT30MK2</v>
      </c>
      <c r="C1" s="308"/>
      <c r="D1" s="308"/>
      <c r="E1" s="308"/>
      <c r="F1" s="308"/>
      <c r="G1" s="308"/>
      <c r="H1" s="308"/>
      <c r="I1" s="308"/>
      <c r="J1" s="148"/>
      <c r="K1" s="148"/>
      <c r="N1" s="43" t="e">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#DIV/0!</v>
      </c>
    </row>
    <row r="2" spans="1:14" ht="18.75" customHeight="1" thickBot="1">
      <c r="B2" s="3" t="str">
        <f>Inputs!A2</f>
        <v>Commander:</v>
      </c>
      <c r="C2" s="67">
        <f>Inputs!V2</f>
        <v>0</v>
      </c>
      <c r="D2" s="3" t="str">
        <f>Inputs!A3</f>
        <v xml:space="preserve">Gunner: </v>
      </c>
      <c r="E2" s="67">
        <f>Inputs!V3</f>
        <v>0</v>
      </c>
      <c r="F2" s="3" t="str">
        <f>Inputs!A4</f>
        <v xml:space="preserve">Loader: </v>
      </c>
      <c r="G2" s="66">
        <f>Inputs!V4</f>
        <v>0</v>
      </c>
      <c r="H2" s="3" t="str">
        <f>Inputs!A5</f>
        <v>Driver:</v>
      </c>
      <c r="I2" s="67">
        <f>Inputs!V5</f>
        <v>0</v>
      </c>
      <c r="J2" s="111"/>
      <c r="K2" s="111"/>
    </row>
    <row r="3" spans="1:14">
      <c r="A3" s="2" t="str">
        <f>Inputs!A11</f>
        <v>Project:</v>
      </c>
      <c r="B3" s="75" t="str">
        <f>Inputs!V11</f>
        <v>EMINT</v>
      </c>
      <c r="C3" s="74"/>
      <c r="D3" s="74"/>
      <c r="E3" s="74"/>
      <c r="F3" s="74"/>
      <c r="G3" s="74"/>
      <c r="H3" s="74"/>
      <c r="I3" s="74"/>
      <c r="J3" s="112"/>
      <c r="K3" s="112"/>
    </row>
    <row r="4" spans="1:14" ht="18.600000000000001" thickBot="1">
      <c r="A4" s="2" t="str">
        <f>Inputs!A47</f>
        <v xml:space="preserve">Remarks: </v>
      </c>
      <c r="B4" s="337">
        <f>Inputs!V47</f>
        <v>0</v>
      </c>
      <c r="C4" s="337"/>
      <c r="D4" s="337"/>
      <c r="E4" s="337"/>
      <c r="F4" s="337"/>
      <c r="G4" s="337"/>
      <c r="H4" s="337"/>
      <c r="I4" s="337"/>
      <c r="J4" s="112"/>
      <c r="K4" s="112"/>
    </row>
    <row r="5" spans="1:14" ht="18.600000000000001" thickTop="1" thickBot="1">
      <c r="A5" s="332" t="s">
        <v>6</v>
      </c>
      <c r="B5" s="333"/>
      <c r="D5" s="332" t="str">
        <f>Inputs!A22</f>
        <v>Operational Conditions:</v>
      </c>
      <c r="E5" s="334"/>
      <c r="F5" s="334"/>
      <c r="G5" s="333"/>
      <c r="I5" s="332" t="str">
        <f>Inputs!A34</f>
        <v>Tank/Target Status</v>
      </c>
      <c r="J5" s="334"/>
      <c r="K5" s="333"/>
    </row>
    <row r="6" spans="1:14" ht="18.600000000000001" thickTop="1" thickBot="1">
      <c r="A6" s="4" t="str">
        <f>Inputs!A12</f>
        <v>Location:</v>
      </c>
      <c r="B6" s="68" t="str">
        <f>Inputs!V12</f>
        <v>Myanmar</v>
      </c>
      <c r="D6" s="5" t="str">
        <f>Inputs!A23</f>
        <v>Turret Mode:</v>
      </c>
      <c r="E6" s="6"/>
      <c r="F6" s="335">
        <f>Inputs!V23</f>
        <v>0</v>
      </c>
      <c r="G6" s="336"/>
      <c r="I6" s="149" t="str">
        <f>Inputs!A35</f>
        <v>Item:</v>
      </c>
      <c r="J6" s="151" t="s">
        <v>10</v>
      </c>
      <c r="K6" s="150" t="s">
        <v>11</v>
      </c>
    </row>
    <row r="7" spans="1:14" ht="18.600000000000001" thickTop="1" thickBot="1">
      <c r="A7" s="4" t="str">
        <f>Inputs!A13</f>
        <v>Date:</v>
      </c>
      <c r="B7" s="69">
        <f>Inputs!V13</f>
        <v>0</v>
      </c>
      <c r="D7" s="5" t="str">
        <f>Inputs!A24</f>
        <v>Ammunition:</v>
      </c>
      <c r="E7" s="8"/>
      <c r="F7" s="335" t="str">
        <f>Inputs!V24</f>
        <v>25 mm HE</v>
      </c>
      <c r="G7" s="336"/>
      <c r="I7" s="9" t="s">
        <v>14</v>
      </c>
      <c r="J7" s="70" t="str">
        <f>Inputs!V36</f>
        <v>Static</v>
      </c>
      <c r="K7" s="71">
        <f>Inputs!W36</f>
        <v>0</v>
      </c>
    </row>
    <row r="8" spans="1:14" ht="18.600000000000001" thickTop="1" thickBot="1">
      <c r="A8" s="4" t="str">
        <f>Inputs!A15</f>
        <v>Range [m]:</v>
      </c>
      <c r="B8" s="120">
        <f>Inputs!V15</f>
        <v>546</v>
      </c>
      <c r="D8" s="5" t="str">
        <f>Inputs!A25</f>
        <v>Aiming Through (Camera):</v>
      </c>
      <c r="E8" s="56"/>
      <c r="F8" s="335">
        <f>Inputs!V25</f>
        <v>0</v>
      </c>
      <c r="G8" s="336"/>
      <c r="I8" s="7" t="s">
        <v>16</v>
      </c>
      <c r="J8" s="70" t="str">
        <f>Inputs!V37</f>
        <v>Static</v>
      </c>
      <c r="K8" s="71">
        <f>Inputs!W37</f>
        <v>0</v>
      </c>
    </row>
    <row r="9" spans="1:14" ht="18.600000000000001" thickTop="1" thickBot="1">
      <c r="A9" s="332" t="str">
        <f>Inputs!A16</f>
        <v>Target Size:</v>
      </c>
      <c r="B9" s="333"/>
      <c r="D9" s="332" t="str">
        <f>Inputs!A26</f>
        <v>Environmental Conditions:</v>
      </c>
      <c r="E9" s="334"/>
      <c r="F9" s="334"/>
      <c r="G9" s="333"/>
      <c r="H9" s="10"/>
      <c r="I9" s="11" t="s">
        <v>19</v>
      </c>
      <c r="J9" s="70">
        <f>Inputs!V38</f>
        <v>12</v>
      </c>
      <c r="K9" s="71">
        <f>Inputs!W38</f>
        <v>0</v>
      </c>
    </row>
    <row r="10" spans="1:14" ht="18.600000000000001" thickTop="1" thickBot="1">
      <c r="A10" s="4" t="str">
        <f>Inputs!V16</f>
        <v>Traverse Size [m]</v>
      </c>
      <c r="B10" s="38">
        <f>Inputs!V17</f>
        <v>2.2999999999999998</v>
      </c>
      <c r="D10" s="5" t="str">
        <f>Inputs!A27</f>
        <v>Air Temperature [°C]:</v>
      </c>
      <c r="E10" s="6"/>
      <c r="F10" s="325">
        <f>Inputs!V27</f>
        <v>0</v>
      </c>
      <c r="G10" s="326"/>
      <c r="I10" s="332" t="str">
        <f>Inputs!A39</f>
        <v>Rounds Information:</v>
      </c>
      <c r="J10" s="334"/>
      <c r="K10" s="333"/>
    </row>
    <row r="11" spans="1:14" ht="18.600000000000001" thickTop="1" thickBot="1">
      <c r="A11" s="4" t="str">
        <f>Inputs!W16</f>
        <v>Elevation Size [m]</v>
      </c>
      <c r="B11" s="38">
        <f>Inputs!W17</f>
        <v>2.2999999999999998</v>
      </c>
      <c r="D11" s="5" t="str">
        <f>Inputs!A28</f>
        <v>Altitude [m]:</v>
      </c>
      <c r="E11" s="8"/>
      <c r="F11" s="325">
        <f>Inputs!V28</f>
        <v>0</v>
      </c>
      <c r="G11" s="326"/>
      <c r="H11" s="148"/>
      <c r="I11" s="323" t="str">
        <f>Inputs!A40</f>
        <v>Rounds Type</v>
      </c>
      <c r="J11" s="324"/>
      <c r="K11" s="119" t="str">
        <f>Inputs!V40</f>
        <v>No. of Rounds</v>
      </c>
    </row>
    <row r="12" spans="1:14" ht="18.600000000000001" thickTop="1" thickBot="1">
      <c r="A12" s="4" t="str">
        <f>Inputs!V18</f>
        <v>Traverse Size [mills]</v>
      </c>
      <c r="B12" s="38">
        <f>Inputs!V19</f>
        <v>4.2124542124542126</v>
      </c>
      <c r="D12" s="5" t="str">
        <f>Inputs!A29</f>
        <v>Ammu. Temp. [°C]:</v>
      </c>
      <c r="E12" s="8"/>
      <c r="F12" s="325">
        <f>Inputs!V29</f>
        <v>0</v>
      </c>
      <c r="G12" s="326"/>
      <c r="H12" s="148"/>
      <c r="I12" s="323" t="str">
        <f>Inputs!A41</f>
        <v>Warm-Up</v>
      </c>
      <c r="J12" s="324"/>
      <c r="K12" s="39">
        <f>Inputs!V41</f>
        <v>1</v>
      </c>
    </row>
    <row r="13" spans="1:14" ht="18.600000000000001" thickTop="1" thickBot="1">
      <c r="A13" s="4" t="str">
        <f>Inputs!W18</f>
        <v>Elevation Size [mills]</v>
      </c>
      <c r="B13" s="38">
        <f>Inputs!W19</f>
        <v>4.2124542124542126</v>
      </c>
      <c r="D13" s="5" t="str">
        <f>Inputs!A30</f>
        <v>Crosswind [m/s]:</v>
      </c>
      <c r="E13" s="13"/>
      <c r="F13" s="325">
        <f>Inputs!V30</f>
        <v>5</v>
      </c>
      <c r="G13" s="326"/>
      <c r="H13" s="148"/>
      <c r="I13" s="323" t="str">
        <f>Inputs!A42</f>
        <v>Real Firing</v>
      </c>
      <c r="J13" s="324"/>
      <c r="K13" s="39">
        <f>Inputs!V42</f>
        <v>0</v>
      </c>
    </row>
    <row r="14" spans="1:14" ht="18.600000000000001" thickTop="1" thickBot="1">
      <c r="A14" s="4" t="str">
        <f>Inputs!A20</f>
        <v>Fire Type</v>
      </c>
      <c r="B14" s="38">
        <f>Inputs!V20</f>
        <v>0</v>
      </c>
      <c r="D14" s="327" t="str">
        <f>Inputs!A31</f>
        <v>Gun Jump:</v>
      </c>
      <c r="E14" s="328"/>
      <c r="F14" s="41" t="str">
        <f>Inputs!W31</f>
        <v>Traverse</v>
      </c>
      <c r="G14" s="42" t="str">
        <f>Inputs!V31</f>
        <v>Elevation</v>
      </c>
      <c r="H14" s="148"/>
      <c r="I14" s="323" t="str">
        <f>Inputs!A43</f>
        <v xml:space="preserve">Total in Target: </v>
      </c>
      <c r="J14" s="324"/>
      <c r="K14" s="39">
        <f>Inputs!V43</f>
        <v>0</v>
      </c>
    </row>
    <row r="15" spans="1:14" ht="19.5" customHeight="1" thickTop="1" thickBot="1">
      <c r="A15" s="4" t="str">
        <f>Inputs!A14</f>
        <v>Time:</v>
      </c>
      <c r="B15" s="37">
        <f>Inputs!V14</f>
        <v>0</v>
      </c>
      <c r="C15" s="14"/>
      <c r="D15" s="329" t="str">
        <f>Inputs!A32</f>
        <v>Single</v>
      </c>
      <c r="E15" s="321"/>
      <c r="F15" s="36">
        <f>Inputs!W32</f>
        <v>0</v>
      </c>
      <c r="G15" s="36">
        <f>Inputs!V32</f>
        <v>0</v>
      </c>
      <c r="H15" s="15"/>
      <c r="I15" s="323" t="str">
        <f>Inputs!A44</f>
        <v>Missing rounds</v>
      </c>
      <c r="J15" s="324"/>
      <c r="K15" s="39">
        <f>Inputs!V44</f>
        <v>0</v>
      </c>
    </row>
    <row r="16" spans="1:14" ht="19.5" customHeight="1" thickTop="1" thickBot="1">
      <c r="A16" s="4" t="str">
        <f>Inputs!A21</f>
        <v>A0- M.Velocity</v>
      </c>
      <c r="B16" s="38">
        <f>Inputs!V21</f>
        <v>0</v>
      </c>
      <c r="C16" s="14"/>
      <c r="D16" s="330" t="str">
        <f>Inputs!A33</f>
        <v>Burst</v>
      </c>
      <c r="E16" s="331"/>
      <c r="F16" s="36">
        <f>Inputs!W33</f>
        <v>0</v>
      </c>
      <c r="G16" s="36">
        <f>Inputs!V33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48"/>
      <c r="V18" s="2"/>
    </row>
    <row r="19" spans="1:22" ht="18.600000000000001" thickTop="1" thickBot="1">
      <c r="A19" s="317"/>
      <c r="B19" s="318"/>
      <c r="C19" s="306"/>
      <c r="D19" s="147" t="s">
        <v>33</v>
      </c>
      <c r="E19" s="12" t="s">
        <v>34</v>
      </c>
      <c r="F19" s="12" t="s">
        <v>33</v>
      </c>
      <c r="G19" s="12" t="s">
        <v>34</v>
      </c>
      <c r="H19" s="306"/>
      <c r="I19" s="306"/>
      <c r="J19" s="113"/>
      <c r="K19" s="113"/>
      <c r="U19" s="148"/>
      <c r="V19" s="2"/>
    </row>
    <row r="20" spans="1:22" ht="18.600000000000001" thickTop="1" thickBot="1">
      <c r="A20" s="146"/>
      <c r="B20" s="48">
        <f>Inputs!A53</f>
        <v>1</v>
      </c>
      <c r="C20" s="47">
        <f t="shared" ref="C20:C49" si="0">$B$8</f>
        <v>546</v>
      </c>
      <c r="D20" s="49" t="e">
        <f>IF(Inputs!V53="",NA(),Inputs!V53)</f>
        <v>#N/A</v>
      </c>
      <c r="E20" s="49" t="e">
        <f>IF(Inputs!W53="",NA(),Inputs!W53)</f>
        <v>#N/A</v>
      </c>
      <c r="F20" s="24" t="e">
        <f>IF(ISBLANK(D20*10/C20)," ",D20*10/C20)</f>
        <v>#N/A</v>
      </c>
      <c r="G20" s="24" t="e">
        <f>IF(ISBLANK(E20*10/C20)," ",E20*10/C20)</f>
        <v>#N/A</v>
      </c>
      <c r="H20" s="96">
        <f t="shared" ref="H20:H49" si="1">$B$7</f>
        <v>0</v>
      </c>
      <c r="I20" s="25">
        <f>$B$15</f>
        <v>0</v>
      </c>
      <c r="J20" s="114"/>
      <c r="K20" s="114"/>
      <c r="U20" s="148"/>
      <c r="V20" s="2"/>
    </row>
    <row r="21" spans="1:22" ht="18" thickBot="1">
      <c r="A21" s="146"/>
      <c r="B21" s="48">
        <f>Inputs!A54</f>
        <v>2</v>
      </c>
      <c r="C21" s="47">
        <f t="shared" si="0"/>
        <v>546</v>
      </c>
      <c r="D21" s="49" t="e">
        <f>IF(Inputs!V54="",NA(),Inputs!V54)</f>
        <v>#N/A</v>
      </c>
      <c r="E21" s="49" t="e">
        <f>IF(Inputs!W54="",NA(),Inputs!W54)</f>
        <v>#N/A</v>
      </c>
      <c r="F21" s="24" t="e">
        <f t="shared" ref="F21:F49" si="2">IF(ISBLANK(D21*10/C21)," ",D21*10/C21)</f>
        <v>#N/A</v>
      </c>
      <c r="G21" s="24" t="e">
        <f t="shared" ref="G21:G49" si="3">IF(ISBLANK(E21*10/C21)," ",E21*10/C21)</f>
        <v>#N/A</v>
      </c>
      <c r="H21" s="96">
        <f t="shared" si="1"/>
        <v>0</v>
      </c>
      <c r="I21" s="25">
        <f t="shared" ref="I21:I49" si="4">$B$15</f>
        <v>0</v>
      </c>
      <c r="J21" s="114"/>
      <c r="K21" s="114"/>
      <c r="U21" s="148"/>
      <c r="V21" s="2"/>
    </row>
    <row r="22" spans="1:22" ht="18" thickBot="1">
      <c r="A22" s="146"/>
      <c r="B22" s="48">
        <f>Inputs!A55</f>
        <v>3</v>
      </c>
      <c r="C22" s="47">
        <f>$B$8</f>
        <v>546</v>
      </c>
      <c r="D22" s="49" t="e">
        <f>IF(Inputs!V55="",NA(),Inputs!V55)</f>
        <v>#N/A</v>
      </c>
      <c r="E22" s="49" t="e">
        <f>IF(Inputs!W55="",NA(),Inputs!W55)</f>
        <v>#N/A</v>
      </c>
      <c r="F22" s="24" t="e">
        <f t="shared" si="2"/>
        <v>#N/A</v>
      </c>
      <c r="G22" s="24" t="e">
        <f t="shared" si="3"/>
        <v>#N/A</v>
      </c>
      <c r="H22" s="96">
        <f t="shared" si="1"/>
        <v>0</v>
      </c>
      <c r="I22" s="25">
        <f t="shared" si="4"/>
        <v>0</v>
      </c>
      <c r="J22" s="114"/>
      <c r="K22" s="114"/>
      <c r="U22" s="148"/>
      <c r="V22" s="2"/>
    </row>
    <row r="23" spans="1:22" ht="18" thickBot="1">
      <c r="A23" s="146"/>
      <c r="B23" s="48">
        <f>Inputs!A56</f>
        <v>4</v>
      </c>
      <c r="C23" s="47">
        <f t="shared" si="0"/>
        <v>546</v>
      </c>
      <c r="D23" s="49" t="e">
        <f>IF(Inputs!V56="",NA(),Inputs!V56)</f>
        <v>#N/A</v>
      </c>
      <c r="E23" s="49" t="e">
        <f>IF(Inputs!W56="",NA(),Inputs!W56)</f>
        <v>#N/A</v>
      </c>
      <c r="F23" s="24" t="e">
        <f t="shared" si="2"/>
        <v>#N/A</v>
      </c>
      <c r="G23" s="24" t="e">
        <f t="shared" si="3"/>
        <v>#N/A</v>
      </c>
      <c r="H23" s="96">
        <f t="shared" si="1"/>
        <v>0</v>
      </c>
      <c r="I23" s="25">
        <f t="shared" si="4"/>
        <v>0</v>
      </c>
      <c r="J23" s="114"/>
      <c r="K23" s="114"/>
      <c r="U23" s="148"/>
      <c r="V23" s="2"/>
    </row>
    <row r="24" spans="1:22" ht="18" thickBot="1">
      <c r="A24" s="146"/>
      <c r="B24" s="48">
        <f>Inputs!A57</f>
        <v>5</v>
      </c>
      <c r="C24" s="47">
        <f t="shared" si="0"/>
        <v>546</v>
      </c>
      <c r="D24" s="49" t="e">
        <f>IF(Inputs!V57="",NA(),Inputs!V57)</f>
        <v>#N/A</v>
      </c>
      <c r="E24" s="49" t="e">
        <f>IF(Inputs!W57="",NA(),Inputs!W57)</f>
        <v>#N/A</v>
      </c>
      <c r="F24" s="24" t="e">
        <f t="shared" si="2"/>
        <v>#N/A</v>
      </c>
      <c r="G24" s="24" t="e">
        <f t="shared" si="3"/>
        <v>#N/A</v>
      </c>
      <c r="H24" s="96">
        <f t="shared" si="1"/>
        <v>0</v>
      </c>
      <c r="I24" s="25">
        <f t="shared" si="4"/>
        <v>0</v>
      </c>
      <c r="J24" s="114"/>
      <c r="K24" s="114"/>
      <c r="U24" s="148"/>
      <c r="V24" s="2"/>
    </row>
    <row r="25" spans="1:22" ht="18" thickBot="1">
      <c r="A25" s="146"/>
      <c r="B25" s="48">
        <f>Inputs!A58</f>
        <v>6</v>
      </c>
      <c r="C25" s="47">
        <f t="shared" si="0"/>
        <v>546</v>
      </c>
      <c r="D25" s="49" t="e">
        <f>IF(Inputs!V58="",NA(),Inputs!V58)</f>
        <v>#N/A</v>
      </c>
      <c r="E25" s="49" t="e">
        <f>IF(Inputs!W58="",NA(),Inputs!W58)</f>
        <v>#N/A</v>
      </c>
      <c r="F25" s="24" t="e">
        <f t="shared" si="2"/>
        <v>#N/A</v>
      </c>
      <c r="G25" s="24" t="e">
        <f t="shared" si="3"/>
        <v>#N/A</v>
      </c>
      <c r="H25" s="96">
        <f t="shared" si="1"/>
        <v>0</v>
      </c>
      <c r="I25" s="25">
        <f t="shared" si="4"/>
        <v>0</v>
      </c>
      <c r="J25" s="114"/>
      <c r="K25" s="114"/>
      <c r="U25" s="148"/>
      <c r="V25" s="2"/>
    </row>
    <row r="26" spans="1:22" ht="18" thickBot="1">
      <c r="A26" s="146"/>
      <c r="B26" s="48">
        <f>Inputs!A59</f>
        <v>7</v>
      </c>
      <c r="C26" s="47">
        <f t="shared" si="0"/>
        <v>546</v>
      </c>
      <c r="D26" s="49" t="e">
        <f>IF(Inputs!V59="",NA(),Inputs!V59)</f>
        <v>#N/A</v>
      </c>
      <c r="E26" s="49" t="e">
        <f>IF(Inputs!W59="",NA(),Inputs!W59)</f>
        <v>#N/A</v>
      </c>
      <c r="F26" s="24" t="e">
        <f t="shared" si="2"/>
        <v>#N/A</v>
      </c>
      <c r="G26" s="24" t="e">
        <f t="shared" si="3"/>
        <v>#N/A</v>
      </c>
      <c r="H26" s="96">
        <f t="shared" si="1"/>
        <v>0</v>
      </c>
      <c r="I26" s="25">
        <f t="shared" si="4"/>
        <v>0</v>
      </c>
      <c r="J26" s="114"/>
      <c r="K26" s="114"/>
      <c r="U26" s="148"/>
      <c r="V26" s="2"/>
    </row>
    <row r="27" spans="1:22" ht="18" thickBot="1">
      <c r="A27" s="146"/>
      <c r="B27" s="48">
        <f>Inputs!A60</f>
        <v>8</v>
      </c>
      <c r="C27" s="47">
        <f t="shared" si="0"/>
        <v>546</v>
      </c>
      <c r="D27" s="49" t="e">
        <f>IF(Inputs!V60="",NA(),Inputs!V60)</f>
        <v>#N/A</v>
      </c>
      <c r="E27" s="49" t="e">
        <f>IF(Inputs!W60="",NA(),Inputs!W60)</f>
        <v>#N/A</v>
      </c>
      <c r="F27" s="24" t="e">
        <f t="shared" si="2"/>
        <v>#N/A</v>
      </c>
      <c r="G27" s="24" t="e">
        <f t="shared" si="3"/>
        <v>#N/A</v>
      </c>
      <c r="H27" s="96">
        <f t="shared" si="1"/>
        <v>0</v>
      </c>
      <c r="I27" s="25">
        <f t="shared" si="4"/>
        <v>0</v>
      </c>
      <c r="J27" s="114"/>
      <c r="K27" s="114"/>
      <c r="U27" s="148"/>
      <c r="V27" s="2"/>
    </row>
    <row r="28" spans="1:22" ht="18" thickBot="1">
      <c r="A28" s="146"/>
      <c r="B28" s="48">
        <f>Inputs!A61</f>
        <v>9</v>
      </c>
      <c r="C28" s="47">
        <f t="shared" si="0"/>
        <v>546</v>
      </c>
      <c r="D28" s="49" t="e">
        <f>IF(Inputs!V61="",NA(),Inputs!V61)</f>
        <v>#N/A</v>
      </c>
      <c r="E28" s="49" t="e">
        <f>IF(Inputs!W61="",NA(),Inputs!W61)</f>
        <v>#N/A</v>
      </c>
      <c r="F28" s="24" t="e">
        <f t="shared" si="2"/>
        <v>#N/A</v>
      </c>
      <c r="G28" s="24" t="e">
        <f t="shared" si="3"/>
        <v>#N/A</v>
      </c>
      <c r="H28" s="96">
        <f t="shared" si="1"/>
        <v>0</v>
      </c>
      <c r="I28" s="25">
        <f t="shared" si="4"/>
        <v>0</v>
      </c>
      <c r="J28" s="114"/>
      <c r="K28" s="114"/>
      <c r="U28" s="148"/>
      <c r="V28" s="2"/>
    </row>
    <row r="29" spans="1:22" ht="18" thickBot="1">
      <c r="A29" s="146"/>
      <c r="B29" s="48">
        <f>Inputs!A62</f>
        <v>10</v>
      </c>
      <c r="C29" s="47">
        <f t="shared" si="0"/>
        <v>546</v>
      </c>
      <c r="D29" s="49" t="e">
        <f>IF(Inputs!V62="",NA(),Inputs!V62)</f>
        <v>#N/A</v>
      </c>
      <c r="E29" s="49" t="e">
        <f>IF(Inputs!W62="",NA(),Inputs!W62)</f>
        <v>#N/A</v>
      </c>
      <c r="F29" s="24" t="e">
        <f t="shared" si="2"/>
        <v>#N/A</v>
      </c>
      <c r="G29" s="24" t="e">
        <f t="shared" si="3"/>
        <v>#N/A</v>
      </c>
      <c r="H29" s="96">
        <f t="shared" si="1"/>
        <v>0</v>
      </c>
      <c r="I29" s="25">
        <f t="shared" si="4"/>
        <v>0</v>
      </c>
      <c r="J29" s="114"/>
      <c r="K29" s="114"/>
      <c r="U29" s="148"/>
      <c r="V29" s="2"/>
    </row>
    <row r="30" spans="1:22" ht="18" thickBot="1">
      <c r="A30" s="146"/>
      <c r="B30" s="48">
        <f>Inputs!A63</f>
        <v>11</v>
      </c>
      <c r="C30" s="47">
        <f t="shared" si="0"/>
        <v>546</v>
      </c>
      <c r="D30" s="49" t="e">
        <f>IF(Inputs!V63="",NA(),Inputs!V63)</f>
        <v>#N/A</v>
      </c>
      <c r="E30" s="49" t="e">
        <f>IF(Inputs!W63="",NA(),Inputs!W63)</f>
        <v>#N/A</v>
      </c>
      <c r="F30" s="24" t="e">
        <f t="shared" si="2"/>
        <v>#N/A</v>
      </c>
      <c r="G30" s="24" t="e">
        <f t="shared" si="3"/>
        <v>#N/A</v>
      </c>
      <c r="H30" s="96">
        <f t="shared" si="1"/>
        <v>0</v>
      </c>
      <c r="I30" s="25">
        <f t="shared" si="4"/>
        <v>0</v>
      </c>
      <c r="J30" s="114"/>
      <c r="K30" s="114"/>
      <c r="U30" s="148"/>
      <c r="V30" s="2"/>
    </row>
    <row r="31" spans="1:22" ht="18" thickBot="1">
      <c r="A31" s="146"/>
      <c r="B31" s="48">
        <f>Inputs!A64</f>
        <v>12</v>
      </c>
      <c r="C31" s="47">
        <f t="shared" si="0"/>
        <v>546</v>
      </c>
      <c r="D31" s="49" t="e">
        <f>IF(Inputs!V64="",NA(),Inputs!V64)</f>
        <v>#N/A</v>
      </c>
      <c r="E31" s="49" t="e">
        <f>IF(Inputs!W64="",NA(),Inputs!W64)</f>
        <v>#N/A</v>
      </c>
      <c r="F31" s="24" t="e">
        <f t="shared" si="2"/>
        <v>#N/A</v>
      </c>
      <c r="G31" s="24" t="e">
        <f t="shared" si="3"/>
        <v>#N/A</v>
      </c>
      <c r="H31" s="96">
        <f t="shared" si="1"/>
        <v>0</v>
      </c>
      <c r="I31" s="25">
        <f t="shared" si="4"/>
        <v>0</v>
      </c>
      <c r="J31" s="114"/>
      <c r="K31" s="114"/>
      <c r="U31" s="148"/>
      <c r="V31" s="2"/>
    </row>
    <row r="32" spans="1:22" ht="18" thickBot="1">
      <c r="A32" s="146"/>
      <c r="B32" s="48">
        <f>Inputs!A65</f>
        <v>13</v>
      </c>
      <c r="C32" s="47">
        <f t="shared" si="0"/>
        <v>546</v>
      </c>
      <c r="D32" s="49" t="e">
        <f>IF(Inputs!V65="",NA(),Inputs!V65)</f>
        <v>#N/A</v>
      </c>
      <c r="E32" s="49" t="e">
        <f>IF(Inputs!W65="",NA(),Inputs!W65)</f>
        <v>#N/A</v>
      </c>
      <c r="F32" s="24" t="e">
        <f t="shared" si="2"/>
        <v>#N/A</v>
      </c>
      <c r="G32" s="24" t="e">
        <f t="shared" si="3"/>
        <v>#N/A</v>
      </c>
      <c r="H32" s="96">
        <f t="shared" si="1"/>
        <v>0</v>
      </c>
      <c r="I32" s="25">
        <f t="shared" si="4"/>
        <v>0</v>
      </c>
      <c r="J32" s="114"/>
      <c r="K32" s="114"/>
      <c r="U32" s="148"/>
      <c r="V32" s="2"/>
    </row>
    <row r="33" spans="1:22" ht="18" thickBot="1">
      <c r="A33" s="146"/>
      <c r="B33" s="48">
        <f>Inputs!A66</f>
        <v>14</v>
      </c>
      <c r="C33" s="47">
        <f t="shared" si="0"/>
        <v>546</v>
      </c>
      <c r="D33" s="49" t="e">
        <f>IF(Inputs!V66="",NA(),Inputs!V66)</f>
        <v>#N/A</v>
      </c>
      <c r="E33" s="49" t="e">
        <f>IF(Inputs!W66="",NA(),Inputs!W66)</f>
        <v>#N/A</v>
      </c>
      <c r="F33" s="24" t="e">
        <f t="shared" si="2"/>
        <v>#N/A</v>
      </c>
      <c r="G33" s="24" t="e">
        <f t="shared" si="3"/>
        <v>#N/A</v>
      </c>
      <c r="H33" s="96">
        <f t="shared" si="1"/>
        <v>0</v>
      </c>
      <c r="I33" s="25">
        <f t="shared" si="4"/>
        <v>0</v>
      </c>
      <c r="J33" s="114"/>
      <c r="K33" s="114"/>
      <c r="U33" s="148"/>
      <c r="V33" s="2"/>
    </row>
    <row r="34" spans="1:22" ht="18" thickBot="1">
      <c r="A34" s="146"/>
      <c r="B34" s="48">
        <f>Inputs!A67</f>
        <v>15</v>
      </c>
      <c r="C34" s="47">
        <f t="shared" si="0"/>
        <v>546</v>
      </c>
      <c r="D34" s="49" t="e">
        <f>IF(Inputs!V67="",NA(),Inputs!V67)</f>
        <v>#N/A</v>
      </c>
      <c r="E34" s="49" t="e">
        <f>IF(Inputs!W67="",NA(),Inputs!W67)</f>
        <v>#N/A</v>
      </c>
      <c r="F34" s="24" t="e">
        <f t="shared" si="2"/>
        <v>#N/A</v>
      </c>
      <c r="G34" s="24" t="e">
        <f t="shared" si="3"/>
        <v>#N/A</v>
      </c>
      <c r="H34" s="96">
        <f t="shared" si="1"/>
        <v>0</v>
      </c>
      <c r="I34" s="25">
        <f t="shared" si="4"/>
        <v>0</v>
      </c>
      <c r="J34" s="114"/>
      <c r="K34" s="114"/>
      <c r="U34" s="148"/>
      <c r="V34" s="2"/>
    </row>
    <row r="35" spans="1:22" ht="18" thickBot="1">
      <c r="A35" s="146"/>
      <c r="B35" s="48">
        <f>Inputs!A68</f>
        <v>16</v>
      </c>
      <c r="C35" s="47">
        <f t="shared" si="0"/>
        <v>546</v>
      </c>
      <c r="D35" s="49" t="e">
        <f>IF(Inputs!V68="",NA(),Inputs!V68)</f>
        <v>#N/A</v>
      </c>
      <c r="E35" s="49" t="e">
        <f>IF(Inputs!W68="",NA(),Inputs!W68)</f>
        <v>#N/A</v>
      </c>
      <c r="F35" s="24" t="e">
        <f t="shared" si="2"/>
        <v>#N/A</v>
      </c>
      <c r="G35" s="24" t="e">
        <f t="shared" si="3"/>
        <v>#N/A</v>
      </c>
      <c r="H35" s="96">
        <f t="shared" si="1"/>
        <v>0</v>
      </c>
      <c r="I35" s="25">
        <f t="shared" si="4"/>
        <v>0</v>
      </c>
      <c r="J35" s="114"/>
      <c r="K35" s="114"/>
      <c r="U35" s="148"/>
      <c r="V35" s="2"/>
    </row>
    <row r="36" spans="1:22" ht="18" thickBot="1">
      <c r="A36" s="146"/>
      <c r="B36" s="48">
        <f>Inputs!A69</f>
        <v>17</v>
      </c>
      <c r="C36" s="47">
        <f t="shared" si="0"/>
        <v>546</v>
      </c>
      <c r="D36" s="49" t="e">
        <f>IF(Inputs!V69="",NA(),Inputs!V69)</f>
        <v>#N/A</v>
      </c>
      <c r="E36" s="49" t="e">
        <f>IF(Inputs!W69="",NA(),Inputs!W69)</f>
        <v>#N/A</v>
      </c>
      <c r="F36" s="24" t="e">
        <f t="shared" si="2"/>
        <v>#N/A</v>
      </c>
      <c r="G36" s="24" t="e">
        <f t="shared" si="3"/>
        <v>#N/A</v>
      </c>
      <c r="H36" s="96">
        <f t="shared" si="1"/>
        <v>0</v>
      </c>
      <c r="I36" s="25">
        <f t="shared" si="4"/>
        <v>0</v>
      </c>
      <c r="J36" s="114"/>
      <c r="K36" s="114"/>
      <c r="U36" s="148"/>
      <c r="V36" s="2"/>
    </row>
    <row r="37" spans="1:22" ht="18" thickBot="1">
      <c r="A37" s="146"/>
      <c r="B37" s="48">
        <f>Inputs!A70</f>
        <v>18</v>
      </c>
      <c r="C37" s="47">
        <f t="shared" si="0"/>
        <v>546</v>
      </c>
      <c r="D37" s="49" t="e">
        <f>IF(Inputs!V70="",NA(),Inputs!V70)</f>
        <v>#N/A</v>
      </c>
      <c r="E37" s="49" t="e">
        <f>IF(Inputs!W70="",NA(),Inputs!W70)</f>
        <v>#N/A</v>
      </c>
      <c r="F37" s="24" t="e">
        <f t="shared" si="2"/>
        <v>#N/A</v>
      </c>
      <c r="G37" s="24" t="e">
        <f t="shared" si="3"/>
        <v>#N/A</v>
      </c>
      <c r="H37" s="96">
        <f t="shared" si="1"/>
        <v>0</v>
      </c>
      <c r="I37" s="25">
        <f t="shared" si="4"/>
        <v>0</v>
      </c>
      <c r="J37" s="114"/>
      <c r="K37" s="114"/>
      <c r="U37" s="148"/>
      <c r="V37" s="2"/>
    </row>
    <row r="38" spans="1:22" ht="18" thickBot="1">
      <c r="A38" s="146"/>
      <c r="B38" s="48">
        <f>Inputs!A71</f>
        <v>19</v>
      </c>
      <c r="C38" s="47">
        <f t="shared" si="0"/>
        <v>546</v>
      </c>
      <c r="D38" s="49" t="e">
        <f>IF(Inputs!V71="",NA(),Inputs!V71)</f>
        <v>#N/A</v>
      </c>
      <c r="E38" s="49" t="e">
        <f>IF(Inputs!W71="",NA(),Inputs!W71)</f>
        <v>#N/A</v>
      </c>
      <c r="F38" s="24" t="e">
        <f t="shared" si="2"/>
        <v>#N/A</v>
      </c>
      <c r="G38" s="24" t="e">
        <f t="shared" si="3"/>
        <v>#N/A</v>
      </c>
      <c r="H38" s="96">
        <f t="shared" si="1"/>
        <v>0</v>
      </c>
      <c r="I38" s="25">
        <f t="shared" si="4"/>
        <v>0</v>
      </c>
      <c r="J38" s="114"/>
      <c r="K38" s="114"/>
      <c r="U38" s="148"/>
      <c r="V38" s="2"/>
    </row>
    <row r="39" spans="1:22" ht="18" thickBot="1">
      <c r="A39" s="146"/>
      <c r="B39" s="48">
        <f>Inputs!A72</f>
        <v>20</v>
      </c>
      <c r="C39" s="47">
        <f t="shared" si="0"/>
        <v>546</v>
      </c>
      <c r="D39" s="49" t="e">
        <f>IF(Inputs!V72="",NA(),Inputs!V72)</f>
        <v>#N/A</v>
      </c>
      <c r="E39" s="49" t="e">
        <f>IF(Inputs!W72="",NA(),Inputs!W72)</f>
        <v>#N/A</v>
      </c>
      <c r="F39" s="24" t="e">
        <f t="shared" si="2"/>
        <v>#N/A</v>
      </c>
      <c r="G39" s="24" t="e">
        <f t="shared" si="3"/>
        <v>#N/A</v>
      </c>
      <c r="H39" s="96">
        <f t="shared" si="1"/>
        <v>0</v>
      </c>
      <c r="I39" s="25">
        <f t="shared" si="4"/>
        <v>0</v>
      </c>
      <c r="J39" s="114"/>
      <c r="K39" s="114"/>
      <c r="U39" s="148"/>
      <c r="V39" s="2"/>
    </row>
    <row r="40" spans="1:22" ht="18" thickBot="1">
      <c r="A40" s="146"/>
      <c r="B40" s="48">
        <f>Inputs!A73</f>
        <v>21</v>
      </c>
      <c r="C40" s="47">
        <f t="shared" si="0"/>
        <v>546</v>
      </c>
      <c r="D40" s="49" t="e">
        <f>IF(Inputs!V73="",NA(),Inputs!V73)</f>
        <v>#N/A</v>
      </c>
      <c r="E40" s="49" t="e">
        <f>IF(Inputs!W73="",NA(),Inputs!W73)</f>
        <v>#N/A</v>
      </c>
      <c r="F40" s="24" t="e">
        <f t="shared" si="2"/>
        <v>#N/A</v>
      </c>
      <c r="G40" s="24" t="e">
        <f t="shared" si="3"/>
        <v>#N/A</v>
      </c>
      <c r="H40" s="96">
        <f t="shared" si="1"/>
        <v>0</v>
      </c>
      <c r="I40" s="25">
        <f t="shared" si="4"/>
        <v>0</v>
      </c>
      <c r="J40" s="114"/>
      <c r="K40" s="114"/>
      <c r="U40" s="148"/>
      <c r="V40" s="2"/>
    </row>
    <row r="41" spans="1:22" ht="18" thickBot="1">
      <c r="A41" s="146"/>
      <c r="B41" s="48">
        <f>Inputs!A74</f>
        <v>22</v>
      </c>
      <c r="C41" s="47">
        <f t="shared" si="0"/>
        <v>546</v>
      </c>
      <c r="D41" s="49" t="e">
        <f>IF(Inputs!V74="",NA(),Inputs!V74)</f>
        <v>#N/A</v>
      </c>
      <c r="E41" s="49" t="e">
        <f>IF(Inputs!W74="",NA(),Inputs!W74)</f>
        <v>#N/A</v>
      </c>
      <c r="F41" s="24" t="e">
        <f t="shared" si="2"/>
        <v>#N/A</v>
      </c>
      <c r="G41" s="24" t="e">
        <f t="shared" si="3"/>
        <v>#N/A</v>
      </c>
      <c r="H41" s="96">
        <f t="shared" si="1"/>
        <v>0</v>
      </c>
      <c r="I41" s="25">
        <f t="shared" si="4"/>
        <v>0</v>
      </c>
      <c r="J41" s="114"/>
      <c r="K41" s="114"/>
      <c r="U41" s="148"/>
      <c r="V41" s="2"/>
    </row>
    <row r="42" spans="1:22" ht="18" thickBot="1">
      <c r="A42" s="146"/>
      <c r="B42" s="48">
        <f>Inputs!A75</f>
        <v>23</v>
      </c>
      <c r="C42" s="47">
        <f t="shared" si="0"/>
        <v>546</v>
      </c>
      <c r="D42" s="49" t="e">
        <f>IF(Inputs!V75="",NA(),Inputs!V75)</f>
        <v>#N/A</v>
      </c>
      <c r="E42" s="49" t="e">
        <f>IF(Inputs!W75="",NA(),Inputs!W75)</f>
        <v>#N/A</v>
      </c>
      <c r="F42" s="24" t="e">
        <f t="shared" si="2"/>
        <v>#N/A</v>
      </c>
      <c r="G42" s="24" t="e">
        <f t="shared" si="3"/>
        <v>#N/A</v>
      </c>
      <c r="H42" s="96">
        <f t="shared" si="1"/>
        <v>0</v>
      </c>
      <c r="I42" s="25">
        <f t="shared" si="4"/>
        <v>0</v>
      </c>
      <c r="J42" s="114"/>
      <c r="K42" s="114"/>
      <c r="U42" s="148"/>
      <c r="V42" s="2"/>
    </row>
    <row r="43" spans="1:22" ht="18" thickBot="1">
      <c r="A43" s="146"/>
      <c r="B43" s="48">
        <f>Inputs!A76</f>
        <v>24</v>
      </c>
      <c r="C43" s="47">
        <f t="shared" si="0"/>
        <v>546</v>
      </c>
      <c r="D43" s="49" t="e">
        <f>IF(Inputs!V76="",NA(),Inputs!V76)</f>
        <v>#N/A</v>
      </c>
      <c r="E43" s="49" t="e">
        <f>IF(Inputs!W76="",NA(),Inputs!W76)</f>
        <v>#N/A</v>
      </c>
      <c r="F43" s="24" t="e">
        <f t="shared" si="2"/>
        <v>#N/A</v>
      </c>
      <c r="G43" s="24" t="e">
        <f t="shared" si="3"/>
        <v>#N/A</v>
      </c>
      <c r="H43" s="96">
        <f t="shared" si="1"/>
        <v>0</v>
      </c>
      <c r="I43" s="25">
        <f t="shared" si="4"/>
        <v>0</v>
      </c>
      <c r="J43" s="114"/>
      <c r="K43" s="114"/>
      <c r="U43" s="148"/>
      <c r="V43" s="2"/>
    </row>
    <row r="44" spans="1:22" ht="18" thickBot="1">
      <c r="A44" s="146"/>
      <c r="B44" s="48">
        <f>Inputs!A77</f>
        <v>25</v>
      </c>
      <c r="C44" s="47">
        <f t="shared" si="0"/>
        <v>546</v>
      </c>
      <c r="D44" s="49" t="e">
        <f>IF(Inputs!V77="",NA(),Inputs!V77)</f>
        <v>#N/A</v>
      </c>
      <c r="E44" s="49" t="e">
        <f>IF(Inputs!W77="",NA(),Inputs!W77)</f>
        <v>#N/A</v>
      </c>
      <c r="F44" s="24" t="e">
        <f t="shared" si="2"/>
        <v>#N/A</v>
      </c>
      <c r="G44" s="24" t="e">
        <f t="shared" si="3"/>
        <v>#N/A</v>
      </c>
      <c r="H44" s="96">
        <f t="shared" si="1"/>
        <v>0</v>
      </c>
      <c r="I44" s="25">
        <f t="shared" si="4"/>
        <v>0</v>
      </c>
      <c r="J44" s="114"/>
      <c r="K44" s="114"/>
      <c r="U44" s="148"/>
      <c r="V44" s="2"/>
    </row>
    <row r="45" spans="1:22" ht="18" thickBot="1">
      <c r="A45" s="146"/>
      <c r="B45" s="48">
        <f>Inputs!A78</f>
        <v>26</v>
      </c>
      <c r="C45" s="47">
        <f t="shared" si="0"/>
        <v>546</v>
      </c>
      <c r="D45" s="49" t="e">
        <f>IF(Inputs!V78="",NA(),Inputs!V78)</f>
        <v>#N/A</v>
      </c>
      <c r="E45" s="49" t="e">
        <f>IF(Inputs!W78="",NA(),Inputs!W78)</f>
        <v>#N/A</v>
      </c>
      <c r="F45" s="24" t="e">
        <f t="shared" si="2"/>
        <v>#N/A</v>
      </c>
      <c r="G45" s="24" t="e">
        <f t="shared" si="3"/>
        <v>#N/A</v>
      </c>
      <c r="H45" s="96">
        <f t="shared" si="1"/>
        <v>0</v>
      </c>
      <c r="I45" s="25">
        <f t="shared" si="4"/>
        <v>0</v>
      </c>
      <c r="J45" s="114"/>
      <c r="K45" s="114"/>
      <c r="U45" s="148"/>
      <c r="V45" s="2"/>
    </row>
    <row r="46" spans="1:22" ht="18" thickBot="1">
      <c r="A46" s="146"/>
      <c r="B46" s="48">
        <f>Inputs!A79</f>
        <v>27</v>
      </c>
      <c r="C46" s="47">
        <f t="shared" si="0"/>
        <v>546</v>
      </c>
      <c r="D46" s="49" t="e">
        <f>IF(Inputs!V79="",NA(),Inputs!V79)</f>
        <v>#N/A</v>
      </c>
      <c r="E46" s="49" t="e">
        <f>IF(Inputs!W79="",NA(),Inputs!W79)</f>
        <v>#N/A</v>
      </c>
      <c r="F46" s="24" t="e">
        <f t="shared" si="2"/>
        <v>#N/A</v>
      </c>
      <c r="G46" s="24" t="e">
        <f t="shared" si="3"/>
        <v>#N/A</v>
      </c>
      <c r="H46" s="96">
        <f t="shared" si="1"/>
        <v>0</v>
      </c>
      <c r="I46" s="25">
        <f t="shared" si="4"/>
        <v>0</v>
      </c>
      <c r="J46" s="114"/>
      <c r="K46" s="114"/>
      <c r="U46" s="148"/>
      <c r="V46" s="2"/>
    </row>
    <row r="47" spans="1:22" ht="18" thickBot="1">
      <c r="A47" s="146"/>
      <c r="B47" s="48">
        <f>Inputs!A80</f>
        <v>28</v>
      </c>
      <c r="C47" s="47">
        <f t="shared" si="0"/>
        <v>546</v>
      </c>
      <c r="D47" s="49" t="e">
        <f>IF(Inputs!V80="",NA(),Inputs!V80)</f>
        <v>#N/A</v>
      </c>
      <c r="E47" s="49" t="e">
        <f>IF(Inputs!W80="",NA(),Inputs!W80)</f>
        <v>#N/A</v>
      </c>
      <c r="F47" s="24" t="e">
        <f t="shared" si="2"/>
        <v>#N/A</v>
      </c>
      <c r="G47" s="24" t="e">
        <f t="shared" si="3"/>
        <v>#N/A</v>
      </c>
      <c r="H47" s="96">
        <f t="shared" si="1"/>
        <v>0</v>
      </c>
      <c r="I47" s="25">
        <f t="shared" si="4"/>
        <v>0</v>
      </c>
      <c r="J47" s="114"/>
      <c r="K47" s="114"/>
      <c r="U47" s="148"/>
      <c r="V47" s="2"/>
    </row>
    <row r="48" spans="1:22" ht="18" thickBot="1">
      <c r="A48" s="146"/>
      <c r="B48" s="48">
        <f>Inputs!A81</f>
        <v>29</v>
      </c>
      <c r="C48" s="47">
        <f t="shared" si="0"/>
        <v>546</v>
      </c>
      <c r="D48" s="49" t="e">
        <f>IF(Inputs!V81="",NA(),Inputs!V81)</f>
        <v>#N/A</v>
      </c>
      <c r="E48" s="49" t="e">
        <f>IF(Inputs!W81="",NA(),Inputs!W81)</f>
        <v>#N/A</v>
      </c>
      <c r="F48" s="24" t="e">
        <f t="shared" si="2"/>
        <v>#N/A</v>
      </c>
      <c r="G48" s="24" t="e">
        <f t="shared" si="3"/>
        <v>#N/A</v>
      </c>
      <c r="H48" s="96">
        <f t="shared" si="1"/>
        <v>0</v>
      </c>
      <c r="I48" s="25">
        <f t="shared" si="4"/>
        <v>0</v>
      </c>
      <c r="J48" s="114"/>
      <c r="K48" s="114"/>
      <c r="U48" s="148"/>
      <c r="V48" s="2"/>
    </row>
    <row r="49" spans="1:22" ht="18" thickBot="1">
      <c r="A49" s="146"/>
      <c r="B49" s="48">
        <f>Inputs!A82</f>
        <v>30</v>
      </c>
      <c r="C49" s="47">
        <f t="shared" si="0"/>
        <v>546</v>
      </c>
      <c r="D49" s="49" t="e">
        <f>IF(Inputs!V82="",NA(),Inputs!V82)</f>
        <v>#N/A</v>
      </c>
      <c r="E49" s="49" t="e">
        <f>IF(Inputs!W82="",NA(),Inputs!W82)</f>
        <v>#N/A</v>
      </c>
      <c r="F49" s="24" t="e">
        <f t="shared" si="2"/>
        <v>#N/A</v>
      </c>
      <c r="G49" s="24" t="e">
        <f t="shared" si="3"/>
        <v>#N/A</v>
      </c>
      <c r="H49" s="96">
        <f t="shared" si="1"/>
        <v>0</v>
      </c>
      <c r="I49" s="25">
        <f t="shared" si="4"/>
        <v>0</v>
      </c>
      <c r="J49" s="114"/>
      <c r="K49" s="114"/>
      <c r="U49" s="148"/>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t="e">
        <f t="array" ref="D51">AVERAGE(IF(ISNUMBER(D20:D49),D20:D49))</f>
        <v>#DIV/0!</v>
      </c>
      <c r="E51" s="95" t="e">
        <f t="array" ref="E51">AVERAGE(IF(ISNUMBER(E20:E49),E20:E49))</f>
        <v>#DIV/0!</v>
      </c>
      <c r="F51" s="95" t="e">
        <f t="array" ref="F51">AVERAGE(IF(ISNUMBER(F20:F49),F20:F49))</f>
        <v>#DIV/0!</v>
      </c>
      <c r="G51" s="95" t="e">
        <f t="array" ref="G51">AVERAGE(IF(ISNUMBER(G20:G49),G20:G49))</f>
        <v>#DIV/0!</v>
      </c>
      <c r="H51" s="26" t="s">
        <v>33</v>
      </c>
      <c r="I51" s="27" t="e">
        <f>100*(NORMDIST(B12/2,F51,F52,1)-NORMDIST(-B12/2,F51,F52,1))</f>
        <v>#DIV/0!</v>
      </c>
      <c r="J51" s="28"/>
      <c r="K51" s="28"/>
      <c r="M51" s="28"/>
    </row>
    <row r="52" spans="1:22" ht="19.5" customHeight="1" thickTop="1">
      <c r="B52" s="315" t="s">
        <v>42</v>
      </c>
      <c r="C52" s="316"/>
      <c r="D52" s="29" t="e">
        <f t="array" ref="D52">STDEV(IF(ISNUMBER(D20:D49),D20:D49))</f>
        <v>#DIV/0!</v>
      </c>
      <c r="E52" s="29" t="e">
        <f t="array" ref="E52">STDEV(IF(ISNUMBER(E20:E49),E20:E49))</f>
        <v>#DIV/0!</v>
      </c>
      <c r="F52" s="45" t="e">
        <f t="array" ref="F52">STDEV(IF(ISNUMBER(F20:F49),F20:F49))</f>
        <v>#DIV/0!</v>
      </c>
      <c r="G52" s="45" t="e">
        <f t="array" ref="G52">STDEV(IF(ISNUMBER(G20:G49),G20:G49))</f>
        <v>#DIV/0!</v>
      </c>
      <c r="H52" s="26" t="s">
        <v>34</v>
      </c>
      <c r="I52" s="30" t="e">
        <f>100*(NORMDIST(B13/2,G51,G52,1)-NORMDIST(-B13/2,G51,G52,1))</f>
        <v>#DIV/0!</v>
      </c>
      <c r="J52" s="28"/>
      <c r="K52" s="28"/>
    </row>
    <row r="53" spans="1:22" ht="18.75" customHeight="1">
      <c r="B53" s="315" t="s">
        <v>43</v>
      </c>
      <c r="C53" s="316"/>
      <c r="D53" s="29">
        <f t="array" ref="D53">ABS(MAX(IF(ISNUMBER(D20:D49),(D20:D49))-(MIN(IF(ISNUMBER(D20:D49),(D20:D49))))))</f>
        <v>0</v>
      </c>
      <c r="E53" s="29">
        <f t="array" ref="E53">ABS(MAX(IF(ISNUMBER(E20:E49),(E20:E49))-(MIN(IF(ISNUMBER(E20:E49),(E20:E49))))))</f>
        <v>0</v>
      </c>
      <c r="F53" s="90">
        <f t="array" ref="F53">ABS(MAX(IF(ISNUMBER(F20:F49),(F20:F49))-(MIN(IF(ISNUMBER(F20:F49),(F20:F49))))))</f>
        <v>0</v>
      </c>
      <c r="G53" s="90">
        <f t="array" ref="G53">ABS(MAX(IF(ISNUMBER(G20:G49),(G20:G49))-(MIN(IF(ISNUMBER(G20:G49),(G20:G49))))))</f>
        <v>0</v>
      </c>
      <c r="H53" s="91" t="s">
        <v>44</v>
      </c>
      <c r="I53" s="46" t="e">
        <f>1-(1-(I51*I52/10000))^5</f>
        <v>#DIV/0!</v>
      </c>
      <c r="J53" s="115"/>
      <c r="K53" s="115"/>
      <c r="L53" s="31"/>
    </row>
    <row r="54" spans="1:22" ht="18.75" customHeight="1" thickBot="1">
      <c r="B54" s="309" t="s">
        <v>45</v>
      </c>
      <c r="C54" s="310"/>
      <c r="D54" s="32" t="e">
        <f t="array" ref="D54">MAX(ABS(MAX(IF(NOT(ISNA(D20:D49)),D20:D49))-AVERAGE(IF(ISNUMBER(D20:D49),D20:D49))),ABS(MIN(IF(NOT(ISNA(D20:D49)),D20:D49))-AVERAGE(IF(ISNUMBER(D20:D49),D20:D49))))</f>
        <v>#DIV/0!</v>
      </c>
      <c r="E54" s="32" t="e">
        <f t="array" ref="E54">MAX(ABS(MAX(IF(NOT(ISNA(E20:E49)),E20:E49))-AVERAGE(IF(ISNUMBER(E20:E49),E20:E49))),ABS(MIN(IF(NOT(ISNA(E20:E49)),E20:E49))-AVERAGE(IF(ISNUMBER(E20:E49),E20:E49))))</f>
        <v>#DIV/0!</v>
      </c>
      <c r="F54" s="32" t="e">
        <f t="array" ref="F54">MAX(ABS(MAX(IF(NOT(ISNA(F20:F49)),F20:F49))-AVERAGE(IF(ISNUMBER(F20:F49),F20:F49))),ABS(MIN(IF(NOT(ISNA(F20:F49)),F20:F49))-AVERAGE(IF(ISNUMBER(F20:F49),F20:F49))))</f>
        <v>#DIV/0!</v>
      </c>
      <c r="G54" s="32" t="e">
        <f t="array" ref="G54">MAX(ABS(MAX(IF(NOT(ISNA(G20:G49)),G20:G49))-AVERAGE(IF(ISNUMBER(G20:G49),G20:G49))),ABS(MIN(IF(NOT(ISNA(G20:G49)),G20:G49))-AVERAGE(IF(ISNUMBER(G20:G49),G20:G49))))</f>
        <v>#DIV/0!</v>
      </c>
      <c r="H54" s="91" t="s">
        <v>56</v>
      </c>
      <c r="I54" s="46" t="e">
        <f>1-(1-(I51*I52/10000))^3</f>
        <v>#DIV/0!</v>
      </c>
      <c r="J54" s="115"/>
      <c r="K54" s="153"/>
      <c r="L54" s="31"/>
    </row>
    <row r="55" spans="1:22" ht="21.6" thickTop="1">
      <c r="B55" s="33"/>
      <c r="H55" s="91" t="s">
        <v>57</v>
      </c>
      <c r="I55" s="46" t="e">
        <f>1-(1-(I51*I52/10000))^2</f>
        <v>#DIV/0!</v>
      </c>
      <c r="J55" s="115"/>
      <c r="K55" s="115"/>
    </row>
    <row r="56" spans="1:22" ht="18.75" customHeight="1">
      <c r="C56" s="34"/>
      <c r="E56" s="35"/>
      <c r="H56" s="91" t="s">
        <v>58</v>
      </c>
      <c r="I56" s="46" t="e">
        <f>1-(1-(I51*I52/10000))^1</f>
        <v>#DIV/0!</v>
      </c>
      <c r="J56" s="115"/>
      <c r="K56" s="115"/>
    </row>
    <row r="57" spans="1:22" ht="23.4" thickBot="1">
      <c r="H57" s="92" t="str">
        <f>Inputs!A6</f>
        <v>SW Ver:</v>
      </c>
      <c r="I57" s="88"/>
      <c r="J57" s="116"/>
      <c r="K57" s="116"/>
    </row>
    <row r="58" spans="1:22" ht="23.4" thickBot="1">
      <c r="H58" s="87" t="str">
        <f>Inputs!A7</f>
        <v>FCS App:</v>
      </c>
      <c r="I58" s="89">
        <f>Inputs!V7</f>
        <v>0</v>
      </c>
      <c r="J58" s="117"/>
      <c r="K58" s="117"/>
      <c r="L58" s="43" t="s">
        <v>50</v>
      </c>
      <c r="M58" s="44">
        <f t="array" ref="M58">MAX(IF(NOT(ISNA(D20:D49)),D20:D49))</f>
        <v>0</v>
      </c>
      <c r="N58" s="44">
        <f t="array" ref="N58">MAX(IF(NOT(ISNA(E20:E49)),E20:E49))</f>
        <v>0</v>
      </c>
    </row>
    <row r="59" spans="1:22" ht="23.4" thickBot="1">
      <c r="H59" s="87" t="str">
        <f>Inputs!A8</f>
        <v>EDSS Control:</v>
      </c>
      <c r="I59" s="89">
        <f>Inputs!V8</f>
        <v>0</v>
      </c>
      <c r="J59" s="117"/>
      <c r="K59" s="117"/>
      <c r="L59" s="43" t="s">
        <v>51</v>
      </c>
      <c r="M59" s="44">
        <f t="array" ref="M59">MIN(IF(NOT(ISNA(D20:D49)),D20:D49))</f>
        <v>0</v>
      </c>
      <c r="N59" s="44">
        <f t="array" ref="N59">MIN(IF(NOT(ISNA(E20:E49)),E20:E49))</f>
        <v>0</v>
      </c>
    </row>
    <row r="60" spans="1:22" ht="23.4" thickBot="1">
      <c r="H60" s="87" t="str">
        <f>Inputs!A9</f>
        <v>FCS Servo:</v>
      </c>
      <c r="I60" s="89">
        <f>Inputs!V9</f>
        <v>0</v>
      </c>
      <c r="J60" s="117"/>
      <c r="K60" s="117"/>
      <c r="L60" s="43"/>
      <c r="M60" s="44"/>
      <c r="N60" s="44"/>
    </row>
    <row r="61" spans="1:22">
      <c r="L61" s="43"/>
      <c r="M61" s="44">
        <f>M59</f>
        <v>0</v>
      </c>
      <c r="N61" s="44">
        <f>N59</f>
        <v>0</v>
      </c>
    </row>
    <row r="62" spans="1:22">
      <c r="L62" s="43"/>
      <c r="M62" s="44">
        <f>M59</f>
        <v>0</v>
      </c>
      <c r="N62" s="44">
        <f>N58</f>
        <v>0</v>
      </c>
    </row>
    <row r="63" spans="1:22">
      <c r="L63" s="43"/>
      <c r="M63" s="44">
        <f>M58</f>
        <v>0</v>
      </c>
      <c r="N63" s="44">
        <f>N58</f>
        <v>0</v>
      </c>
    </row>
    <row r="64" spans="1:22">
      <c r="H64" s="145">
        <f>(B10/2)*100</f>
        <v>114.99999999999999</v>
      </c>
      <c r="I64" s="145">
        <f>(B11/2)*100</f>
        <v>114.99999999999999</v>
      </c>
      <c r="J64" s="40"/>
      <c r="K64" s="40"/>
      <c r="L64" s="43"/>
      <c r="M64" s="44">
        <f>M58</f>
        <v>0</v>
      </c>
      <c r="N64" s="44">
        <f>N59</f>
        <v>0</v>
      </c>
      <c r="V64" s="2"/>
    </row>
    <row r="65" spans="8:22">
      <c r="H65" s="145">
        <v>115</v>
      </c>
      <c r="I65" s="145">
        <f>(B11/2)*-100</f>
        <v>-114.99999999999999</v>
      </c>
      <c r="J65" s="40"/>
      <c r="K65" s="40"/>
      <c r="L65" s="43"/>
      <c r="M65" s="44">
        <f>M59</f>
        <v>0</v>
      </c>
      <c r="N65" s="44">
        <f>N59</f>
        <v>0</v>
      </c>
      <c r="V65" s="2"/>
    </row>
    <row r="66" spans="8:22">
      <c r="H66" s="145">
        <f>(B10/2)*-100</f>
        <v>-114.99999999999999</v>
      </c>
      <c r="I66" s="145">
        <f>(B11/2)*-100</f>
        <v>-114.99999999999999</v>
      </c>
      <c r="J66" s="40"/>
      <c r="K66" s="40"/>
      <c r="V66" s="2"/>
    </row>
    <row r="67" spans="8:22">
      <c r="H67" s="145">
        <f>(B10/2)*-100</f>
        <v>-114.99999999999999</v>
      </c>
      <c r="I67" s="145">
        <f>(B11/2)*100</f>
        <v>114.99999999999999</v>
      </c>
      <c r="J67" s="40"/>
      <c r="K67" s="40"/>
      <c r="V67" s="2"/>
    </row>
    <row r="68" spans="8:22">
      <c r="H68" s="145">
        <f>(B10/2)*100</f>
        <v>114.99999999999999</v>
      </c>
      <c r="I68" s="145">
        <f>(B11/2)*100</f>
        <v>114.99999999999999</v>
      </c>
      <c r="J68" s="40"/>
      <c r="K68" s="40"/>
      <c r="V68" s="2"/>
    </row>
    <row r="84" spans="5:22">
      <c r="E84" s="2" t="s">
        <v>47</v>
      </c>
      <c r="V84" s="2"/>
    </row>
  </sheetData>
  <sheetProtection password="CEE5" sheet="1" objects="1" scenarios="1"/>
  <mergeCells count="36">
    <mergeCell ref="B53:C53"/>
    <mergeCell ref="B54:C54"/>
    <mergeCell ref="H18:H19"/>
    <mergeCell ref="I18:I19"/>
    <mergeCell ref="B50:G50"/>
    <mergeCell ref="H50:I50"/>
    <mergeCell ref="B51:C51"/>
    <mergeCell ref="B52:C52"/>
    <mergeCell ref="D14:E14"/>
    <mergeCell ref="I14:J14"/>
    <mergeCell ref="D15:E15"/>
    <mergeCell ref="I15:J15"/>
    <mergeCell ref="D16:E16"/>
    <mergeCell ref="A18:A19"/>
    <mergeCell ref="B18:B19"/>
    <mergeCell ref="C18:C19"/>
    <mergeCell ref="D18:E18"/>
    <mergeCell ref="F18:G18"/>
    <mergeCell ref="F11:G11"/>
    <mergeCell ref="I11:J11"/>
    <mergeCell ref="F12:G12"/>
    <mergeCell ref="I12:J12"/>
    <mergeCell ref="F13:G13"/>
    <mergeCell ref="I13:J13"/>
    <mergeCell ref="I10:K10"/>
    <mergeCell ref="B1:I1"/>
    <mergeCell ref="B4:I4"/>
    <mergeCell ref="A5:B5"/>
    <mergeCell ref="D5:G5"/>
    <mergeCell ref="I5:K5"/>
    <mergeCell ref="F6:G6"/>
    <mergeCell ref="F7:G7"/>
    <mergeCell ref="F8:G8"/>
    <mergeCell ref="A9:B9"/>
    <mergeCell ref="D9:G9"/>
    <mergeCell ref="F10:G10"/>
  </mergeCells>
  <printOptions horizontalCentered="1"/>
  <pageMargins left="0" right="0" top="0" bottom="0" header="0" footer="0"/>
  <pageSetup scale="57"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55" zoomScaleNormal="55" zoomScaleSheetLayoutView="75" workbookViewId="0">
      <selection sqref="A1:M87"/>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2.664062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48"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14" ht="33" customHeight="1">
      <c r="A1" s="143"/>
      <c r="B1" s="307" t="str">
        <f>Inputs!A1</f>
        <v>Firing- BMP ATK MK44 30mm  UT30MK2</v>
      </c>
      <c r="C1" s="308"/>
      <c r="D1" s="308"/>
      <c r="E1" s="308"/>
      <c r="F1" s="308"/>
      <c r="G1" s="308"/>
      <c r="H1" s="308"/>
      <c r="I1" s="308"/>
      <c r="J1" s="148"/>
      <c r="K1" s="148"/>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Static - Static. 
Range [m]:1002 0
Gun Jump: : 0 , 0
Mean:-0.02 , -0.08
Standard Deviation:0.39 , 0.56
Maximum Difference:1.06 , 1.43
Total in Target: 0 / 0</v>
      </c>
    </row>
    <row r="2" spans="1:14" ht="18.75" customHeight="1" thickBot="1">
      <c r="B2" s="3" t="str">
        <f>Inputs!A2</f>
        <v>Commander:</v>
      </c>
      <c r="C2" s="67">
        <f>Inputs!X2</f>
        <v>0</v>
      </c>
      <c r="D2" s="3" t="str">
        <f>Inputs!A3</f>
        <v xml:space="preserve">Gunner: </v>
      </c>
      <c r="E2" s="67">
        <f>Inputs!X3</f>
        <v>0</v>
      </c>
      <c r="F2" s="3" t="str">
        <f>Inputs!A4</f>
        <v xml:space="preserve">Loader: </v>
      </c>
      <c r="G2" s="66">
        <f>Inputs!X4</f>
        <v>0</v>
      </c>
      <c r="H2" s="3" t="str">
        <f>Inputs!A5</f>
        <v>Driver:</v>
      </c>
      <c r="I2" s="67">
        <f>Inputs!X5</f>
        <v>0</v>
      </c>
      <c r="J2" s="111"/>
      <c r="K2" s="111"/>
    </row>
    <row r="3" spans="1:14">
      <c r="A3" s="2" t="str">
        <f>Inputs!A11</f>
        <v>Project:</v>
      </c>
      <c r="B3" s="75" t="str">
        <f>Inputs!X11</f>
        <v>EMINT</v>
      </c>
      <c r="C3" s="74"/>
      <c r="D3" s="74"/>
      <c r="E3" s="74"/>
      <c r="F3" s="74"/>
      <c r="G3" s="74"/>
      <c r="H3" s="74"/>
      <c r="I3" s="74"/>
      <c r="J3" s="112"/>
      <c r="K3" s="112"/>
    </row>
    <row r="4" spans="1:14" ht="18.600000000000001" thickBot="1">
      <c r="A4" s="2" t="str">
        <f>Inputs!A47</f>
        <v xml:space="preserve">Remarks: </v>
      </c>
      <c r="B4" s="337">
        <f>Inputs!X47</f>
        <v>0</v>
      </c>
      <c r="C4" s="337"/>
      <c r="D4" s="337"/>
      <c r="E4" s="337"/>
      <c r="F4" s="337"/>
      <c r="G4" s="337"/>
      <c r="H4" s="337"/>
      <c r="I4" s="337"/>
      <c r="J4" s="112"/>
      <c r="K4" s="112"/>
    </row>
    <row r="5" spans="1:14" ht="18.600000000000001" thickTop="1" thickBot="1">
      <c r="A5" s="332" t="s">
        <v>6</v>
      </c>
      <c r="B5" s="333"/>
      <c r="D5" s="332" t="str">
        <f>Inputs!A22</f>
        <v>Operational Conditions:</v>
      </c>
      <c r="E5" s="334"/>
      <c r="F5" s="334"/>
      <c r="G5" s="333"/>
      <c r="I5" s="332" t="str">
        <f>Inputs!A34</f>
        <v>Tank/Target Status</v>
      </c>
      <c r="J5" s="334"/>
      <c r="K5" s="333"/>
    </row>
    <row r="6" spans="1:14" ht="18.600000000000001" thickTop="1" thickBot="1">
      <c r="A6" s="4" t="str">
        <f>Inputs!A12</f>
        <v>Location:</v>
      </c>
      <c r="B6" s="68" t="str">
        <f>Inputs!X12</f>
        <v>Myanmar</v>
      </c>
      <c r="D6" s="5" t="str">
        <f>Inputs!A23</f>
        <v>Turret Mode:</v>
      </c>
      <c r="E6" s="6"/>
      <c r="F6" s="335">
        <f>Inputs!X23</f>
        <v>0</v>
      </c>
      <c r="G6" s="336"/>
      <c r="I6" s="149" t="str">
        <f>Inputs!A35</f>
        <v>Item:</v>
      </c>
      <c r="J6" s="151" t="s">
        <v>10</v>
      </c>
      <c r="K6" s="150" t="s">
        <v>11</v>
      </c>
    </row>
    <row r="7" spans="1:14" ht="18.600000000000001" thickTop="1" thickBot="1">
      <c r="A7" s="4" t="str">
        <f>Inputs!A13</f>
        <v>Date:</v>
      </c>
      <c r="B7" s="69">
        <f>Inputs!X13</f>
        <v>0</v>
      </c>
      <c r="D7" s="5" t="str">
        <f>Inputs!A24</f>
        <v>Ammunition:</v>
      </c>
      <c r="E7" s="8"/>
      <c r="F7" s="335" t="str">
        <f>Inputs!X24</f>
        <v>25 mm HE</v>
      </c>
      <c r="G7" s="336"/>
      <c r="I7" s="9" t="s">
        <v>14</v>
      </c>
      <c r="J7" s="70" t="str">
        <f>Inputs!X36</f>
        <v>Static</v>
      </c>
      <c r="K7" s="71">
        <f>Inputs!Y36</f>
        <v>0</v>
      </c>
    </row>
    <row r="8" spans="1:14" ht="18.600000000000001" thickTop="1" thickBot="1">
      <c r="A8" s="4" t="str">
        <f>Inputs!A15</f>
        <v>Range [m]:</v>
      </c>
      <c r="B8" s="120">
        <f>Inputs!X15</f>
        <v>1002</v>
      </c>
      <c r="D8" s="5" t="str">
        <f>Inputs!A25</f>
        <v>Aiming Through (Camera):</v>
      </c>
      <c r="E8" s="56"/>
      <c r="F8" s="335">
        <f>Inputs!X25</f>
        <v>0</v>
      </c>
      <c r="G8" s="336"/>
      <c r="I8" s="7" t="s">
        <v>16</v>
      </c>
      <c r="J8" s="70" t="str">
        <f>Inputs!X37</f>
        <v>Static</v>
      </c>
      <c r="K8" s="71">
        <f>Inputs!Y37</f>
        <v>0</v>
      </c>
    </row>
    <row r="9" spans="1:14" ht="18.600000000000001" thickTop="1" thickBot="1">
      <c r="A9" s="332" t="str">
        <f>Inputs!A16</f>
        <v>Target Size:</v>
      </c>
      <c r="B9" s="333"/>
      <c r="D9" s="332" t="str">
        <f>Inputs!A26</f>
        <v>Environmental Conditions:</v>
      </c>
      <c r="E9" s="334"/>
      <c r="F9" s="334"/>
      <c r="G9" s="333"/>
      <c r="H9" s="10"/>
      <c r="I9" s="11" t="s">
        <v>19</v>
      </c>
      <c r="J9" s="70">
        <f>Inputs!X38</f>
        <v>12</v>
      </c>
      <c r="K9" s="71">
        <f>Inputs!Y38</f>
        <v>0</v>
      </c>
    </row>
    <row r="10" spans="1:14" ht="18.600000000000001" thickTop="1" thickBot="1">
      <c r="A10" s="4" t="str">
        <f>Inputs!X16</f>
        <v>Traverse Size [m]</v>
      </c>
      <c r="B10" s="38">
        <f>Inputs!X17</f>
        <v>2.2999999999999998</v>
      </c>
      <c r="D10" s="5" t="str">
        <f>Inputs!A27</f>
        <v>Air Temperature [°C]:</v>
      </c>
      <c r="E10" s="6"/>
      <c r="F10" s="325">
        <f>Inputs!X27</f>
        <v>0</v>
      </c>
      <c r="G10" s="326"/>
      <c r="I10" s="332" t="str">
        <f>Inputs!A39</f>
        <v>Rounds Information:</v>
      </c>
      <c r="J10" s="334"/>
      <c r="K10" s="333"/>
    </row>
    <row r="11" spans="1:14" ht="18.600000000000001" thickTop="1" thickBot="1">
      <c r="A11" s="4" t="str">
        <f>Inputs!Y16</f>
        <v>Elevation Size [m]</v>
      </c>
      <c r="B11" s="38">
        <f>Inputs!Y17</f>
        <v>2.2999999999999998</v>
      </c>
      <c r="D11" s="5" t="str">
        <f>Inputs!A28</f>
        <v>Altitude [m]:</v>
      </c>
      <c r="E11" s="8"/>
      <c r="F11" s="325">
        <f>Inputs!X28</f>
        <v>0</v>
      </c>
      <c r="G11" s="326"/>
      <c r="H11" s="148"/>
      <c r="I11" s="323" t="str">
        <f>Inputs!A40</f>
        <v>Rounds Type</v>
      </c>
      <c r="J11" s="324"/>
      <c r="K11" s="119" t="str">
        <f>Inputs!X40</f>
        <v>No. of Rounds</v>
      </c>
    </row>
    <row r="12" spans="1:14" ht="18.600000000000001" thickTop="1" thickBot="1">
      <c r="A12" s="4" t="str">
        <f>Inputs!X18</f>
        <v>Traverse Size [mills]</v>
      </c>
      <c r="B12" s="38">
        <f>Inputs!X19</f>
        <v>2.2954091816367264</v>
      </c>
      <c r="D12" s="5" t="str">
        <f>Inputs!A29</f>
        <v>Ammu. Temp. [°C]:</v>
      </c>
      <c r="E12" s="8"/>
      <c r="F12" s="325">
        <f>Inputs!X29</f>
        <v>0</v>
      </c>
      <c r="G12" s="326"/>
      <c r="H12" s="148"/>
      <c r="I12" s="323" t="str">
        <f>Inputs!A41</f>
        <v>Warm-Up</v>
      </c>
      <c r="J12" s="324"/>
      <c r="K12" s="39">
        <f>Inputs!X41</f>
        <v>0</v>
      </c>
    </row>
    <row r="13" spans="1:14" ht="18.600000000000001" thickTop="1" thickBot="1">
      <c r="A13" s="4" t="str">
        <f>Inputs!Y18</f>
        <v>Elevation Size [mills]</v>
      </c>
      <c r="B13" s="38">
        <f>Inputs!Y19</f>
        <v>2.2954091816367264</v>
      </c>
      <c r="D13" s="5" t="str">
        <f>Inputs!A30</f>
        <v>Crosswind [m/s]:</v>
      </c>
      <c r="E13" s="13"/>
      <c r="F13" s="325">
        <f>Inputs!X30</f>
        <v>5</v>
      </c>
      <c r="G13" s="326"/>
      <c r="H13" s="148"/>
      <c r="I13" s="323" t="str">
        <f>Inputs!A42</f>
        <v>Real Firing</v>
      </c>
      <c r="J13" s="324"/>
      <c r="K13" s="39">
        <f>Inputs!X42</f>
        <v>0</v>
      </c>
    </row>
    <row r="14" spans="1:14" ht="18.600000000000001" thickTop="1" thickBot="1">
      <c r="A14" s="4" t="str">
        <f>Inputs!A20</f>
        <v>Fire Type</v>
      </c>
      <c r="B14" s="38">
        <f>Inputs!X20</f>
        <v>0</v>
      </c>
      <c r="D14" s="327" t="str">
        <f>Inputs!A31</f>
        <v>Gun Jump:</v>
      </c>
      <c r="E14" s="328"/>
      <c r="F14" s="41" t="str">
        <f>Inputs!Y31</f>
        <v>Traverse</v>
      </c>
      <c r="G14" s="42" t="str">
        <f>Inputs!X31</f>
        <v>Elevation</v>
      </c>
      <c r="H14" s="148"/>
      <c r="I14" s="323" t="str">
        <f>Inputs!A43</f>
        <v xml:space="preserve">Total in Target: </v>
      </c>
      <c r="J14" s="324"/>
      <c r="K14" s="39">
        <f>Inputs!X43</f>
        <v>0</v>
      </c>
    </row>
    <row r="15" spans="1:14" ht="19.5" customHeight="1" thickTop="1" thickBot="1">
      <c r="A15" s="4" t="str">
        <f>Inputs!A14</f>
        <v>Time:</v>
      </c>
      <c r="B15" s="37">
        <f>Inputs!X14</f>
        <v>0</v>
      </c>
      <c r="C15" s="14"/>
      <c r="D15" s="329" t="str">
        <f>Inputs!A32</f>
        <v>Single</v>
      </c>
      <c r="E15" s="321"/>
      <c r="F15" s="36">
        <f>Inputs!Y32</f>
        <v>0</v>
      </c>
      <c r="G15" s="36">
        <f>Inputs!X32</f>
        <v>0</v>
      </c>
      <c r="H15" s="15"/>
      <c r="I15" s="323" t="str">
        <f>Inputs!A44</f>
        <v>Missing rounds</v>
      </c>
      <c r="J15" s="324"/>
      <c r="K15" s="39">
        <f>Inputs!X44</f>
        <v>0</v>
      </c>
    </row>
    <row r="16" spans="1:14" ht="19.5" customHeight="1" thickTop="1" thickBot="1">
      <c r="A16" s="4" t="str">
        <f>Inputs!A21</f>
        <v>A0- M.Velocity</v>
      </c>
      <c r="B16" s="38">
        <f>Inputs!X21</f>
        <v>0</v>
      </c>
      <c r="C16" s="14"/>
      <c r="D16" s="330" t="str">
        <f>Inputs!A33</f>
        <v>Burst</v>
      </c>
      <c r="E16" s="331"/>
      <c r="F16" s="36">
        <f>Inputs!Y33</f>
        <v>0</v>
      </c>
      <c r="G16" s="36">
        <f>Inputs!X33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48"/>
      <c r="V18" s="2"/>
    </row>
    <row r="19" spans="1:22" ht="18.600000000000001" thickTop="1" thickBot="1">
      <c r="A19" s="317"/>
      <c r="B19" s="318"/>
      <c r="C19" s="306"/>
      <c r="D19" s="147" t="s">
        <v>33</v>
      </c>
      <c r="E19" s="12" t="s">
        <v>34</v>
      </c>
      <c r="F19" s="12" t="s">
        <v>33</v>
      </c>
      <c r="G19" s="12" t="s">
        <v>34</v>
      </c>
      <c r="H19" s="306"/>
      <c r="I19" s="306"/>
      <c r="J19" s="113"/>
      <c r="K19" s="113"/>
      <c r="U19" s="148"/>
      <c r="V19" s="2"/>
    </row>
    <row r="20" spans="1:22" ht="18.600000000000001" thickTop="1" thickBot="1">
      <c r="A20" s="146"/>
      <c r="B20" s="48">
        <f>Inputs!A53</f>
        <v>1</v>
      </c>
      <c r="C20" s="47">
        <f t="shared" ref="C20:C49" si="0">$B$8</f>
        <v>1002</v>
      </c>
      <c r="D20" s="49">
        <f>IF(Inputs!X53="",NA(),Inputs!X53)</f>
        <v>6</v>
      </c>
      <c r="E20" s="49">
        <f>IF(Inputs!Y53="",NA(),Inputs!Y53)</f>
        <v>38</v>
      </c>
      <c r="F20" s="24">
        <f>IF(ISBLANK(D20*10/C20)," ",D20*10/C20)</f>
        <v>5.9880239520958084E-2</v>
      </c>
      <c r="G20" s="24">
        <f>IF(ISBLANK(E20*10/C20)," ",E20*10/C20)</f>
        <v>0.37924151696606784</v>
      </c>
      <c r="H20" s="96">
        <f t="shared" ref="H20:H49" si="1">$B$7</f>
        <v>0</v>
      </c>
      <c r="I20" s="25">
        <f>$B$15</f>
        <v>0</v>
      </c>
      <c r="J20" s="114"/>
      <c r="K20" s="114"/>
      <c r="U20" s="148"/>
      <c r="V20" s="2"/>
    </row>
    <row r="21" spans="1:22" ht="18" thickBot="1">
      <c r="A21" s="146"/>
      <c r="B21" s="48">
        <f>Inputs!A54</f>
        <v>2</v>
      </c>
      <c r="C21" s="47">
        <f t="shared" si="0"/>
        <v>1002</v>
      </c>
      <c r="D21" s="49">
        <f>IF(Inputs!X54="",NA(),Inputs!X54)</f>
        <v>8</v>
      </c>
      <c r="E21" s="49">
        <f>IF(Inputs!Y54="",NA(),Inputs!Y54)</f>
        <v>13</v>
      </c>
      <c r="F21" s="24">
        <f t="shared" ref="F21:F49" si="2">IF(ISBLANK(D21*10/C21)," ",D21*10/C21)</f>
        <v>7.9840319361277445E-2</v>
      </c>
      <c r="G21" s="24">
        <f t="shared" ref="G21:G49" si="3">IF(ISBLANK(E21*10/C21)," ",E21*10/C21)</f>
        <v>0.12974051896207583</v>
      </c>
      <c r="H21" s="96">
        <f t="shared" si="1"/>
        <v>0</v>
      </c>
      <c r="I21" s="25">
        <f t="shared" ref="I21:I49" si="4">$B$15</f>
        <v>0</v>
      </c>
      <c r="J21" s="114"/>
      <c r="K21" s="114"/>
      <c r="U21" s="148"/>
      <c r="V21" s="2"/>
    </row>
    <row r="22" spans="1:22" ht="18" thickBot="1">
      <c r="A22" s="146"/>
      <c r="B22" s="48">
        <f>Inputs!A55</f>
        <v>3</v>
      </c>
      <c r="C22" s="47">
        <f>$B$8</f>
        <v>1002</v>
      </c>
      <c r="D22" s="49">
        <f>IF(Inputs!X55="",NA(),Inputs!X55)</f>
        <v>40</v>
      </c>
      <c r="E22" s="49">
        <f>IF(Inputs!Y55="",NA(),Inputs!Y55)</f>
        <v>-5</v>
      </c>
      <c r="F22" s="24">
        <f t="shared" si="2"/>
        <v>0.39920159680638723</v>
      </c>
      <c r="G22" s="24">
        <f t="shared" si="3"/>
        <v>-4.9900199600798403E-2</v>
      </c>
      <c r="H22" s="96">
        <f t="shared" si="1"/>
        <v>0</v>
      </c>
      <c r="I22" s="25">
        <f t="shared" si="4"/>
        <v>0</v>
      </c>
      <c r="J22" s="114"/>
      <c r="K22" s="114"/>
      <c r="U22" s="148"/>
      <c r="V22" s="2"/>
    </row>
    <row r="23" spans="1:22" ht="18" thickBot="1">
      <c r="A23" s="146"/>
      <c r="B23" s="48">
        <f>Inputs!A56</f>
        <v>4</v>
      </c>
      <c r="C23" s="47">
        <f t="shared" si="0"/>
        <v>1002</v>
      </c>
      <c r="D23" s="49">
        <f>IF(Inputs!X56="",NA(),Inputs!X56)</f>
        <v>-66</v>
      </c>
      <c r="E23" s="49">
        <f>IF(Inputs!Y56="",NA(),Inputs!Y56)</f>
        <v>17</v>
      </c>
      <c r="F23" s="24">
        <f t="shared" si="2"/>
        <v>-0.6586826347305389</v>
      </c>
      <c r="G23" s="24">
        <f t="shared" si="3"/>
        <v>0.16966067864271456</v>
      </c>
      <c r="H23" s="96">
        <f t="shared" si="1"/>
        <v>0</v>
      </c>
      <c r="I23" s="25">
        <f t="shared" si="4"/>
        <v>0</v>
      </c>
      <c r="J23" s="114"/>
      <c r="K23" s="114"/>
      <c r="U23" s="148"/>
      <c r="V23" s="2"/>
    </row>
    <row r="24" spans="1:22" ht="18" thickBot="1">
      <c r="A24" s="146"/>
      <c r="B24" s="48">
        <f>Inputs!A57</f>
        <v>5</v>
      </c>
      <c r="C24" s="47">
        <f t="shared" si="0"/>
        <v>1002</v>
      </c>
      <c r="D24" s="49">
        <f>IF(Inputs!X57="",NA(),Inputs!X57)</f>
        <v>0</v>
      </c>
      <c r="E24" s="49">
        <f>IF(Inputs!Y57="",NA(),Inputs!Y57)</f>
        <v>-105</v>
      </c>
      <c r="F24" s="24">
        <f t="shared" si="2"/>
        <v>0</v>
      </c>
      <c r="G24" s="24">
        <f t="shared" si="3"/>
        <v>-1.0479041916167664</v>
      </c>
      <c r="H24" s="96">
        <f t="shared" si="1"/>
        <v>0</v>
      </c>
      <c r="I24" s="25">
        <f t="shared" si="4"/>
        <v>0</v>
      </c>
      <c r="J24" s="114"/>
      <c r="K24" s="114"/>
      <c r="U24" s="148"/>
      <c r="V24" s="2"/>
    </row>
    <row r="25" spans="1:22" ht="18" thickBot="1">
      <c r="A25" s="146"/>
      <c r="B25" s="48">
        <f>Inputs!A58</f>
        <v>6</v>
      </c>
      <c r="C25" s="47">
        <f t="shared" si="0"/>
        <v>1002</v>
      </c>
      <c r="D25" s="49" t="e">
        <f>IF(Inputs!X58="",NA(),Inputs!X58)</f>
        <v>#N/A</v>
      </c>
      <c r="E25" s="49" t="e">
        <f>IF(Inputs!Y58="",NA(),Inputs!Y58)</f>
        <v>#N/A</v>
      </c>
      <c r="F25" s="24" t="e">
        <f t="shared" si="2"/>
        <v>#N/A</v>
      </c>
      <c r="G25" s="24" t="e">
        <f t="shared" si="3"/>
        <v>#N/A</v>
      </c>
      <c r="H25" s="96">
        <f t="shared" si="1"/>
        <v>0</v>
      </c>
      <c r="I25" s="25">
        <f t="shared" si="4"/>
        <v>0</v>
      </c>
      <c r="J25" s="114"/>
      <c r="K25" s="114"/>
      <c r="U25" s="148"/>
      <c r="V25" s="2"/>
    </row>
    <row r="26" spans="1:22" ht="18" thickBot="1">
      <c r="A26" s="146"/>
      <c r="B26" s="48">
        <f>Inputs!A59</f>
        <v>7</v>
      </c>
      <c r="C26" s="47">
        <f t="shared" si="0"/>
        <v>1002</v>
      </c>
      <c r="D26" s="49" t="e">
        <f>IF(Inputs!X59="",NA(),Inputs!X59)</f>
        <v>#N/A</v>
      </c>
      <c r="E26" s="49" t="e">
        <f>IF(Inputs!Y59="",NA(),Inputs!Y59)</f>
        <v>#N/A</v>
      </c>
      <c r="F26" s="24" t="e">
        <f t="shared" si="2"/>
        <v>#N/A</v>
      </c>
      <c r="G26" s="24" t="e">
        <f t="shared" si="3"/>
        <v>#N/A</v>
      </c>
      <c r="H26" s="96">
        <f t="shared" si="1"/>
        <v>0</v>
      </c>
      <c r="I26" s="25">
        <f t="shared" si="4"/>
        <v>0</v>
      </c>
      <c r="J26" s="114"/>
      <c r="K26" s="114"/>
      <c r="U26" s="148"/>
      <c r="V26" s="2"/>
    </row>
    <row r="27" spans="1:22" ht="18" thickBot="1">
      <c r="A27" s="146"/>
      <c r="B27" s="48">
        <f>Inputs!A60</f>
        <v>8</v>
      </c>
      <c r="C27" s="47">
        <f t="shared" si="0"/>
        <v>1002</v>
      </c>
      <c r="D27" s="49" t="e">
        <f>IF(Inputs!X60="",NA(),Inputs!X60)</f>
        <v>#N/A</v>
      </c>
      <c r="E27" s="49" t="e">
        <f>IF(Inputs!Y60="",NA(),Inputs!Y60)</f>
        <v>#N/A</v>
      </c>
      <c r="F27" s="24" t="e">
        <f t="shared" si="2"/>
        <v>#N/A</v>
      </c>
      <c r="G27" s="24" t="e">
        <f t="shared" si="3"/>
        <v>#N/A</v>
      </c>
      <c r="H27" s="96">
        <f t="shared" si="1"/>
        <v>0</v>
      </c>
      <c r="I27" s="25">
        <f t="shared" si="4"/>
        <v>0</v>
      </c>
      <c r="J27" s="114"/>
      <c r="K27" s="114"/>
      <c r="U27" s="148"/>
      <c r="V27" s="2"/>
    </row>
    <row r="28" spans="1:22" ht="18" thickBot="1">
      <c r="A28" s="146"/>
      <c r="B28" s="48">
        <f>Inputs!A61</f>
        <v>9</v>
      </c>
      <c r="C28" s="47">
        <f t="shared" si="0"/>
        <v>1002</v>
      </c>
      <c r="D28" s="49" t="e">
        <f>IF(Inputs!X61="",NA(),Inputs!X61)</f>
        <v>#N/A</v>
      </c>
      <c r="E28" s="49" t="e">
        <f>IF(Inputs!Y61="",NA(),Inputs!Y61)</f>
        <v>#N/A</v>
      </c>
      <c r="F28" s="24" t="e">
        <f t="shared" si="2"/>
        <v>#N/A</v>
      </c>
      <c r="G28" s="24" t="e">
        <f t="shared" si="3"/>
        <v>#N/A</v>
      </c>
      <c r="H28" s="96">
        <f t="shared" si="1"/>
        <v>0</v>
      </c>
      <c r="I28" s="25">
        <f t="shared" si="4"/>
        <v>0</v>
      </c>
      <c r="J28" s="114"/>
      <c r="K28" s="114"/>
      <c r="U28" s="148"/>
      <c r="V28" s="2"/>
    </row>
    <row r="29" spans="1:22" ht="18" thickBot="1">
      <c r="A29" s="146"/>
      <c r="B29" s="48">
        <f>Inputs!A62</f>
        <v>10</v>
      </c>
      <c r="C29" s="47">
        <f t="shared" si="0"/>
        <v>1002</v>
      </c>
      <c r="D29" s="49" t="e">
        <f>IF(Inputs!X62="",NA(),Inputs!X62)</f>
        <v>#N/A</v>
      </c>
      <c r="E29" s="49" t="e">
        <f>IF(Inputs!Y62="",NA(),Inputs!Y62)</f>
        <v>#N/A</v>
      </c>
      <c r="F29" s="24" t="e">
        <f t="shared" si="2"/>
        <v>#N/A</v>
      </c>
      <c r="G29" s="24" t="e">
        <f t="shared" si="3"/>
        <v>#N/A</v>
      </c>
      <c r="H29" s="96">
        <f t="shared" si="1"/>
        <v>0</v>
      </c>
      <c r="I29" s="25">
        <f t="shared" si="4"/>
        <v>0</v>
      </c>
      <c r="J29" s="114"/>
      <c r="K29" s="114"/>
      <c r="U29" s="148"/>
      <c r="V29" s="2"/>
    </row>
    <row r="30" spans="1:22" ht="18" thickBot="1">
      <c r="A30" s="146"/>
      <c r="B30" s="48">
        <f>Inputs!A63</f>
        <v>11</v>
      </c>
      <c r="C30" s="47">
        <f t="shared" si="0"/>
        <v>1002</v>
      </c>
      <c r="D30" s="49" t="e">
        <f>IF(Inputs!X63="",NA(),Inputs!X63)</f>
        <v>#N/A</v>
      </c>
      <c r="E30" s="49" t="e">
        <f>IF(Inputs!Y63="",NA(),Inputs!Y63)</f>
        <v>#N/A</v>
      </c>
      <c r="F30" s="24" t="e">
        <f t="shared" si="2"/>
        <v>#N/A</v>
      </c>
      <c r="G30" s="24" t="e">
        <f t="shared" si="3"/>
        <v>#N/A</v>
      </c>
      <c r="H30" s="96">
        <f t="shared" si="1"/>
        <v>0</v>
      </c>
      <c r="I30" s="25">
        <f t="shared" si="4"/>
        <v>0</v>
      </c>
      <c r="J30" s="114"/>
      <c r="K30" s="114"/>
      <c r="U30" s="148"/>
      <c r="V30" s="2"/>
    </row>
    <row r="31" spans="1:22" ht="18" thickBot="1">
      <c r="A31" s="146"/>
      <c r="B31" s="48">
        <f>Inputs!A64</f>
        <v>12</v>
      </c>
      <c r="C31" s="47">
        <f t="shared" si="0"/>
        <v>1002</v>
      </c>
      <c r="D31" s="49" t="e">
        <f>IF(Inputs!X64="",NA(),Inputs!X64)</f>
        <v>#N/A</v>
      </c>
      <c r="E31" s="49" t="e">
        <f>IF(Inputs!Y64="",NA(),Inputs!Y64)</f>
        <v>#N/A</v>
      </c>
      <c r="F31" s="24" t="e">
        <f t="shared" si="2"/>
        <v>#N/A</v>
      </c>
      <c r="G31" s="24" t="e">
        <f t="shared" si="3"/>
        <v>#N/A</v>
      </c>
      <c r="H31" s="96">
        <f t="shared" si="1"/>
        <v>0</v>
      </c>
      <c r="I31" s="25">
        <f t="shared" si="4"/>
        <v>0</v>
      </c>
      <c r="J31" s="114"/>
      <c r="K31" s="114"/>
      <c r="U31" s="148"/>
      <c r="V31" s="2"/>
    </row>
    <row r="32" spans="1:22" ht="18" thickBot="1">
      <c r="A32" s="146"/>
      <c r="B32" s="48">
        <f>Inputs!A65</f>
        <v>13</v>
      </c>
      <c r="C32" s="47">
        <f t="shared" si="0"/>
        <v>1002</v>
      </c>
      <c r="D32" s="49" t="e">
        <f>IF(Inputs!X65="",NA(),Inputs!X65)</f>
        <v>#N/A</v>
      </c>
      <c r="E32" s="49" t="e">
        <f>IF(Inputs!Y65="",NA(),Inputs!Y65)</f>
        <v>#N/A</v>
      </c>
      <c r="F32" s="24" t="e">
        <f t="shared" si="2"/>
        <v>#N/A</v>
      </c>
      <c r="G32" s="24" t="e">
        <f t="shared" si="3"/>
        <v>#N/A</v>
      </c>
      <c r="H32" s="96">
        <f t="shared" si="1"/>
        <v>0</v>
      </c>
      <c r="I32" s="25">
        <f t="shared" si="4"/>
        <v>0</v>
      </c>
      <c r="J32" s="114"/>
      <c r="K32" s="114"/>
      <c r="U32" s="148"/>
      <c r="V32" s="2"/>
    </row>
    <row r="33" spans="1:22" ht="18" thickBot="1">
      <c r="A33" s="146"/>
      <c r="B33" s="48">
        <f>Inputs!A66</f>
        <v>14</v>
      </c>
      <c r="C33" s="47">
        <f t="shared" si="0"/>
        <v>1002</v>
      </c>
      <c r="D33" s="49" t="e">
        <f>IF(Inputs!X66="",NA(),Inputs!X66)</f>
        <v>#N/A</v>
      </c>
      <c r="E33" s="49" t="e">
        <f>IF(Inputs!Y66="",NA(),Inputs!Y66)</f>
        <v>#N/A</v>
      </c>
      <c r="F33" s="24" t="e">
        <f t="shared" si="2"/>
        <v>#N/A</v>
      </c>
      <c r="G33" s="24" t="e">
        <f t="shared" si="3"/>
        <v>#N/A</v>
      </c>
      <c r="H33" s="96">
        <f t="shared" si="1"/>
        <v>0</v>
      </c>
      <c r="I33" s="25">
        <f t="shared" si="4"/>
        <v>0</v>
      </c>
      <c r="J33" s="114"/>
      <c r="K33" s="114"/>
      <c r="U33" s="148"/>
      <c r="V33" s="2"/>
    </row>
    <row r="34" spans="1:22" ht="18" thickBot="1">
      <c r="A34" s="146"/>
      <c r="B34" s="48">
        <f>Inputs!A67</f>
        <v>15</v>
      </c>
      <c r="C34" s="47">
        <f t="shared" si="0"/>
        <v>1002</v>
      </c>
      <c r="D34" s="49" t="e">
        <f>IF(Inputs!X67="",NA(),Inputs!X67)</f>
        <v>#N/A</v>
      </c>
      <c r="E34" s="49" t="e">
        <f>IF(Inputs!Y67="",NA(),Inputs!Y67)</f>
        <v>#N/A</v>
      </c>
      <c r="F34" s="24" t="e">
        <f t="shared" si="2"/>
        <v>#N/A</v>
      </c>
      <c r="G34" s="24" t="e">
        <f t="shared" si="3"/>
        <v>#N/A</v>
      </c>
      <c r="H34" s="96">
        <f t="shared" si="1"/>
        <v>0</v>
      </c>
      <c r="I34" s="25">
        <f t="shared" si="4"/>
        <v>0</v>
      </c>
      <c r="J34" s="114"/>
      <c r="K34" s="114"/>
      <c r="U34" s="148"/>
      <c r="V34" s="2"/>
    </row>
    <row r="35" spans="1:22" ht="18" thickBot="1">
      <c r="A35" s="146"/>
      <c r="B35" s="48">
        <f>Inputs!A68</f>
        <v>16</v>
      </c>
      <c r="C35" s="47">
        <f t="shared" si="0"/>
        <v>1002</v>
      </c>
      <c r="D35" s="49" t="e">
        <f>IF(Inputs!X68="",NA(),Inputs!X68)</f>
        <v>#N/A</v>
      </c>
      <c r="E35" s="49" t="e">
        <f>IF(Inputs!Y68="",NA(),Inputs!Y68)</f>
        <v>#N/A</v>
      </c>
      <c r="F35" s="24" t="e">
        <f t="shared" si="2"/>
        <v>#N/A</v>
      </c>
      <c r="G35" s="24" t="e">
        <f t="shared" si="3"/>
        <v>#N/A</v>
      </c>
      <c r="H35" s="96">
        <f t="shared" si="1"/>
        <v>0</v>
      </c>
      <c r="I35" s="25">
        <f t="shared" si="4"/>
        <v>0</v>
      </c>
      <c r="J35" s="114"/>
      <c r="K35" s="114"/>
      <c r="U35" s="148"/>
      <c r="V35" s="2"/>
    </row>
    <row r="36" spans="1:22" ht="18" thickBot="1">
      <c r="A36" s="146"/>
      <c r="B36" s="48">
        <f>Inputs!A69</f>
        <v>17</v>
      </c>
      <c r="C36" s="47">
        <f t="shared" si="0"/>
        <v>1002</v>
      </c>
      <c r="D36" s="49" t="e">
        <f>IF(Inputs!X69="",NA(),Inputs!X69)</f>
        <v>#N/A</v>
      </c>
      <c r="E36" s="49" t="e">
        <f>IF(Inputs!Y69="",NA(),Inputs!Y69)</f>
        <v>#N/A</v>
      </c>
      <c r="F36" s="24" t="e">
        <f t="shared" si="2"/>
        <v>#N/A</v>
      </c>
      <c r="G36" s="24" t="e">
        <f t="shared" si="3"/>
        <v>#N/A</v>
      </c>
      <c r="H36" s="96">
        <f t="shared" si="1"/>
        <v>0</v>
      </c>
      <c r="I36" s="25">
        <f t="shared" si="4"/>
        <v>0</v>
      </c>
      <c r="J36" s="114"/>
      <c r="K36" s="114"/>
      <c r="U36" s="148"/>
      <c r="V36" s="2"/>
    </row>
    <row r="37" spans="1:22" ht="18" thickBot="1">
      <c r="A37" s="146"/>
      <c r="B37" s="48">
        <f>Inputs!A70</f>
        <v>18</v>
      </c>
      <c r="C37" s="47">
        <f t="shared" si="0"/>
        <v>1002</v>
      </c>
      <c r="D37" s="49" t="e">
        <f>IF(Inputs!X70="",NA(),Inputs!X70)</f>
        <v>#N/A</v>
      </c>
      <c r="E37" s="49" t="e">
        <f>IF(Inputs!Y70="",NA(),Inputs!Y70)</f>
        <v>#N/A</v>
      </c>
      <c r="F37" s="24" t="e">
        <f t="shared" si="2"/>
        <v>#N/A</v>
      </c>
      <c r="G37" s="24" t="e">
        <f t="shared" si="3"/>
        <v>#N/A</v>
      </c>
      <c r="H37" s="96">
        <f t="shared" si="1"/>
        <v>0</v>
      </c>
      <c r="I37" s="25">
        <f t="shared" si="4"/>
        <v>0</v>
      </c>
      <c r="J37" s="114"/>
      <c r="K37" s="114"/>
      <c r="U37" s="148"/>
      <c r="V37" s="2"/>
    </row>
    <row r="38" spans="1:22" ht="18" thickBot="1">
      <c r="A38" s="146"/>
      <c r="B38" s="48">
        <f>Inputs!A71</f>
        <v>19</v>
      </c>
      <c r="C38" s="47">
        <f t="shared" si="0"/>
        <v>1002</v>
      </c>
      <c r="D38" s="49" t="e">
        <f>IF(Inputs!X71="",NA(),Inputs!X71)</f>
        <v>#N/A</v>
      </c>
      <c r="E38" s="49" t="e">
        <f>IF(Inputs!Y71="",NA(),Inputs!Y71)</f>
        <v>#N/A</v>
      </c>
      <c r="F38" s="24" t="e">
        <f t="shared" si="2"/>
        <v>#N/A</v>
      </c>
      <c r="G38" s="24" t="e">
        <f t="shared" si="3"/>
        <v>#N/A</v>
      </c>
      <c r="H38" s="96">
        <f t="shared" si="1"/>
        <v>0</v>
      </c>
      <c r="I38" s="25">
        <f t="shared" si="4"/>
        <v>0</v>
      </c>
      <c r="J38" s="114"/>
      <c r="K38" s="114"/>
      <c r="U38" s="148"/>
      <c r="V38" s="2"/>
    </row>
    <row r="39" spans="1:22" ht="18" thickBot="1">
      <c r="A39" s="146"/>
      <c r="B39" s="48">
        <f>Inputs!A72</f>
        <v>20</v>
      </c>
      <c r="C39" s="47">
        <f t="shared" si="0"/>
        <v>1002</v>
      </c>
      <c r="D39" s="49" t="e">
        <f>IF(Inputs!X72="",NA(),Inputs!X72)</f>
        <v>#N/A</v>
      </c>
      <c r="E39" s="49" t="e">
        <f>IF(Inputs!Y72="",NA(),Inputs!Y72)</f>
        <v>#N/A</v>
      </c>
      <c r="F39" s="24" t="e">
        <f t="shared" si="2"/>
        <v>#N/A</v>
      </c>
      <c r="G39" s="24" t="e">
        <f t="shared" si="3"/>
        <v>#N/A</v>
      </c>
      <c r="H39" s="96">
        <f t="shared" si="1"/>
        <v>0</v>
      </c>
      <c r="I39" s="25">
        <f t="shared" si="4"/>
        <v>0</v>
      </c>
      <c r="J39" s="114"/>
      <c r="K39" s="114"/>
      <c r="U39" s="148"/>
      <c r="V39" s="2"/>
    </row>
    <row r="40" spans="1:22" ht="18" thickBot="1">
      <c r="A40" s="146"/>
      <c r="B40" s="48">
        <f>Inputs!A73</f>
        <v>21</v>
      </c>
      <c r="C40" s="47">
        <f t="shared" si="0"/>
        <v>1002</v>
      </c>
      <c r="D40" s="49" t="e">
        <f>IF(Inputs!X73="",NA(),Inputs!X73)</f>
        <v>#N/A</v>
      </c>
      <c r="E40" s="49" t="e">
        <f>IF(Inputs!Y73="",NA(),Inputs!Y73)</f>
        <v>#N/A</v>
      </c>
      <c r="F40" s="24" t="e">
        <f t="shared" si="2"/>
        <v>#N/A</v>
      </c>
      <c r="G40" s="24" t="e">
        <f t="shared" si="3"/>
        <v>#N/A</v>
      </c>
      <c r="H40" s="96">
        <f t="shared" si="1"/>
        <v>0</v>
      </c>
      <c r="I40" s="25">
        <f t="shared" si="4"/>
        <v>0</v>
      </c>
      <c r="J40" s="114"/>
      <c r="K40" s="114"/>
      <c r="U40" s="148"/>
      <c r="V40" s="2"/>
    </row>
    <row r="41" spans="1:22" ht="18" thickBot="1">
      <c r="A41" s="146"/>
      <c r="B41" s="48">
        <f>Inputs!A74</f>
        <v>22</v>
      </c>
      <c r="C41" s="47">
        <f t="shared" si="0"/>
        <v>1002</v>
      </c>
      <c r="D41" s="49" t="e">
        <f>IF(Inputs!X74="",NA(),Inputs!X74)</f>
        <v>#N/A</v>
      </c>
      <c r="E41" s="49" t="e">
        <f>IF(Inputs!Y74="",NA(),Inputs!Y74)</f>
        <v>#N/A</v>
      </c>
      <c r="F41" s="24" t="e">
        <f t="shared" si="2"/>
        <v>#N/A</v>
      </c>
      <c r="G41" s="24" t="e">
        <f t="shared" si="3"/>
        <v>#N/A</v>
      </c>
      <c r="H41" s="96">
        <f t="shared" si="1"/>
        <v>0</v>
      </c>
      <c r="I41" s="25">
        <f t="shared" si="4"/>
        <v>0</v>
      </c>
      <c r="J41" s="114"/>
      <c r="K41" s="114"/>
      <c r="U41" s="148"/>
      <c r="V41" s="2"/>
    </row>
    <row r="42" spans="1:22" ht="18" thickBot="1">
      <c r="A42" s="146"/>
      <c r="B42" s="48">
        <f>Inputs!A75</f>
        <v>23</v>
      </c>
      <c r="C42" s="47">
        <f t="shared" si="0"/>
        <v>1002</v>
      </c>
      <c r="D42" s="49" t="e">
        <f>IF(Inputs!X75="",NA(),Inputs!X75)</f>
        <v>#N/A</v>
      </c>
      <c r="E42" s="49" t="e">
        <f>IF(Inputs!Y75="",NA(),Inputs!Y75)</f>
        <v>#N/A</v>
      </c>
      <c r="F42" s="24" t="e">
        <f t="shared" si="2"/>
        <v>#N/A</v>
      </c>
      <c r="G42" s="24" t="e">
        <f t="shared" si="3"/>
        <v>#N/A</v>
      </c>
      <c r="H42" s="96">
        <f t="shared" si="1"/>
        <v>0</v>
      </c>
      <c r="I42" s="25">
        <f t="shared" si="4"/>
        <v>0</v>
      </c>
      <c r="J42" s="114"/>
      <c r="K42" s="114"/>
      <c r="U42" s="148"/>
      <c r="V42" s="2"/>
    </row>
    <row r="43" spans="1:22" ht="18" thickBot="1">
      <c r="A43" s="146"/>
      <c r="B43" s="48">
        <f>Inputs!A76</f>
        <v>24</v>
      </c>
      <c r="C43" s="47">
        <f t="shared" si="0"/>
        <v>1002</v>
      </c>
      <c r="D43" s="49" t="e">
        <f>IF(Inputs!X76="",NA(),Inputs!X76)</f>
        <v>#N/A</v>
      </c>
      <c r="E43" s="49" t="e">
        <f>IF(Inputs!Y76="",NA(),Inputs!Y76)</f>
        <v>#N/A</v>
      </c>
      <c r="F43" s="24" t="e">
        <f t="shared" si="2"/>
        <v>#N/A</v>
      </c>
      <c r="G43" s="24" t="e">
        <f t="shared" si="3"/>
        <v>#N/A</v>
      </c>
      <c r="H43" s="96">
        <f t="shared" si="1"/>
        <v>0</v>
      </c>
      <c r="I43" s="25">
        <f t="shared" si="4"/>
        <v>0</v>
      </c>
      <c r="J43" s="114"/>
      <c r="K43" s="114"/>
      <c r="U43" s="148"/>
      <c r="V43" s="2"/>
    </row>
    <row r="44" spans="1:22" ht="18" thickBot="1">
      <c r="A44" s="146"/>
      <c r="B44" s="48">
        <f>Inputs!A77</f>
        <v>25</v>
      </c>
      <c r="C44" s="47">
        <f t="shared" si="0"/>
        <v>1002</v>
      </c>
      <c r="D44" s="49" t="e">
        <f>IF(Inputs!X77="",NA(),Inputs!X77)</f>
        <v>#N/A</v>
      </c>
      <c r="E44" s="49" t="e">
        <f>IF(Inputs!Y77="",NA(),Inputs!Y77)</f>
        <v>#N/A</v>
      </c>
      <c r="F44" s="24" t="e">
        <f t="shared" si="2"/>
        <v>#N/A</v>
      </c>
      <c r="G44" s="24" t="e">
        <f t="shared" si="3"/>
        <v>#N/A</v>
      </c>
      <c r="H44" s="96">
        <f t="shared" si="1"/>
        <v>0</v>
      </c>
      <c r="I44" s="25">
        <f t="shared" si="4"/>
        <v>0</v>
      </c>
      <c r="J44" s="114"/>
      <c r="K44" s="114"/>
      <c r="U44" s="148"/>
      <c r="V44" s="2"/>
    </row>
    <row r="45" spans="1:22" ht="18" thickBot="1">
      <c r="A45" s="146"/>
      <c r="B45" s="48">
        <f>Inputs!A78</f>
        <v>26</v>
      </c>
      <c r="C45" s="47">
        <f t="shared" si="0"/>
        <v>1002</v>
      </c>
      <c r="D45" s="49" t="e">
        <f>IF(Inputs!X78="",NA(),Inputs!X78)</f>
        <v>#N/A</v>
      </c>
      <c r="E45" s="49" t="e">
        <f>IF(Inputs!Y78="",NA(),Inputs!Y78)</f>
        <v>#N/A</v>
      </c>
      <c r="F45" s="24" t="e">
        <f t="shared" si="2"/>
        <v>#N/A</v>
      </c>
      <c r="G45" s="24" t="e">
        <f t="shared" si="3"/>
        <v>#N/A</v>
      </c>
      <c r="H45" s="96">
        <f t="shared" si="1"/>
        <v>0</v>
      </c>
      <c r="I45" s="25">
        <f t="shared" si="4"/>
        <v>0</v>
      </c>
      <c r="J45" s="114"/>
      <c r="K45" s="114"/>
      <c r="U45" s="148"/>
      <c r="V45" s="2"/>
    </row>
    <row r="46" spans="1:22" ht="18" thickBot="1">
      <c r="A46" s="146"/>
      <c r="B46" s="48">
        <f>Inputs!A79</f>
        <v>27</v>
      </c>
      <c r="C46" s="47">
        <f t="shared" si="0"/>
        <v>1002</v>
      </c>
      <c r="D46" s="49" t="e">
        <f>IF(Inputs!X79="",NA(),Inputs!X79)</f>
        <v>#N/A</v>
      </c>
      <c r="E46" s="49" t="e">
        <f>IF(Inputs!Y79="",NA(),Inputs!Y79)</f>
        <v>#N/A</v>
      </c>
      <c r="F46" s="24" t="e">
        <f t="shared" si="2"/>
        <v>#N/A</v>
      </c>
      <c r="G46" s="24" t="e">
        <f t="shared" si="3"/>
        <v>#N/A</v>
      </c>
      <c r="H46" s="96">
        <f t="shared" si="1"/>
        <v>0</v>
      </c>
      <c r="I46" s="25">
        <f t="shared" si="4"/>
        <v>0</v>
      </c>
      <c r="J46" s="114"/>
      <c r="K46" s="114"/>
      <c r="U46" s="148"/>
      <c r="V46" s="2"/>
    </row>
    <row r="47" spans="1:22" ht="18" thickBot="1">
      <c r="A47" s="146"/>
      <c r="B47" s="48">
        <f>Inputs!A80</f>
        <v>28</v>
      </c>
      <c r="C47" s="47">
        <f t="shared" si="0"/>
        <v>1002</v>
      </c>
      <c r="D47" s="49" t="e">
        <f>IF(Inputs!X80="",NA(),Inputs!X80)</f>
        <v>#N/A</v>
      </c>
      <c r="E47" s="49" t="e">
        <f>IF(Inputs!Y80="",NA(),Inputs!Y80)</f>
        <v>#N/A</v>
      </c>
      <c r="F47" s="24" t="e">
        <f t="shared" si="2"/>
        <v>#N/A</v>
      </c>
      <c r="G47" s="24" t="e">
        <f t="shared" si="3"/>
        <v>#N/A</v>
      </c>
      <c r="H47" s="96">
        <f t="shared" si="1"/>
        <v>0</v>
      </c>
      <c r="I47" s="25">
        <f t="shared" si="4"/>
        <v>0</v>
      </c>
      <c r="J47" s="114"/>
      <c r="K47" s="114"/>
      <c r="U47" s="148"/>
      <c r="V47" s="2"/>
    </row>
    <row r="48" spans="1:22" ht="18" thickBot="1">
      <c r="A48" s="146"/>
      <c r="B48" s="48">
        <f>Inputs!A81</f>
        <v>29</v>
      </c>
      <c r="C48" s="47">
        <f t="shared" si="0"/>
        <v>1002</v>
      </c>
      <c r="D48" s="49" t="e">
        <f>IF(Inputs!X81="",NA(),Inputs!X81)</f>
        <v>#N/A</v>
      </c>
      <c r="E48" s="49" t="e">
        <f>IF(Inputs!Y81="",NA(),Inputs!Y81)</f>
        <v>#N/A</v>
      </c>
      <c r="F48" s="24" t="e">
        <f t="shared" si="2"/>
        <v>#N/A</v>
      </c>
      <c r="G48" s="24" t="e">
        <f t="shared" si="3"/>
        <v>#N/A</v>
      </c>
      <c r="H48" s="96">
        <f t="shared" si="1"/>
        <v>0</v>
      </c>
      <c r="I48" s="25">
        <f t="shared" si="4"/>
        <v>0</v>
      </c>
      <c r="J48" s="114"/>
      <c r="K48" s="114"/>
      <c r="U48" s="148"/>
      <c r="V48" s="2"/>
    </row>
    <row r="49" spans="1:22" ht="18" thickBot="1">
      <c r="A49" s="146"/>
      <c r="B49" s="48">
        <f>Inputs!A82</f>
        <v>30</v>
      </c>
      <c r="C49" s="47">
        <f t="shared" si="0"/>
        <v>1002</v>
      </c>
      <c r="D49" s="49" t="e">
        <f>IF(Inputs!X82="",NA(),Inputs!X82)</f>
        <v>#N/A</v>
      </c>
      <c r="E49" s="49" t="e">
        <f>IF(Inputs!Y82="",NA(),Inputs!Y82)</f>
        <v>#N/A</v>
      </c>
      <c r="F49" s="24" t="e">
        <f t="shared" si="2"/>
        <v>#N/A</v>
      </c>
      <c r="G49" s="24" t="e">
        <f t="shared" si="3"/>
        <v>#N/A</v>
      </c>
      <c r="H49" s="96">
        <f t="shared" si="1"/>
        <v>0</v>
      </c>
      <c r="I49" s="25">
        <f t="shared" si="4"/>
        <v>0</v>
      </c>
      <c r="J49" s="114"/>
      <c r="K49" s="114"/>
      <c r="U49" s="148"/>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-2.4</v>
      </c>
      <c r="E51" s="95">
        <f t="array" ref="E51">AVERAGE(IF(ISNUMBER(E20:E49),E20:E49))</f>
        <v>-8.4</v>
      </c>
      <c r="F51" s="95">
        <f t="array" ref="F51">AVERAGE(IF(ISNUMBER(F20:F49),F20:F49))</f>
        <v>-2.3952095808383221E-2</v>
      </c>
      <c r="G51" s="95">
        <f t="array" ref="G51">AVERAGE(IF(ISNUMBER(G20:G49),G20:G49))</f>
        <v>-8.3832335329341312E-2</v>
      </c>
      <c r="H51" s="26" t="s">
        <v>33</v>
      </c>
      <c r="I51" s="27">
        <f>100*(NORMDIST(B12/2,F51,F52,1)-NORMDIST(-B12/2,F51,F52,1))</f>
        <v>99.689305387769295</v>
      </c>
      <c r="J51" s="28"/>
      <c r="K51" s="28"/>
      <c r="M51" s="28"/>
    </row>
    <row r="52" spans="1:22" ht="19.5" customHeight="1" thickTop="1">
      <c r="B52" s="315" t="s">
        <v>42</v>
      </c>
      <c r="C52" s="316"/>
      <c r="D52" s="29">
        <f t="array" ref="D52">STDEV(IF(ISNUMBER(D20:D49),D20:D49))</f>
        <v>38.817521816829057</v>
      </c>
      <c r="E52" s="29">
        <f t="array" ref="E52">STDEV(IF(ISNUMBER(E20:E49),E20:E49))</f>
        <v>56.123079031713864</v>
      </c>
      <c r="F52" s="45">
        <f t="array" ref="F52">STDEV(IF(ISNUMBER(F20:F49),F20:F49))</f>
        <v>0.38740041733362335</v>
      </c>
      <c r="G52" s="45">
        <f t="array" ref="G52">STDEV(IF(ISNUMBER(G20:G49),G20:G49))</f>
        <v>0.56011056917878099</v>
      </c>
      <c r="H52" s="26" t="s">
        <v>34</v>
      </c>
      <c r="I52" s="30">
        <f>100*(NORMDIST(B13/2,G51,G52,1)-NORMDIST(-B13/2,G51,G52,1))</f>
        <v>95.72955971170903</v>
      </c>
      <c r="J52" s="28"/>
      <c r="K52" s="28"/>
    </row>
    <row r="53" spans="1:22" ht="18.75" customHeight="1">
      <c r="B53" s="315" t="s">
        <v>43</v>
      </c>
      <c r="C53" s="316"/>
      <c r="D53" s="29">
        <f t="array" ref="D53">ABS(MAX(IF(ISNUMBER(D20:D49),(D20:D49))-(MIN(IF(ISNUMBER(D20:D49),(D20:D49))))))</f>
        <v>106</v>
      </c>
      <c r="E53" s="29">
        <f t="array" ref="E53">ABS(MAX(IF(ISNUMBER(E20:E49),(E20:E49))-(MIN(IF(ISNUMBER(E20:E49),(E20:E49))))))</f>
        <v>143</v>
      </c>
      <c r="F53" s="90">
        <f t="array" ref="F53">ABS(MAX(IF(ISNUMBER(F20:F49),(F20:F49))-(MIN(IF(ISNUMBER(F20:F49),(F20:F49))))))</f>
        <v>1.0578842315369261</v>
      </c>
      <c r="G53" s="90">
        <f t="array" ref="G53">ABS(MAX(IF(ISNUMBER(G20:G49),(G20:G49))-(MIN(IF(ISNUMBER(G20:G49),(G20:G49))))))</f>
        <v>1.4271457085828343</v>
      </c>
      <c r="H53" s="91" t="s">
        <v>44</v>
      </c>
      <c r="I53" s="46">
        <f>1-(1-(I51*I52/10000))^5</f>
        <v>0.99999980113095366</v>
      </c>
      <c r="J53" s="115"/>
      <c r="K53" s="115"/>
      <c r="L53" s="31"/>
    </row>
    <row r="54" spans="1:22" ht="18.75" customHeight="1" thickBot="1">
      <c r="B54" s="309" t="s">
        <v>45</v>
      </c>
      <c r="C54" s="310"/>
      <c r="D54" s="32">
        <f t="array" ref="D54">MAX(ABS(MAX(IF(NOT(ISNA(D20:D49)),D20:D49))-AVERAGE(IF(ISNUMBER(D20:D49),D20:D49))),ABS(MIN(IF(NOT(ISNA(D20:D49)),D20:D49))-AVERAGE(IF(ISNUMBER(D20:D49),D20:D49))))</f>
        <v>63.6</v>
      </c>
      <c r="E54" s="32">
        <f t="array" ref="E54">MAX(ABS(MAX(IF(NOT(ISNA(E20:E49)),E20:E49))-AVERAGE(IF(ISNUMBER(E20:E49),E20:E49))),ABS(MIN(IF(NOT(ISNA(E20:E49)),E20:E49))-AVERAGE(IF(ISNUMBER(E20:E49),E20:E49))))</f>
        <v>96.6</v>
      </c>
      <c r="F54" s="32">
        <f t="array" ref="F54">MAX(ABS(MAX(IF(NOT(ISNA(F20:F49)),F20:F49))-AVERAGE(IF(ISNUMBER(F20:F49),F20:F49))),ABS(MIN(IF(NOT(ISNA(F20:F49)),F20:F49))-AVERAGE(IF(ISNUMBER(F20:F49),F20:F49))))</f>
        <v>0.6347305389221557</v>
      </c>
      <c r="G54" s="32">
        <f t="array" ref="G54">MAX(ABS(MAX(IF(NOT(ISNA(G20:G49)),G20:G49))-AVERAGE(IF(ISNUMBER(G20:G49),G20:G49))),ABS(MIN(IF(NOT(ISNA(G20:G49)),G20:G49))-AVERAGE(IF(ISNUMBER(G20:G49),G20:G49))))</f>
        <v>0.96407185628742509</v>
      </c>
      <c r="H54" s="91" t="s">
        <v>56</v>
      </c>
      <c r="I54" s="46">
        <f>1-(1-(I51*I52/10000))^3</f>
        <v>0.99990468959508161</v>
      </c>
      <c r="J54" s="115"/>
      <c r="K54" s="153"/>
      <c r="L54" s="31"/>
    </row>
    <row r="55" spans="1:22" ht="21.6" thickTop="1">
      <c r="B55" s="33"/>
      <c r="H55" s="91" t="s">
        <v>57</v>
      </c>
      <c r="I55" s="46">
        <f>1-(1-(I51*I52/10000))^2</f>
        <v>0.99791345922339525</v>
      </c>
      <c r="J55" s="115"/>
      <c r="K55" s="115"/>
    </row>
    <row r="56" spans="1:22" ht="18.75" customHeight="1">
      <c r="C56" s="34"/>
      <c r="E56" s="35"/>
      <c r="H56" s="91" t="s">
        <v>58</v>
      </c>
      <c r="I56" s="46">
        <f>1-(1-(I51*I52/10000))^1</f>
        <v>0.95432133127372576</v>
      </c>
      <c r="J56" s="115"/>
      <c r="K56" s="115"/>
    </row>
    <row r="57" spans="1:22" ht="23.4" thickBot="1">
      <c r="H57" s="92" t="str">
        <f>Inputs!A6</f>
        <v>SW Ver:</v>
      </c>
      <c r="I57" s="88"/>
      <c r="J57" s="116"/>
      <c r="K57" s="116"/>
    </row>
    <row r="58" spans="1:22" ht="23.4" thickBot="1">
      <c r="H58" s="87" t="str">
        <f>Inputs!A7</f>
        <v>FCS App:</v>
      </c>
      <c r="I58" s="89">
        <f>Inputs!X7</f>
        <v>0</v>
      </c>
      <c r="J58" s="117"/>
      <c r="K58" s="117"/>
      <c r="L58" s="43" t="s">
        <v>50</v>
      </c>
      <c r="M58" s="44">
        <f t="array" ref="M58">MAX(IF(NOT(ISNA(D20:D49)),D20:D49))</f>
        <v>40</v>
      </c>
      <c r="N58" s="44">
        <f t="array" ref="N58">MAX(IF(NOT(ISNA(E20:E49)),E20:E49))</f>
        <v>38</v>
      </c>
    </row>
    <row r="59" spans="1:22" ht="23.4" thickBot="1">
      <c r="H59" s="87" t="str">
        <f>Inputs!A8</f>
        <v>EDSS Control:</v>
      </c>
      <c r="I59" s="89">
        <f>Inputs!X8</f>
        <v>0</v>
      </c>
      <c r="J59" s="117"/>
      <c r="K59" s="117"/>
      <c r="L59" s="43" t="s">
        <v>51</v>
      </c>
      <c r="M59" s="44">
        <f t="array" ref="M59">MIN(IF(NOT(ISNA(D20:D49)),D20:D49))</f>
        <v>-66</v>
      </c>
      <c r="N59" s="44">
        <f t="array" ref="N59">MIN(IF(NOT(ISNA(E20:E49)),E20:E49))</f>
        <v>-105</v>
      </c>
    </row>
    <row r="60" spans="1:22" ht="23.4" thickBot="1">
      <c r="H60" s="87" t="str">
        <f>Inputs!A9</f>
        <v>FCS Servo:</v>
      </c>
      <c r="I60" s="89">
        <f>Inputs!X9</f>
        <v>0</v>
      </c>
      <c r="J60" s="117"/>
      <c r="K60" s="117"/>
      <c r="L60" s="43"/>
      <c r="M60" s="44"/>
      <c r="N60" s="44"/>
    </row>
    <row r="61" spans="1:22">
      <c r="L61" s="43"/>
      <c r="M61" s="44">
        <f>M59</f>
        <v>-66</v>
      </c>
      <c r="N61" s="44">
        <f>N59</f>
        <v>-105</v>
      </c>
    </row>
    <row r="62" spans="1:22">
      <c r="L62" s="43"/>
      <c r="M62" s="44">
        <f>M59</f>
        <v>-66</v>
      </c>
      <c r="N62" s="44">
        <f>N58</f>
        <v>38</v>
      </c>
    </row>
    <row r="63" spans="1:22">
      <c r="L63" s="43"/>
      <c r="M63" s="44">
        <f>M58</f>
        <v>40</v>
      </c>
      <c r="N63" s="44">
        <f>N58</f>
        <v>38</v>
      </c>
    </row>
    <row r="64" spans="1:22">
      <c r="H64" s="145">
        <f>(B10/2)*100</f>
        <v>114.99999999999999</v>
      </c>
      <c r="I64" s="145">
        <f>(B11/2)*100</f>
        <v>114.99999999999999</v>
      </c>
      <c r="J64" s="40"/>
      <c r="K64" s="40"/>
      <c r="L64" s="43"/>
      <c r="M64" s="44">
        <f>M58</f>
        <v>40</v>
      </c>
      <c r="N64" s="44">
        <f>N59</f>
        <v>-105</v>
      </c>
      <c r="V64" s="2"/>
    </row>
    <row r="65" spans="8:22">
      <c r="H65" s="145">
        <v>115</v>
      </c>
      <c r="I65" s="145">
        <f>(B11/2)*-100</f>
        <v>-114.99999999999999</v>
      </c>
      <c r="J65" s="40"/>
      <c r="K65" s="40"/>
      <c r="L65" s="43"/>
      <c r="M65" s="44">
        <f>M59</f>
        <v>-66</v>
      </c>
      <c r="N65" s="44">
        <f>N59</f>
        <v>-105</v>
      </c>
      <c r="V65" s="2"/>
    </row>
    <row r="66" spans="8:22">
      <c r="H66" s="145">
        <f>(B10/2)*-100</f>
        <v>-114.99999999999999</v>
      </c>
      <c r="I66" s="145">
        <f>(B11/2)*-100</f>
        <v>-114.99999999999999</v>
      </c>
      <c r="J66" s="40"/>
      <c r="K66" s="40"/>
      <c r="V66" s="2"/>
    </row>
    <row r="67" spans="8:22">
      <c r="H67" s="145">
        <f>(B10/2)*-100</f>
        <v>-114.99999999999999</v>
      </c>
      <c r="I67" s="145">
        <f>(B11/2)*100</f>
        <v>114.99999999999999</v>
      </c>
      <c r="J67" s="40"/>
      <c r="K67" s="40"/>
      <c r="V67" s="2"/>
    </row>
    <row r="68" spans="8:22">
      <c r="H68" s="145">
        <f>(B10/2)*100</f>
        <v>114.99999999999999</v>
      </c>
      <c r="I68" s="145">
        <f>(B11/2)*100</f>
        <v>114.99999999999999</v>
      </c>
      <c r="J68" s="40"/>
      <c r="K68" s="40"/>
      <c r="V68" s="2"/>
    </row>
    <row r="84" spans="5:22">
      <c r="E84" s="2" t="s">
        <v>47</v>
      </c>
      <c r="V84" s="2"/>
    </row>
  </sheetData>
  <mergeCells count="36">
    <mergeCell ref="B53:C53"/>
    <mergeCell ref="B54:C54"/>
    <mergeCell ref="H18:H19"/>
    <mergeCell ref="I18:I19"/>
    <mergeCell ref="B50:G50"/>
    <mergeCell ref="H50:I50"/>
    <mergeCell ref="B51:C51"/>
    <mergeCell ref="B52:C52"/>
    <mergeCell ref="D14:E14"/>
    <mergeCell ref="I14:J14"/>
    <mergeCell ref="D15:E15"/>
    <mergeCell ref="I15:J15"/>
    <mergeCell ref="D16:E16"/>
    <mergeCell ref="A18:A19"/>
    <mergeCell ref="B18:B19"/>
    <mergeCell ref="C18:C19"/>
    <mergeCell ref="D18:E18"/>
    <mergeCell ref="F18:G18"/>
    <mergeCell ref="F11:G11"/>
    <mergeCell ref="I11:J11"/>
    <mergeCell ref="F12:G12"/>
    <mergeCell ref="I12:J12"/>
    <mergeCell ref="F13:G13"/>
    <mergeCell ref="I13:J13"/>
    <mergeCell ref="I10:K10"/>
    <mergeCell ref="B1:I1"/>
    <mergeCell ref="B4:I4"/>
    <mergeCell ref="A5:B5"/>
    <mergeCell ref="D5:G5"/>
    <mergeCell ref="I5:K5"/>
    <mergeCell ref="F6:G6"/>
    <mergeCell ref="F7:G7"/>
    <mergeCell ref="F8:G8"/>
    <mergeCell ref="A9:B9"/>
    <mergeCell ref="D9:G9"/>
    <mergeCell ref="F10:G10"/>
  </mergeCells>
  <printOptions horizontalCentered="1"/>
  <pageMargins left="0" right="0" top="0" bottom="0" header="0" footer="0"/>
  <pageSetup scale="57"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55" zoomScaleNormal="55" zoomScaleSheetLayoutView="75" workbookViewId="0">
      <selection sqref="A1:M87"/>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2.664062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48"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14" ht="33" customHeight="1">
      <c r="A1" s="143"/>
      <c r="B1" s="307" t="str">
        <f>Inputs!A1</f>
        <v>Firing- BMP ATK MK44 30mm  UT30MK2</v>
      </c>
      <c r="C1" s="308"/>
      <c r="D1" s="308"/>
      <c r="E1" s="308"/>
      <c r="F1" s="308"/>
      <c r="G1" s="308"/>
      <c r="H1" s="308"/>
      <c r="I1" s="308"/>
      <c r="J1" s="148"/>
      <c r="K1" s="148"/>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Moving - Static. 
Range [m]:1000 0
Gun Jump: : 0 , 0
Mean:-0.36 , -0.29
Standard Deviation:0.35 , 0.27
Maximum Difference:1.26 , 0.84
Total in Target: 0 / 0</v>
      </c>
    </row>
    <row r="2" spans="1:14" ht="18.75" customHeight="1" thickBot="1">
      <c r="B2" s="3" t="str">
        <f>Inputs!A2</f>
        <v>Commander:</v>
      </c>
      <c r="C2" s="67">
        <f>Inputs!Z2</f>
        <v>0</v>
      </c>
      <c r="D2" s="3" t="str">
        <f>Inputs!A3</f>
        <v xml:space="preserve">Gunner: </v>
      </c>
      <c r="E2" s="67">
        <f>Inputs!Z3</f>
        <v>0</v>
      </c>
      <c r="F2" s="3" t="str">
        <f>Inputs!A4</f>
        <v xml:space="preserve">Loader: </v>
      </c>
      <c r="G2" s="66">
        <f>Inputs!Z4</f>
        <v>0</v>
      </c>
      <c r="H2" s="3" t="str">
        <f>Inputs!A5</f>
        <v>Driver:</v>
      </c>
      <c r="I2" s="67">
        <f>Inputs!Z5</f>
        <v>0</v>
      </c>
      <c r="J2" s="111"/>
      <c r="K2" s="111"/>
    </row>
    <row r="3" spans="1:14">
      <c r="A3" s="2" t="str">
        <f>Inputs!A11</f>
        <v>Project:</v>
      </c>
      <c r="B3" s="75" t="str">
        <f>Inputs!Z11</f>
        <v>EMINT</v>
      </c>
      <c r="C3" s="74"/>
      <c r="D3" s="74"/>
      <c r="E3" s="74"/>
      <c r="F3" s="74"/>
      <c r="G3" s="74"/>
      <c r="H3" s="74"/>
      <c r="I3" s="74"/>
      <c r="J3" s="112"/>
      <c r="K3" s="112"/>
    </row>
    <row r="4" spans="1:14" ht="18.600000000000001" thickBot="1">
      <c r="A4" s="2" t="str">
        <f>Inputs!A47</f>
        <v xml:space="preserve">Remarks: </v>
      </c>
      <c r="B4" s="337">
        <f>Inputs!Z47</f>
        <v>0</v>
      </c>
      <c r="C4" s="337"/>
      <c r="D4" s="337"/>
      <c r="E4" s="337"/>
      <c r="F4" s="337"/>
      <c r="G4" s="337"/>
      <c r="H4" s="337"/>
      <c r="I4" s="337"/>
      <c r="J4" s="112"/>
      <c r="K4" s="112"/>
    </row>
    <row r="5" spans="1:14" ht="18.600000000000001" thickTop="1" thickBot="1">
      <c r="A5" s="332" t="s">
        <v>6</v>
      </c>
      <c r="B5" s="333"/>
      <c r="D5" s="332" t="str">
        <f>Inputs!A22</f>
        <v>Operational Conditions:</v>
      </c>
      <c r="E5" s="334"/>
      <c r="F5" s="334"/>
      <c r="G5" s="333"/>
      <c r="I5" s="332" t="str">
        <f>Inputs!A34</f>
        <v>Tank/Target Status</v>
      </c>
      <c r="J5" s="334"/>
      <c r="K5" s="333"/>
    </row>
    <row r="6" spans="1:14" ht="18.600000000000001" thickTop="1" thickBot="1">
      <c r="A6" s="4" t="str">
        <f>Inputs!A12</f>
        <v>Location:</v>
      </c>
      <c r="B6" s="68" t="str">
        <f>Inputs!Z12</f>
        <v>Myanmar</v>
      </c>
      <c r="D6" s="5" t="str">
        <f>Inputs!A23</f>
        <v>Turret Mode:</v>
      </c>
      <c r="E6" s="6"/>
      <c r="F6" s="335">
        <f>Inputs!Z23</f>
        <v>0</v>
      </c>
      <c r="G6" s="336"/>
      <c r="I6" s="149" t="str">
        <f>Inputs!A35</f>
        <v>Item:</v>
      </c>
      <c r="J6" s="151" t="s">
        <v>10</v>
      </c>
      <c r="K6" s="150" t="s">
        <v>11</v>
      </c>
    </row>
    <row r="7" spans="1:14" ht="18.600000000000001" thickTop="1" thickBot="1">
      <c r="A7" s="4" t="str">
        <f>Inputs!A13</f>
        <v>Date:</v>
      </c>
      <c r="B7" s="69">
        <f>Inputs!Z13</f>
        <v>0</v>
      </c>
      <c r="D7" s="5" t="str">
        <f>Inputs!A24</f>
        <v>Ammunition:</v>
      </c>
      <c r="E7" s="8"/>
      <c r="F7" s="335" t="str">
        <f>Inputs!Z24</f>
        <v>25 mm HE</v>
      </c>
      <c r="G7" s="336"/>
      <c r="I7" s="9" t="s">
        <v>14</v>
      </c>
      <c r="J7" s="70" t="str">
        <f>Inputs!Z36</f>
        <v>Moving</v>
      </c>
      <c r="K7" s="71">
        <f>Inputs!AA36</f>
        <v>0</v>
      </c>
    </row>
    <row r="8" spans="1:14" ht="18.600000000000001" thickTop="1" thickBot="1">
      <c r="A8" s="4" t="str">
        <f>Inputs!A15</f>
        <v>Range [m]:</v>
      </c>
      <c r="B8" s="120">
        <f>Inputs!Z15</f>
        <v>1000</v>
      </c>
      <c r="D8" s="5" t="str">
        <f>Inputs!A25</f>
        <v>Aiming Through (Camera):</v>
      </c>
      <c r="E8" s="56"/>
      <c r="F8" s="335">
        <f>Inputs!Z25</f>
        <v>0</v>
      </c>
      <c r="G8" s="336"/>
      <c r="I8" s="7" t="s">
        <v>16</v>
      </c>
      <c r="J8" s="70" t="str">
        <f>Inputs!Z37</f>
        <v>Static</v>
      </c>
      <c r="K8" s="71">
        <f>Inputs!AA37</f>
        <v>0</v>
      </c>
    </row>
    <row r="9" spans="1:14" ht="18.600000000000001" thickTop="1" thickBot="1">
      <c r="A9" s="332" t="str">
        <f>Inputs!A16</f>
        <v>Target Size:</v>
      </c>
      <c r="B9" s="333"/>
      <c r="D9" s="332" t="str">
        <f>Inputs!A26</f>
        <v>Environmental Conditions:</v>
      </c>
      <c r="E9" s="334"/>
      <c r="F9" s="334"/>
      <c r="G9" s="333"/>
      <c r="H9" s="10"/>
      <c r="I9" s="11" t="s">
        <v>19</v>
      </c>
      <c r="J9" s="70">
        <f>Inputs!Z38</f>
        <v>12</v>
      </c>
      <c r="K9" s="71">
        <f>Inputs!AA38</f>
        <v>0</v>
      </c>
    </row>
    <row r="10" spans="1:14" ht="18.600000000000001" thickTop="1" thickBot="1">
      <c r="A10" s="4" t="str">
        <f>Inputs!Z16</f>
        <v>Traverse Size [m]</v>
      </c>
      <c r="B10" s="38">
        <f>Inputs!Z17</f>
        <v>2.2999999999999998</v>
      </c>
      <c r="D10" s="5" t="str">
        <f>Inputs!A27</f>
        <v>Air Temperature [°C]:</v>
      </c>
      <c r="E10" s="6"/>
      <c r="F10" s="325">
        <f>Inputs!Z27</f>
        <v>0</v>
      </c>
      <c r="G10" s="326"/>
      <c r="I10" s="332" t="str">
        <f>Inputs!A39</f>
        <v>Rounds Information:</v>
      </c>
      <c r="J10" s="334"/>
      <c r="K10" s="333"/>
    </row>
    <row r="11" spans="1:14" ht="18.600000000000001" thickTop="1" thickBot="1">
      <c r="A11" s="4" t="str">
        <f>Inputs!AA16</f>
        <v>Elevation Size [m]</v>
      </c>
      <c r="B11" s="38">
        <f>Inputs!AA17</f>
        <v>2.2999999999999998</v>
      </c>
      <c r="D11" s="5" t="str">
        <f>Inputs!A28</f>
        <v>Altitude [m]:</v>
      </c>
      <c r="E11" s="8"/>
      <c r="F11" s="325">
        <f>Inputs!Z28</f>
        <v>0</v>
      </c>
      <c r="G11" s="326"/>
      <c r="H11" s="148"/>
      <c r="I11" s="323" t="str">
        <f>Inputs!A40</f>
        <v>Rounds Type</v>
      </c>
      <c r="J11" s="324"/>
      <c r="K11" s="119" t="str">
        <f>Inputs!Z40</f>
        <v>No. of Rounds</v>
      </c>
    </row>
    <row r="12" spans="1:14" ht="18.600000000000001" thickTop="1" thickBot="1">
      <c r="A12" s="4" t="str">
        <f>Inputs!Z18</f>
        <v>Traverse Size [mills]</v>
      </c>
      <c r="B12" s="38">
        <f>Inputs!Z19</f>
        <v>2.2999999999999998</v>
      </c>
      <c r="D12" s="5" t="str">
        <f>Inputs!A29</f>
        <v>Ammu. Temp. [°C]:</v>
      </c>
      <c r="E12" s="8"/>
      <c r="F12" s="325">
        <f>Inputs!Z29</f>
        <v>0</v>
      </c>
      <c r="G12" s="326"/>
      <c r="H12" s="148"/>
      <c r="I12" s="323" t="str">
        <f>Inputs!A41</f>
        <v>Warm-Up</v>
      </c>
      <c r="J12" s="324"/>
      <c r="K12" s="39">
        <f>Inputs!Z41</f>
        <v>0</v>
      </c>
    </row>
    <row r="13" spans="1:14" ht="18.600000000000001" thickTop="1" thickBot="1">
      <c r="A13" s="4" t="str">
        <f>Inputs!AA18</f>
        <v>Elevation Size [mills]</v>
      </c>
      <c r="B13" s="38">
        <f>Inputs!AA19</f>
        <v>2.2999999999999998</v>
      </c>
      <c r="D13" s="5" t="str">
        <f>Inputs!A30</f>
        <v>Crosswind [m/s]:</v>
      </c>
      <c r="E13" s="13"/>
      <c r="F13" s="325">
        <f>Inputs!Z30</f>
        <v>5</v>
      </c>
      <c r="G13" s="326"/>
      <c r="H13" s="148"/>
      <c r="I13" s="323" t="str">
        <f>Inputs!A42</f>
        <v>Real Firing</v>
      </c>
      <c r="J13" s="324"/>
      <c r="K13" s="39">
        <f>Inputs!Z42</f>
        <v>0</v>
      </c>
    </row>
    <row r="14" spans="1:14" ht="18.600000000000001" thickTop="1" thickBot="1">
      <c r="A14" s="4" t="str">
        <f>Inputs!A20</f>
        <v>Fire Type</v>
      </c>
      <c r="B14" s="38">
        <f>Inputs!Z20</f>
        <v>0</v>
      </c>
      <c r="D14" s="327" t="str">
        <f>Inputs!A31</f>
        <v>Gun Jump:</v>
      </c>
      <c r="E14" s="328"/>
      <c r="F14" s="41" t="str">
        <f>Inputs!AA31</f>
        <v>Traverse</v>
      </c>
      <c r="G14" s="42" t="str">
        <f>Inputs!Z31</f>
        <v>Elevation</v>
      </c>
      <c r="H14" s="148"/>
      <c r="I14" s="323" t="str">
        <f>Inputs!A43</f>
        <v xml:space="preserve">Total in Target: </v>
      </c>
      <c r="J14" s="324"/>
      <c r="K14" s="39">
        <f>Inputs!Z43</f>
        <v>0</v>
      </c>
    </row>
    <row r="15" spans="1:14" ht="19.5" customHeight="1" thickTop="1" thickBot="1">
      <c r="A15" s="4" t="str">
        <f>Inputs!A14</f>
        <v>Time:</v>
      </c>
      <c r="B15" s="37">
        <f>Inputs!Z14</f>
        <v>0</v>
      </c>
      <c r="C15" s="14"/>
      <c r="D15" s="329" t="str">
        <f>Inputs!A32</f>
        <v>Single</v>
      </c>
      <c r="E15" s="321"/>
      <c r="F15" s="36">
        <f>Inputs!AA32</f>
        <v>0</v>
      </c>
      <c r="G15" s="36">
        <f>Inputs!Z32</f>
        <v>0</v>
      </c>
      <c r="H15" s="15"/>
      <c r="I15" s="323" t="str">
        <f>Inputs!A44</f>
        <v>Missing rounds</v>
      </c>
      <c r="J15" s="324"/>
      <c r="K15" s="39">
        <f>Inputs!Z44</f>
        <v>0</v>
      </c>
    </row>
    <row r="16" spans="1:14" ht="19.5" customHeight="1" thickTop="1" thickBot="1">
      <c r="A16" s="4" t="str">
        <f>Inputs!A21</f>
        <v>A0- M.Velocity</v>
      </c>
      <c r="B16" s="38">
        <f>Inputs!Z21</f>
        <v>0</v>
      </c>
      <c r="C16" s="14"/>
      <c r="D16" s="330" t="str">
        <f>Inputs!A33</f>
        <v>Burst</v>
      </c>
      <c r="E16" s="331"/>
      <c r="F16" s="36">
        <f>Inputs!AA33</f>
        <v>0</v>
      </c>
      <c r="G16" s="36">
        <f>Inputs!Z33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48"/>
      <c r="V18" s="2"/>
    </row>
    <row r="19" spans="1:22" ht="18.600000000000001" thickTop="1" thickBot="1">
      <c r="A19" s="317"/>
      <c r="B19" s="318"/>
      <c r="C19" s="306"/>
      <c r="D19" s="147" t="s">
        <v>33</v>
      </c>
      <c r="E19" s="12" t="s">
        <v>34</v>
      </c>
      <c r="F19" s="12" t="s">
        <v>33</v>
      </c>
      <c r="G19" s="12" t="s">
        <v>34</v>
      </c>
      <c r="H19" s="306"/>
      <c r="I19" s="306"/>
      <c r="J19" s="113"/>
      <c r="K19" s="113"/>
      <c r="U19" s="148"/>
      <c r="V19" s="2"/>
    </row>
    <row r="20" spans="1:22" ht="18.600000000000001" thickTop="1" thickBot="1">
      <c r="A20" s="146"/>
      <c r="B20" s="48">
        <f>Inputs!A53</f>
        <v>1</v>
      </c>
      <c r="C20" s="47">
        <f t="shared" ref="C20:C49" si="0">$B$8</f>
        <v>1000</v>
      </c>
      <c r="D20" s="49">
        <f>IF(Inputs!Z53="",NA(),Inputs!Z53)</f>
        <v>34</v>
      </c>
      <c r="E20" s="49">
        <f>IF(Inputs!AA53="",NA(),Inputs!AA53)</f>
        <v>4</v>
      </c>
      <c r="F20" s="24">
        <f>IF(ISBLANK(D20*10/C20)," ",D20*10/C20)</f>
        <v>0.34</v>
      </c>
      <c r="G20" s="24">
        <f>IF(ISBLANK(E20*10/C20)," ",E20*10/C20)</f>
        <v>0.04</v>
      </c>
      <c r="H20" s="96">
        <f t="shared" ref="H20:H49" si="1">$B$7</f>
        <v>0</v>
      </c>
      <c r="I20" s="25">
        <f>$B$15</f>
        <v>0</v>
      </c>
      <c r="J20" s="114"/>
      <c r="K20" s="114"/>
      <c r="U20" s="148"/>
      <c r="V20" s="2"/>
    </row>
    <row r="21" spans="1:22" ht="18" thickBot="1">
      <c r="A21" s="146"/>
      <c r="B21" s="48">
        <f>Inputs!A54</f>
        <v>2</v>
      </c>
      <c r="C21" s="47">
        <f t="shared" si="0"/>
        <v>1000</v>
      </c>
      <c r="D21" s="49">
        <f>IF(Inputs!Z54="",NA(),Inputs!Z54)</f>
        <v>-31</v>
      </c>
      <c r="E21" s="49">
        <f>IF(Inputs!AA54="",NA(),Inputs!AA54)</f>
        <v>4</v>
      </c>
      <c r="F21" s="24">
        <f t="shared" ref="F21:F49" si="2">IF(ISBLANK(D21*10/C21)," ",D21*10/C21)</f>
        <v>-0.31</v>
      </c>
      <c r="G21" s="24">
        <f t="shared" ref="G21:G49" si="3">IF(ISBLANK(E21*10/C21)," ",E21*10/C21)</f>
        <v>0.04</v>
      </c>
      <c r="H21" s="96">
        <f t="shared" si="1"/>
        <v>0</v>
      </c>
      <c r="I21" s="25">
        <f t="shared" ref="I21:I49" si="4">$B$15</f>
        <v>0</v>
      </c>
      <c r="J21" s="114"/>
      <c r="K21" s="114"/>
      <c r="U21" s="148"/>
      <c r="V21" s="2"/>
    </row>
    <row r="22" spans="1:22" ht="18" thickBot="1">
      <c r="A22" s="146"/>
      <c r="B22" s="48">
        <f>Inputs!A55</f>
        <v>3</v>
      </c>
      <c r="C22" s="47">
        <f>$B$8</f>
        <v>1000</v>
      </c>
      <c r="D22" s="49">
        <f>IF(Inputs!Z55="",NA(),Inputs!Z55)</f>
        <v>-42</v>
      </c>
      <c r="E22" s="49">
        <f>IF(Inputs!AA55="",NA(),Inputs!AA55)</f>
        <v>-3</v>
      </c>
      <c r="F22" s="24">
        <f t="shared" si="2"/>
        <v>-0.42</v>
      </c>
      <c r="G22" s="24">
        <f t="shared" si="3"/>
        <v>-0.03</v>
      </c>
      <c r="H22" s="96">
        <f t="shared" si="1"/>
        <v>0</v>
      </c>
      <c r="I22" s="25">
        <f t="shared" si="4"/>
        <v>0</v>
      </c>
      <c r="J22" s="114"/>
      <c r="K22" s="114"/>
      <c r="U22" s="148"/>
      <c r="V22" s="2"/>
    </row>
    <row r="23" spans="1:22" ht="18" thickBot="1">
      <c r="A23" s="146"/>
      <c r="B23" s="48">
        <f>Inputs!A56</f>
        <v>4</v>
      </c>
      <c r="C23" s="47">
        <f t="shared" si="0"/>
        <v>1000</v>
      </c>
      <c r="D23" s="49">
        <f>IF(Inputs!Z56="",NA(),Inputs!Z56)</f>
        <v>-16</v>
      </c>
      <c r="E23" s="49">
        <f>IF(Inputs!AA56="",NA(),Inputs!AA56)</f>
        <v>-16</v>
      </c>
      <c r="F23" s="24">
        <f t="shared" si="2"/>
        <v>-0.16</v>
      </c>
      <c r="G23" s="24">
        <f t="shared" si="3"/>
        <v>-0.16</v>
      </c>
      <c r="H23" s="96">
        <f t="shared" si="1"/>
        <v>0</v>
      </c>
      <c r="I23" s="25">
        <f t="shared" si="4"/>
        <v>0</v>
      </c>
      <c r="J23" s="114"/>
      <c r="K23" s="114"/>
      <c r="U23" s="148"/>
      <c r="V23" s="2"/>
    </row>
    <row r="24" spans="1:22" ht="18" thickBot="1">
      <c r="A24" s="146"/>
      <c r="B24" s="48">
        <f>Inputs!A57</f>
        <v>5</v>
      </c>
      <c r="C24" s="47">
        <f t="shared" si="0"/>
        <v>1000</v>
      </c>
      <c r="D24" s="49">
        <f>IF(Inputs!Z57="",NA(),Inputs!Z57)</f>
        <v>-20</v>
      </c>
      <c r="E24" s="49">
        <f>IF(Inputs!AA57="",NA(),Inputs!AA57)</f>
        <v>-25</v>
      </c>
      <c r="F24" s="24">
        <f t="shared" si="2"/>
        <v>-0.2</v>
      </c>
      <c r="G24" s="24">
        <f t="shared" si="3"/>
        <v>-0.25</v>
      </c>
      <c r="H24" s="96">
        <f t="shared" si="1"/>
        <v>0</v>
      </c>
      <c r="I24" s="25">
        <f t="shared" si="4"/>
        <v>0</v>
      </c>
      <c r="J24" s="114"/>
      <c r="K24" s="114"/>
      <c r="U24" s="148"/>
      <c r="V24" s="2"/>
    </row>
    <row r="25" spans="1:22" ht="18" thickBot="1">
      <c r="A25" s="146"/>
      <c r="B25" s="48">
        <f>Inputs!A58</f>
        <v>6</v>
      </c>
      <c r="C25" s="47">
        <f t="shared" si="0"/>
        <v>1000</v>
      </c>
      <c r="D25" s="49">
        <f>IF(Inputs!Z58="",NA(),Inputs!Z58)</f>
        <v>-20</v>
      </c>
      <c r="E25" s="49">
        <f>IF(Inputs!AA58="",NA(),Inputs!AA58)</f>
        <v>-39</v>
      </c>
      <c r="F25" s="24">
        <f t="shared" si="2"/>
        <v>-0.2</v>
      </c>
      <c r="G25" s="24">
        <f t="shared" si="3"/>
        <v>-0.39</v>
      </c>
      <c r="H25" s="96">
        <f t="shared" si="1"/>
        <v>0</v>
      </c>
      <c r="I25" s="25">
        <f t="shared" si="4"/>
        <v>0</v>
      </c>
      <c r="J25" s="114"/>
      <c r="K25" s="114"/>
      <c r="U25" s="148"/>
      <c r="V25" s="2"/>
    </row>
    <row r="26" spans="1:22" ht="18" thickBot="1">
      <c r="A26" s="146"/>
      <c r="B26" s="48">
        <f>Inputs!A59</f>
        <v>7</v>
      </c>
      <c r="C26" s="47">
        <f t="shared" si="0"/>
        <v>1000</v>
      </c>
      <c r="D26" s="49">
        <f>IF(Inputs!Z59="",NA(),Inputs!Z59)</f>
        <v>-39</v>
      </c>
      <c r="E26" s="49">
        <f>IF(Inputs!AA59="",NA(),Inputs!AA59)</f>
        <v>-45</v>
      </c>
      <c r="F26" s="24">
        <f t="shared" si="2"/>
        <v>-0.39</v>
      </c>
      <c r="G26" s="24">
        <f t="shared" si="3"/>
        <v>-0.45</v>
      </c>
      <c r="H26" s="96">
        <f t="shared" si="1"/>
        <v>0</v>
      </c>
      <c r="I26" s="25">
        <f t="shared" si="4"/>
        <v>0</v>
      </c>
      <c r="J26" s="114"/>
      <c r="K26" s="114"/>
      <c r="U26" s="148"/>
      <c r="V26" s="2"/>
    </row>
    <row r="27" spans="1:22" ht="18" thickBot="1">
      <c r="A27" s="146"/>
      <c r="B27" s="48">
        <f>Inputs!A60</f>
        <v>8</v>
      </c>
      <c r="C27" s="47">
        <f t="shared" si="0"/>
        <v>1000</v>
      </c>
      <c r="D27" s="49">
        <f>IF(Inputs!Z60="",NA(),Inputs!Z60)</f>
        <v>-58</v>
      </c>
      <c r="E27" s="49">
        <f>IF(Inputs!AA60="",NA(),Inputs!AA60)</f>
        <v>-80</v>
      </c>
      <c r="F27" s="24">
        <f t="shared" si="2"/>
        <v>-0.57999999999999996</v>
      </c>
      <c r="G27" s="24">
        <f t="shared" si="3"/>
        <v>-0.8</v>
      </c>
      <c r="H27" s="96">
        <f t="shared" si="1"/>
        <v>0</v>
      </c>
      <c r="I27" s="25">
        <f t="shared" si="4"/>
        <v>0</v>
      </c>
      <c r="J27" s="114"/>
      <c r="K27" s="114"/>
      <c r="U27" s="148"/>
      <c r="V27" s="2"/>
    </row>
    <row r="28" spans="1:22" ht="18" thickBot="1">
      <c r="A28" s="146"/>
      <c r="B28" s="48">
        <f>Inputs!A61</f>
        <v>9</v>
      </c>
      <c r="C28" s="47">
        <f t="shared" si="0"/>
        <v>1000</v>
      </c>
      <c r="D28" s="49">
        <f>IF(Inputs!Z61="",NA(),Inputs!Z61)</f>
        <v>-76</v>
      </c>
      <c r="E28" s="49">
        <f>IF(Inputs!AA61="",NA(),Inputs!AA61)</f>
        <v>-40</v>
      </c>
      <c r="F28" s="24">
        <f t="shared" si="2"/>
        <v>-0.76</v>
      </c>
      <c r="G28" s="24">
        <f t="shared" si="3"/>
        <v>-0.4</v>
      </c>
      <c r="H28" s="96">
        <f t="shared" si="1"/>
        <v>0</v>
      </c>
      <c r="I28" s="25">
        <f t="shared" si="4"/>
        <v>0</v>
      </c>
      <c r="J28" s="114"/>
      <c r="K28" s="114"/>
      <c r="U28" s="148"/>
      <c r="V28" s="2"/>
    </row>
    <row r="29" spans="1:22" ht="18" thickBot="1">
      <c r="A29" s="146"/>
      <c r="B29" s="48">
        <f>Inputs!A62</f>
        <v>10</v>
      </c>
      <c r="C29" s="47">
        <f t="shared" si="0"/>
        <v>1000</v>
      </c>
      <c r="D29" s="49">
        <f>IF(Inputs!Z62="",NA(),Inputs!Z62)</f>
        <v>-92</v>
      </c>
      <c r="E29" s="49">
        <f>IF(Inputs!AA62="",NA(),Inputs!AA62)</f>
        <v>-51</v>
      </c>
      <c r="F29" s="24">
        <f t="shared" si="2"/>
        <v>-0.92</v>
      </c>
      <c r="G29" s="24">
        <f t="shared" si="3"/>
        <v>-0.51</v>
      </c>
      <c r="H29" s="96">
        <f t="shared" si="1"/>
        <v>0</v>
      </c>
      <c r="I29" s="25">
        <f t="shared" si="4"/>
        <v>0</v>
      </c>
      <c r="J29" s="114"/>
      <c r="K29" s="114"/>
      <c r="U29" s="148"/>
      <c r="V29" s="2"/>
    </row>
    <row r="30" spans="1:22" ht="18" thickBot="1">
      <c r="A30" s="146"/>
      <c r="B30" s="48">
        <f>Inputs!A63</f>
        <v>11</v>
      </c>
      <c r="C30" s="47">
        <f t="shared" si="0"/>
        <v>1000</v>
      </c>
      <c r="D30" s="49" t="e">
        <f>IF(Inputs!Z63="",NA(),Inputs!Z63)</f>
        <v>#N/A</v>
      </c>
      <c r="E30" s="49" t="e">
        <f>IF(Inputs!AA63="",NA(),Inputs!AA63)</f>
        <v>#N/A</v>
      </c>
      <c r="F30" s="24" t="e">
        <f t="shared" si="2"/>
        <v>#N/A</v>
      </c>
      <c r="G30" s="24" t="e">
        <f t="shared" si="3"/>
        <v>#N/A</v>
      </c>
      <c r="H30" s="96">
        <f t="shared" si="1"/>
        <v>0</v>
      </c>
      <c r="I30" s="25">
        <f t="shared" si="4"/>
        <v>0</v>
      </c>
      <c r="J30" s="114"/>
      <c r="K30" s="114"/>
      <c r="U30" s="148"/>
      <c r="V30" s="2"/>
    </row>
    <row r="31" spans="1:22" ht="18" thickBot="1">
      <c r="A31" s="146"/>
      <c r="B31" s="48">
        <f>Inputs!A64</f>
        <v>12</v>
      </c>
      <c r="C31" s="47">
        <f t="shared" si="0"/>
        <v>1000</v>
      </c>
      <c r="D31" s="49" t="e">
        <f>IF(Inputs!Z64="",NA(),Inputs!Z64)</f>
        <v>#N/A</v>
      </c>
      <c r="E31" s="49" t="e">
        <f>IF(Inputs!AA64="",NA(),Inputs!AA64)</f>
        <v>#N/A</v>
      </c>
      <c r="F31" s="24" t="e">
        <f t="shared" si="2"/>
        <v>#N/A</v>
      </c>
      <c r="G31" s="24" t="e">
        <f t="shared" si="3"/>
        <v>#N/A</v>
      </c>
      <c r="H31" s="96">
        <f t="shared" si="1"/>
        <v>0</v>
      </c>
      <c r="I31" s="25">
        <f t="shared" si="4"/>
        <v>0</v>
      </c>
      <c r="J31" s="114"/>
      <c r="K31" s="114"/>
      <c r="U31" s="148"/>
      <c r="V31" s="2"/>
    </row>
    <row r="32" spans="1:22" ht="18" thickBot="1">
      <c r="A32" s="146"/>
      <c r="B32" s="48">
        <f>Inputs!A65</f>
        <v>13</v>
      </c>
      <c r="C32" s="47">
        <f t="shared" si="0"/>
        <v>1000</v>
      </c>
      <c r="D32" s="49" t="e">
        <f>IF(Inputs!Z65="",NA(),Inputs!Z65)</f>
        <v>#N/A</v>
      </c>
      <c r="E32" s="49" t="e">
        <f>IF(Inputs!AA65="",NA(),Inputs!AA65)</f>
        <v>#N/A</v>
      </c>
      <c r="F32" s="24" t="e">
        <f t="shared" si="2"/>
        <v>#N/A</v>
      </c>
      <c r="G32" s="24" t="e">
        <f t="shared" si="3"/>
        <v>#N/A</v>
      </c>
      <c r="H32" s="96">
        <f t="shared" si="1"/>
        <v>0</v>
      </c>
      <c r="I32" s="25">
        <f t="shared" si="4"/>
        <v>0</v>
      </c>
      <c r="J32" s="114"/>
      <c r="K32" s="114"/>
      <c r="U32" s="148"/>
      <c r="V32" s="2"/>
    </row>
    <row r="33" spans="1:22" ht="18" thickBot="1">
      <c r="A33" s="146"/>
      <c r="B33" s="48">
        <f>Inputs!A66</f>
        <v>14</v>
      </c>
      <c r="C33" s="47">
        <f t="shared" si="0"/>
        <v>1000</v>
      </c>
      <c r="D33" s="49" t="e">
        <f>IF(Inputs!Z66="",NA(),Inputs!Z66)</f>
        <v>#N/A</v>
      </c>
      <c r="E33" s="49" t="e">
        <f>IF(Inputs!AA66="",NA(),Inputs!AA66)</f>
        <v>#N/A</v>
      </c>
      <c r="F33" s="24" t="e">
        <f t="shared" si="2"/>
        <v>#N/A</v>
      </c>
      <c r="G33" s="24" t="e">
        <f t="shared" si="3"/>
        <v>#N/A</v>
      </c>
      <c r="H33" s="96">
        <f t="shared" si="1"/>
        <v>0</v>
      </c>
      <c r="I33" s="25">
        <f t="shared" si="4"/>
        <v>0</v>
      </c>
      <c r="J33" s="114"/>
      <c r="K33" s="114"/>
      <c r="U33" s="148"/>
      <c r="V33" s="2"/>
    </row>
    <row r="34" spans="1:22" ht="18" thickBot="1">
      <c r="A34" s="146"/>
      <c r="B34" s="48">
        <f>Inputs!A67</f>
        <v>15</v>
      </c>
      <c r="C34" s="47">
        <f t="shared" si="0"/>
        <v>1000</v>
      </c>
      <c r="D34" s="49" t="e">
        <f>IF(Inputs!Z67="",NA(),Inputs!Z67)</f>
        <v>#N/A</v>
      </c>
      <c r="E34" s="49" t="e">
        <f>IF(Inputs!AA67="",NA(),Inputs!AA67)</f>
        <v>#N/A</v>
      </c>
      <c r="F34" s="24" t="e">
        <f t="shared" si="2"/>
        <v>#N/A</v>
      </c>
      <c r="G34" s="24" t="e">
        <f t="shared" si="3"/>
        <v>#N/A</v>
      </c>
      <c r="H34" s="96">
        <f t="shared" si="1"/>
        <v>0</v>
      </c>
      <c r="I34" s="25">
        <f t="shared" si="4"/>
        <v>0</v>
      </c>
      <c r="J34" s="114"/>
      <c r="K34" s="114"/>
      <c r="U34" s="148"/>
      <c r="V34" s="2"/>
    </row>
    <row r="35" spans="1:22" ht="18" thickBot="1">
      <c r="A35" s="146"/>
      <c r="B35" s="48">
        <f>Inputs!A68</f>
        <v>16</v>
      </c>
      <c r="C35" s="47">
        <f t="shared" si="0"/>
        <v>1000</v>
      </c>
      <c r="D35" s="49" t="e">
        <f>IF(Inputs!Z68="",NA(),Inputs!Z68)</f>
        <v>#N/A</v>
      </c>
      <c r="E35" s="49" t="e">
        <f>IF(Inputs!AA68="",NA(),Inputs!AA68)</f>
        <v>#N/A</v>
      </c>
      <c r="F35" s="24" t="e">
        <f t="shared" si="2"/>
        <v>#N/A</v>
      </c>
      <c r="G35" s="24" t="e">
        <f t="shared" si="3"/>
        <v>#N/A</v>
      </c>
      <c r="H35" s="96">
        <f t="shared" si="1"/>
        <v>0</v>
      </c>
      <c r="I35" s="25">
        <f t="shared" si="4"/>
        <v>0</v>
      </c>
      <c r="J35" s="114"/>
      <c r="K35" s="114"/>
      <c r="U35" s="148"/>
      <c r="V35" s="2"/>
    </row>
    <row r="36" spans="1:22" ht="18" thickBot="1">
      <c r="A36" s="146"/>
      <c r="B36" s="48">
        <f>Inputs!A69</f>
        <v>17</v>
      </c>
      <c r="C36" s="47">
        <f t="shared" si="0"/>
        <v>1000</v>
      </c>
      <c r="D36" s="49" t="e">
        <f>IF(Inputs!Z69="",NA(),Inputs!Z69)</f>
        <v>#N/A</v>
      </c>
      <c r="E36" s="49" t="e">
        <f>IF(Inputs!AA69="",NA(),Inputs!AA69)</f>
        <v>#N/A</v>
      </c>
      <c r="F36" s="24" t="e">
        <f t="shared" si="2"/>
        <v>#N/A</v>
      </c>
      <c r="G36" s="24" t="e">
        <f t="shared" si="3"/>
        <v>#N/A</v>
      </c>
      <c r="H36" s="96">
        <f t="shared" si="1"/>
        <v>0</v>
      </c>
      <c r="I36" s="25">
        <f t="shared" si="4"/>
        <v>0</v>
      </c>
      <c r="J36" s="114"/>
      <c r="K36" s="114"/>
      <c r="U36" s="148"/>
      <c r="V36" s="2"/>
    </row>
    <row r="37" spans="1:22" ht="18" thickBot="1">
      <c r="A37" s="146"/>
      <c r="B37" s="48">
        <f>Inputs!A70</f>
        <v>18</v>
      </c>
      <c r="C37" s="47">
        <f t="shared" si="0"/>
        <v>1000</v>
      </c>
      <c r="D37" s="49" t="e">
        <f>IF(Inputs!Z70="",NA(),Inputs!Z70)</f>
        <v>#N/A</v>
      </c>
      <c r="E37" s="49" t="e">
        <f>IF(Inputs!AA70="",NA(),Inputs!AA70)</f>
        <v>#N/A</v>
      </c>
      <c r="F37" s="24" t="e">
        <f t="shared" si="2"/>
        <v>#N/A</v>
      </c>
      <c r="G37" s="24" t="e">
        <f t="shared" si="3"/>
        <v>#N/A</v>
      </c>
      <c r="H37" s="96">
        <f t="shared" si="1"/>
        <v>0</v>
      </c>
      <c r="I37" s="25">
        <f t="shared" si="4"/>
        <v>0</v>
      </c>
      <c r="J37" s="114"/>
      <c r="K37" s="114"/>
      <c r="U37" s="148"/>
      <c r="V37" s="2"/>
    </row>
    <row r="38" spans="1:22" ht="18" thickBot="1">
      <c r="A38" s="146"/>
      <c r="B38" s="48">
        <f>Inputs!A71</f>
        <v>19</v>
      </c>
      <c r="C38" s="47">
        <f t="shared" si="0"/>
        <v>1000</v>
      </c>
      <c r="D38" s="49" t="e">
        <f>IF(Inputs!Z71="",NA(),Inputs!Z71)</f>
        <v>#N/A</v>
      </c>
      <c r="E38" s="49" t="e">
        <f>IF(Inputs!AA71="",NA(),Inputs!AA71)</f>
        <v>#N/A</v>
      </c>
      <c r="F38" s="24" t="e">
        <f t="shared" si="2"/>
        <v>#N/A</v>
      </c>
      <c r="G38" s="24" t="e">
        <f t="shared" si="3"/>
        <v>#N/A</v>
      </c>
      <c r="H38" s="96">
        <f t="shared" si="1"/>
        <v>0</v>
      </c>
      <c r="I38" s="25">
        <f t="shared" si="4"/>
        <v>0</v>
      </c>
      <c r="J38" s="114"/>
      <c r="K38" s="114"/>
      <c r="U38" s="148"/>
      <c r="V38" s="2"/>
    </row>
    <row r="39" spans="1:22" ht="18" thickBot="1">
      <c r="A39" s="146"/>
      <c r="B39" s="48">
        <f>Inputs!A72</f>
        <v>20</v>
      </c>
      <c r="C39" s="47">
        <f t="shared" si="0"/>
        <v>1000</v>
      </c>
      <c r="D39" s="49" t="e">
        <f>IF(Inputs!Z72="",NA(),Inputs!Z72)</f>
        <v>#N/A</v>
      </c>
      <c r="E39" s="49" t="e">
        <f>IF(Inputs!AA72="",NA(),Inputs!AA72)</f>
        <v>#N/A</v>
      </c>
      <c r="F39" s="24" t="e">
        <f t="shared" si="2"/>
        <v>#N/A</v>
      </c>
      <c r="G39" s="24" t="e">
        <f t="shared" si="3"/>
        <v>#N/A</v>
      </c>
      <c r="H39" s="96">
        <f t="shared" si="1"/>
        <v>0</v>
      </c>
      <c r="I39" s="25">
        <f t="shared" si="4"/>
        <v>0</v>
      </c>
      <c r="J39" s="114"/>
      <c r="K39" s="114"/>
      <c r="U39" s="148"/>
      <c r="V39" s="2"/>
    </row>
    <row r="40" spans="1:22" ht="18" thickBot="1">
      <c r="A40" s="146"/>
      <c r="B40" s="48">
        <f>Inputs!A73</f>
        <v>21</v>
      </c>
      <c r="C40" s="47">
        <f t="shared" si="0"/>
        <v>1000</v>
      </c>
      <c r="D40" s="49" t="e">
        <f>IF(Inputs!Z73="",NA(),Inputs!Z73)</f>
        <v>#N/A</v>
      </c>
      <c r="E40" s="49" t="e">
        <f>IF(Inputs!AA73="",NA(),Inputs!AA73)</f>
        <v>#N/A</v>
      </c>
      <c r="F40" s="24" t="e">
        <f t="shared" si="2"/>
        <v>#N/A</v>
      </c>
      <c r="G40" s="24" t="e">
        <f t="shared" si="3"/>
        <v>#N/A</v>
      </c>
      <c r="H40" s="96">
        <f t="shared" si="1"/>
        <v>0</v>
      </c>
      <c r="I40" s="25">
        <f t="shared" si="4"/>
        <v>0</v>
      </c>
      <c r="J40" s="114"/>
      <c r="K40" s="114"/>
      <c r="U40" s="148"/>
      <c r="V40" s="2"/>
    </row>
    <row r="41" spans="1:22" ht="18" thickBot="1">
      <c r="A41" s="146"/>
      <c r="B41" s="48">
        <f>Inputs!A74</f>
        <v>22</v>
      </c>
      <c r="C41" s="47">
        <f t="shared" si="0"/>
        <v>1000</v>
      </c>
      <c r="D41" s="49" t="e">
        <f>IF(Inputs!Z74="",NA(),Inputs!Z74)</f>
        <v>#N/A</v>
      </c>
      <c r="E41" s="49" t="e">
        <f>IF(Inputs!AA74="",NA(),Inputs!AA74)</f>
        <v>#N/A</v>
      </c>
      <c r="F41" s="24" t="e">
        <f t="shared" si="2"/>
        <v>#N/A</v>
      </c>
      <c r="G41" s="24" t="e">
        <f t="shared" si="3"/>
        <v>#N/A</v>
      </c>
      <c r="H41" s="96">
        <f t="shared" si="1"/>
        <v>0</v>
      </c>
      <c r="I41" s="25">
        <f t="shared" si="4"/>
        <v>0</v>
      </c>
      <c r="J41" s="114"/>
      <c r="K41" s="114"/>
      <c r="U41" s="148"/>
      <c r="V41" s="2"/>
    </row>
    <row r="42" spans="1:22" ht="18" thickBot="1">
      <c r="A42" s="146"/>
      <c r="B42" s="48">
        <f>Inputs!A75</f>
        <v>23</v>
      </c>
      <c r="C42" s="47">
        <f t="shared" si="0"/>
        <v>1000</v>
      </c>
      <c r="D42" s="49" t="e">
        <f>IF(Inputs!Z75="",NA(),Inputs!Z75)</f>
        <v>#N/A</v>
      </c>
      <c r="E42" s="49" t="e">
        <f>IF(Inputs!AA75="",NA(),Inputs!AA75)</f>
        <v>#N/A</v>
      </c>
      <c r="F42" s="24" t="e">
        <f t="shared" si="2"/>
        <v>#N/A</v>
      </c>
      <c r="G42" s="24" t="e">
        <f t="shared" si="3"/>
        <v>#N/A</v>
      </c>
      <c r="H42" s="96">
        <f t="shared" si="1"/>
        <v>0</v>
      </c>
      <c r="I42" s="25">
        <f t="shared" si="4"/>
        <v>0</v>
      </c>
      <c r="J42" s="114"/>
      <c r="K42" s="114"/>
      <c r="U42" s="148"/>
      <c r="V42" s="2"/>
    </row>
    <row r="43" spans="1:22" ht="18" thickBot="1">
      <c r="A43" s="146"/>
      <c r="B43" s="48">
        <f>Inputs!A76</f>
        <v>24</v>
      </c>
      <c r="C43" s="47">
        <f t="shared" si="0"/>
        <v>1000</v>
      </c>
      <c r="D43" s="49" t="e">
        <f>IF(Inputs!Z76="",NA(),Inputs!Z76)</f>
        <v>#N/A</v>
      </c>
      <c r="E43" s="49" t="e">
        <f>IF(Inputs!AA76="",NA(),Inputs!AA76)</f>
        <v>#N/A</v>
      </c>
      <c r="F43" s="24" t="e">
        <f t="shared" si="2"/>
        <v>#N/A</v>
      </c>
      <c r="G43" s="24" t="e">
        <f t="shared" si="3"/>
        <v>#N/A</v>
      </c>
      <c r="H43" s="96">
        <f t="shared" si="1"/>
        <v>0</v>
      </c>
      <c r="I43" s="25">
        <f t="shared" si="4"/>
        <v>0</v>
      </c>
      <c r="J43" s="114"/>
      <c r="K43" s="114"/>
      <c r="U43" s="148"/>
      <c r="V43" s="2"/>
    </row>
    <row r="44" spans="1:22" ht="18" thickBot="1">
      <c r="A44" s="146"/>
      <c r="B44" s="48">
        <f>Inputs!A77</f>
        <v>25</v>
      </c>
      <c r="C44" s="47">
        <f t="shared" si="0"/>
        <v>1000</v>
      </c>
      <c r="D44" s="49" t="e">
        <f>IF(Inputs!Z77="",NA(),Inputs!Z77)</f>
        <v>#N/A</v>
      </c>
      <c r="E44" s="49" t="e">
        <f>IF(Inputs!AA77="",NA(),Inputs!AA77)</f>
        <v>#N/A</v>
      </c>
      <c r="F44" s="24" t="e">
        <f t="shared" si="2"/>
        <v>#N/A</v>
      </c>
      <c r="G44" s="24" t="e">
        <f t="shared" si="3"/>
        <v>#N/A</v>
      </c>
      <c r="H44" s="96">
        <f t="shared" si="1"/>
        <v>0</v>
      </c>
      <c r="I44" s="25">
        <f t="shared" si="4"/>
        <v>0</v>
      </c>
      <c r="J44" s="114"/>
      <c r="K44" s="114"/>
      <c r="U44" s="148"/>
      <c r="V44" s="2"/>
    </row>
    <row r="45" spans="1:22" ht="18" thickBot="1">
      <c r="A45" s="146"/>
      <c r="B45" s="48">
        <f>Inputs!A78</f>
        <v>26</v>
      </c>
      <c r="C45" s="47">
        <f t="shared" si="0"/>
        <v>1000</v>
      </c>
      <c r="D45" s="49" t="e">
        <f>IF(Inputs!Z78="",NA(),Inputs!Z78)</f>
        <v>#N/A</v>
      </c>
      <c r="E45" s="49" t="e">
        <f>IF(Inputs!AA78="",NA(),Inputs!AA78)</f>
        <v>#N/A</v>
      </c>
      <c r="F45" s="24" t="e">
        <f t="shared" si="2"/>
        <v>#N/A</v>
      </c>
      <c r="G45" s="24" t="e">
        <f t="shared" si="3"/>
        <v>#N/A</v>
      </c>
      <c r="H45" s="96">
        <f t="shared" si="1"/>
        <v>0</v>
      </c>
      <c r="I45" s="25">
        <f t="shared" si="4"/>
        <v>0</v>
      </c>
      <c r="J45" s="114"/>
      <c r="K45" s="114"/>
      <c r="U45" s="148"/>
      <c r="V45" s="2"/>
    </row>
    <row r="46" spans="1:22" ht="18" thickBot="1">
      <c r="A46" s="146"/>
      <c r="B46" s="48">
        <f>Inputs!A79</f>
        <v>27</v>
      </c>
      <c r="C46" s="47">
        <f t="shared" si="0"/>
        <v>1000</v>
      </c>
      <c r="D46" s="49" t="e">
        <f>IF(Inputs!Z79="",NA(),Inputs!Z79)</f>
        <v>#N/A</v>
      </c>
      <c r="E46" s="49" t="e">
        <f>IF(Inputs!AA79="",NA(),Inputs!AA79)</f>
        <v>#N/A</v>
      </c>
      <c r="F46" s="24" t="e">
        <f t="shared" si="2"/>
        <v>#N/A</v>
      </c>
      <c r="G46" s="24" t="e">
        <f t="shared" si="3"/>
        <v>#N/A</v>
      </c>
      <c r="H46" s="96">
        <f t="shared" si="1"/>
        <v>0</v>
      </c>
      <c r="I46" s="25">
        <f t="shared" si="4"/>
        <v>0</v>
      </c>
      <c r="J46" s="114"/>
      <c r="K46" s="114"/>
      <c r="U46" s="148"/>
      <c r="V46" s="2"/>
    </row>
    <row r="47" spans="1:22" ht="18" thickBot="1">
      <c r="A47" s="146"/>
      <c r="B47" s="48">
        <f>Inputs!A80</f>
        <v>28</v>
      </c>
      <c r="C47" s="47">
        <f t="shared" si="0"/>
        <v>1000</v>
      </c>
      <c r="D47" s="49" t="e">
        <f>IF(Inputs!Z80="",NA(),Inputs!Z80)</f>
        <v>#N/A</v>
      </c>
      <c r="E47" s="49" t="e">
        <f>IF(Inputs!AA80="",NA(),Inputs!AA80)</f>
        <v>#N/A</v>
      </c>
      <c r="F47" s="24" t="e">
        <f t="shared" si="2"/>
        <v>#N/A</v>
      </c>
      <c r="G47" s="24" t="e">
        <f t="shared" si="3"/>
        <v>#N/A</v>
      </c>
      <c r="H47" s="96">
        <f t="shared" si="1"/>
        <v>0</v>
      </c>
      <c r="I47" s="25">
        <f t="shared" si="4"/>
        <v>0</v>
      </c>
      <c r="J47" s="114"/>
      <c r="K47" s="114"/>
      <c r="U47" s="148"/>
      <c r="V47" s="2"/>
    </row>
    <row r="48" spans="1:22" ht="18" thickBot="1">
      <c r="A48" s="146"/>
      <c r="B48" s="48">
        <f>Inputs!A81</f>
        <v>29</v>
      </c>
      <c r="C48" s="47">
        <f t="shared" si="0"/>
        <v>1000</v>
      </c>
      <c r="D48" s="49" t="e">
        <f>IF(Inputs!Z81="",NA(),Inputs!Z81)</f>
        <v>#N/A</v>
      </c>
      <c r="E48" s="49" t="e">
        <f>IF(Inputs!AA81="",NA(),Inputs!AA81)</f>
        <v>#N/A</v>
      </c>
      <c r="F48" s="24" t="e">
        <f t="shared" si="2"/>
        <v>#N/A</v>
      </c>
      <c r="G48" s="24" t="e">
        <f t="shared" si="3"/>
        <v>#N/A</v>
      </c>
      <c r="H48" s="96">
        <f t="shared" si="1"/>
        <v>0</v>
      </c>
      <c r="I48" s="25">
        <f t="shared" si="4"/>
        <v>0</v>
      </c>
      <c r="J48" s="114"/>
      <c r="K48" s="114"/>
      <c r="U48" s="148"/>
      <c r="V48" s="2"/>
    </row>
    <row r="49" spans="1:22" ht="18" thickBot="1">
      <c r="A49" s="146"/>
      <c r="B49" s="48">
        <f>Inputs!A82</f>
        <v>30</v>
      </c>
      <c r="C49" s="47">
        <f t="shared" si="0"/>
        <v>1000</v>
      </c>
      <c r="D49" s="49" t="e">
        <f>IF(Inputs!Z82="",NA(),Inputs!Z82)</f>
        <v>#N/A</v>
      </c>
      <c r="E49" s="49" t="e">
        <f>IF(Inputs!AA82="",NA(),Inputs!AA82)</f>
        <v>#N/A</v>
      </c>
      <c r="F49" s="24" t="e">
        <f t="shared" si="2"/>
        <v>#N/A</v>
      </c>
      <c r="G49" s="24" t="e">
        <f t="shared" si="3"/>
        <v>#N/A</v>
      </c>
      <c r="H49" s="96">
        <f t="shared" si="1"/>
        <v>0</v>
      </c>
      <c r="I49" s="25">
        <f t="shared" si="4"/>
        <v>0</v>
      </c>
      <c r="J49" s="114"/>
      <c r="K49" s="114"/>
      <c r="U49" s="148"/>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-36</v>
      </c>
      <c r="E51" s="95">
        <f t="array" ref="E51">AVERAGE(IF(ISNUMBER(E20:E49),E20:E49))</f>
        <v>-29.1</v>
      </c>
      <c r="F51" s="95">
        <f t="array" ref="F51">AVERAGE(IF(ISNUMBER(F20:F49),F20:F49))</f>
        <v>-0.36</v>
      </c>
      <c r="G51" s="95">
        <f t="array" ref="G51">AVERAGE(IF(ISNUMBER(G20:G49),G20:G49))</f>
        <v>-0.29100000000000004</v>
      </c>
      <c r="H51" s="26" t="s">
        <v>33</v>
      </c>
      <c r="I51" s="27">
        <f>100*(NORMDIST(B12/2,F51,F52,1)-NORMDIST(-B12/2,F51,F52,1))</f>
        <v>98.774478293623716</v>
      </c>
      <c r="J51" s="28"/>
      <c r="K51" s="28"/>
      <c r="M51" s="28"/>
    </row>
    <row r="52" spans="1:22" ht="19.5" customHeight="1" thickTop="1">
      <c r="B52" s="315" t="s">
        <v>42</v>
      </c>
      <c r="C52" s="316"/>
      <c r="D52" s="29">
        <f t="array" ref="D52">STDEV(IF(ISNUMBER(D20:D49),D20:D49))</f>
        <v>35.122009560324926</v>
      </c>
      <c r="E52" s="29">
        <f t="array" ref="E52">STDEV(IF(ISNUMBER(E20:E49),E20:E49))</f>
        <v>27.08197432487767</v>
      </c>
      <c r="F52" s="45">
        <f t="array" ref="F52">STDEV(IF(ISNUMBER(F20:F49),F20:F49))</f>
        <v>0.35122009560324929</v>
      </c>
      <c r="G52" s="45">
        <f t="array" ref="G52">STDEV(IF(ISNUMBER(G20:G49),G20:G49))</f>
        <v>0.27081974324877672</v>
      </c>
      <c r="H52" s="26" t="s">
        <v>34</v>
      </c>
      <c r="I52" s="30">
        <f>100*(NORMDIST(B13/2,G51,G52,1)-NORMDIST(-B13/2,G51,G52,1))</f>
        <v>99.924259608436401</v>
      </c>
      <c r="J52" s="28"/>
      <c r="K52" s="28"/>
    </row>
    <row r="53" spans="1:22" ht="18.75" customHeight="1">
      <c r="B53" s="315" t="s">
        <v>43</v>
      </c>
      <c r="C53" s="316"/>
      <c r="D53" s="29">
        <f t="array" ref="D53">ABS(MAX(IF(ISNUMBER(D20:D49),(D20:D49))-(MIN(IF(ISNUMBER(D20:D49),(D20:D49))))))</f>
        <v>126</v>
      </c>
      <c r="E53" s="29">
        <f t="array" ref="E53">ABS(MAX(IF(ISNUMBER(E20:E49),(E20:E49))-(MIN(IF(ISNUMBER(E20:E49),(E20:E49))))))</f>
        <v>84</v>
      </c>
      <c r="F53" s="90">
        <f t="array" ref="F53">ABS(MAX(IF(ISNUMBER(F20:F49),(F20:F49))-(MIN(IF(ISNUMBER(F20:F49),(F20:F49))))))</f>
        <v>1.26</v>
      </c>
      <c r="G53" s="90">
        <f t="array" ref="G53">ABS(MAX(IF(ISNUMBER(G20:G49),(G20:G49))-(MIN(IF(ISNUMBER(G20:G49),(G20:G49))))))</f>
        <v>0.84000000000000008</v>
      </c>
      <c r="H53" s="91" t="s">
        <v>44</v>
      </c>
      <c r="I53" s="46">
        <f>1-(1-(I51*I52/10000))^5</f>
        <v>0.99999999962822994</v>
      </c>
      <c r="J53" s="115"/>
      <c r="K53" s="115"/>
      <c r="L53" s="31"/>
    </row>
    <row r="54" spans="1:22" ht="18.75" customHeight="1" thickBot="1">
      <c r="B54" s="309" t="s">
        <v>45</v>
      </c>
      <c r="C54" s="310"/>
      <c r="D54" s="32">
        <f t="array" ref="D54">MAX(ABS(MAX(IF(NOT(ISNA(D20:D49)),D20:D49))-AVERAGE(IF(ISNUMBER(D20:D49),D20:D49))),ABS(MIN(IF(NOT(ISNA(D20:D49)),D20:D49))-AVERAGE(IF(ISNUMBER(D20:D49),D20:D49))))</f>
        <v>70</v>
      </c>
      <c r="E54" s="32">
        <f t="array" ref="E54">MAX(ABS(MAX(IF(NOT(ISNA(E20:E49)),E20:E49))-AVERAGE(IF(ISNUMBER(E20:E49),E20:E49))),ABS(MIN(IF(NOT(ISNA(E20:E49)),E20:E49))-AVERAGE(IF(ISNUMBER(E20:E49),E20:E49))))</f>
        <v>50.9</v>
      </c>
      <c r="F54" s="32">
        <f t="array" ref="F54">MAX(ABS(MAX(IF(NOT(ISNA(F20:F49)),F20:F49))-AVERAGE(IF(ISNUMBER(F20:F49),F20:F49))),ABS(MIN(IF(NOT(ISNA(F20:F49)),F20:F49))-AVERAGE(IF(ISNUMBER(F20:F49),F20:F49))))</f>
        <v>0.7</v>
      </c>
      <c r="G54" s="32">
        <f t="array" ref="G54">MAX(ABS(MAX(IF(NOT(ISNA(G20:G49)),G20:G49))-AVERAGE(IF(ISNUMBER(G20:G49),G20:G49))),ABS(MIN(IF(NOT(ISNA(G20:G49)),G20:G49))-AVERAGE(IF(ISNUMBER(G20:G49),G20:G49))))</f>
        <v>0.50900000000000001</v>
      </c>
      <c r="H54" s="91" t="s">
        <v>56</v>
      </c>
      <c r="I54" s="46">
        <f>1-(1-(I51*I52/10000))^3</f>
        <v>0.9999978013067784</v>
      </c>
      <c r="J54" s="115"/>
      <c r="K54" s="153"/>
      <c r="L54" s="31"/>
    </row>
    <row r="55" spans="1:22" ht="21.6" thickTop="1">
      <c r="B55" s="33"/>
      <c r="H55" s="91" t="s">
        <v>57</v>
      </c>
      <c r="I55" s="46">
        <f>1-(1-(I51*I52/10000))^2</f>
        <v>0.99983091317927197</v>
      </c>
      <c r="J55" s="115"/>
      <c r="K55" s="115"/>
    </row>
    <row r="56" spans="1:22" ht="18.75" customHeight="1">
      <c r="C56" s="34"/>
      <c r="E56" s="35"/>
      <c r="H56" s="91" t="s">
        <v>58</v>
      </c>
      <c r="I56" s="46">
        <f>1-(1-(I51*I52/10000))^1</f>
        <v>0.98699666116999218</v>
      </c>
      <c r="J56" s="115"/>
      <c r="K56" s="115"/>
    </row>
    <row r="57" spans="1:22" ht="23.4" thickBot="1">
      <c r="H57" s="92" t="str">
        <f>Inputs!A6</f>
        <v>SW Ver:</v>
      </c>
      <c r="I57" s="88"/>
      <c r="J57" s="116"/>
      <c r="K57" s="116"/>
    </row>
    <row r="58" spans="1:22" ht="23.4" thickBot="1">
      <c r="H58" s="87" t="str">
        <f>Inputs!A7</f>
        <v>FCS App:</v>
      </c>
      <c r="I58" s="89">
        <f>Inputs!Z7</f>
        <v>0</v>
      </c>
      <c r="J58" s="117"/>
      <c r="K58" s="117"/>
      <c r="L58" s="43" t="s">
        <v>50</v>
      </c>
      <c r="M58" s="44">
        <f t="array" ref="M58">MAX(IF(NOT(ISNA(D20:D49)),D20:D49))</f>
        <v>34</v>
      </c>
      <c r="N58" s="44">
        <f t="array" ref="N58">MAX(IF(NOT(ISNA(E20:E49)),E20:E49))</f>
        <v>4</v>
      </c>
    </row>
    <row r="59" spans="1:22" ht="23.4" thickBot="1">
      <c r="H59" s="87" t="str">
        <f>Inputs!A8</f>
        <v>EDSS Control:</v>
      </c>
      <c r="I59" s="89">
        <f>Inputs!Z8</f>
        <v>0</v>
      </c>
      <c r="J59" s="117"/>
      <c r="K59" s="117"/>
      <c r="L59" s="43" t="s">
        <v>51</v>
      </c>
      <c r="M59" s="44">
        <f t="array" ref="M59">MIN(IF(NOT(ISNA(D20:D49)),D20:D49))</f>
        <v>-92</v>
      </c>
      <c r="N59" s="44">
        <f t="array" ref="N59">MIN(IF(NOT(ISNA(E20:E49)),E20:E49))</f>
        <v>-80</v>
      </c>
    </row>
    <row r="60" spans="1:22" ht="23.4" thickBot="1">
      <c r="H60" s="87" t="str">
        <f>Inputs!A9</f>
        <v>FCS Servo:</v>
      </c>
      <c r="I60" s="89">
        <f>Inputs!Z9</f>
        <v>0</v>
      </c>
      <c r="J60" s="117"/>
      <c r="K60" s="117"/>
      <c r="L60" s="43"/>
      <c r="M60" s="44"/>
      <c r="N60" s="44"/>
    </row>
    <row r="61" spans="1:22">
      <c r="L61" s="43"/>
      <c r="M61" s="44">
        <f>M59</f>
        <v>-92</v>
      </c>
      <c r="N61" s="44">
        <f>N59</f>
        <v>-80</v>
      </c>
    </row>
    <row r="62" spans="1:22">
      <c r="L62" s="43"/>
      <c r="M62" s="44">
        <f>M59</f>
        <v>-92</v>
      </c>
      <c r="N62" s="44">
        <f>N58</f>
        <v>4</v>
      </c>
    </row>
    <row r="63" spans="1:22">
      <c r="L63" s="43"/>
      <c r="M63" s="44">
        <f>M58</f>
        <v>34</v>
      </c>
      <c r="N63" s="44">
        <f>N58</f>
        <v>4</v>
      </c>
    </row>
    <row r="64" spans="1:22">
      <c r="H64" s="145">
        <f>(B10/2)*100</f>
        <v>114.99999999999999</v>
      </c>
      <c r="I64" s="145">
        <f>(B11/2)*100</f>
        <v>114.99999999999999</v>
      </c>
      <c r="J64" s="40"/>
      <c r="K64" s="40"/>
      <c r="L64" s="43"/>
      <c r="M64" s="44">
        <f>M58</f>
        <v>34</v>
      </c>
      <c r="N64" s="44">
        <f>N59</f>
        <v>-80</v>
      </c>
      <c r="V64" s="2"/>
    </row>
    <row r="65" spans="8:22">
      <c r="H65" s="145">
        <v>115</v>
      </c>
      <c r="I65" s="145">
        <f>(B11/2)*-100</f>
        <v>-114.99999999999999</v>
      </c>
      <c r="J65" s="40"/>
      <c r="K65" s="40"/>
      <c r="L65" s="43"/>
      <c r="M65" s="44">
        <f>M59</f>
        <v>-92</v>
      </c>
      <c r="N65" s="44">
        <f>N59</f>
        <v>-80</v>
      </c>
      <c r="V65" s="2"/>
    </row>
    <row r="66" spans="8:22">
      <c r="H66" s="145">
        <f>(B10/2)*-100</f>
        <v>-114.99999999999999</v>
      </c>
      <c r="I66" s="145">
        <f>(B11/2)*-100</f>
        <v>-114.99999999999999</v>
      </c>
      <c r="J66" s="40"/>
      <c r="K66" s="40"/>
      <c r="V66" s="2"/>
    </row>
    <row r="67" spans="8:22">
      <c r="H67" s="145">
        <f>(B10/2)*-100</f>
        <v>-114.99999999999999</v>
      </c>
      <c r="I67" s="145">
        <f>(B11/2)*100</f>
        <v>114.99999999999999</v>
      </c>
      <c r="J67" s="40"/>
      <c r="K67" s="40"/>
      <c r="V67" s="2"/>
    </row>
    <row r="68" spans="8:22">
      <c r="H68" s="145">
        <f>(B10/2)*100</f>
        <v>114.99999999999999</v>
      </c>
      <c r="I68" s="145">
        <f>(B11/2)*100</f>
        <v>114.99999999999999</v>
      </c>
      <c r="J68" s="40"/>
      <c r="K68" s="40"/>
      <c r="V68" s="2"/>
    </row>
    <row r="84" spans="5:22">
      <c r="E84" s="2" t="s">
        <v>47</v>
      </c>
      <c r="V84" s="2"/>
    </row>
  </sheetData>
  <mergeCells count="36">
    <mergeCell ref="B53:C53"/>
    <mergeCell ref="B54:C54"/>
    <mergeCell ref="H18:H19"/>
    <mergeCell ref="I18:I19"/>
    <mergeCell ref="B50:G50"/>
    <mergeCell ref="H50:I50"/>
    <mergeCell ref="B51:C51"/>
    <mergeCell ref="B52:C52"/>
    <mergeCell ref="D14:E14"/>
    <mergeCell ref="I14:J14"/>
    <mergeCell ref="D15:E15"/>
    <mergeCell ref="I15:J15"/>
    <mergeCell ref="D16:E16"/>
    <mergeCell ref="A18:A19"/>
    <mergeCell ref="B18:B19"/>
    <mergeCell ref="C18:C19"/>
    <mergeCell ref="D18:E18"/>
    <mergeCell ref="F18:G18"/>
    <mergeCell ref="F11:G11"/>
    <mergeCell ref="I11:J11"/>
    <mergeCell ref="F12:G12"/>
    <mergeCell ref="I12:J12"/>
    <mergeCell ref="F13:G13"/>
    <mergeCell ref="I13:J13"/>
    <mergeCell ref="I10:K10"/>
    <mergeCell ref="B1:I1"/>
    <mergeCell ref="B4:I4"/>
    <mergeCell ref="A5:B5"/>
    <mergeCell ref="D5:G5"/>
    <mergeCell ref="I5:K5"/>
    <mergeCell ref="F6:G6"/>
    <mergeCell ref="F7:G7"/>
    <mergeCell ref="F8:G8"/>
    <mergeCell ref="A9:B9"/>
    <mergeCell ref="D9:G9"/>
    <mergeCell ref="F10:G10"/>
  </mergeCells>
  <printOptions horizontalCentered="1"/>
  <pageMargins left="0" right="0" top="0" bottom="0" header="0" footer="0"/>
  <pageSetup scale="57"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55" zoomScaleNormal="55" zoomScaleSheetLayoutView="75" workbookViewId="0">
      <selection activeCell="K25" sqref="K25"/>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2.664062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48"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14" ht="33" customHeight="1">
      <c r="A1" s="143"/>
      <c r="B1" s="307" t="str">
        <f>Inputs!A1</f>
        <v>Firing- BMP ATK MK44 30mm  UT30MK2</v>
      </c>
      <c r="C1" s="308"/>
      <c r="D1" s="308"/>
      <c r="E1" s="308"/>
      <c r="F1" s="308"/>
      <c r="G1" s="308"/>
      <c r="H1" s="308"/>
      <c r="I1" s="308"/>
      <c r="J1" s="148"/>
      <c r="K1" s="148"/>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Static - Static. 
Range [m]:1500 0
Gun Jump: : 0 , 0
Mean:-0.25 , -0.05
Standard Deviation:0.36 , 0.46
Maximum Difference:1.02 , 1.37
Total in Target: 0 / 0</v>
      </c>
    </row>
    <row r="2" spans="1:14" ht="18.75" customHeight="1" thickBot="1">
      <c r="B2" s="3" t="str">
        <f>Inputs!A2</f>
        <v>Commander:</v>
      </c>
      <c r="C2" s="67">
        <f>Inputs!AB2</f>
        <v>0</v>
      </c>
      <c r="D2" s="3" t="str">
        <f>Inputs!A3</f>
        <v xml:space="preserve">Gunner: </v>
      </c>
      <c r="E2" s="67">
        <f>Inputs!AB3</f>
        <v>0</v>
      </c>
      <c r="F2" s="3" t="str">
        <f>Inputs!A4</f>
        <v xml:space="preserve">Loader: </v>
      </c>
      <c r="G2" s="66">
        <f>Inputs!AB4</f>
        <v>0</v>
      </c>
      <c r="H2" s="3" t="str">
        <f>Inputs!A5</f>
        <v>Driver:</v>
      </c>
      <c r="I2" s="67">
        <f>Inputs!AB5</f>
        <v>0</v>
      </c>
      <c r="J2" s="111"/>
      <c r="K2" s="111"/>
    </row>
    <row r="3" spans="1:14">
      <c r="A3" s="2" t="str">
        <f>Inputs!A11</f>
        <v>Project:</v>
      </c>
      <c r="B3" s="75" t="str">
        <f>Inputs!AB11</f>
        <v>EMINT</v>
      </c>
      <c r="C3" s="74"/>
      <c r="D3" s="74"/>
      <c r="E3" s="74"/>
      <c r="F3" s="74"/>
      <c r="G3" s="74"/>
      <c r="H3" s="74"/>
      <c r="I3" s="74"/>
      <c r="J3" s="112"/>
      <c r="K3" s="112"/>
    </row>
    <row r="4" spans="1:14" ht="18.600000000000001" thickBot="1">
      <c r="A4" s="2" t="str">
        <f>Inputs!A47</f>
        <v xml:space="preserve">Remarks: </v>
      </c>
      <c r="B4" s="337">
        <f>Inputs!AB47</f>
        <v>0</v>
      </c>
      <c r="C4" s="337"/>
      <c r="D4" s="337"/>
      <c r="E4" s="337"/>
      <c r="F4" s="337"/>
      <c r="G4" s="337"/>
      <c r="H4" s="337"/>
      <c r="I4" s="337"/>
      <c r="J4" s="112"/>
      <c r="K4" s="112"/>
    </row>
    <row r="5" spans="1:14" ht="18.600000000000001" thickTop="1" thickBot="1">
      <c r="A5" s="332" t="s">
        <v>6</v>
      </c>
      <c r="B5" s="333"/>
      <c r="D5" s="332" t="str">
        <f>Inputs!A22</f>
        <v>Operational Conditions:</v>
      </c>
      <c r="E5" s="334"/>
      <c r="F5" s="334"/>
      <c r="G5" s="333"/>
      <c r="I5" s="332" t="str">
        <f>Inputs!A34</f>
        <v>Tank/Target Status</v>
      </c>
      <c r="J5" s="334"/>
      <c r="K5" s="333"/>
    </row>
    <row r="6" spans="1:14" ht="18.600000000000001" thickTop="1" thickBot="1">
      <c r="A6" s="4" t="str">
        <f>Inputs!A12</f>
        <v>Location:</v>
      </c>
      <c r="B6" s="68" t="str">
        <f>Inputs!AB12</f>
        <v>Myanmar</v>
      </c>
      <c r="D6" s="5" t="str">
        <f>Inputs!A23</f>
        <v>Turret Mode:</v>
      </c>
      <c r="E6" s="6"/>
      <c r="F6" s="335">
        <f>Inputs!AB23</f>
        <v>0</v>
      </c>
      <c r="G6" s="336"/>
      <c r="I6" s="149" t="str">
        <f>Inputs!A35</f>
        <v>Item:</v>
      </c>
      <c r="J6" s="151" t="s">
        <v>10</v>
      </c>
      <c r="K6" s="150" t="s">
        <v>11</v>
      </c>
    </row>
    <row r="7" spans="1:14" ht="18.600000000000001" thickTop="1" thickBot="1">
      <c r="A7" s="4" t="str">
        <f>Inputs!A13</f>
        <v>Date:</v>
      </c>
      <c r="B7" s="69">
        <f>Inputs!AB13</f>
        <v>0</v>
      </c>
      <c r="D7" s="5" t="str">
        <f>Inputs!A24</f>
        <v>Ammunition:</v>
      </c>
      <c r="E7" s="8"/>
      <c r="F7" s="335" t="str">
        <f>Inputs!AB24</f>
        <v>25 mm HE</v>
      </c>
      <c r="G7" s="336"/>
      <c r="I7" s="9" t="s">
        <v>14</v>
      </c>
      <c r="J7" s="70" t="str">
        <f>Inputs!AB36</f>
        <v>Static</v>
      </c>
      <c r="K7" s="71">
        <f>Inputs!AC36</f>
        <v>0</v>
      </c>
    </row>
    <row r="8" spans="1:14" ht="18.600000000000001" thickTop="1" thickBot="1">
      <c r="A8" s="4" t="str">
        <f>Inputs!A15</f>
        <v>Range [m]:</v>
      </c>
      <c r="B8" s="120">
        <f>Inputs!AB15</f>
        <v>1500</v>
      </c>
      <c r="D8" s="5" t="str">
        <f>Inputs!A25</f>
        <v>Aiming Through (Camera):</v>
      </c>
      <c r="E8" s="56"/>
      <c r="F8" s="335">
        <f>Inputs!AB25</f>
        <v>0</v>
      </c>
      <c r="G8" s="336"/>
      <c r="I8" s="7" t="s">
        <v>16</v>
      </c>
      <c r="J8" s="70" t="str">
        <f>Inputs!AB37</f>
        <v>Static</v>
      </c>
      <c r="K8" s="71">
        <f>Inputs!AC37</f>
        <v>0</v>
      </c>
    </row>
    <row r="9" spans="1:14" ht="18.600000000000001" thickTop="1" thickBot="1">
      <c r="A9" s="332" t="str">
        <f>Inputs!A16</f>
        <v>Target Size:</v>
      </c>
      <c r="B9" s="333"/>
      <c r="D9" s="332" t="str">
        <f>Inputs!A26</f>
        <v>Environmental Conditions:</v>
      </c>
      <c r="E9" s="334"/>
      <c r="F9" s="334"/>
      <c r="G9" s="333"/>
      <c r="H9" s="10"/>
      <c r="I9" s="11" t="s">
        <v>19</v>
      </c>
      <c r="J9" s="70">
        <f>Inputs!AB38</f>
        <v>12</v>
      </c>
      <c r="K9" s="71">
        <f>Inputs!AC38</f>
        <v>0</v>
      </c>
    </row>
    <row r="10" spans="1:14" ht="18.600000000000001" thickTop="1" thickBot="1">
      <c r="A10" s="4" t="str">
        <f>Inputs!AB16</f>
        <v>Traverse Size [m]</v>
      </c>
      <c r="B10" s="38">
        <f>Inputs!AB17</f>
        <v>2.2999999999999998</v>
      </c>
      <c r="D10" s="5" t="str">
        <f>Inputs!A27</f>
        <v>Air Temperature [°C]:</v>
      </c>
      <c r="E10" s="6"/>
      <c r="F10" s="325">
        <f>Inputs!AB27</f>
        <v>0</v>
      </c>
      <c r="G10" s="326"/>
      <c r="I10" s="332" t="str">
        <f>Inputs!A39</f>
        <v>Rounds Information:</v>
      </c>
      <c r="J10" s="334"/>
      <c r="K10" s="333"/>
    </row>
    <row r="11" spans="1:14" ht="18.600000000000001" thickTop="1" thickBot="1">
      <c r="A11" s="4" t="str">
        <f>Inputs!AC16</f>
        <v>Elevation Size [m]</v>
      </c>
      <c r="B11" s="38">
        <f>Inputs!AC17</f>
        <v>2.2999999999999998</v>
      </c>
      <c r="D11" s="5" t="str">
        <f>Inputs!A28</f>
        <v>Altitude [m]:</v>
      </c>
      <c r="E11" s="8"/>
      <c r="F11" s="325">
        <f>Inputs!AB28</f>
        <v>0</v>
      </c>
      <c r="G11" s="326"/>
      <c r="H11" s="148"/>
      <c r="I11" s="323" t="str">
        <f>Inputs!A40</f>
        <v>Rounds Type</v>
      </c>
      <c r="J11" s="324"/>
      <c r="K11" s="119" t="str">
        <f>Inputs!AB40</f>
        <v>No. of Rounds</v>
      </c>
    </row>
    <row r="12" spans="1:14" ht="18.600000000000001" thickTop="1" thickBot="1">
      <c r="A12" s="4" t="str">
        <f>Inputs!AB18</f>
        <v>Traverse Size [mills]</v>
      </c>
      <c r="B12" s="38">
        <f>Inputs!AB19</f>
        <v>1.5333333333333332</v>
      </c>
      <c r="D12" s="5" t="str">
        <f>Inputs!A29</f>
        <v>Ammu. Temp. [°C]:</v>
      </c>
      <c r="E12" s="8"/>
      <c r="F12" s="325">
        <f>Inputs!AB29</f>
        <v>0</v>
      </c>
      <c r="G12" s="326"/>
      <c r="H12" s="148"/>
      <c r="I12" s="323" t="str">
        <f>Inputs!A41</f>
        <v>Warm-Up</v>
      </c>
      <c r="J12" s="324"/>
      <c r="K12" s="39">
        <f>Inputs!AB41</f>
        <v>0</v>
      </c>
    </row>
    <row r="13" spans="1:14" ht="18.600000000000001" thickTop="1" thickBot="1">
      <c r="A13" s="4" t="str">
        <f>Inputs!AC18</f>
        <v>Elevation Size [mills]</v>
      </c>
      <c r="B13" s="38">
        <f>Inputs!AC19</f>
        <v>1.5333333333333332</v>
      </c>
      <c r="D13" s="5" t="str">
        <f>Inputs!A30</f>
        <v>Crosswind [m/s]:</v>
      </c>
      <c r="E13" s="13"/>
      <c r="F13" s="325" t="str">
        <f>Inputs!AB30</f>
        <v>5-3</v>
      </c>
      <c r="G13" s="326"/>
      <c r="H13" s="148"/>
      <c r="I13" s="323" t="str">
        <f>Inputs!A42</f>
        <v>Real Firing</v>
      </c>
      <c r="J13" s="324"/>
      <c r="K13" s="39">
        <f>Inputs!AB42</f>
        <v>0</v>
      </c>
    </row>
    <row r="14" spans="1:14" ht="18.600000000000001" thickTop="1" thickBot="1">
      <c r="A14" s="4" t="str">
        <f>Inputs!A20</f>
        <v>Fire Type</v>
      </c>
      <c r="B14" s="38">
        <f>Inputs!AB20</f>
        <v>0</v>
      </c>
      <c r="D14" s="327" t="str">
        <f>Inputs!A31</f>
        <v>Gun Jump:</v>
      </c>
      <c r="E14" s="328"/>
      <c r="F14" s="41" t="str">
        <f>Inputs!AC31</f>
        <v>Traverse</v>
      </c>
      <c r="G14" s="42" t="str">
        <f>Inputs!AB31</f>
        <v>Elevation</v>
      </c>
      <c r="H14" s="148"/>
      <c r="I14" s="323" t="str">
        <f>Inputs!A43</f>
        <v xml:space="preserve">Total in Target: </v>
      </c>
      <c r="J14" s="324"/>
      <c r="K14" s="39">
        <f>Inputs!AB43</f>
        <v>0</v>
      </c>
    </row>
    <row r="15" spans="1:14" ht="19.5" customHeight="1" thickTop="1" thickBot="1">
      <c r="A15" s="4" t="str">
        <f>Inputs!A14</f>
        <v>Time:</v>
      </c>
      <c r="B15" s="37">
        <f>Inputs!AB14</f>
        <v>0</v>
      </c>
      <c r="C15" s="14"/>
      <c r="D15" s="329" t="str">
        <f>Inputs!A32</f>
        <v>Single</v>
      </c>
      <c r="E15" s="321"/>
      <c r="F15" s="36">
        <f>Inputs!AC32</f>
        <v>0</v>
      </c>
      <c r="G15" s="36">
        <f>Inputs!AB32</f>
        <v>0</v>
      </c>
      <c r="H15" s="15"/>
      <c r="I15" s="323" t="str">
        <f>Inputs!A44</f>
        <v>Missing rounds</v>
      </c>
      <c r="J15" s="324"/>
      <c r="K15" s="39">
        <f>Inputs!AB44</f>
        <v>0</v>
      </c>
    </row>
    <row r="16" spans="1:14" ht="19.5" customHeight="1" thickTop="1" thickBot="1">
      <c r="A16" s="4" t="str">
        <f>Inputs!A21</f>
        <v>A0- M.Velocity</v>
      </c>
      <c r="B16" s="38">
        <f>Inputs!AB21</f>
        <v>0</v>
      </c>
      <c r="C16" s="14"/>
      <c r="D16" s="330" t="str">
        <f>Inputs!A33</f>
        <v>Burst</v>
      </c>
      <c r="E16" s="331"/>
      <c r="F16" s="36">
        <f>Inputs!AC33</f>
        <v>0</v>
      </c>
      <c r="G16" s="36">
        <f>Inputs!AB33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48"/>
      <c r="V18" s="2"/>
    </row>
    <row r="19" spans="1:22" ht="18.600000000000001" thickTop="1" thickBot="1">
      <c r="A19" s="317"/>
      <c r="B19" s="318"/>
      <c r="C19" s="306"/>
      <c r="D19" s="147" t="s">
        <v>33</v>
      </c>
      <c r="E19" s="12" t="s">
        <v>34</v>
      </c>
      <c r="F19" s="12" t="s">
        <v>33</v>
      </c>
      <c r="G19" s="12" t="s">
        <v>34</v>
      </c>
      <c r="H19" s="306"/>
      <c r="I19" s="306"/>
      <c r="J19" s="113"/>
      <c r="K19" s="113"/>
      <c r="U19" s="148"/>
      <c r="V19" s="2"/>
    </row>
    <row r="20" spans="1:22" ht="18.600000000000001" thickTop="1" thickBot="1">
      <c r="A20" s="146"/>
      <c r="B20" s="48">
        <f>Inputs!A53</f>
        <v>1</v>
      </c>
      <c r="C20" s="47">
        <f t="shared" ref="C20:C49" si="0">$B$8</f>
        <v>1500</v>
      </c>
      <c r="D20" s="49">
        <f>IF(Inputs!AB53="",NA(),Inputs!AB53)</f>
        <v>-78</v>
      </c>
      <c r="E20" s="49">
        <f>IF(Inputs!AC53="",NA(),Inputs!AC53)</f>
        <v>105</v>
      </c>
      <c r="F20" s="24">
        <f>IF(ISBLANK(D20*10/C20)," ",D20*10/C20)</f>
        <v>-0.52</v>
      </c>
      <c r="G20" s="24">
        <f>IF(ISBLANK(E20*10/C20)," ",E20*10/C20)</f>
        <v>0.7</v>
      </c>
      <c r="H20" s="96">
        <f t="shared" ref="H20:H49" si="1">$B$7</f>
        <v>0</v>
      </c>
      <c r="I20" s="25">
        <f>$B$15</f>
        <v>0</v>
      </c>
      <c r="J20" s="114"/>
      <c r="K20" s="114"/>
      <c r="U20" s="148"/>
      <c r="V20" s="2"/>
    </row>
    <row r="21" spans="1:22" ht="18" thickBot="1">
      <c r="A21" s="146"/>
      <c r="B21" s="48">
        <f>Inputs!A54</f>
        <v>2</v>
      </c>
      <c r="C21" s="47">
        <f t="shared" si="0"/>
        <v>1500</v>
      </c>
      <c r="D21" s="49">
        <f>IF(Inputs!AB54="",NA(),Inputs!AB54)</f>
        <v>-64</v>
      </c>
      <c r="E21" s="49">
        <f>IF(Inputs!AC54="",NA(),Inputs!AC54)</f>
        <v>30</v>
      </c>
      <c r="F21" s="24">
        <f t="shared" ref="F21:F49" si="2">IF(ISBLANK(D21*10/C21)," ",D21*10/C21)</f>
        <v>-0.42666666666666669</v>
      </c>
      <c r="G21" s="24">
        <f t="shared" ref="G21:G49" si="3">IF(ISBLANK(E21*10/C21)," ",E21*10/C21)</f>
        <v>0.2</v>
      </c>
      <c r="H21" s="96">
        <f t="shared" si="1"/>
        <v>0</v>
      </c>
      <c r="I21" s="25">
        <f t="shared" ref="I21:I49" si="4">$B$15</f>
        <v>0</v>
      </c>
      <c r="J21" s="114"/>
      <c r="K21" s="114"/>
      <c r="U21" s="148"/>
      <c r="V21" s="2"/>
    </row>
    <row r="22" spans="1:22" ht="18" thickBot="1">
      <c r="A22" s="146"/>
      <c r="B22" s="48">
        <f>Inputs!A55</f>
        <v>3</v>
      </c>
      <c r="C22" s="47">
        <f>$B$8</f>
        <v>1500</v>
      </c>
      <c r="D22" s="49">
        <f>IF(Inputs!AB55="",NA(),Inputs!AB55)</f>
        <v>-34</v>
      </c>
      <c r="E22" s="49">
        <f>IF(Inputs!AC55="",NA(),Inputs!AC55)</f>
        <v>12</v>
      </c>
      <c r="F22" s="24">
        <f t="shared" si="2"/>
        <v>-0.22666666666666666</v>
      </c>
      <c r="G22" s="24">
        <f t="shared" si="3"/>
        <v>0.08</v>
      </c>
      <c r="H22" s="96">
        <f t="shared" si="1"/>
        <v>0</v>
      </c>
      <c r="I22" s="25">
        <f t="shared" si="4"/>
        <v>0</v>
      </c>
      <c r="J22" s="114"/>
      <c r="K22" s="114"/>
      <c r="U22" s="148"/>
      <c r="V22" s="2"/>
    </row>
    <row r="23" spans="1:22" ht="18" thickBot="1">
      <c r="A23" s="146"/>
      <c r="B23" s="48">
        <f>Inputs!A56</f>
        <v>4</v>
      </c>
      <c r="C23" s="47">
        <f t="shared" si="0"/>
        <v>1500</v>
      </c>
      <c r="D23" s="49">
        <f>IF(Inputs!AB56="",NA(),Inputs!AB56)</f>
        <v>-90</v>
      </c>
      <c r="E23" s="49">
        <f>IF(Inputs!AC56="",NA(),Inputs!AC56)</f>
        <v>18</v>
      </c>
      <c r="F23" s="24">
        <f t="shared" si="2"/>
        <v>-0.6</v>
      </c>
      <c r="G23" s="24">
        <f t="shared" si="3"/>
        <v>0.12</v>
      </c>
      <c r="H23" s="96">
        <f t="shared" si="1"/>
        <v>0</v>
      </c>
      <c r="I23" s="25">
        <f t="shared" si="4"/>
        <v>0</v>
      </c>
      <c r="J23" s="114"/>
      <c r="K23" s="114"/>
      <c r="U23" s="148"/>
      <c r="V23" s="2"/>
    </row>
    <row r="24" spans="1:22" ht="18" thickBot="1">
      <c r="A24" s="146"/>
      <c r="B24" s="48">
        <f>Inputs!A57</f>
        <v>5</v>
      </c>
      <c r="C24" s="47">
        <f t="shared" si="0"/>
        <v>1500</v>
      </c>
      <c r="D24" s="49">
        <f>IF(Inputs!AB57="",NA(),Inputs!AB57)</f>
        <v>-60</v>
      </c>
      <c r="E24" s="49">
        <f>IF(Inputs!AC57="",NA(),Inputs!AC57)</f>
        <v>-56</v>
      </c>
      <c r="F24" s="24">
        <f t="shared" si="2"/>
        <v>-0.4</v>
      </c>
      <c r="G24" s="24">
        <f t="shared" si="3"/>
        <v>-0.37333333333333335</v>
      </c>
      <c r="H24" s="96">
        <f t="shared" si="1"/>
        <v>0</v>
      </c>
      <c r="I24" s="25">
        <f t="shared" si="4"/>
        <v>0</v>
      </c>
      <c r="J24" s="114"/>
      <c r="K24" s="114"/>
      <c r="U24" s="148"/>
      <c r="V24" s="2"/>
    </row>
    <row r="25" spans="1:22" ht="18" thickBot="1">
      <c r="A25" s="146"/>
      <c r="B25" s="48">
        <f>Inputs!A58</f>
        <v>6</v>
      </c>
      <c r="C25" s="47">
        <f t="shared" si="0"/>
        <v>1500</v>
      </c>
      <c r="D25" s="49">
        <f>IF(Inputs!AB58="",NA(),Inputs!AB58)</f>
        <v>0</v>
      </c>
      <c r="E25" s="49">
        <f>IF(Inputs!AC58="",NA(),Inputs!AC58)</f>
        <v>-100</v>
      </c>
      <c r="F25" s="24">
        <f t="shared" si="2"/>
        <v>0</v>
      </c>
      <c r="G25" s="24">
        <f t="shared" si="3"/>
        <v>-0.66666666666666663</v>
      </c>
      <c r="H25" s="96">
        <f t="shared" si="1"/>
        <v>0</v>
      </c>
      <c r="I25" s="25">
        <f t="shared" si="4"/>
        <v>0</v>
      </c>
      <c r="J25" s="114"/>
      <c r="K25" s="114"/>
      <c r="U25" s="148"/>
      <c r="V25" s="2"/>
    </row>
    <row r="26" spans="1:22" ht="18" thickBot="1">
      <c r="A26" s="146"/>
      <c r="B26" s="48">
        <f>Inputs!A59</f>
        <v>7</v>
      </c>
      <c r="C26" s="47">
        <f t="shared" si="0"/>
        <v>1500</v>
      </c>
      <c r="D26" s="49">
        <f>IF(Inputs!AB59="",NA(),Inputs!AB59)</f>
        <v>63</v>
      </c>
      <c r="E26" s="49">
        <f>IF(Inputs!AC59="",NA(),Inputs!AC59)</f>
        <v>-60</v>
      </c>
      <c r="F26" s="24">
        <f t="shared" si="2"/>
        <v>0.42</v>
      </c>
      <c r="G26" s="24">
        <f t="shared" si="3"/>
        <v>-0.4</v>
      </c>
      <c r="H26" s="96">
        <f t="shared" si="1"/>
        <v>0</v>
      </c>
      <c r="I26" s="25">
        <f t="shared" si="4"/>
        <v>0</v>
      </c>
      <c r="J26" s="114"/>
      <c r="K26" s="114"/>
      <c r="U26" s="148"/>
      <c r="V26" s="2"/>
    </row>
    <row r="27" spans="1:22" ht="18" thickBot="1">
      <c r="A27" s="146"/>
      <c r="B27" s="48">
        <f>Inputs!A60</f>
        <v>8</v>
      </c>
      <c r="C27" s="47">
        <f t="shared" si="0"/>
        <v>1500</v>
      </c>
      <c r="D27" s="49" t="e">
        <f>IF(Inputs!AB60="",NA(),Inputs!AB60)</f>
        <v>#N/A</v>
      </c>
      <c r="E27" s="49" t="e">
        <f>IF(Inputs!AC60="",NA(),Inputs!AC60)</f>
        <v>#N/A</v>
      </c>
      <c r="F27" s="24" t="e">
        <f t="shared" si="2"/>
        <v>#N/A</v>
      </c>
      <c r="G27" s="24" t="e">
        <f t="shared" si="3"/>
        <v>#N/A</v>
      </c>
      <c r="H27" s="96">
        <f t="shared" si="1"/>
        <v>0</v>
      </c>
      <c r="I27" s="25">
        <f t="shared" si="4"/>
        <v>0</v>
      </c>
      <c r="J27" s="114"/>
      <c r="K27" s="114"/>
      <c r="U27" s="148"/>
      <c r="V27" s="2"/>
    </row>
    <row r="28" spans="1:22" ht="18" thickBot="1">
      <c r="A28" s="146"/>
      <c r="B28" s="48">
        <f>Inputs!A61</f>
        <v>9</v>
      </c>
      <c r="C28" s="47">
        <f t="shared" si="0"/>
        <v>1500</v>
      </c>
      <c r="D28" s="49" t="e">
        <f>IF(Inputs!AB61="",NA(),Inputs!AB61)</f>
        <v>#N/A</v>
      </c>
      <c r="E28" s="49" t="e">
        <f>IF(Inputs!AC61="",NA(),Inputs!AC61)</f>
        <v>#N/A</v>
      </c>
      <c r="F28" s="24" t="e">
        <f t="shared" si="2"/>
        <v>#N/A</v>
      </c>
      <c r="G28" s="24" t="e">
        <f t="shared" si="3"/>
        <v>#N/A</v>
      </c>
      <c r="H28" s="96">
        <f t="shared" si="1"/>
        <v>0</v>
      </c>
      <c r="I28" s="25">
        <f t="shared" si="4"/>
        <v>0</v>
      </c>
      <c r="J28" s="114"/>
      <c r="K28" s="114"/>
      <c r="U28" s="148"/>
      <c r="V28" s="2"/>
    </row>
    <row r="29" spans="1:22" ht="18" thickBot="1">
      <c r="A29" s="146"/>
      <c r="B29" s="48">
        <f>Inputs!A62</f>
        <v>10</v>
      </c>
      <c r="C29" s="47">
        <f t="shared" si="0"/>
        <v>1500</v>
      </c>
      <c r="D29" s="49" t="e">
        <f>IF(Inputs!AB62="",NA(),Inputs!AB62)</f>
        <v>#N/A</v>
      </c>
      <c r="E29" s="49" t="e">
        <f>IF(Inputs!AC62="",NA(),Inputs!AC62)</f>
        <v>#N/A</v>
      </c>
      <c r="F29" s="24" t="e">
        <f t="shared" si="2"/>
        <v>#N/A</v>
      </c>
      <c r="G29" s="24" t="e">
        <f t="shared" si="3"/>
        <v>#N/A</v>
      </c>
      <c r="H29" s="96">
        <f t="shared" si="1"/>
        <v>0</v>
      </c>
      <c r="I29" s="25">
        <f t="shared" si="4"/>
        <v>0</v>
      </c>
      <c r="J29" s="114"/>
      <c r="K29" s="114"/>
      <c r="U29" s="148"/>
      <c r="V29" s="2"/>
    </row>
    <row r="30" spans="1:22" ht="18" thickBot="1">
      <c r="A30" s="146"/>
      <c r="B30" s="48">
        <f>Inputs!A63</f>
        <v>11</v>
      </c>
      <c r="C30" s="47">
        <f t="shared" si="0"/>
        <v>1500</v>
      </c>
      <c r="D30" s="49" t="e">
        <f>IF(Inputs!AB63="",NA(),Inputs!AB63)</f>
        <v>#N/A</v>
      </c>
      <c r="E30" s="49" t="e">
        <f>IF(Inputs!AC63="",NA(),Inputs!AC63)</f>
        <v>#N/A</v>
      </c>
      <c r="F30" s="24" t="e">
        <f t="shared" si="2"/>
        <v>#N/A</v>
      </c>
      <c r="G30" s="24" t="e">
        <f t="shared" si="3"/>
        <v>#N/A</v>
      </c>
      <c r="H30" s="96">
        <f t="shared" si="1"/>
        <v>0</v>
      </c>
      <c r="I30" s="25">
        <f t="shared" si="4"/>
        <v>0</v>
      </c>
      <c r="J30" s="114"/>
      <c r="K30" s="114"/>
      <c r="U30" s="148"/>
      <c r="V30" s="2"/>
    </row>
    <row r="31" spans="1:22" ht="18" thickBot="1">
      <c r="A31" s="146"/>
      <c r="B31" s="48">
        <f>Inputs!A64</f>
        <v>12</v>
      </c>
      <c r="C31" s="47">
        <f t="shared" si="0"/>
        <v>1500</v>
      </c>
      <c r="D31" s="49" t="e">
        <f>IF(Inputs!AB64="",NA(),Inputs!AB64)</f>
        <v>#N/A</v>
      </c>
      <c r="E31" s="49" t="e">
        <f>IF(Inputs!AC64="",NA(),Inputs!AC64)</f>
        <v>#N/A</v>
      </c>
      <c r="F31" s="24" t="e">
        <f t="shared" si="2"/>
        <v>#N/A</v>
      </c>
      <c r="G31" s="24" t="e">
        <f t="shared" si="3"/>
        <v>#N/A</v>
      </c>
      <c r="H31" s="96">
        <f t="shared" si="1"/>
        <v>0</v>
      </c>
      <c r="I31" s="25">
        <f t="shared" si="4"/>
        <v>0</v>
      </c>
      <c r="J31" s="114"/>
      <c r="K31" s="114"/>
      <c r="U31" s="148"/>
      <c r="V31" s="2"/>
    </row>
    <row r="32" spans="1:22" ht="18" thickBot="1">
      <c r="A32" s="146"/>
      <c r="B32" s="48">
        <f>Inputs!A65</f>
        <v>13</v>
      </c>
      <c r="C32" s="47">
        <f t="shared" si="0"/>
        <v>1500</v>
      </c>
      <c r="D32" s="49" t="e">
        <f>IF(Inputs!AB65="",NA(),Inputs!AB65)</f>
        <v>#N/A</v>
      </c>
      <c r="E32" s="49" t="e">
        <f>IF(Inputs!AC65="",NA(),Inputs!AC65)</f>
        <v>#N/A</v>
      </c>
      <c r="F32" s="24" t="e">
        <f t="shared" si="2"/>
        <v>#N/A</v>
      </c>
      <c r="G32" s="24" t="e">
        <f t="shared" si="3"/>
        <v>#N/A</v>
      </c>
      <c r="H32" s="96">
        <f t="shared" si="1"/>
        <v>0</v>
      </c>
      <c r="I32" s="25">
        <f t="shared" si="4"/>
        <v>0</v>
      </c>
      <c r="J32" s="114"/>
      <c r="K32" s="114"/>
      <c r="U32" s="148"/>
      <c r="V32" s="2"/>
    </row>
    <row r="33" spans="1:22" ht="18" thickBot="1">
      <c r="A33" s="146"/>
      <c r="B33" s="48">
        <f>Inputs!A66</f>
        <v>14</v>
      </c>
      <c r="C33" s="47">
        <f t="shared" si="0"/>
        <v>1500</v>
      </c>
      <c r="D33" s="49" t="e">
        <f>IF(Inputs!AB66="",NA(),Inputs!AB66)</f>
        <v>#N/A</v>
      </c>
      <c r="E33" s="49" t="e">
        <f>IF(Inputs!AC66="",NA(),Inputs!AC66)</f>
        <v>#N/A</v>
      </c>
      <c r="F33" s="24" t="e">
        <f t="shared" si="2"/>
        <v>#N/A</v>
      </c>
      <c r="G33" s="24" t="e">
        <f t="shared" si="3"/>
        <v>#N/A</v>
      </c>
      <c r="H33" s="96">
        <f t="shared" si="1"/>
        <v>0</v>
      </c>
      <c r="I33" s="25">
        <f t="shared" si="4"/>
        <v>0</v>
      </c>
      <c r="J33" s="114"/>
      <c r="K33" s="114"/>
      <c r="U33" s="148"/>
      <c r="V33" s="2"/>
    </row>
    <row r="34" spans="1:22" ht="18" thickBot="1">
      <c r="A34" s="146"/>
      <c r="B34" s="48">
        <f>Inputs!A67</f>
        <v>15</v>
      </c>
      <c r="C34" s="47">
        <f t="shared" si="0"/>
        <v>1500</v>
      </c>
      <c r="D34" s="49" t="e">
        <f>IF(Inputs!AB67="",NA(),Inputs!AB67)</f>
        <v>#N/A</v>
      </c>
      <c r="E34" s="49" t="e">
        <f>IF(Inputs!AC67="",NA(),Inputs!AC67)</f>
        <v>#N/A</v>
      </c>
      <c r="F34" s="24" t="e">
        <f t="shared" si="2"/>
        <v>#N/A</v>
      </c>
      <c r="G34" s="24" t="e">
        <f t="shared" si="3"/>
        <v>#N/A</v>
      </c>
      <c r="H34" s="96">
        <f t="shared" si="1"/>
        <v>0</v>
      </c>
      <c r="I34" s="25">
        <f t="shared" si="4"/>
        <v>0</v>
      </c>
      <c r="J34" s="114"/>
      <c r="K34" s="114"/>
      <c r="U34" s="148"/>
      <c r="V34" s="2"/>
    </row>
    <row r="35" spans="1:22" ht="18" thickBot="1">
      <c r="A35" s="146"/>
      <c r="B35" s="48">
        <f>Inputs!A68</f>
        <v>16</v>
      </c>
      <c r="C35" s="47">
        <f t="shared" si="0"/>
        <v>1500</v>
      </c>
      <c r="D35" s="49" t="e">
        <f>IF(Inputs!AB68="",NA(),Inputs!AB68)</f>
        <v>#N/A</v>
      </c>
      <c r="E35" s="49" t="e">
        <f>IF(Inputs!AC68="",NA(),Inputs!AC68)</f>
        <v>#N/A</v>
      </c>
      <c r="F35" s="24" t="e">
        <f t="shared" si="2"/>
        <v>#N/A</v>
      </c>
      <c r="G35" s="24" t="e">
        <f t="shared" si="3"/>
        <v>#N/A</v>
      </c>
      <c r="H35" s="96">
        <f t="shared" si="1"/>
        <v>0</v>
      </c>
      <c r="I35" s="25">
        <f t="shared" si="4"/>
        <v>0</v>
      </c>
      <c r="J35" s="114"/>
      <c r="K35" s="114"/>
      <c r="U35" s="148"/>
      <c r="V35" s="2"/>
    </row>
    <row r="36" spans="1:22" ht="18" thickBot="1">
      <c r="A36" s="146"/>
      <c r="B36" s="48">
        <f>Inputs!A69</f>
        <v>17</v>
      </c>
      <c r="C36" s="47">
        <f t="shared" si="0"/>
        <v>1500</v>
      </c>
      <c r="D36" s="49" t="e">
        <f>IF(Inputs!AB69="",NA(),Inputs!AB69)</f>
        <v>#N/A</v>
      </c>
      <c r="E36" s="49" t="e">
        <f>IF(Inputs!AC69="",NA(),Inputs!AC69)</f>
        <v>#N/A</v>
      </c>
      <c r="F36" s="24" t="e">
        <f t="shared" si="2"/>
        <v>#N/A</v>
      </c>
      <c r="G36" s="24" t="e">
        <f t="shared" si="3"/>
        <v>#N/A</v>
      </c>
      <c r="H36" s="96">
        <f t="shared" si="1"/>
        <v>0</v>
      </c>
      <c r="I36" s="25">
        <f t="shared" si="4"/>
        <v>0</v>
      </c>
      <c r="J36" s="114"/>
      <c r="K36" s="114"/>
      <c r="U36" s="148"/>
      <c r="V36" s="2"/>
    </row>
    <row r="37" spans="1:22" ht="18" thickBot="1">
      <c r="A37" s="146"/>
      <c r="B37" s="48">
        <f>Inputs!A70</f>
        <v>18</v>
      </c>
      <c r="C37" s="47">
        <f t="shared" si="0"/>
        <v>1500</v>
      </c>
      <c r="D37" s="49" t="e">
        <f>IF(Inputs!AB70="",NA(),Inputs!AB70)</f>
        <v>#N/A</v>
      </c>
      <c r="E37" s="49" t="e">
        <f>IF(Inputs!AC70="",NA(),Inputs!AC70)</f>
        <v>#N/A</v>
      </c>
      <c r="F37" s="24" t="e">
        <f t="shared" si="2"/>
        <v>#N/A</v>
      </c>
      <c r="G37" s="24" t="e">
        <f t="shared" si="3"/>
        <v>#N/A</v>
      </c>
      <c r="H37" s="96">
        <f t="shared" si="1"/>
        <v>0</v>
      </c>
      <c r="I37" s="25">
        <f t="shared" si="4"/>
        <v>0</v>
      </c>
      <c r="J37" s="114"/>
      <c r="K37" s="114"/>
      <c r="U37" s="148"/>
      <c r="V37" s="2"/>
    </row>
    <row r="38" spans="1:22" ht="18" thickBot="1">
      <c r="A38" s="146"/>
      <c r="B38" s="48">
        <f>Inputs!A71</f>
        <v>19</v>
      </c>
      <c r="C38" s="47">
        <f t="shared" si="0"/>
        <v>1500</v>
      </c>
      <c r="D38" s="49" t="e">
        <f>IF(Inputs!AB71="",NA(),Inputs!AB71)</f>
        <v>#N/A</v>
      </c>
      <c r="E38" s="49" t="e">
        <f>IF(Inputs!AC71="",NA(),Inputs!AC71)</f>
        <v>#N/A</v>
      </c>
      <c r="F38" s="24" t="e">
        <f t="shared" si="2"/>
        <v>#N/A</v>
      </c>
      <c r="G38" s="24" t="e">
        <f t="shared" si="3"/>
        <v>#N/A</v>
      </c>
      <c r="H38" s="96">
        <f t="shared" si="1"/>
        <v>0</v>
      </c>
      <c r="I38" s="25">
        <f t="shared" si="4"/>
        <v>0</v>
      </c>
      <c r="J38" s="114"/>
      <c r="K38" s="114"/>
      <c r="U38" s="148"/>
      <c r="V38" s="2"/>
    </row>
    <row r="39" spans="1:22" ht="18" thickBot="1">
      <c r="A39" s="146"/>
      <c r="B39" s="48">
        <f>Inputs!A72</f>
        <v>20</v>
      </c>
      <c r="C39" s="47">
        <f t="shared" si="0"/>
        <v>1500</v>
      </c>
      <c r="D39" s="49" t="e">
        <f>IF(Inputs!AB72="",NA(),Inputs!AB72)</f>
        <v>#N/A</v>
      </c>
      <c r="E39" s="49" t="e">
        <f>IF(Inputs!AC72="",NA(),Inputs!AC72)</f>
        <v>#N/A</v>
      </c>
      <c r="F39" s="24" t="e">
        <f t="shared" si="2"/>
        <v>#N/A</v>
      </c>
      <c r="G39" s="24" t="e">
        <f t="shared" si="3"/>
        <v>#N/A</v>
      </c>
      <c r="H39" s="96">
        <f t="shared" si="1"/>
        <v>0</v>
      </c>
      <c r="I39" s="25">
        <f t="shared" si="4"/>
        <v>0</v>
      </c>
      <c r="J39" s="114"/>
      <c r="K39" s="114"/>
      <c r="U39" s="148"/>
      <c r="V39" s="2"/>
    </row>
    <row r="40" spans="1:22" ht="18" thickBot="1">
      <c r="A40" s="146"/>
      <c r="B40" s="48">
        <f>Inputs!A73</f>
        <v>21</v>
      </c>
      <c r="C40" s="47">
        <f t="shared" si="0"/>
        <v>1500</v>
      </c>
      <c r="D40" s="49" t="e">
        <f>IF(Inputs!AB73="",NA(),Inputs!AB73)</f>
        <v>#N/A</v>
      </c>
      <c r="E40" s="49" t="e">
        <f>IF(Inputs!AC73="",NA(),Inputs!AC73)</f>
        <v>#N/A</v>
      </c>
      <c r="F40" s="24" t="e">
        <f t="shared" si="2"/>
        <v>#N/A</v>
      </c>
      <c r="G40" s="24" t="e">
        <f t="shared" si="3"/>
        <v>#N/A</v>
      </c>
      <c r="H40" s="96">
        <f t="shared" si="1"/>
        <v>0</v>
      </c>
      <c r="I40" s="25">
        <f t="shared" si="4"/>
        <v>0</v>
      </c>
      <c r="J40" s="114"/>
      <c r="K40" s="114"/>
      <c r="U40" s="148"/>
      <c r="V40" s="2"/>
    </row>
    <row r="41" spans="1:22" ht="18" thickBot="1">
      <c r="A41" s="146"/>
      <c r="B41" s="48">
        <f>Inputs!A74</f>
        <v>22</v>
      </c>
      <c r="C41" s="47">
        <f t="shared" si="0"/>
        <v>1500</v>
      </c>
      <c r="D41" s="49" t="e">
        <f>IF(Inputs!AB74="",NA(),Inputs!AB74)</f>
        <v>#N/A</v>
      </c>
      <c r="E41" s="49" t="e">
        <f>IF(Inputs!AC74="",NA(),Inputs!AC74)</f>
        <v>#N/A</v>
      </c>
      <c r="F41" s="24" t="e">
        <f t="shared" si="2"/>
        <v>#N/A</v>
      </c>
      <c r="G41" s="24" t="e">
        <f t="shared" si="3"/>
        <v>#N/A</v>
      </c>
      <c r="H41" s="96">
        <f t="shared" si="1"/>
        <v>0</v>
      </c>
      <c r="I41" s="25">
        <f t="shared" si="4"/>
        <v>0</v>
      </c>
      <c r="J41" s="114"/>
      <c r="K41" s="114"/>
      <c r="U41" s="148"/>
      <c r="V41" s="2"/>
    </row>
    <row r="42" spans="1:22" ht="18" thickBot="1">
      <c r="A42" s="146"/>
      <c r="B42" s="48">
        <f>Inputs!A75</f>
        <v>23</v>
      </c>
      <c r="C42" s="47">
        <f t="shared" si="0"/>
        <v>1500</v>
      </c>
      <c r="D42" s="49" t="e">
        <f>IF(Inputs!AB75="",NA(),Inputs!AB75)</f>
        <v>#N/A</v>
      </c>
      <c r="E42" s="49" t="e">
        <f>IF(Inputs!AC75="",NA(),Inputs!AC75)</f>
        <v>#N/A</v>
      </c>
      <c r="F42" s="24" t="e">
        <f t="shared" si="2"/>
        <v>#N/A</v>
      </c>
      <c r="G42" s="24" t="e">
        <f t="shared" si="3"/>
        <v>#N/A</v>
      </c>
      <c r="H42" s="96">
        <f t="shared" si="1"/>
        <v>0</v>
      </c>
      <c r="I42" s="25">
        <f t="shared" si="4"/>
        <v>0</v>
      </c>
      <c r="J42" s="114"/>
      <c r="K42" s="114"/>
      <c r="U42" s="148"/>
      <c r="V42" s="2"/>
    </row>
    <row r="43" spans="1:22" ht="18" thickBot="1">
      <c r="A43" s="146"/>
      <c r="B43" s="48">
        <f>Inputs!A76</f>
        <v>24</v>
      </c>
      <c r="C43" s="47">
        <f t="shared" si="0"/>
        <v>1500</v>
      </c>
      <c r="D43" s="49" t="e">
        <f>IF(Inputs!AB76="",NA(),Inputs!AB76)</f>
        <v>#N/A</v>
      </c>
      <c r="E43" s="49" t="e">
        <f>IF(Inputs!AC76="",NA(),Inputs!AC76)</f>
        <v>#N/A</v>
      </c>
      <c r="F43" s="24" t="e">
        <f t="shared" si="2"/>
        <v>#N/A</v>
      </c>
      <c r="G43" s="24" t="e">
        <f t="shared" si="3"/>
        <v>#N/A</v>
      </c>
      <c r="H43" s="96">
        <f t="shared" si="1"/>
        <v>0</v>
      </c>
      <c r="I43" s="25">
        <f t="shared" si="4"/>
        <v>0</v>
      </c>
      <c r="J43" s="114"/>
      <c r="K43" s="114"/>
      <c r="U43" s="148"/>
      <c r="V43" s="2"/>
    </row>
    <row r="44" spans="1:22" ht="18" thickBot="1">
      <c r="A44" s="146"/>
      <c r="B44" s="48">
        <f>Inputs!A77</f>
        <v>25</v>
      </c>
      <c r="C44" s="47">
        <f t="shared" si="0"/>
        <v>1500</v>
      </c>
      <c r="D44" s="49" t="e">
        <f>IF(Inputs!AB77="",NA(),Inputs!AB77)</f>
        <v>#N/A</v>
      </c>
      <c r="E44" s="49" t="e">
        <f>IF(Inputs!AC77="",NA(),Inputs!AC77)</f>
        <v>#N/A</v>
      </c>
      <c r="F44" s="24" t="e">
        <f t="shared" si="2"/>
        <v>#N/A</v>
      </c>
      <c r="G44" s="24" t="e">
        <f t="shared" si="3"/>
        <v>#N/A</v>
      </c>
      <c r="H44" s="96">
        <f t="shared" si="1"/>
        <v>0</v>
      </c>
      <c r="I44" s="25">
        <f t="shared" si="4"/>
        <v>0</v>
      </c>
      <c r="J44" s="114"/>
      <c r="K44" s="114"/>
      <c r="U44" s="148"/>
      <c r="V44" s="2"/>
    </row>
    <row r="45" spans="1:22" ht="18" thickBot="1">
      <c r="A45" s="146"/>
      <c r="B45" s="48">
        <f>Inputs!A78</f>
        <v>26</v>
      </c>
      <c r="C45" s="47">
        <f t="shared" si="0"/>
        <v>1500</v>
      </c>
      <c r="D45" s="49" t="e">
        <f>IF(Inputs!AB78="",NA(),Inputs!AB78)</f>
        <v>#N/A</v>
      </c>
      <c r="E45" s="49" t="e">
        <f>IF(Inputs!AC78="",NA(),Inputs!AC78)</f>
        <v>#N/A</v>
      </c>
      <c r="F45" s="24" t="e">
        <f t="shared" si="2"/>
        <v>#N/A</v>
      </c>
      <c r="G45" s="24" t="e">
        <f t="shared" si="3"/>
        <v>#N/A</v>
      </c>
      <c r="H45" s="96">
        <f t="shared" si="1"/>
        <v>0</v>
      </c>
      <c r="I45" s="25">
        <f t="shared" si="4"/>
        <v>0</v>
      </c>
      <c r="J45" s="114"/>
      <c r="K45" s="114"/>
      <c r="U45" s="148"/>
      <c r="V45" s="2"/>
    </row>
    <row r="46" spans="1:22" ht="18" thickBot="1">
      <c r="A46" s="146"/>
      <c r="B46" s="48">
        <f>Inputs!A79</f>
        <v>27</v>
      </c>
      <c r="C46" s="47">
        <f t="shared" si="0"/>
        <v>1500</v>
      </c>
      <c r="D46" s="49" t="e">
        <f>IF(Inputs!AB79="",NA(),Inputs!AB79)</f>
        <v>#N/A</v>
      </c>
      <c r="E46" s="49" t="e">
        <f>IF(Inputs!AC79="",NA(),Inputs!AC79)</f>
        <v>#N/A</v>
      </c>
      <c r="F46" s="24" t="e">
        <f t="shared" si="2"/>
        <v>#N/A</v>
      </c>
      <c r="G46" s="24" t="e">
        <f t="shared" si="3"/>
        <v>#N/A</v>
      </c>
      <c r="H46" s="96">
        <f t="shared" si="1"/>
        <v>0</v>
      </c>
      <c r="I46" s="25">
        <f t="shared" si="4"/>
        <v>0</v>
      </c>
      <c r="J46" s="114"/>
      <c r="K46" s="114"/>
      <c r="U46" s="148"/>
      <c r="V46" s="2"/>
    </row>
    <row r="47" spans="1:22" ht="18" thickBot="1">
      <c r="A47" s="146"/>
      <c r="B47" s="48">
        <f>Inputs!A80</f>
        <v>28</v>
      </c>
      <c r="C47" s="47">
        <f t="shared" si="0"/>
        <v>1500</v>
      </c>
      <c r="D47" s="49" t="e">
        <f>IF(Inputs!AB80="",NA(),Inputs!AB80)</f>
        <v>#N/A</v>
      </c>
      <c r="E47" s="49" t="e">
        <f>IF(Inputs!AC80="",NA(),Inputs!AC80)</f>
        <v>#N/A</v>
      </c>
      <c r="F47" s="24" t="e">
        <f t="shared" si="2"/>
        <v>#N/A</v>
      </c>
      <c r="G47" s="24" t="e">
        <f t="shared" si="3"/>
        <v>#N/A</v>
      </c>
      <c r="H47" s="96">
        <f t="shared" si="1"/>
        <v>0</v>
      </c>
      <c r="I47" s="25">
        <f t="shared" si="4"/>
        <v>0</v>
      </c>
      <c r="J47" s="114"/>
      <c r="K47" s="114"/>
      <c r="U47" s="148"/>
      <c r="V47" s="2"/>
    </row>
    <row r="48" spans="1:22" ht="18" thickBot="1">
      <c r="A48" s="146"/>
      <c r="B48" s="48">
        <f>Inputs!A81</f>
        <v>29</v>
      </c>
      <c r="C48" s="47">
        <f t="shared" si="0"/>
        <v>1500</v>
      </c>
      <c r="D48" s="49" t="e">
        <f>IF(Inputs!AB81="",NA(),Inputs!AB81)</f>
        <v>#N/A</v>
      </c>
      <c r="E48" s="49" t="e">
        <f>IF(Inputs!AC81="",NA(),Inputs!AC81)</f>
        <v>#N/A</v>
      </c>
      <c r="F48" s="24" t="e">
        <f t="shared" si="2"/>
        <v>#N/A</v>
      </c>
      <c r="G48" s="24" t="e">
        <f t="shared" si="3"/>
        <v>#N/A</v>
      </c>
      <c r="H48" s="96">
        <f t="shared" si="1"/>
        <v>0</v>
      </c>
      <c r="I48" s="25">
        <f t="shared" si="4"/>
        <v>0</v>
      </c>
      <c r="J48" s="114"/>
      <c r="K48" s="114"/>
      <c r="U48" s="148"/>
      <c r="V48" s="2"/>
    </row>
    <row r="49" spans="1:22" ht="18" thickBot="1">
      <c r="A49" s="146"/>
      <c r="B49" s="48">
        <f>Inputs!A82</f>
        <v>30</v>
      </c>
      <c r="C49" s="47">
        <f t="shared" si="0"/>
        <v>1500</v>
      </c>
      <c r="D49" s="49" t="e">
        <f>IF(Inputs!AB82="",NA(),Inputs!AB82)</f>
        <v>#N/A</v>
      </c>
      <c r="E49" s="49" t="e">
        <f>IF(Inputs!AC82="",NA(),Inputs!AC82)</f>
        <v>#N/A</v>
      </c>
      <c r="F49" s="24" t="e">
        <f t="shared" si="2"/>
        <v>#N/A</v>
      </c>
      <c r="G49" s="24" t="e">
        <f t="shared" si="3"/>
        <v>#N/A</v>
      </c>
      <c r="H49" s="96">
        <f t="shared" si="1"/>
        <v>0</v>
      </c>
      <c r="I49" s="25">
        <f t="shared" si="4"/>
        <v>0</v>
      </c>
      <c r="J49" s="114"/>
      <c r="K49" s="114"/>
      <c r="U49" s="148"/>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-37.571428571428569</v>
      </c>
      <c r="E51" s="95">
        <f t="array" ref="E51">AVERAGE(IF(ISNUMBER(E20:E49),E20:E49))</f>
        <v>-7.2857142857142856</v>
      </c>
      <c r="F51" s="95">
        <f t="array" ref="F51">AVERAGE(IF(ISNUMBER(F20:F49),F20:F49))</f>
        <v>-0.25047619047619046</v>
      </c>
      <c r="G51" s="95">
        <f t="array" ref="G51">AVERAGE(IF(ISNUMBER(G20:G49),G20:G49))</f>
        <v>-4.8571428571428585E-2</v>
      </c>
      <c r="H51" s="26" t="s">
        <v>33</v>
      </c>
      <c r="I51" s="27">
        <f>100*(NORMDIST(B12/2,F51,F52,1)-NORMDIST(-B12/2,F51,F52,1))</f>
        <v>92.423676835494049</v>
      </c>
      <c r="J51" s="28"/>
      <c r="K51" s="28"/>
      <c r="M51" s="28"/>
    </row>
    <row r="52" spans="1:22" ht="19.5" customHeight="1" thickTop="1">
      <c r="B52" s="315" t="s">
        <v>42</v>
      </c>
      <c r="C52" s="316"/>
      <c r="D52" s="29">
        <f t="array" ref="D52">STDEV(IF(ISNUMBER(D20:D49),D20:D49))</f>
        <v>53.422395874318305</v>
      </c>
      <c r="E52" s="29">
        <f t="array" ref="E52">STDEV(IF(ISNUMBER(E20:E49),E20:E49))</f>
        <v>69.230807895797099</v>
      </c>
      <c r="F52" s="45">
        <f t="array" ref="F52">STDEV(IF(ISNUMBER(F20:F49),F20:F49))</f>
        <v>0.35614930582878868</v>
      </c>
      <c r="G52" s="45">
        <f t="array" ref="G52">STDEV(IF(ISNUMBER(G20:G49),G20:G49))</f>
        <v>0.46153871930531404</v>
      </c>
      <c r="H52" s="26" t="s">
        <v>34</v>
      </c>
      <c r="I52" s="30">
        <f>100*(NORMDIST(B13/2,G51,G52,1)-NORMDIST(-B13/2,G51,G52,1))</f>
        <v>90.146202786402839</v>
      </c>
      <c r="J52" s="28"/>
      <c r="K52" s="28"/>
    </row>
    <row r="53" spans="1:22" ht="18.75" customHeight="1">
      <c r="B53" s="315" t="s">
        <v>43</v>
      </c>
      <c r="C53" s="316"/>
      <c r="D53" s="29">
        <f t="array" ref="D53">ABS(MAX(IF(ISNUMBER(D20:D49),(D20:D49))-(MIN(IF(ISNUMBER(D20:D49),(D20:D49))))))</f>
        <v>153</v>
      </c>
      <c r="E53" s="29">
        <f t="array" ref="E53">ABS(MAX(IF(ISNUMBER(E20:E49),(E20:E49))-(MIN(IF(ISNUMBER(E20:E49),(E20:E49))))))</f>
        <v>205</v>
      </c>
      <c r="F53" s="90">
        <f t="array" ref="F53">ABS(MAX(IF(ISNUMBER(F20:F49),(F20:F49))-(MIN(IF(ISNUMBER(F20:F49),(F20:F49))))))</f>
        <v>1.02</v>
      </c>
      <c r="G53" s="90">
        <f t="array" ref="G53">ABS(MAX(IF(ISNUMBER(G20:G49),(G20:G49))-(MIN(IF(ISNUMBER(G20:G49),(G20:G49))))))</f>
        <v>1.3666666666666667</v>
      </c>
      <c r="H53" s="91" t="s">
        <v>44</v>
      </c>
      <c r="I53" s="46">
        <f>1-(1-(I51*I52/10000))^5</f>
        <v>0.9998707459172641</v>
      </c>
      <c r="J53" s="115"/>
      <c r="K53" s="115"/>
      <c r="L53" s="31"/>
    </row>
    <row r="54" spans="1:22" ht="18.75" customHeight="1" thickBot="1">
      <c r="B54" s="309" t="s">
        <v>45</v>
      </c>
      <c r="C54" s="310"/>
      <c r="D54" s="32">
        <f t="array" ref="D54">MAX(ABS(MAX(IF(NOT(ISNA(D20:D49)),D20:D49))-AVERAGE(IF(ISNUMBER(D20:D49),D20:D49))),ABS(MIN(IF(NOT(ISNA(D20:D49)),D20:D49))-AVERAGE(IF(ISNUMBER(D20:D49),D20:D49))))</f>
        <v>100.57142857142857</v>
      </c>
      <c r="E54" s="32">
        <f t="array" ref="E54">MAX(ABS(MAX(IF(NOT(ISNA(E20:E49)),E20:E49))-AVERAGE(IF(ISNUMBER(E20:E49),E20:E49))),ABS(MIN(IF(NOT(ISNA(E20:E49)),E20:E49))-AVERAGE(IF(ISNUMBER(E20:E49),E20:E49))))</f>
        <v>112.28571428571429</v>
      </c>
      <c r="F54" s="32">
        <f t="array" ref="F54">MAX(ABS(MAX(IF(NOT(ISNA(F20:F49)),F20:F49))-AVERAGE(IF(ISNUMBER(F20:F49),F20:F49))),ABS(MIN(IF(NOT(ISNA(F20:F49)),F20:F49))-AVERAGE(IF(ISNUMBER(F20:F49),F20:F49))))</f>
        <v>0.67047619047619045</v>
      </c>
      <c r="G54" s="32">
        <f t="array" ref="G54">MAX(ABS(MAX(IF(NOT(ISNA(G20:G49)),G20:G49))-AVERAGE(IF(ISNUMBER(G20:G49),G20:G49))),ABS(MIN(IF(NOT(ISNA(G20:G49)),G20:G49))-AVERAGE(IF(ISNUMBER(G20:G49),G20:G49))))</f>
        <v>0.74857142857142855</v>
      </c>
      <c r="H54" s="91" t="s">
        <v>56</v>
      </c>
      <c r="I54" s="46">
        <f>1-(1-(I51*I52/10000))^3</f>
        <v>0.99535627426263684</v>
      </c>
      <c r="J54" s="115"/>
      <c r="K54" s="153"/>
      <c r="L54" s="31"/>
    </row>
    <row r="55" spans="1:22" ht="21.6" thickTop="1">
      <c r="B55" s="33"/>
      <c r="H55" s="91" t="s">
        <v>57</v>
      </c>
      <c r="I55" s="46">
        <f>1-(1-(I51*I52/10000))^2</f>
        <v>0.97216586636547375</v>
      </c>
      <c r="J55" s="115"/>
      <c r="K55" s="115"/>
    </row>
    <row r="56" spans="1:22" ht="18.75" customHeight="1">
      <c r="C56" s="34"/>
      <c r="E56" s="35"/>
      <c r="H56" s="91" t="s">
        <v>58</v>
      </c>
      <c r="I56" s="46">
        <f>1-(1-(I51*I52/10000))^1</f>
        <v>0.83316435142774103</v>
      </c>
      <c r="J56" s="115"/>
      <c r="K56" s="115"/>
    </row>
    <row r="57" spans="1:22" ht="23.4" thickBot="1">
      <c r="H57" s="92" t="str">
        <f>Inputs!A6</f>
        <v>SW Ver:</v>
      </c>
      <c r="I57" s="88"/>
      <c r="J57" s="116"/>
      <c r="K57" s="116"/>
    </row>
    <row r="58" spans="1:22" ht="23.4" thickBot="1">
      <c r="H58" s="87" t="str">
        <f>Inputs!A7</f>
        <v>FCS App:</v>
      </c>
      <c r="I58" s="89">
        <f>Inputs!AB7</f>
        <v>0</v>
      </c>
      <c r="J58" s="117"/>
      <c r="K58" s="117"/>
      <c r="L58" s="43" t="s">
        <v>50</v>
      </c>
      <c r="M58" s="44">
        <f t="array" ref="M58">MAX(IF(NOT(ISNA(D20:D49)),D20:D49))</f>
        <v>63</v>
      </c>
      <c r="N58" s="44">
        <f t="array" ref="N58">MAX(IF(NOT(ISNA(E20:E49)),E20:E49))</f>
        <v>105</v>
      </c>
    </row>
    <row r="59" spans="1:22" ht="23.4" thickBot="1">
      <c r="H59" s="87" t="str">
        <f>Inputs!A8</f>
        <v>EDSS Control:</v>
      </c>
      <c r="I59" s="89">
        <f>Inputs!AB8</f>
        <v>0</v>
      </c>
      <c r="J59" s="117"/>
      <c r="K59" s="117"/>
      <c r="L59" s="43" t="s">
        <v>51</v>
      </c>
      <c r="M59" s="44">
        <f t="array" ref="M59">MIN(IF(NOT(ISNA(D20:D49)),D20:D49))</f>
        <v>-90</v>
      </c>
      <c r="N59" s="44">
        <f t="array" ref="N59">MIN(IF(NOT(ISNA(E20:E49)),E20:E49))</f>
        <v>-100</v>
      </c>
    </row>
    <row r="60" spans="1:22" ht="23.4" thickBot="1">
      <c r="H60" s="87" t="str">
        <f>Inputs!A9</f>
        <v>FCS Servo:</v>
      </c>
      <c r="I60" s="89">
        <f>Inputs!AB9</f>
        <v>0</v>
      </c>
      <c r="J60" s="117"/>
      <c r="K60" s="117"/>
      <c r="L60" s="43"/>
      <c r="M60" s="44"/>
      <c r="N60" s="44"/>
    </row>
    <row r="61" spans="1:22">
      <c r="L61" s="43"/>
      <c r="M61" s="44">
        <f>M59</f>
        <v>-90</v>
      </c>
      <c r="N61" s="44">
        <f>N59</f>
        <v>-100</v>
      </c>
    </row>
    <row r="62" spans="1:22">
      <c r="L62" s="43"/>
      <c r="M62" s="44">
        <f>M59</f>
        <v>-90</v>
      </c>
      <c r="N62" s="44">
        <f>N58</f>
        <v>105</v>
      </c>
    </row>
    <row r="63" spans="1:22">
      <c r="L63" s="43"/>
      <c r="M63" s="44">
        <f>M58</f>
        <v>63</v>
      </c>
      <c r="N63" s="44">
        <f>N58</f>
        <v>105</v>
      </c>
    </row>
    <row r="64" spans="1:22">
      <c r="H64" s="145">
        <f>(B10/2)*100</f>
        <v>114.99999999999999</v>
      </c>
      <c r="I64" s="145">
        <f>(B11/2)*100</f>
        <v>114.99999999999999</v>
      </c>
      <c r="J64" s="40"/>
      <c r="K64" s="40"/>
      <c r="L64" s="43"/>
      <c r="M64" s="44">
        <f>M58</f>
        <v>63</v>
      </c>
      <c r="N64" s="44">
        <f>N59</f>
        <v>-100</v>
      </c>
      <c r="V64" s="2"/>
    </row>
    <row r="65" spans="8:22">
      <c r="H65" s="145">
        <v>115</v>
      </c>
      <c r="I65" s="145">
        <f>(B11/2)*-100</f>
        <v>-114.99999999999999</v>
      </c>
      <c r="J65" s="40"/>
      <c r="K65" s="40"/>
      <c r="L65" s="43"/>
      <c r="M65" s="44">
        <f>M59</f>
        <v>-90</v>
      </c>
      <c r="N65" s="44">
        <f>N59</f>
        <v>-100</v>
      </c>
      <c r="V65" s="2"/>
    </row>
    <row r="66" spans="8:22">
      <c r="H66" s="145">
        <f>(B10/2)*-100</f>
        <v>-114.99999999999999</v>
      </c>
      <c r="I66" s="145">
        <f>(B11/2)*-100</f>
        <v>-114.99999999999999</v>
      </c>
      <c r="J66" s="40"/>
      <c r="K66" s="40"/>
      <c r="V66" s="2"/>
    </row>
    <row r="67" spans="8:22">
      <c r="H67" s="145">
        <f>(B10/2)*-100</f>
        <v>-114.99999999999999</v>
      </c>
      <c r="I67" s="145">
        <f>(B11/2)*100</f>
        <v>114.99999999999999</v>
      </c>
      <c r="J67" s="40"/>
      <c r="K67" s="40"/>
      <c r="V67" s="2"/>
    </row>
    <row r="68" spans="8:22">
      <c r="H68" s="145">
        <f>(B10/2)*100</f>
        <v>114.99999999999999</v>
      </c>
      <c r="I68" s="145">
        <f>(B11/2)*100</f>
        <v>114.99999999999999</v>
      </c>
      <c r="J68" s="40"/>
      <c r="K68" s="40"/>
      <c r="V68" s="2"/>
    </row>
    <row r="84" spans="5:22">
      <c r="E84" s="2" t="s">
        <v>47</v>
      </c>
      <c r="V84" s="2"/>
    </row>
  </sheetData>
  <mergeCells count="36">
    <mergeCell ref="B53:C53"/>
    <mergeCell ref="B54:C54"/>
    <mergeCell ref="H18:H19"/>
    <mergeCell ref="I18:I19"/>
    <mergeCell ref="B50:G50"/>
    <mergeCell ref="H50:I50"/>
    <mergeCell ref="B51:C51"/>
    <mergeCell ref="B52:C52"/>
    <mergeCell ref="D14:E14"/>
    <mergeCell ref="I14:J14"/>
    <mergeCell ref="D15:E15"/>
    <mergeCell ref="I15:J15"/>
    <mergeCell ref="D16:E16"/>
    <mergeCell ref="A18:A19"/>
    <mergeCell ref="B18:B19"/>
    <mergeCell ref="C18:C19"/>
    <mergeCell ref="D18:E18"/>
    <mergeCell ref="F18:G18"/>
    <mergeCell ref="F11:G11"/>
    <mergeCell ref="I11:J11"/>
    <mergeCell ref="F12:G12"/>
    <mergeCell ref="I12:J12"/>
    <mergeCell ref="F13:G13"/>
    <mergeCell ref="I13:J13"/>
    <mergeCell ref="I10:K10"/>
    <mergeCell ref="B1:I1"/>
    <mergeCell ref="B4:I4"/>
    <mergeCell ref="A5:B5"/>
    <mergeCell ref="D5:G5"/>
    <mergeCell ref="I5:K5"/>
    <mergeCell ref="F6:G6"/>
    <mergeCell ref="F7:G7"/>
    <mergeCell ref="F8:G8"/>
    <mergeCell ref="A9:B9"/>
    <mergeCell ref="D9:G9"/>
    <mergeCell ref="F10:G10"/>
  </mergeCells>
  <printOptions horizontalCentered="1"/>
  <pageMargins left="0" right="0" top="0" bottom="0" header="0" footer="0"/>
  <pageSetup scale="57" orientation="portrait"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55" zoomScaleNormal="55" zoomScaleSheetLayoutView="75" workbookViewId="0">
      <selection sqref="A1:M87"/>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2.664062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48"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14" ht="33" customHeight="1">
      <c r="A1" s="143"/>
      <c r="B1" s="307" t="str">
        <f>Inputs!A1</f>
        <v>Firing- BMP ATK MK44 30mm  UT30MK2</v>
      </c>
      <c r="C1" s="308"/>
      <c r="D1" s="308"/>
      <c r="E1" s="308"/>
      <c r="F1" s="308"/>
      <c r="G1" s="308"/>
      <c r="H1" s="308"/>
      <c r="I1" s="308"/>
      <c r="J1" s="148"/>
      <c r="K1" s="148"/>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Static - Static. 
Range [m]:1500 0
Gun Jump: : 0 , 0
Mean:-0.17 , -0.01
Standard Deviation:0.46 , 0.47
Maximum Difference:1.16 , 1.17
Total in Target: 0 / 0</v>
      </c>
    </row>
    <row r="2" spans="1:14" ht="18.75" customHeight="1" thickBot="1">
      <c r="B2" s="3" t="str">
        <f>Inputs!A2</f>
        <v>Commander:</v>
      </c>
      <c r="C2" s="67">
        <f>Inputs!AD2</f>
        <v>0</v>
      </c>
      <c r="D2" s="3" t="str">
        <f>Inputs!A3</f>
        <v xml:space="preserve">Gunner: </v>
      </c>
      <c r="E2" s="67">
        <f>Inputs!AD3</f>
        <v>0</v>
      </c>
      <c r="F2" s="3" t="str">
        <f>Inputs!A4</f>
        <v xml:space="preserve">Loader: </v>
      </c>
      <c r="G2" s="66">
        <f>Inputs!AD4</f>
        <v>0</v>
      </c>
      <c r="H2" s="3" t="str">
        <f>Inputs!A5</f>
        <v>Driver:</v>
      </c>
      <c r="I2" s="67">
        <f>Inputs!AD5</f>
        <v>0</v>
      </c>
      <c r="J2" s="111"/>
      <c r="K2" s="111"/>
    </row>
    <row r="3" spans="1:14">
      <c r="A3" s="2" t="str">
        <f>Inputs!A11</f>
        <v>Project:</v>
      </c>
      <c r="B3" s="75" t="str">
        <f>Inputs!AD11</f>
        <v>EMINT</v>
      </c>
      <c r="C3" s="74"/>
      <c r="D3" s="74"/>
      <c r="E3" s="74"/>
      <c r="F3" s="74"/>
      <c r="G3" s="74"/>
      <c r="H3" s="74"/>
      <c r="I3" s="74"/>
      <c r="J3" s="112"/>
      <c r="K3" s="112"/>
    </row>
    <row r="4" spans="1:14" ht="18.600000000000001" thickBot="1">
      <c r="A4" s="2" t="str">
        <f>Inputs!A47</f>
        <v xml:space="preserve">Remarks: </v>
      </c>
      <c r="B4" s="337">
        <f>Inputs!AD47</f>
        <v>0</v>
      </c>
      <c r="C4" s="337"/>
      <c r="D4" s="337"/>
      <c r="E4" s="337"/>
      <c r="F4" s="337"/>
      <c r="G4" s="337"/>
      <c r="H4" s="337"/>
      <c r="I4" s="337"/>
      <c r="J4" s="112"/>
      <c r="K4" s="112"/>
    </row>
    <row r="5" spans="1:14" ht="18.600000000000001" thickTop="1" thickBot="1">
      <c r="A5" s="332" t="s">
        <v>6</v>
      </c>
      <c r="B5" s="333"/>
      <c r="D5" s="332" t="str">
        <f>Inputs!A22</f>
        <v>Operational Conditions:</v>
      </c>
      <c r="E5" s="334"/>
      <c r="F5" s="334"/>
      <c r="G5" s="333"/>
      <c r="I5" s="332" t="str">
        <f>Inputs!A34</f>
        <v>Tank/Target Status</v>
      </c>
      <c r="J5" s="334"/>
      <c r="K5" s="333"/>
    </row>
    <row r="6" spans="1:14" ht="18.600000000000001" thickTop="1" thickBot="1">
      <c r="A6" s="4" t="str">
        <f>Inputs!A12</f>
        <v>Location:</v>
      </c>
      <c r="B6" s="68" t="str">
        <f>Inputs!AD12</f>
        <v>Myanmar</v>
      </c>
      <c r="D6" s="5" t="str">
        <f>Inputs!A23</f>
        <v>Turret Mode:</v>
      </c>
      <c r="E6" s="6"/>
      <c r="F6" s="335">
        <f>Inputs!AD23</f>
        <v>0</v>
      </c>
      <c r="G6" s="336"/>
      <c r="I6" s="149" t="str">
        <f>Inputs!A35</f>
        <v>Item:</v>
      </c>
      <c r="J6" s="151" t="s">
        <v>10</v>
      </c>
      <c r="K6" s="150" t="s">
        <v>11</v>
      </c>
    </row>
    <row r="7" spans="1:14" ht="18.600000000000001" thickTop="1" thickBot="1">
      <c r="A7" s="4" t="str">
        <f>Inputs!A13</f>
        <v>Date:</v>
      </c>
      <c r="B7" s="69">
        <f>Inputs!AD13</f>
        <v>0</v>
      </c>
      <c r="D7" s="5" t="str">
        <f>Inputs!A24</f>
        <v>Ammunition:</v>
      </c>
      <c r="E7" s="8"/>
      <c r="F7" s="335" t="str">
        <f>Inputs!AD24</f>
        <v>25 mm HE</v>
      </c>
      <c r="G7" s="336"/>
      <c r="I7" s="9" t="s">
        <v>14</v>
      </c>
      <c r="J7" s="70" t="str">
        <f>Inputs!AD36</f>
        <v>Static</v>
      </c>
      <c r="K7" s="71">
        <f>Inputs!AE36</f>
        <v>0</v>
      </c>
    </row>
    <row r="8" spans="1:14" ht="18.600000000000001" thickTop="1" thickBot="1">
      <c r="A8" s="4" t="str">
        <f>Inputs!A15</f>
        <v>Range [m]:</v>
      </c>
      <c r="B8" s="120">
        <f>Inputs!AD15</f>
        <v>1500</v>
      </c>
      <c r="D8" s="5" t="str">
        <f>Inputs!A25</f>
        <v>Aiming Through (Camera):</v>
      </c>
      <c r="E8" s="56"/>
      <c r="F8" s="335">
        <f>Inputs!AD25</f>
        <v>0</v>
      </c>
      <c r="G8" s="336"/>
      <c r="I8" s="7" t="s">
        <v>16</v>
      </c>
      <c r="J8" s="70" t="str">
        <f>Inputs!AD37</f>
        <v>Static</v>
      </c>
      <c r="K8" s="71">
        <f>Inputs!AE37</f>
        <v>0</v>
      </c>
    </row>
    <row r="9" spans="1:14" ht="18.600000000000001" thickTop="1" thickBot="1">
      <c r="A9" s="332" t="str">
        <f>Inputs!A16</f>
        <v>Target Size:</v>
      </c>
      <c r="B9" s="333"/>
      <c r="D9" s="332" t="str">
        <f>Inputs!A26</f>
        <v>Environmental Conditions:</v>
      </c>
      <c r="E9" s="334"/>
      <c r="F9" s="334"/>
      <c r="G9" s="333"/>
      <c r="H9" s="10"/>
      <c r="I9" s="11" t="s">
        <v>19</v>
      </c>
      <c r="J9" s="70">
        <f>Inputs!AD38</f>
        <v>12</v>
      </c>
      <c r="K9" s="71">
        <f>Inputs!AE38</f>
        <v>0</v>
      </c>
    </row>
    <row r="10" spans="1:14" ht="18.600000000000001" thickTop="1" thickBot="1">
      <c r="A10" s="4" t="str">
        <f>Inputs!AD16</f>
        <v>Traverse Size [m]</v>
      </c>
      <c r="B10" s="38">
        <f>Inputs!AD17</f>
        <v>2.2999999999999998</v>
      </c>
      <c r="D10" s="5" t="str">
        <f>Inputs!A27</f>
        <v>Air Temperature [°C]:</v>
      </c>
      <c r="E10" s="6"/>
      <c r="F10" s="325">
        <f>Inputs!AD27</f>
        <v>0</v>
      </c>
      <c r="G10" s="326"/>
      <c r="I10" s="332" t="str">
        <f>Inputs!A39</f>
        <v>Rounds Information:</v>
      </c>
      <c r="J10" s="334"/>
      <c r="K10" s="333"/>
    </row>
    <row r="11" spans="1:14" ht="18.600000000000001" thickTop="1" thickBot="1">
      <c r="A11" s="4" t="str">
        <f>Inputs!AE16</f>
        <v>Elevation Size [m]</v>
      </c>
      <c r="B11" s="38">
        <f>Inputs!AE17</f>
        <v>2.2999999999999998</v>
      </c>
      <c r="D11" s="5" t="str">
        <f>Inputs!A28</f>
        <v>Altitude [m]:</v>
      </c>
      <c r="E11" s="8"/>
      <c r="F11" s="325">
        <f>Inputs!AD28</f>
        <v>0</v>
      </c>
      <c r="G11" s="326"/>
      <c r="H11" s="148"/>
      <c r="I11" s="323" t="str">
        <f>Inputs!A40</f>
        <v>Rounds Type</v>
      </c>
      <c r="J11" s="324"/>
      <c r="K11" s="119" t="str">
        <f>Inputs!AD40</f>
        <v>No. of Rounds</v>
      </c>
    </row>
    <row r="12" spans="1:14" ht="18.600000000000001" thickTop="1" thickBot="1">
      <c r="A12" s="4" t="str">
        <f>Inputs!AD18</f>
        <v>Traverse Size [mills]</v>
      </c>
      <c r="B12" s="38">
        <f>Inputs!AD19</f>
        <v>1.5333333333333332</v>
      </c>
      <c r="D12" s="5" t="str">
        <f>Inputs!A29</f>
        <v>Ammu. Temp. [°C]:</v>
      </c>
      <c r="E12" s="8"/>
      <c r="F12" s="325">
        <f>Inputs!AD29</f>
        <v>0</v>
      </c>
      <c r="G12" s="326"/>
      <c r="H12" s="148"/>
      <c r="I12" s="323" t="str">
        <f>Inputs!A41</f>
        <v>Warm-Up</v>
      </c>
      <c r="J12" s="324"/>
      <c r="K12" s="39">
        <f>Inputs!AD41</f>
        <v>0</v>
      </c>
    </row>
    <row r="13" spans="1:14" ht="18.600000000000001" thickTop="1" thickBot="1">
      <c r="A13" s="4" t="str">
        <f>Inputs!AE18</f>
        <v>Elevation Size [mills]</v>
      </c>
      <c r="B13" s="38">
        <f>Inputs!AE19</f>
        <v>1.5333333333333332</v>
      </c>
      <c r="D13" s="5" t="str">
        <f>Inputs!A30</f>
        <v>Crosswind [m/s]:</v>
      </c>
      <c r="E13" s="13"/>
      <c r="F13" s="325" t="str">
        <f>Inputs!AD30</f>
        <v>3</v>
      </c>
      <c r="G13" s="326"/>
      <c r="H13" s="148"/>
      <c r="I13" s="323" t="str">
        <f>Inputs!A42</f>
        <v>Real Firing</v>
      </c>
      <c r="J13" s="324"/>
      <c r="K13" s="39">
        <f>Inputs!AD42</f>
        <v>0</v>
      </c>
    </row>
    <row r="14" spans="1:14" ht="18.600000000000001" thickTop="1" thickBot="1">
      <c r="A14" s="4" t="str">
        <f>Inputs!A20</f>
        <v>Fire Type</v>
      </c>
      <c r="B14" s="38">
        <f>Inputs!AD20</f>
        <v>0</v>
      </c>
      <c r="D14" s="327" t="str">
        <f>Inputs!A31</f>
        <v>Gun Jump:</v>
      </c>
      <c r="E14" s="328"/>
      <c r="F14" s="41" t="str">
        <f>Inputs!AE31</f>
        <v>Traverse</v>
      </c>
      <c r="G14" s="42" t="str">
        <f>Inputs!AD31</f>
        <v>Elevation</v>
      </c>
      <c r="H14" s="148"/>
      <c r="I14" s="323" t="str">
        <f>Inputs!A43</f>
        <v xml:space="preserve">Total in Target: </v>
      </c>
      <c r="J14" s="324"/>
      <c r="K14" s="39">
        <f>Inputs!AD43</f>
        <v>0</v>
      </c>
    </row>
    <row r="15" spans="1:14" ht="19.5" customHeight="1" thickTop="1" thickBot="1">
      <c r="A15" s="4" t="str">
        <f>Inputs!A14</f>
        <v>Time:</v>
      </c>
      <c r="B15" s="37">
        <f>Inputs!AD14</f>
        <v>0</v>
      </c>
      <c r="C15" s="14"/>
      <c r="D15" s="329" t="str">
        <f>Inputs!A32</f>
        <v>Single</v>
      </c>
      <c r="E15" s="321"/>
      <c r="F15" s="36">
        <f>Inputs!AE32</f>
        <v>0</v>
      </c>
      <c r="G15" s="36">
        <f>Inputs!AD32</f>
        <v>0</v>
      </c>
      <c r="H15" s="15"/>
      <c r="I15" s="323" t="str">
        <f>Inputs!A44</f>
        <v>Missing rounds</v>
      </c>
      <c r="J15" s="324"/>
      <c r="K15" s="39">
        <f>Inputs!AD44</f>
        <v>0</v>
      </c>
    </row>
    <row r="16" spans="1:14" ht="19.5" customHeight="1" thickTop="1" thickBot="1">
      <c r="A16" s="4" t="str">
        <f>Inputs!A21</f>
        <v>A0- M.Velocity</v>
      </c>
      <c r="B16" s="38">
        <f>Inputs!AD21</f>
        <v>0</v>
      </c>
      <c r="C16" s="14"/>
      <c r="D16" s="330" t="str">
        <f>Inputs!A33</f>
        <v>Burst</v>
      </c>
      <c r="E16" s="331"/>
      <c r="F16" s="36">
        <f>Inputs!AE33</f>
        <v>0</v>
      </c>
      <c r="G16" s="36">
        <f>Inputs!AD33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48"/>
      <c r="V18" s="2"/>
    </row>
    <row r="19" spans="1:22" ht="18.600000000000001" thickTop="1" thickBot="1">
      <c r="A19" s="317"/>
      <c r="B19" s="318"/>
      <c r="C19" s="306"/>
      <c r="D19" s="147" t="s">
        <v>33</v>
      </c>
      <c r="E19" s="12" t="s">
        <v>34</v>
      </c>
      <c r="F19" s="12" t="s">
        <v>33</v>
      </c>
      <c r="G19" s="12" t="s">
        <v>34</v>
      </c>
      <c r="H19" s="306"/>
      <c r="I19" s="306"/>
      <c r="J19" s="113"/>
      <c r="K19" s="113"/>
      <c r="U19" s="148"/>
      <c r="V19" s="2"/>
    </row>
    <row r="20" spans="1:22" ht="18.600000000000001" thickTop="1" thickBot="1">
      <c r="A20" s="146"/>
      <c r="B20" s="48">
        <f>Inputs!A53</f>
        <v>1</v>
      </c>
      <c r="C20" s="47">
        <f t="shared" ref="C20:C49" si="0">$B$8</f>
        <v>1500</v>
      </c>
      <c r="D20" s="49">
        <f>IF(Inputs!AD53="",NA(),Inputs!AD53)</f>
        <v>53</v>
      </c>
      <c r="E20" s="49">
        <f>IF(Inputs!AE53="",NA(),Inputs!AE53)</f>
        <v>63</v>
      </c>
      <c r="F20" s="24">
        <f>IF(ISBLANK(D20*10/C20)," ",D20*10/C20)</f>
        <v>0.35333333333333333</v>
      </c>
      <c r="G20" s="24">
        <f>IF(ISBLANK(E20*10/C20)," ",E20*10/C20)</f>
        <v>0.42</v>
      </c>
      <c r="H20" s="96">
        <f t="shared" ref="H20:H49" si="1">$B$7</f>
        <v>0</v>
      </c>
      <c r="I20" s="25">
        <f>$B$15</f>
        <v>0</v>
      </c>
      <c r="J20" s="114"/>
      <c r="K20" s="114"/>
      <c r="U20" s="148"/>
      <c r="V20" s="2"/>
    </row>
    <row r="21" spans="1:22" ht="18" thickBot="1">
      <c r="A21" s="146"/>
      <c r="B21" s="48">
        <f>Inputs!A54</f>
        <v>2</v>
      </c>
      <c r="C21" s="47">
        <f t="shared" si="0"/>
        <v>1500</v>
      </c>
      <c r="D21" s="49">
        <f>IF(Inputs!AD54="",NA(),Inputs!AD54)</f>
        <v>65</v>
      </c>
      <c r="E21" s="49">
        <f>IF(Inputs!AE54="",NA(),Inputs!AE54)</f>
        <v>105</v>
      </c>
      <c r="F21" s="24">
        <f t="shared" ref="F21:F49" si="2">IF(ISBLANK(D21*10/C21)," ",D21*10/C21)</f>
        <v>0.43333333333333335</v>
      </c>
      <c r="G21" s="24">
        <f t="shared" ref="G21:G49" si="3">IF(ISBLANK(E21*10/C21)," ",E21*10/C21)</f>
        <v>0.7</v>
      </c>
      <c r="H21" s="96">
        <f t="shared" si="1"/>
        <v>0</v>
      </c>
      <c r="I21" s="25">
        <f t="shared" ref="I21:I49" si="4">$B$15</f>
        <v>0</v>
      </c>
      <c r="J21" s="114"/>
      <c r="K21" s="114"/>
      <c r="U21" s="148"/>
      <c r="V21" s="2"/>
    </row>
    <row r="22" spans="1:22" ht="18" thickBot="1">
      <c r="A22" s="146"/>
      <c r="B22" s="48">
        <f>Inputs!A55</f>
        <v>3</v>
      </c>
      <c r="C22" s="47">
        <f>$B$8</f>
        <v>1500</v>
      </c>
      <c r="D22" s="49">
        <f>IF(Inputs!AD55="",NA(),Inputs!AD55)</f>
        <v>-47</v>
      </c>
      <c r="E22" s="49">
        <f>IF(Inputs!AE55="",NA(),Inputs!AE55)</f>
        <v>-50</v>
      </c>
      <c r="F22" s="24">
        <f t="shared" si="2"/>
        <v>-0.31333333333333335</v>
      </c>
      <c r="G22" s="24">
        <f t="shared" si="3"/>
        <v>-0.33333333333333331</v>
      </c>
      <c r="H22" s="96">
        <f t="shared" si="1"/>
        <v>0</v>
      </c>
      <c r="I22" s="25">
        <f t="shared" si="4"/>
        <v>0</v>
      </c>
      <c r="J22" s="114"/>
      <c r="K22" s="114"/>
      <c r="U22" s="148"/>
      <c r="V22" s="2"/>
    </row>
    <row r="23" spans="1:22" ht="18" thickBot="1">
      <c r="A23" s="146"/>
      <c r="B23" s="48">
        <f>Inputs!A56</f>
        <v>4</v>
      </c>
      <c r="C23" s="47">
        <f t="shared" si="0"/>
        <v>1500</v>
      </c>
      <c r="D23" s="49">
        <f>IF(Inputs!AD56="",NA(),Inputs!AD56)</f>
        <v>-60</v>
      </c>
      <c r="E23" s="49">
        <f>IF(Inputs!AE56="",NA(),Inputs!AE56)</f>
        <v>-42</v>
      </c>
      <c r="F23" s="24">
        <f t="shared" si="2"/>
        <v>-0.4</v>
      </c>
      <c r="G23" s="24">
        <f t="shared" si="3"/>
        <v>-0.28000000000000003</v>
      </c>
      <c r="H23" s="96">
        <f t="shared" si="1"/>
        <v>0</v>
      </c>
      <c r="I23" s="25">
        <f t="shared" si="4"/>
        <v>0</v>
      </c>
      <c r="J23" s="114"/>
      <c r="K23" s="114"/>
      <c r="U23" s="148"/>
      <c r="V23" s="2"/>
    </row>
    <row r="24" spans="1:22" ht="18" thickBot="1">
      <c r="A24" s="146"/>
      <c r="B24" s="48">
        <f>Inputs!A57</f>
        <v>5</v>
      </c>
      <c r="C24" s="47">
        <f t="shared" si="0"/>
        <v>1500</v>
      </c>
      <c r="D24" s="49">
        <f>IF(Inputs!AD57="",NA(),Inputs!AD57)</f>
        <v>-109</v>
      </c>
      <c r="E24" s="49">
        <f>IF(Inputs!AE57="",NA(),Inputs!AE57)</f>
        <v>-70</v>
      </c>
      <c r="F24" s="24">
        <f t="shared" si="2"/>
        <v>-0.72666666666666668</v>
      </c>
      <c r="G24" s="24">
        <f t="shared" si="3"/>
        <v>-0.46666666666666667</v>
      </c>
      <c r="H24" s="96">
        <f t="shared" si="1"/>
        <v>0</v>
      </c>
      <c r="I24" s="25">
        <f t="shared" si="4"/>
        <v>0</v>
      </c>
      <c r="J24" s="114"/>
      <c r="K24" s="114"/>
      <c r="U24" s="148"/>
      <c r="V24" s="2"/>
    </row>
    <row r="25" spans="1:22" ht="18" thickBot="1">
      <c r="A25" s="146"/>
      <c r="B25" s="48">
        <f>Inputs!A58</f>
        <v>6</v>
      </c>
      <c r="C25" s="47">
        <f t="shared" si="0"/>
        <v>1500</v>
      </c>
      <c r="D25" s="49">
        <f>IF(Inputs!AD58="",NA(),Inputs!AD58)</f>
        <v>-58</v>
      </c>
      <c r="E25" s="49">
        <f>IF(Inputs!AE58="",NA(),Inputs!AE58)</f>
        <v>-18</v>
      </c>
      <c r="F25" s="24">
        <f t="shared" si="2"/>
        <v>-0.38666666666666666</v>
      </c>
      <c r="G25" s="24">
        <f t="shared" si="3"/>
        <v>-0.12</v>
      </c>
      <c r="H25" s="96">
        <f t="shared" si="1"/>
        <v>0</v>
      </c>
      <c r="I25" s="25">
        <f t="shared" si="4"/>
        <v>0</v>
      </c>
      <c r="J25" s="114"/>
      <c r="K25" s="114"/>
      <c r="U25" s="148"/>
      <c r="V25" s="2"/>
    </row>
    <row r="26" spans="1:22" ht="18" thickBot="1">
      <c r="A26" s="146"/>
      <c r="B26" s="48">
        <f>Inputs!A59</f>
        <v>7</v>
      </c>
      <c r="C26" s="47">
        <f t="shared" si="0"/>
        <v>1500</v>
      </c>
      <c r="D26" s="49" t="e">
        <f>IF(Inputs!AD59="",NA(),Inputs!AD59)</f>
        <v>#N/A</v>
      </c>
      <c r="E26" s="49" t="e">
        <f>IF(Inputs!AE59="",NA(),Inputs!AE59)</f>
        <v>#N/A</v>
      </c>
      <c r="F26" s="24" t="e">
        <f t="shared" si="2"/>
        <v>#N/A</v>
      </c>
      <c r="G26" s="24" t="e">
        <f t="shared" si="3"/>
        <v>#N/A</v>
      </c>
      <c r="H26" s="96">
        <f t="shared" si="1"/>
        <v>0</v>
      </c>
      <c r="I26" s="25">
        <f t="shared" si="4"/>
        <v>0</v>
      </c>
      <c r="J26" s="114"/>
      <c r="K26" s="114"/>
      <c r="U26" s="148"/>
      <c r="V26" s="2"/>
    </row>
    <row r="27" spans="1:22" ht="18" thickBot="1">
      <c r="A27" s="146"/>
      <c r="B27" s="48">
        <f>Inputs!A60</f>
        <v>8</v>
      </c>
      <c r="C27" s="47">
        <f t="shared" si="0"/>
        <v>1500</v>
      </c>
      <c r="D27" s="49" t="e">
        <f>IF(Inputs!AD60="",NA(),Inputs!AD60)</f>
        <v>#N/A</v>
      </c>
      <c r="E27" s="49" t="e">
        <f>IF(Inputs!AE60="",NA(),Inputs!AE60)</f>
        <v>#N/A</v>
      </c>
      <c r="F27" s="24" t="e">
        <f t="shared" si="2"/>
        <v>#N/A</v>
      </c>
      <c r="G27" s="24" t="e">
        <f t="shared" si="3"/>
        <v>#N/A</v>
      </c>
      <c r="H27" s="96">
        <f t="shared" si="1"/>
        <v>0</v>
      </c>
      <c r="I27" s="25">
        <f t="shared" si="4"/>
        <v>0</v>
      </c>
      <c r="J27" s="114"/>
      <c r="K27" s="114"/>
      <c r="U27" s="148"/>
      <c r="V27" s="2"/>
    </row>
    <row r="28" spans="1:22" ht="18" thickBot="1">
      <c r="A28" s="146"/>
      <c r="B28" s="48">
        <f>Inputs!A61</f>
        <v>9</v>
      </c>
      <c r="C28" s="47">
        <f t="shared" si="0"/>
        <v>1500</v>
      </c>
      <c r="D28" s="49" t="e">
        <f>IF(Inputs!AD61="",NA(),Inputs!AD61)</f>
        <v>#N/A</v>
      </c>
      <c r="E28" s="49" t="e">
        <f>IF(Inputs!AE61="",NA(),Inputs!AE61)</f>
        <v>#N/A</v>
      </c>
      <c r="F28" s="24" t="e">
        <f t="shared" si="2"/>
        <v>#N/A</v>
      </c>
      <c r="G28" s="24" t="e">
        <f t="shared" si="3"/>
        <v>#N/A</v>
      </c>
      <c r="H28" s="96">
        <f t="shared" si="1"/>
        <v>0</v>
      </c>
      <c r="I28" s="25">
        <f t="shared" si="4"/>
        <v>0</v>
      </c>
      <c r="J28" s="114"/>
      <c r="K28" s="114"/>
      <c r="U28" s="148"/>
      <c r="V28" s="2"/>
    </row>
    <row r="29" spans="1:22" ht="18" thickBot="1">
      <c r="A29" s="146"/>
      <c r="B29" s="48">
        <f>Inputs!A62</f>
        <v>10</v>
      </c>
      <c r="C29" s="47">
        <f t="shared" si="0"/>
        <v>1500</v>
      </c>
      <c r="D29" s="49" t="e">
        <f>IF(Inputs!AD62="",NA(),Inputs!AD62)</f>
        <v>#N/A</v>
      </c>
      <c r="E29" s="49" t="e">
        <f>IF(Inputs!AE62="",NA(),Inputs!AE62)</f>
        <v>#N/A</v>
      </c>
      <c r="F29" s="24" t="e">
        <f t="shared" si="2"/>
        <v>#N/A</v>
      </c>
      <c r="G29" s="24" t="e">
        <f t="shared" si="3"/>
        <v>#N/A</v>
      </c>
      <c r="H29" s="96">
        <f t="shared" si="1"/>
        <v>0</v>
      </c>
      <c r="I29" s="25">
        <f t="shared" si="4"/>
        <v>0</v>
      </c>
      <c r="J29" s="114"/>
      <c r="K29" s="114"/>
      <c r="U29" s="148"/>
      <c r="V29" s="2"/>
    </row>
    <row r="30" spans="1:22" ht="18" thickBot="1">
      <c r="A30" s="146"/>
      <c r="B30" s="48">
        <f>Inputs!A63</f>
        <v>11</v>
      </c>
      <c r="C30" s="47">
        <f t="shared" si="0"/>
        <v>1500</v>
      </c>
      <c r="D30" s="49" t="e">
        <f>IF(Inputs!AD63="",NA(),Inputs!AD63)</f>
        <v>#N/A</v>
      </c>
      <c r="E30" s="49" t="e">
        <f>IF(Inputs!AE63="",NA(),Inputs!AE63)</f>
        <v>#N/A</v>
      </c>
      <c r="F30" s="24" t="e">
        <f t="shared" si="2"/>
        <v>#N/A</v>
      </c>
      <c r="G30" s="24" t="e">
        <f t="shared" si="3"/>
        <v>#N/A</v>
      </c>
      <c r="H30" s="96">
        <f t="shared" si="1"/>
        <v>0</v>
      </c>
      <c r="I30" s="25">
        <f t="shared" si="4"/>
        <v>0</v>
      </c>
      <c r="J30" s="114"/>
      <c r="K30" s="114"/>
      <c r="U30" s="148"/>
      <c r="V30" s="2"/>
    </row>
    <row r="31" spans="1:22" ht="18" thickBot="1">
      <c r="A31" s="146"/>
      <c r="B31" s="48">
        <f>Inputs!A64</f>
        <v>12</v>
      </c>
      <c r="C31" s="47">
        <f t="shared" si="0"/>
        <v>1500</v>
      </c>
      <c r="D31" s="49" t="e">
        <f>IF(Inputs!AD64="",NA(),Inputs!AD64)</f>
        <v>#N/A</v>
      </c>
      <c r="E31" s="49" t="e">
        <f>IF(Inputs!AE64="",NA(),Inputs!AE64)</f>
        <v>#N/A</v>
      </c>
      <c r="F31" s="24" t="e">
        <f t="shared" si="2"/>
        <v>#N/A</v>
      </c>
      <c r="G31" s="24" t="e">
        <f t="shared" si="3"/>
        <v>#N/A</v>
      </c>
      <c r="H31" s="96">
        <f t="shared" si="1"/>
        <v>0</v>
      </c>
      <c r="I31" s="25">
        <f t="shared" si="4"/>
        <v>0</v>
      </c>
      <c r="J31" s="114"/>
      <c r="K31" s="114"/>
      <c r="U31" s="148"/>
      <c r="V31" s="2"/>
    </row>
    <row r="32" spans="1:22" ht="18" thickBot="1">
      <c r="A32" s="146"/>
      <c r="B32" s="48">
        <f>Inputs!A65</f>
        <v>13</v>
      </c>
      <c r="C32" s="47">
        <f t="shared" si="0"/>
        <v>1500</v>
      </c>
      <c r="D32" s="49" t="e">
        <f>IF(Inputs!AD65="",NA(),Inputs!AD65)</f>
        <v>#N/A</v>
      </c>
      <c r="E32" s="49" t="e">
        <f>IF(Inputs!AE65="",NA(),Inputs!AE65)</f>
        <v>#N/A</v>
      </c>
      <c r="F32" s="24" t="e">
        <f t="shared" si="2"/>
        <v>#N/A</v>
      </c>
      <c r="G32" s="24" t="e">
        <f t="shared" si="3"/>
        <v>#N/A</v>
      </c>
      <c r="H32" s="96">
        <f t="shared" si="1"/>
        <v>0</v>
      </c>
      <c r="I32" s="25">
        <f t="shared" si="4"/>
        <v>0</v>
      </c>
      <c r="J32" s="114"/>
      <c r="K32" s="114"/>
      <c r="U32" s="148"/>
      <c r="V32" s="2"/>
    </row>
    <row r="33" spans="1:22" ht="18" thickBot="1">
      <c r="A33" s="146"/>
      <c r="B33" s="48">
        <f>Inputs!A66</f>
        <v>14</v>
      </c>
      <c r="C33" s="47">
        <f t="shared" si="0"/>
        <v>1500</v>
      </c>
      <c r="D33" s="49" t="e">
        <f>IF(Inputs!AD66="",NA(),Inputs!AD66)</f>
        <v>#N/A</v>
      </c>
      <c r="E33" s="49" t="e">
        <f>IF(Inputs!AE66="",NA(),Inputs!AE66)</f>
        <v>#N/A</v>
      </c>
      <c r="F33" s="24" t="e">
        <f t="shared" si="2"/>
        <v>#N/A</v>
      </c>
      <c r="G33" s="24" t="e">
        <f t="shared" si="3"/>
        <v>#N/A</v>
      </c>
      <c r="H33" s="96">
        <f t="shared" si="1"/>
        <v>0</v>
      </c>
      <c r="I33" s="25">
        <f t="shared" si="4"/>
        <v>0</v>
      </c>
      <c r="J33" s="114"/>
      <c r="K33" s="114"/>
      <c r="U33" s="148"/>
      <c r="V33" s="2"/>
    </row>
    <row r="34" spans="1:22" ht="18" thickBot="1">
      <c r="A34" s="146"/>
      <c r="B34" s="48">
        <f>Inputs!A67</f>
        <v>15</v>
      </c>
      <c r="C34" s="47">
        <f t="shared" si="0"/>
        <v>1500</v>
      </c>
      <c r="D34" s="49" t="e">
        <f>IF(Inputs!AD67="",NA(),Inputs!AD67)</f>
        <v>#N/A</v>
      </c>
      <c r="E34" s="49" t="e">
        <f>IF(Inputs!AE67="",NA(),Inputs!AE67)</f>
        <v>#N/A</v>
      </c>
      <c r="F34" s="24" t="e">
        <f t="shared" si="2"/>
        <v>#N/A</v>
      </c>
      <c r="G34" s="24" t="e">
        <f t="shared" si="3"/>
        <v>#N/A</v>
      </c>
      <c r="H34" s="96">
        <f t="shared" si="1"/>
        <v>0</v>
      </c>
      <c r="I34" s="25">
        <f t="shared" si="4"/>
        <v>0</v>
      </c>
      <c r="J34" s="114"/>
      <c r="K34" s="114"/>
      <c r="U34" s="148"/>
      <c r="V34" s="2"/>
    </row>
    <row r="35" spans="1:22" ht="18" thickBot="1">
      <c r="A35" s="146"/>
      <c r="B35" s="48">
        <f>Inputs!A68</f>
        <v>16</v>
      </c>
      <c r="C35" s="47">
        <f t="shared" si="0"/>
        <v>1500</v>
      </c>
      <c r="D35" s="49" t="e">
        <f>IF(Inputs!AD68="",NA(),Inputs!AD68)</f>
        <v>#N/A</v>
      </c>
      <c r="E35" s="49" t="e">
        <f>IF(Inputs!AE68="",NA(),Inputs!AE68)</f>
        <v>#N/A</v>
      </c>
      <c r="F35" s="24" t="e">
        <f t="shared" si="2"/>
        <v>#N/A</v>
      </c>
      <c r="G35" s="24" t="e">
        <f t="shared" si="3"/>
        <v>#N/A</v>
      </c>
      <c r="H35" s="96">
        <f t="shared" si="1"/>
        <v>0</v>
      </c>
      <c r="I35" s="25">
        <f t="shared" si="4"/>
        <v>0</v>
      </c>
      <c r="J35" s="114"/>
      <c r="K35" s="114"/>
      <c r="U35" s="148"/>
      <c r="V35" s="2"/>
    </row>
    <row r="36" spans="1:22" ht="18" thickBot="1">
      <c r="A36" s="146"/>
      <c r="B36" s="48">
        <f>Inputs!A69</f>
        <v>17</v>
      </c>
      <c r="C36" s="47">
        <f t="shared" si="0"/>
        <v>1500</v>
      </c>
      <c r="D36" s="49" t="e">
        <f>IF(Inputs!AD69="",NA(),Inputs!AD69)</f>
        <v>#N/A</v>
      </c>
      <c r="E36" s="49" t="e">
        <f>IF(Inputs!AE69="",NA(),Inputs!AE69)</f>
        <v>#N/A</v>
      </c>
      <c r="F36" s="24" t="e">
        <f t="shared" si="2"/>
        <v>#N/A</v>
      </c>
      <c r="G36" s="24" t="e">
        <f t="shared" si="3"/>
        <v>#N/A</v>
      </c>
      <c r="H36" s="96">
        <f t="shared" si="1"/>
        <v>0</v>
      </c>
      <c r="I36" s="25">
        <f t="shared" si="4"/>
        <v>0</v>
      </c>
      <c r="J36" s="114"/>
      <c r="K36" s="114"/>
      <c r="U36" s="148"/>
      <c r="V36" s="2"/>
    </row>
    <row r="37" spans="1:22" ht="18" thickBot="1">
      <c r="A37" s="146"/>
      <c r="B37" s="48">
        <f>Inputs!A70</f>
        <v>18</v>
      </c>
      <c r="C37" s="47">
        <f t="shared" si="0"/>
        <v>1500</v>
      </c>
      <c r="D37" s="49" t="e">
        <f>IF(Inputs!AD70="",NA(),Inputs!AD70)</f>
        <v>#N/A</v>
      </c>
      <c r="E37" s="49" t="e">
        <f>IF(Inputs!AE70="",NA(),Inputs!AE70)</f>
        <v>#N/A</v>
      </c>
      <c r="F37" s="24" t="e">
        <f t="shared" si="2"/>
        <v>#N/A</v>
      </c>
      <c r="G37" s="24" t="e">
        <f t="shared" si="3"/>
        <v>#N/A</v>
      </c>
      <c r="H37" s="96">
        <f t="shared" si="1"/>
        <v>0</v>
      </c>
      <c r="I37" s="25">
        <f t="shared" si="4"/>
        <v>0</v>
      </c>
      <c r="J37" s="114"/>
      <c r="K37" s="114"/>
      <c r="U37" s="148"/>
      <c r="V37" s="2"/>
    </row>
    <row r="38" spans="1:22" ht="18" thickBot="1">
      <c r="A38" s="146"/>
      <c r="B38" s="48">
        <f>Inputs!A71</f>
        <v>19</v>
      </c>
      <c r="C38" s="47">
        <f t="shared" si="0"/>
        <v>1500</v>
      </c>
      <c r="D38" s="49" t="e">
        <f>IF(Inputs!AD71="",NA(),Inputs!AD71)</f>
        <v>#N/A</v>
      </c>
      <c r="E38" s="49" t="e">
        <f>IF(Inputs!AE71="",NA(),Inputs!AE71)</f>
        <v>#N/A</v>
      </c>
      <c r="F38" s="24" t="e">
        <f t="shared" si="2"/>
        <v>#N/A</v>
      </c>
      <c r="G38" s="24" t="e">
        <f t="shared" si="3"/>
        <v>#N/A</v>
      </c>
      <c r="H38" s="96">
        <f t="shared" si="1"/>
        <v>0</v>
      </c>
      <c r="I38" s="25">
        <f t="shared" si="4"/>
        <v>0</v>
      </c>
      <c r="J38" s="114"/>
      <c r="K38" s="114"/>
      <c r="U38" s="148"/>
      <c r="V38" s="2"/>
    </row>
    <row r="39" spans="1:22" ht="18" thickBot="1">
      <c r="A39" s="146"/>
      <c r="B39" s="48">
        <f>Inputs!A72</f>
        <v>20</v>
      </c>
      <c r="C39" s="47">
        <f t="shared" si="0"/>
        <v>1500</v>
      </c>
      <c r="D39" s="49" t="e">
        <f>IF(Inputs!AD72="",NA(),Inputs!AD72)</f>
        <v>#N/A</v>
      </c>
      <c r="E39" s="49" t="e">
        <f>IF(Inputs!AE72="",NA(),Inputs!AE72)</f>
        <v>#N/A</v>
      </c>
      <c r="F39" s="24" t="e">
        <f t="shared" si="2"/>
        <v>#N/A</v>
      </c>
      <c r="G39" s="24" t="e">
        <f t="shared" si="3"/>
        <v>#N/A</v>
      </c>
      <c r="H39" s="96">
        <f t="shared" si="1"/>
        <v>0</v>
      </c>
      <c r="I39" s="25">
        <f t="shared" si="4"/>
        <v>0</v>
      </c>
      <c r="J39" s="114"/>
      <c r="K39" s="114"/>
      <c r="U39" s="148"/>
      <c r="V39" s="2"/>
    </row>
    <row r="40" spans="1:22" ht="18" thickBot="1">
      <c r="A40" s="146"/>
      <c r="B40" s="48">
        <f>Inputs!A73</f>
        <v>21</v>
      </c>
      <c r="C40" s="47">
        <f t="shared" si="0"/>
        <v>1500</v>
      </c>
      <c r="D40" s="49" t="e">
        <f>IF(Inputs!AD73="",NA(),Inputs!AD73)</f>
        <v>#N/A</v>
      </c>
      <c r="E40" s="49" t="e">
        <f>IF(Inputs!AE73="",NA(),Inputs!AE73)</f>
        <v>#N/A</v>
      </c>
      <c r="F40" s="24" t="e">
        <f t="shared" si="2"/>
        <v>#N/A</v>
      </c>
      <c r="G40" s="24" t="e">
        <f t="shared" si="3"/>
        <v>#N/A</v>
      </c>
      <c r="H40" s="96">
        <f t="shared" si="1"/>
        <v>0</v>
      </c>
      <c r="I40" s="25">
        <f t="shared" si="4"/>
        <v>0</v>
      </c>
      <c r="J40" s="114"/>
      <c r="K40" s="114"/>
      <c r="U40" s="148"/>
      <c r="V40" s="2"/>
    </row>
    <row r="41" spans="1:22" ht="18" thickBot="1">
      <c r="A41" s="146"/>
      <c r="B41" s="48">
        <f>Inputs!A74</f>
        <v>22</v>
      </c>
      <c r="C41" s="47">
        <f t="shared" si="0"/>
        <v>1500</v>
      </c>
      <c r="D41" s="49" t="e">
        <f>IF(Inputs!AD74="",NA(),Inputs!AD74)</f>
        <v>#N/A</v>
      </c>
      <c r="E41" s="49" t="e">
        <f>IF(Inputs!AE74="",NA(),Inputs!AE74)</f>
        <v>#N/A</v>
      </c>
      <c r="F41" s="24" t="e">
        <f t="shared" si="2"/>
        <v>#N/A</v>
      </c>
      <c r="G41" s="24" t="e">
        <f t="shared" si="3"/>
        <v>#N/A</v>
      </c>
      <c r="H41" s="96">
        <f t="shared" si="1"/>
        <v>0</v>
      </c>
      <c r="I41" s="25">
        <f t="shared" si="4"/>
        <v>0</v>
      </c>
      <c r="J41" s="114"/>
      <c r="K41" s="114"/>
      <c r="U41" s="148"/>
      <c r="V41" s="2"/>
    </row>
    <row r="42" spans="1:22" ht="18" thickBot="1">
      <c r="A42" s="146"/>
      <c r="B42" s="48">
        <f>Inputs!A75</f>
        <v>23</v>
      </c>
      <c r="C42" s="47">
        <f t="shared" si="0"/>
        <v>1500</v>
      </c>
      <c r="D42" s="49" t="e">
        <f>IF(Inputs!AD75="",NA(),Inputs!AD75)</f>
        <v>#N/A</v>
      </c>
      <c r="E42" s="49" t="e">
        <f>IF(Inputs!AE75="",NA(),Inputs!AE75)</f>
        <v>#N/A</v>
      </c>
      <c r="F42" s="24" t="e">
        <f t="shared" si="2"/>
        <v>#N/A</v>
      </c>
      <c r="G42" s="24" t="e">
        <f t="shared" si="3"/>
        <v>#N/A</v>
      </c>
      <c r="H42" s="96">
        <f t="shared" si="1"/>
        <v>0</v>
      </c>
      <c r="I42" s="25">
        <f t="shared" si="4"/>
        <v>0</v>
      </c>
      <c r="J42" s="114"/>
      <c r="K42" s="114"/>
      <c r="U42" s="148"/>
      <c r="V42" s="2"/>
    </row>
    <row r="43" spans="1:22" ht="18" thickBot="1">
      <c r="A43" s="146"/>
      <c r="B43" s="48">
        <f>Inputs!A76</f>
        <v>24</v>
      </c>
      <c r="C43" s="47">
        <f t="shared" si="0"/>
        <v>1500</v>
      </c>
      <c r="D43" s="49" t="e">
        <f>IF(Inputs!AD76="",NA(),Inputs!AD76)</f>
        <v>#N/A</v>
      </c>
      <c r="E43" s="49" t="e">
        <f>IF(Inputs!AE76="",NA(),Inputs!AE76)</f>
        <v>#N/A</v>
      </c>
      <c r="F43" s="24" t="e">
        <f t="shared" si="2"/>
        <v>#N/A</v>
      </c>
      <c r="G43" s="24" t="e">
        <f t="shared" si="3"/>
        <v>#N/A</v>
      </c>
      <c r="H43" s="96">
        <f t="shared" si="1"/>
        <v>0</v>
      </c>
      <c r="I43" s="25">
        <f t="shared" si="4"/>
        <v>0</v>
      </c>
      <c r="J43" s="114"/>
      <c r="K43" s="114"/>
      <c r="U43" s="148"/>
      <c r="V43" s="2"/>
    </row>
    <row r="44" spans="1:22" ht="18" thickBot="1">
      <c r="A44" s="146"/>
      <c r="B44" s="48">
        <f>Inputs!A77</f>
        <v>25</v>
      </c>
      <c r="C44" s="47">
        <f t="shared" si="0"/>
        <v>1500</v>
      </c>
      <c r="D44" s="49" t="e">
        <f>IF(Inputs!AD77="",NA(),Inputs!AD77)</f>
        <v>#N/A</v>
      </c>
      <c r="E44" s="49" t="e">
        <f>IF(Inputs!AE77="",NA(),Inputs!AE77)</f>
        <v>#N/A</v>
      </c>
      <c r="F44" s="24" t="e">
        <f t="shared" si="2"/>
        <v>#N/A</v>
      </c>
      <c r="G44" s="24" t="e">
        <f t="shared" si="3"/>
        <v>#N/A</v>
      </c>
      <c r="H44" s="96">
        <f t="shared" si="1"/>
        <v>0</v>
      </c>
      <c r="I44" s="25">
        <f t="shared" si="4"/>
        <v>0</v>
      </c>
      <c r="J44" s="114"/>
      <c r="K44" s="114"/>
      <c r="U44" s="148"/>
      <c r="V44" s="2"/>
    </row>
    <row r="45" spans="1:22" ht="18" thickBot="1">
      <c r="A45" s="146"/>
      <c r="B45" s="48">
        <f>Inputs!A78</f>
        <v>26</v>
      </c>
      <c r="C45" s="47">
        <f t="shared" si="0"/>
        <v>1500</v>
      </c>
      <c r="D45" s="49" t="e">
        <f>IF(Inputs!AD78="",NA(),Inputs!AD78)</f>
        <v>#N/A</v>
      </c>
      <c r="E45" s="49" t="e">
        <f>IF(Inputs!AE78="",NA(),Inputs!AE78)</f>
        <v>#N/A</v>
      </c>
      <c r="F45" s="24" t="e">
        <f t="shared" si="2"/>
        <v>#N/A</v>
      </c>
      <c r="G45" s="24" t="e">
        <f t="shared" si="3"/>
        <v>#N/A</v>
      </c>
      <c r="H45" s="96">
        <f t="shared" si="1"/>
        <v>0</v>
      </c>
      <c r="I45" s="25">
        <f t="shared" si="4"/>
        <v>0</v>
      </c>
      <c r="J45" s="114"/>
      <c r="K45" s="114"/>
      <c r="U45" s="148"/>
      <c r="V45" s="2"/>
    </row>
    <row r="46" spans="1:22" ht="18" thickBot="1">
      <c r="A46" s="146"/>
      <c r="B46" s="48">
        <f>Inputs!A79</f>
        <v>27</v>
      </c>
      <c r="C46" s="47">
        <f t="shared" si="0"/>
        <v>1500</v>
      </c>
      <c r="D46" s="49" t="e">
        <f>IF(Inputs!AD79="",NA(),Inputs!AD79)</f>
        <v>#N/A</v>
      </c>
      <c r="E46" s="49" t="e">
        <f>IF(Inputs!AE79="",NA(),Inputs!AE79)</f>
        <v>#N/A</v>
      </c>
      <c r="F46" s="24" t="e">
        <f t="shared" si="2"/>
        <v>#N/A</v>
      </c>
      <c r="G46" s="24" t="e">
        <f t="shared" si="3"/>
        <v>#N/A</v>
      </c>
      <c r="H46" s="96">
        <f t="shared" si="1"/>
        <v>0</v>
      </c>
      <c r="I46" s="25">
        <f t="shared" si="4"/>
        <v>0</v>
      </c>
      <c r="J46" s="114"/>
      <c r="K46" s="114"/>
      <c r="U46" s="148"/>
      <c r="V46" s="2"/>
    </row>
    <row r="47" spans="1:22" ht="18" thickBot="1">
      <c r="A47" s="146"/>
      <c r="B47" s="48">
        <f>Inputs!A80</f>
        <v>28</v>
      </c>
      <c r="C47" s="47">
        <f t="shared" si="0"/>
        <v>1500</v>
      </c>
      <c r="D47" s="49" t="e">
        <f>IF(Inputs!AD80="",NA(),Inputs!AD80)</f>
        <v>#N/A</v>
      </c>
      <c r="E47" s="49" t="e">
        <f>IF(Inputs!AE80="",NA(),Inputs!AE80)</f>
        <v>#N/A</v>
      </c>
      <c r="F47" s="24" t="e">
        <f t="shared" si="2"/>
        <v>#N/A</v>
      </c>
      <c r="G47" s="24" t="e">
        <f t="shared" si="3"/>
        <v>#N/A</v>
      </c>
      <c r="H47" s="96">
        <f t="shared" si="1"/>
        <v>0</v>
      </c>
      <c r="I47" s="25">
        <f t="shared" si="4"/>
        <v>0</v>
      </c>
      <c r="J47" s="114"/>
      <c r="K47" s="114"/>
      <c r="U47" s="148"/>
      <c r="V47" s="2"/>
    </row>
    <row r="48" spans="1:22" ht="18" thickBot="1">
      <c r="A48" s="146"/>
      <c r="B48" s="48">
        <f>Inputs!A81</f>
        <v>29</v>
      </c>
      <c r="C48" s="47">
        <f t="shared" si="0"/>
        <v>1500</v>
      </c>
      <c r="D48" s="49" t="e">
        <f>IF(Inputs!AD81="",NA(),Inputs!AD81)</f>
        <v>#N/A</v>
      </c>
      <c r="E48" s="49" t="e">
        <f>IF(Inputs!AE81="",NA(),Inputs!AE81)</f>
        <v>#N/A</v>
      </c>
      <c r="F48" s="24" t="e">
        <f t="shared" si="2"/>
        <v>#N/A</v>
      </c>
      <c r="G48" s="24" t="e">
        <f t="shared" si="3"/>
        <v>#N/A</v>
      </c>
      <c r="H48" s="96">
        <f t="shared" si="1"/>
        <v>0</v>
      </c>
      <c r="I48" s="25">
        <f t="shared" si="4"/>
        <v>0</v>
      </c>
      <c r="J48" s="114"/>
      <c r="K48" s="114"/>
      <c r="U48" s="148"/>
      <c r="V48" s="2"/>
    </row>
    <row r="49" spans="1:22" ht="18" thickBot="1">
      <c r="A49" s="146"/>
      <c r="B49" s="48">
        <f>Inputs!A82</f>
        <v>30</v>
      </c>
      <c r="C49" s="47">
        <f t="shared" si="0"/>
        <v>1500</v>
      </c>
      <c r="D49" s="49" t="e">
        <f>IF(Inputs!AD82="",NA(),Inputs!AD82)</f>
        <v>#N/A</v>
      </c>
      <c r="E49" s="49" t="e">
        <f>IF(Inputs!AE82="",NA(),Inputs!AE82)</f>
        <v>#N/A</v>
      </c>
      <c r="F49" s="24" t="e">
        <f t="shared" si="2"/>
        <v>#N/A</v>
      </c>
      <c r="G49" s="24" t="e">
        <f t="shared" si="3"/>
        <v>#N/A</v>
      </c>
      <c r="H49" s="96">
        <f t="shared" si="1"/>
        <v>0</v>
      </c>
      <c r="I49" s="25">
        <f t="shared" si="4"/>
        <v>0</v>
      </c>
      <c r="J49" s="114"/>
      <c r="K49" s="114"/>
      <c r="U49" s="148"/>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-26</v>
      </c>
      <c r="E51" s="95">
        <f t="array" ref="E51">AVERAGE(IF(ISNUMBER(E20:E49),E20:E49))</f>
        <v>-2</v>
      </c>
      <c r="F51" s="95">
        <f t="array" ref="F51">AVERAGE(IF(ISNUMBER(F20:F49),F20:F49))</f>
        <v>-0.17333333333333334</v>
      </c>
      <c r="G51" s="95">
        <f t="array" ref="G51">AVERAGE(IF(ISNUMBER(G20:G49),G20:G49))</f>
        <v>-1.3333333333333345E-2</v>
      </c>
      <c r="H51" s="26" t="s">
        <v>33</v>
      </c>
      <c r="I51" s="27">
        <f>100*(NORMDIST(B12/2,F51,F52,1)-NORMDIST(-B12/2,F51,F52,1))</f>
        <v>87.939940215997709</v>
      </c>
      <c r="J51" s="28"/>
      <c r="K51" s="28"/>
      <c r="M51" s="28"/>
    </row>
    <row r="52" spans="1:22" ht="19.5" customHeight="1" thickTop="1">
      <c r="B52" s="315" t="s">
        <v>42</v>
      </c>
      <c r="C52" s="316"/>
      <c r="D52" s="29">
        <f t="array" ref="D52">STDEV(IF(ISNUMBER(D20:D49),D20:D49))</f>
        <v>69.328204938538533</v>
      </c>
      <c r="E52" s="29">
        <f t="array" ref="E52">STDEV(IF(ISNUMBER(E20:E49),E20:E49))</f>
        <v>69.93997426364983</v>
      </c>
      <c r="F52" s="45">
        <f t="array" ref="F52">STDEV(IF(ISNUMBER(F20:F49),F20:F49))</f>
        <v>0.46218803292359034</v>
      </c>
      <c r="G52" s="45">
        <f t="array" ref="G52">STDEV(IF(ISNUMBER(G20:G49),G20:G49))</f>
        <v>0.46626649509099882</v>
      </c>
      <c r="H52" s="26" t="s">
        <v>34</v>
      </c>
      <c r="I52" s="30">
        <f>100*(NORMDIST(B13/2,G51,G52,1)-NORMDIST(-B13/2,G51,G52,1))</f>
        <v>89.974015846049454</v>
      </c>
      <c r="J52" s="28"/>
      <c r="K52" s="28"/>
    </row>
    <row r="53" spans="1:22" ht="18.75" customHeight="1">
      <c r="B53" s="315" t="s">
        <v>43</v>
      </c>
      <c r="C53" s="316"/>
      <c r="D53" s="29">
        <f t="array" ref="D53">ABS(MAX(IF(ISNUMBER(D20:D49),(D20:D49))-(MIN(IF(ISNUMBER(D20:D49),(D20:D49))))))</f>
        <v>174</v>
      </c>
      <c r="E53" s="29">
        <f t="array" ref="E53">ABS(MAX(IF(ISNUMBER(E20:E49),(E20:E49))-(MIN(IF(ISNUMBER(E20:E49),(E20:E49))))))</f>
        <v>175</v>
      </c>
      <c r="F53" s="90">
        <f t="array" ref="F53">ABS(MAX(IF(ISNUMBER(F20:F49),(F20:F49))-(MIN(IF(ISNUMBER(F20:F49),(F20:F49))))))</f>
        <v>1.1600000000000001</v>
      </c>
      <c r="G53" s="90">
        <f t="array" ref="G53">ABS(MAX(IF(ISNUMBER(G20:G49),(G20:G49))-(MIN(IF(ISNUMBER(G20:G49),(G20:G49))))))</f>
        <v>1.1666666666666665</v>
      </c>
      <c r="H53" s="91" t="s">
        <v>44</v>
      </c>
      <c r="I53" s="46">
        <f>1-(1-(I51*I52/10000))^5</f>
        <v>0.99960342028405824</v>
      </c>
      <c r="J53" s="115"/>
      <c r="K53" s="115"/>
      <c r="L53" s="31"/>
    </row>
    <row r="54" spans="1:22" ht="18.75" customHeight="1" thickBot="1">
      <c r="B54" s="309" t="s">
        <v>45</v>
      </c>
      <c r="C54" s="310"/>
      <c r="D54" s="32">
        <f t="array" ref="D54">MAX(ABS(MAX(IF(NOT(ISNA(D20:D49)),D20:D49))-AVERAGE(IF(ISNUMBER(D20:D49),D20:D49))),ABS(MIN(IF(NOT(ISNA(D20:D49)),D20:D49))-AVERAGE(IF(ISNUMBER(D20:D49),D20:D49))))</f>
        <v>91</v>
      </c>
      <c r="E54" s="32">
        <f t="array" ref="E54">MAX(ABS(MAX(IF(NOT(ISNA(E20:E49)),E20:E49))-AVERAGE(IF(ISNUMBER(E20:E49),E20:E49))),ABS(MIN(IF(NOT(ISNA(E20:E49)),E20:E49))-AVERAGE(IF(ISNUMBER(E20:E49),E20:E49))))</f>
        <v>107</v>
      </c>
      <c r="F54" s="32">
        <f t="array" ref="F54">MAX(ABS(MAX(IF(NOT(ISNA(F20:F49)),F20:F49))-AVERAGE(IF(ISNUMBER(F20:F49),F20:F49))),ABS(MIN(IF(NOT(ISNA(F20:F49)),F20:F49))-AVERAGE(IF(ISNUMBER(F20:F49),F20:F49))))</f>
        <v>0.60666666666666669</v>
      </c>
      <c r="G54" s="32">
        <f t="array" ref="G54">MAX(ABS(MAX(IF(NOT(ISNA(G20:G49)),G20:G49))-AVERAGE(IF(ISNUMBER(G20:G49),G20:G49))),ABS(MIN(IF(NOT(ISNA(G20:G49)),G20:G49))-AVERAGE(IF(ISNUMBER(G20:G49),G20:G49))))</f>
        <v>0.71333333333333326</v>
      </c>
      <c r="H54" s="91" t="s">
        <v>56</v>
      </c>
      <c r="I54" s="46">
        <f>1-(1-(I51*I52/10000))^3</f>
        <v>0.99090090292434974</v>
      </c>
      <c r="J54" s="115"/>
      <c r="K54" s="153"/>
      <c r="L54" s="31"/>
    </row>
    <row r="55" spans="1:22" ht="21.6" thickTop="1">
      <c r="B55" s="33"/>
      <c r="H55" s="91" t="s">
        <v>57</v>
      </c>
      <c r="I55" s="46">
        <f>1-(1-(I51*I52/10000))^2</f>
        <v>0.95641548687253997</v>
      </c>
      <c r="J55" s="115"/>
      <c r="K55" s="115"/>
    </row>
    <row r="56" spans="1:22" ht="18.75" customHeight="1">
      <c r="C56" s="34"/>
      <c r="E56" s="35"/>
      <c r="H56" s="91" t="s">
        <v>58</v>
      </c>
      <c r="I56" s="46">
        <f>1-(1-(I51*I52/10000))^1</f>
        <v>0.79123095744948191</v>
      </c>
      <c r="J56" s="115"/>
      <c r="K56" s="115"/>
    </row>
    <row r="57" spans="1:22" ht="23.4" thickBot="1">
      <c r="H57" s="92" t="str">
        <f>Inputs!A6</f>
        <v>SW Ver:</v>
      </c>
      <c r="I57" s="88"/>
      <c r="J57" s="116"/>
      <c r="K57" s="116"/>
    </row>
    <row r="58" spans="1:22" ht="23.4" thickBot="1">
      <c r="H58" s="87" t="str">
        <f>Inputs!A7</f>
        <v>FCS App:</v>
      </c>
      <c r="I58" s="89">
        <f>Inputs!AD7</f>
        <v>0</v>
      </c>
      <c r="J58" s="117"/>
      <c r="K58" s="117"/>
      <c r="L58" s="43" t="s">
        <v>50</v>
      </c>
      <c r="M58" s="44">
        <f t="array" ref="M58">MAX(IF(NOT(ISNA(D20:D49)),D20:D49))</f>
        <v>65</v>
      </c>
      <c r="N58" s="44">
        <f t="array" ref="N58">MAX(IF(NOT(ISNA(E20:E49)),E20:E49))</f>
        <v>105</v>
      </c>
    </row>
    <row r="59" spans="1:22" ht="23.4" thickBot="1">
      <c r="H59" s="87" t="str">
        <f>Inputs!A8</f>
        <v>EDSS Control:</v>
      </c>
      <c r="I59" s="89">
        <f>Inputs!AD8</f>
        <v>0</v>
      </c>
      <c r="J59" s="117"/>
      <c r="K59" s="117"/>
      <c r="L59" s="43" t="s">
        <v>51</v>
      </c>
      <c r="M59" s="44">
        <f t="array" ref="M59">MIN(IF(NOT(ISNA(D20:D49)),D20:D49))</f>
        <v>-109</v>
      </c>
      <c r="N59" s="44">
        <f t="array" ref="N59">MIN(IF(NOT(ISNA(E20:E49)),E20:E49))</f>
        <v>-70</v>
      </c>
    </row>
    <row r="60" spans="1:22" ht="23.4" thickBot="1">
      <c r="H60" s="87" t="str">
        <f>Inputs!A9</f>
        <v>FCS Servo:</v>
      </c>
      <c r="I60" s="89">
        <f>Inputs!AD9</f>
        <v>0</v>
      </c>
      <c r="J60" s="117"/>
      <c r="K60" s="117"/>
      <c r="L60" s="43"/>
      <c r="M60" s="44"/>
      <c r="N60" s="44"/>
    </row>
    <row r="61" spans="1:22">
      <c r="L61" s="43"/>
      <c r="M61" s="44">
        <f>M59</f>
        <v>-109</v>
      </c>
      <c r="N61" s="44">
        <f>N59</f>
        <v>-70</v>
      </c>
    </row>
    <row r="62" spans="1:22">
      <c r="L62" s="43"/>
      <c r="M62" s="44">
        <f>M59</f>
        <v>-109</v>
      </c>
      <c r="N62" s="44">
        <f>N58</f>
        <v>105</v>
      </c>
    </row>
    <row r="63" spans="1:22">
      <c r="L63" s="43"/>
      <c r="M63" s="44">
        <f>M58</f>
        <v>65</v>
      </c>
      <c r="N63" s="44">
        <f>N58</f>
        <v>105</v>
      </c>
    </row>
    <row r="64" spans="1:22">
      <c r="H64" s="145">
        <f>(B10/2)*100</f>
        <v>114.99999999999999</v>
      </c>
      <c r="I64" s="145">
        <f>(B11/2)*100</f>
        <v>114.99999999999999</v>
      </c>
      <c r="J64" s="40"/>
      <c r="K64" s="40"/>
      <c r="L64" s="43"/>
      <c r="M64" s="44">
        <f>M58</f>
        <v>65</v>
      </c>
      <c r="N64" s="44">
        <f>N59</f>
        <v>-70</v>
      </c>
      <c r="V64" s="2"/>
    </row>
    <row r="65" spans="8:22">
      <c r="H65" s="145">
        <v>115</v>
      </c>
      <c r="I65" s="145">
        <f>(B11/2)*-100</f>
        <v>-114.99999999999999</v>
      </c>
      <c r="J65" s="40"/>
      <c r="K65" s="40"/>
      <c r="L65" s="43"/>
      <c r="M65" s="44">
        <f>M59</f>
        <v>-109</v>
      </c>
      <c r="N65" s="44">
        <f>N59</f>
        <v>-70</v>
      </c>
      <c r="V65" s="2"/>
    </row>
    <row r="66" spans="8:22">
      <c r="H66" s="145">
        <f>(B10/2)*-100</f>
        <v>-114.99999999999999</v>
      </c>
      <c r="I66" s="145">
        <f>(B11/2)*-100</f>
        <v>-114.99999999999999</v>
      </c>
      <c r="J66" s="40"/>
      <c r="K66" s="40"/>
      <c r="V66" s="2"/>
    </row>
    <row r="67" spans="8:22">
      <c r="H67" s="145">
        <f>(B10/2)*-100</f>
        <v>-114.99999999999999</v>
      </c>
      <c r="I67" s="145">
        <f>(B11/2)*100</f>
        <v>114.99999999999999</v>
      </c>
      <c r="J67" s="40"/>
      <c r="K67" s="40"/>
      <c r="V67" s="2"/>
    </row>
    <row r="68" spans="8:22">
      <c r="H68" s="145">
        <f>(B10/2)*100</f>
        <v>114.99999999999999</v>
      </c>
      <c r="I68" s="145">
        <f>(B11/2)*100</f>
        <v>114.99999999999999</v>
      </c>
      <c r="J68" s="40"/>
      <c r="K68" s="40"/>
      <c r="V68" s="2"/>
    </row>
    <row r="84" spans="5:22">
      <c r="E84" s="2" t="s">
        <v>47</v>
      </c>
      <c r="V84" s="2"/>
    </row>
  </sheetData>
  <sheetProtection password="CEE5" sheet="1" objects="1" scenarios="1"/>
  <mergeCells count="36">
    <mergeCell ref="B53:C53"/>
    <mergeCell ref="B54:C54"/>
    <mergeCell ref="H18:H19"/>
    <mergeCell ref="I18:I19"/>
    <mergeCell ref="B50:G50"/>
    <mergeCell ref="H50:I50"/>
    <mergeCell ref="B51:C51"/>
    <mergeCell ref="B52:C52"/>
    <mergeCell ref="D14:E14"/>
    <mergeCell ref="I14:J14"/>
    <mergeCell ref="D15:E15"/>
    <mergeCell ref="I15:J15"/>
    <mergeCell ref="D16:E16"/>
    <mergeCell ref="A18:A19"/>
    <mergeCell ref="B18:B19"/>
    <mergeCell ref="C18:C19"/>
    <mergeCell ref="D18:E18"/>
    <mergeCell ref="F18:G18"/>
    <mergeCell ref="F11:G11"/>
    <mergeCell ref="I11:J11"/>
    <mergeCell ref="F12:G12"/>
    <mergeCell ref="I12:J12"/>
    <mergeCell ref="F13:G13"/>
    <mergeCell ref="I13:J13"/>
    <mergeCell ref="I10:K10"/>
    <mergeCell ref="B1:I1"/>
    <mergeCell ref="B4:I4"/>
    <mergeCell ref="A5:B5"/>
    <mergeCell ref="D5:G5"/>
    <mergeCell ref="I5:K5"/>
    <mergeCell ref="F6:G6"/>
    <mergeCell ref="F7:G7"/>
    <mergeCell ref="F8:G8"/>
    <mergeCell ref="A9:B9"/>
    <mergeCell ref="D9:G9"/>
    <mergeCell ref="F10:G10"/>
  </mergeCells>
  <printOptions horizontalCentered="1"/>
  <pageMargins left="0" right="0" top="0" bottom="0" header="0" footer="0"/>
  <pageSetup scale="57"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55" zoomScaleNormal="55" zoomScaleSheetLayoutView="75" workbookViewId="0">
      <selection sqref="A1:M87"/>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2.664062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48"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14" ht="33" customHeight="1">
      <c r="A1" s="143"/>
      <c r="B1" s="307" t="str">
        <f>Inputs!A1</f>
        <v>Firing- BMP ATK MK44 30mm  UT30MK2</v>
      </c>
      <c r="C1" s="308"/>
      <c r="D1" s="308"/>
      <c r="E1" s="308"/>
      <c r="F1" s="308"/>
      <c r="G1" s="308"/>
      <c r="H1" s="308"/>
      <c r="I1" s="308"/>
      <c r="J1" s="148"/>
      <c r="K1" s="148"/>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Moving - Static. 
Range [m]:1500 0
Gun Jump: : 0 , 0
Mean:0.17 , -0.16
Standard Deviation:0.36 , 0.47
Maximum Difference:1.18 , 1.2
Total in Target: 0 / 0</v>
      </c>
    </row>
    <row r="2" spans="1:14" ht="18.75" customHeight="1" thickBot="1">
      <c r="B2" s="3" t="str">
        <f>Inputs!A2</f>
        <v>Commander:</v>
      </c>
      <c r="C2" s="67">
        <f>Inputs!AF2</f>
        <v>0</v>
      </c>
      <c r="D2" s="3" t="str">
        <f>Inputs!A3</f>
        <v xml:space="preserve">Gunner: </v>
      </c>
      <c r="E2" s="67">
        <f>Inputs!AF3</f>
        <v>0</v>
      </c>
      <c r="F2" s="3" t="str">
        <f>Inputs!A4</f>
        <v xml:space="preserve">Loader: </v>
      </c>
      <c r="G2" s="66">
        <f>Inputs!AF4</f>
        <v>0</v>
      </c>
      <c r="H2" s="3" t="str">
        <f>Inputs!A5</f>
        <v>Driver:</v>
      </c>
      <c r="I2" s="67">
        <f>Inputs!AF5</f>
        <v>0</v>
      </c>
      <c r="J2" s="111"/>
      <c r="K2" s="111"/>
    </row>
    <row r="3" spans="1:14">
      <c r="A3" s="2" t="str">
        <f>Inputs!A11</f>
        <v>Project:</v>
      </c>
      <c r="B3" s="75" t="str">
        <f>Inputs!AF11</f>
        <v>EMINT</v>
      </c>
      <c r="C3" s="74"/>
      <c r="D3" s="74"/>
      <c r="E3" s="74"/>
      <c r="F3" s="74"/>
      <c r="G3" s="74"/>
      <c r="H3" s="74"/>
      <c r="I3" s="74"/>
      <c r="J3" s="112"/>
      <c r="K3" s="112"/>
    </row>
    <row r="4" spans="1:14" ht="18.600000000000001" thickBot="1">
      <c r="A4" s="2" t="str">
        <f>Inputs!A47</f>
        <v xml:space="preserve">Remarks: </v>
      </c>
      <c r="B4" s="337">
        <f>Inputs!AF47</f>
        <v>0</v>
      </c>
      <c r="C4" s="337"/>
      <c r="D4" s="337"/>
      <c r="E4" s="337"/>
      <c r="F4" s="337"/>
      <c r="G4" s="337"/>
      <c r="H4" s="337"/>
      <c r="I4" s="337"/>
      <c r="J4" s="112"/>
      <c r="K4" s="112"/>
    </row>
    <row r="5" spans="1:14" ht="18.600000000000001" thickTop="1" thickBot="1">
      <c r="A5" s="332" t="s">
        <v>6</v>
      </c>
      <c r="B5" s="333"/>
      <c r="D5" s="332" t="str">
        <f>Inputs!A22</f>
        <v>Operational Conditions:</v>
      </c>
      <c r="E5" s="334"/>
      <c r="F5" s="334"/>
      <c r="G5" s="333"/>
      <c r="I5" s="332" t="str">
        <f>Inputs!A34</f>
        <v>Tank/Target Status</v>
      </c>
      <c r="J5" s="334"/>
      <c r="K5" s="333"/>
    </row>
    <row r="6" spans="1:14" ht="18.600000000000001" thickTop="1" thickBot="1">
      <c r="A6" s="4" t="str">
        <f>Inputs!A12</f>
        <v>Location:</v>
      </c>
      <c r="B6" s="68" t="str">
        <f>Inputs!AF12</f>
        <v>Myanmar</v>
      </c>
      <c r="D6" s="5" t="str">
        <f>Inputs!A23</f>
        <v>Turret Mode:</v>
      </c>
      <c r="E6" s="6"/>
      <c r="F6" s="335">
        <f>Inputs!AF23</f>
        <v>0</v>
      </c>
      <c r="G6" s="336"/>
      <c r="I6" s="149" t="str">
        <f>Inputs!A35</f>
        <v>Item:</v>
      </c>
      <c r="J6" s="151" t="s">
        <v>10</v>
      </c>
      <c r="K6" s="150" t="s">
        <v>11</v>
      </c>
    </row>
    <row r="7" spans="1:14" ht="18.600000000000001" thickTop="1" thickBot="1">
      <c r="A7" s="4" t="str">
        <f>Inputs!A13</f>
        <v>Date:</v>
      </c>
      <c r="B7" s="69">
        <f>Inputs!AF13</f>
        <v>0</v>
      </c>
      <c r="D7" s="5" t="str">
        <f>Inputs!A24</f>
        <v>Ammunition:</v>
      </c>
      <c r="E7" s="8"/>
      <c r="F7" s="335" t="str">
        <f>Inputs!AF24</f>
        <v>25 mm HE</v>
      </c>
      <c r="G7" s="336"/>
      <c r="I7" s="9" t="s">
        <v>14</v>
      </c>
      <c r="J7" s="70" t="str">
        <f>Inputs!AF36</f>
        <v>Moving</v>
      </c>
      <c r="K7" s="71">
        <f>Inputs!AG36</f>
        <v>0</v>
      </c>
    </row>
    <row r="8" spans="1:14" ht="18.600000000000001" thickTop="1" thickBot="1">
      <c r="A8" s="4" t="str">
        <f>Inputs!A15</f>
        <v>Range [m]:</v>
      </c>
      <c r="B8" s="120">
        <f>Inputs!AF15</f>
        <v>1500</v>
      </c>
      <c r="D8" s="5" t="str">
        <f>Inputs!A25</f>
        <v>Aiming Through (Camera):</v>
      </c>
      <c r="E8" s="56"/>
      <c r="F8" s="335">
        <f>Inputs!AF25</f>
        <v>0</v>
      </c>
      <c r="G8" s="336"/>
      <c r="I8" s="7" t="s">
        <v>16</v>
      </c>
      <c r="J8" s="70" t="str">
        <f>Inputs!AF37</f>
        <v>Static</v>
      </c>
      <c r="K8" s="71">
        <f>Inputs!AG37</f>
        <v>0</v>
      </c>
    </row>
    <row r="9" spans="1:14" ht="18.600000000000001" thickTop="1" thickBot="1">
      <c r="A9" s="332" t="str">
        <f>Inputs!A16</f>
        <v>Target Size:</v>
      </c>
      <c r="B9" s="333"/>
      <c r="D9" s="332" t="str">
        <f>Inputs!A26</f>
        <v>Environmental Conditions:</v>
      </c>
      <c r="E9" s="334"/>
      <c r="F9" s="334"/>
      <c r="G9" s="333"/>
      <c r="H9" s="10"/>
      <c r="I9" s="11" t="s">
        <v>19</v>
      </c>
      <c r="J9" s="70">
        <f>Inputs!AF38</f>
        <v>12</v>
      </c>
      <c r="K9" s="71">
        <f>Inputs!AG38</f>
        <v>0</v>
      </c>
    </row>
    <row r="10" spans="1:14" ht="18.600000000000001" thickTop="1" thickBot="1">
      <c r="A10" s="4" t="str">
        <f>Inputs!AF16</f>
        <v>Traverse Size [m]</v>
      </c>
      <c r="B10" s="38">
        <f>Inputs!AF17</f>
        <v>2.2999999999999998</v>
      </c>
      <c r="D10" s="5" t="str">
        <f>Inputs!A27</f>
        <v>Air Temperature [°C]:</v>
      </c>
      <c r="E10" s="6"/>
      <c r="F10" s="325">
        <f>Inputs!AF27</f>
        <v>0</v>
      </c>
      <c r="G10" s="326"/>
      <c r="I10" s="332" t="str">
        <f>Inputs!A39</f>
        <v>Rounds Information:</v>
      </c>
      <c r="J10" s="334"/>
      <c r="K10" s="333"/>
    </row>
    <row r="11" spans="1:14" ht="18.600000000000001" thickTop="1" thickBot="1">
      <c r="A11" s="4" t="str">
        <f>Inputs!AG16</f>
        <v>Elevation Size [m]</v>
      </c>
      <c r="B11" s="38">
        <f>Inputs!AG17</f>
        <v>2.2999999999999998</v>
      </c>
      <c r="D11" s="5" t="str">
        <f>Inputs!A28</f>
        <v>Altitude [m]:</v>
      </c>
      <c r="E11" s="8"/>
      <c r="F11" s="325">
        <f>Inputs!AF28</f>
        <v>0</v>
      </c>
      <c r="G11" s="326"/>
      <c r="H11" s="148"/>
      <c r="I11" s="323" t="str">
        <f>Inputs!A40</f>
        <v>Rounds Type</v>
      </c>
      <c r="J11" s="324"/>
      <c r="K11" s="119" t="str">
        <f>Inputs!AF40</f>
        <v>No. of Rounds</v>
      </c>
    </row>
    <row r="12" spans="1:14" ht="18.600000000000001" thickTop="1" thickBot="1">
      <c r="A12" s="4" t="str">
        <f>Inputs!AF18</f>
        <v>Traverse Size [mills]</v>
      </c>
      <c r="B12" s="38">
        <f>Inputs!AF19</f>
        <v>1.5333333333333332</v>
      </c>
      <c r="D12" s="5" t="str">
        <f>Inputs!A29</f>
        <v>Ammu. Temp. [°C]:</v>
      </c>
      <c r="E12" s="8"/>
      <c r="F12" s="325">
        <f>Inputs!AF29</f>
        <v>0</v>
      </c>
      <c r="G12" s="326"/>
      <c r="H12" s="148"/>
      <c r="I12" s="323" t="str">
        <f>Inputs!A41</f>
        <v>Warm-Up</v>
      </c>
      <c r="J12" s="324"/>
      <c r="K12" s="39">
        <f>Inputs!AF41</f>
        <v>0</v>
      </c>
    </row>
    <row r="13" spans="1:14" ht="18.600000000000001" thickTop="1" thickBot="1">
      <c r="A13" s="4" t="str">
        <f>Inputs!AG18</f>
        <v>Elevation Size [mills]</v>
      </c>
      <c r="B13" s="38">
        <f>Inputs!AG19</f>
        <v>1.5333333333333332</v>
      </c>
      <c r="D13" s="5" t="str">
        <f>Inputs!A30</f>
        <v>Crosswind [m/s]:</v>
      </c>
      <c r="E13" s="13"/>
      <c r="F13" s="325" t="str">
        <f>Inputs!AF30</f>
        <v>3</v>
      </c>
      <c r="G13" s="326"/>
      <c r="H13" s="148"/>
      <c r="I13" s="323" t="str">
        <f>Inputs!A42</f>
        <v>Real Firing</v>
      </c>
      <c r="J13" s="324"/>
      <c r="K13" s="39">
        <f>Inputs!AF42</f>
        <v>0</v>
      </c>
    </row>
    <row r="14" spans="1:14" ht="18.600000000000001" thickTop="1" thickBot="1">
      <c r="A14" s="4" t="str">
        <f>Inputs!A20</f>
        <v>Fire Type</v>
      </c>
      <c r="B14" s="38">
        <f>Inputs!AF20</f>
        <v>0</v>
      </c>
      <c r="D14" s="327" t="str">
        <f>Inputs!A31</f>
        <v>Gun Jump:</v>
      </c>
      <c r="E14" s="328"/>
      <c r="F14" s="41" t="str">
        <f>Inputs!AG31</f>
        <v>Traverse</v>
      </c>
      <c r="G14" s="42" t="str">
        <f>Inputs!AF31</f>
        <v>Elevation</v>
      </c>
      <c r="H14" s="148"/>
      <c r="I14" s="323" t="str">
        <f>Inputs!A43</f>
        <v xml:space="preserve">Total in Target: </v>
      </c>
      <c r="J14" s="324"/>
      <c r="K14" s="39">
        <f>Inputs!AF43</f>
        <v>0</v>
      </c>
    </row>
    <row r="15" spans="1:14" ht="19.5" customHeight="1" thickTop="1" thickBot="1">
      <c r="A15" s="4" t="str">
        <f>Inputs!A14</f>
        <v>Time:</v>
      </c>
      <c r="B15" s="37">
        <f>Inputs!AF14</f>
        <v>0</v>
      </c>
      <c r="C15" s="14"/>
      <c r="D15" s="329" t="str">
        <f>Inputs!A32</f>
        <v>Single</v>
      </c>
      <c r="E15" s="321"/>
      <c r="F15" s="36">
        <f>Inputs!AG32</f>
        <v>0</v>
      </c>
      <c r="G15" s="36">
        <f>Inputs!AF32</f>
        <v>0</v>
      </c>
      <c r="H15" s="15"/>
      <c r="I15" s="323" t="str">
        <f>Inputs!A44</f>
        <v>Missing rounds</v>
      </c>
      <c r="J15" s="324"/>
      <c r="K15" s="39">
        <f>Inputs!AF44</f>
        <v>0</v>
      </c>
    </row>
    <row r="16" spans="1:14" ht="19.5" customHeight="1" thickTop="1" thickBot="1">
      <c r="A16" s="4" t="str">
        <f>Inputs!A21</f>
        <v>A0- M.Velocity</v>
      </c>
      <c r="B16" s="38">
        <f>Inputs!AF21</f>
        <v>0</v>
      </c>
      <c r="C16" s="14"/>
      <c r="D16" s="330" t="str">
        <f>Inputs!A33</f>
        <v>Burst</v>
      </c>
      <c r="E16" s="331"/>
      <c r="F16" s="36">
        <f>Inputs!AG33</f>
        <v>0</v>
      </c>
      <c r="G16" s="36">
        <f>Inputs!AF33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48"/>
      <c r="V18" s="2"/>
    </row>
    <row r="19" spans="1:22" ht="18.600000000000001" thickTop="1" thickBot="1">
      <c r="A19" s="317"/>
      <c r="B19" s="318"/>
      <c r="C19" s="306"/>
      <c r="D19" s="147" t="s">
        <v>33</v>
      </c>
      <c r="E19" s="12" t="s">
        <v>34</v>
      </c>
      <c r="F19" s="12" t="s">
        <v>33</v>
      </c>
      <c r="G19" s="12" t="s">
        <v>34</v>
      </c>
      <c r="H19" s="306"/>
      <c r="I19" s="306"/>
      <c r="J19" s="113"/>
      <c r="K19" s="113"/>
      <c r="U19" s="148"/>
      <c r="V19" s="2"/>
    </row>
    <row r="20" spans="1:22" ht="18.600000000000001" thickTop="1" thickBot="1">
      <c r="A20" s="146"/>
      <c r="B20" s="48">
        <f>Inputs!A53</f>
        <v>1</v>
      </c>
      <c r="C20" s="47">
        <f t="shared" ref="C20:C49" si="0">$B$8</f>
        <v>1500</v>
      </c>
      <c r="D20" s="49">
        <f>IF(Inputs!AF53="",NA(),Inputs!AF53)</f>
        <v>9</v>
      </c>
      <c r="E20" s="49">
        <f>IF(Inputs!AG53="",NA(),Inputs!AG53)</f>
        <v>19</v>
      </c>
      <c r="F20" s="24">
        <f>IF(ISBLANK(D20*10/C20)," ",D20*10/C20)</f>
        <v>0.06</v>
      </c>
      <c r="G20" s="24">
        <f>IF(ISBLANK(E20*10/C20)," ",E20*10/C20)</f>
        <v>0.12666666666666668</v>
      </c>
      <c r="H20" s="96">
        <f t="shared" ref="H20:H49" si="1">$B$7</f>
        <v>0</v>
      </c>
      <c r="I20" s="25">
        <f>$B$15</f>
        <v>0</v>
      </c>
      <c r="J20" s="114"/>
      <c r="K20" s="114"/>
      <c r="U20" s="148"/>
      <c r="V20" s="2"/>
    </row>
    <row r="21" spans="1:22" ht="18" thickBot="1">
      <c r="A21" s="146"/>
      <c r="B21" s="48">
        <f>Inputs!A54</f>
        <v>2</v>
      </c>
      <c r="C21" s="47">
        <f t="shared" si="0"/>
        <v>1500</v>
      </c>
      <c r="D21" s="49">
        <f>IF(Inputs!AF54="",NA(),Inputs!AF54)</f>
        <v>33</v>
      </c>
      <c r="E21" s="49">
        <f>IF(Inputs!AG54="",NA(),Inputs!AG54)</f>
        <v>10</v>
      </c>
      <c r="F21" s="24">
        <f t="shared" ref="F21:F49" si="2">IF(ISBLANK(D21*10/C21)," ",D21*10/C21)</f>
        <v>0.22</v>
      </c>
      <c r="G21" s="24">
        <f t="shared" ref="G21:G49" si="3">IF(ISBLANK(E21*10/C21)," ",E21*10/C21)</f>
        <v>6.6666666666666666E-2</v>
      </c>
      <c r="H21" s="96">
        <f t="shared" si="1"/>
        <v>0</v>
      </c>
      <c r="I21" s="25">
        <f t="shared" ref="I21:I49" si="4">$B$15</f>
        <v>0</v>
      </c>
      <c r="J21" s="114"/>
      <c r="K21" s="114"/>
      <c r="U21" s="148"/>
      <c r="V21" s="2"/>
    </row>
    <row r="22" spans="1:22" ht="18" thickBot="1">
      <c r="A22" s="146"/>
      <c r="B22" s="48">
        <f>Inputs!A55</f>
        <v>3</v>
      </c>
      <c r="C22" s="47">
        <f>$B$8</f>
        <v>1500</v>
      </c>
      <c r="D22" s="49">
        <f>IF(Inputs!AF55="",NA(),Inputs!AF55)</f>
        <v>62</v>
      </c>
      <c r="E22" s="49">
        <f>IF(Inputs!AG55="",NA(),Inputs!AG55)</f>
        <v>75</v>
      </c>
      <c r="F22" s="24">
        <f t="shared" si="2"/>
        <v>0.41333333333333333</v>
      </c>
      <c r="G22" s="24">
        <f t="shared" si="3"/>
        <v>0.5</v>
      </c>
      <c r="H22" s="96">
        <f t="shared" si="1"/>
        <v>0</v>
      </c>
      <c r="I22" s="25">
        <f t="shared" si="4"/>
        <v>0</v>
      </c>
      <c r="J22" s="114"/>
      <c r="K22" s="114"/>
      <c r="U22" s="148"/>
      <c r="V22" s="2"/>
    </row>
    <row r="23" spans="1:22" ht="18" thickBot="1">
      <c r="A23" s="146"/>
      <c r="B23" s="48">
        <f>Inputs!A56</f>
        <v>4</v>
      </c>
      <c r="C23" s="47">
        <f t="shared" si="0"/>
        <v>1500</v>
      </c>
      <c r="D23" s="49">
        <f>IF(Inputs!AF56="",NA(),Inputs!AF56)</f>
        <v>62</v>
      </c>
      <c r="E23" s="49">
        <f>IF(Inputs!AG56="",NA(),Inputs!AG56)</f>
        <v>75</v>
      </c>
      <c r="F23" s="24">
        <f t="shared" si="2"/>
        <v>0.41333333333333333</v>
      </c>
      <c r="G23" s="24">
        <f t="shared" si="3"/>
        <v>0.5</v>
      </c>
      <c r="H23" s="96">
        <f t="shared" si="1"/>
        <v>0</v>
      </c>
      <c r="I23" s="25">
        <f t="shared" si="4"/>
        <v>0</v>
      </c>
      <c r="J23" s="114"/>
      <c r="K23" s="114"/>
      <c r="U23" s="148"/>
      <c r="V23" s="2"/>
    </row>
    <row r="24" spans="1:22" ht="18" thickBot="1">
      <c r="A24" s="146"/>
      <c r="B24" s="48">
        <f>Inputs!A57</f>
        <v>5</v>
      </c>
      <c r="C24" s="47">
        <f t="shared" si="0"/>
        <v>1500</v>
      </c>
      <c r="D24" s="49">
        <f>IF(Inputs!AF57="",NA(),Inputs!AF57)</f>
        <v>24</v>
      </c>
      <c r="E24" s="49">
        <f>IF(Inputs!AG57="",NA(),Inputs!AG57)</f>
        <v>-95</v>
      </c>
      <c r="F24" s="24">
        <f t="shared" si="2"/>
        <v>0.16</v>
      </c>
      <c r="G24" s="24">
        <f t="shared" si="3"/>
        <v>-0.6333333333333333</v>
      </c>
      <c r="H24" s="96">
        <f t="shared" si="1"/>
        <v>0</v>
      </c>
      <c r="I24" s="25">
        <f t="shared" si="4"/>
        <v>0</v>
      </c>
      <c r="J24" s="114"/>
      <c r="K24" s="114"/>
      <c r="U24" s="148"/>
      <c r="V24" s="2"/>
    </row>
    <row r="25" spans="1:22" ht="18" thickBot="1">
      <c r="A25" s="146"/>
      <c r="B25" s="48">
        <f>Inputs!A58</f>
        <v>6</v>
      </c>
      <c r="C25" s="47">
        <f t="shared" si="0"/>
        <v>1500</v>
      </c>
      <c r="D25" s="49">
        <f>IF(Inputs!AF58="",NA(),Inputs!AF58)</f>
        <v>57</v>
      </c>
      <c r="E25" s="49">
        <f>IF(Inputs!AG58="",NA(),Inputs!AG58)</f>
        <v>-86</v>
      </c>
      <c r="F25" s="24">
        <f t="shared" si="2"/>
        <v>0.38</v>
      </c>
      <c r="G25" s="24">
        <f t="shared" si="3"/>
        <v>-0.57333333333333336</v>
      </c>
      <c r="H25" s="96">
        <f t="shared" si="1"/>
        <v>0</v>
      </c>
      <c r="I25" s="25">
        <f t="shared" si="4"/>
        <v>0</v>
      </c>
      <c r="J25" s="114"/>
      <c r="K25" s="114"/>
      <c r="U25" s="148"/>
      <c r="V25" s="2"/>
    </row>
    <row r="26" spans="1:22" ht="18" thickBot="1">
      <c r="A26" s="146"/>
      <c r="B26" s="48">
        <f>Inputs!A59</f>
        <v>7</v>
      </c>
      <c r="C26" s="47">
        <f t="shared" si="0"/>
        <v>1500</v>
      </c>
      <c r="D26" s="49">
        <f>IF(Inputs!AF59="",NA(),Inputs!AF59)</f>
        <v>70</v>
      </c>
      <c r="E26" s="49">
        <f>IF(Inputs!AG59="",NA(),Inputs!AG59)</f>
        <v>-105</v>
      </c>
      <c r="F26" s="24">
        <f t="shared" si="2"/>
        <v>0.46666666666666667</v>
      </c>
      <c r="G26" s="24">
        <f t="shared" si="3"/>
        <v>-0.7</v>
      </c>
      <c r="H26" s="96">
        <f t="shared" si="1"/>
        <v>0</v>
      </c>
      <c r="I26" s="25">
        <f t="shared" si="4"/>
        <v>0</v>
      </c>
      <c r="J26" s="114"/>
      <c r="K26" s="114"/>
      <c r="U26" s="148"/>
      <c r="V26" s="2"/>
    </row>
    <row r="27" spans="1:22" ht="18" thickBot="1">
      <c r="A27" s="146"/>
      <c r="B27" s="48">
        <f>Inputs!A60</f>
        <v>8</v>
      </c>
      <c r="C27" s="47">
        <f t="shared" si="0"/>
        <v>1500</v>
      </c>
      <c r="D27" s="49">
        <f>IF(Inputs!AF60="",NA(),Inputs!AF60)</f>
        <v>105</v>
      </c>
      <c r="E27" s="49">
        <f>IF(Inputs!AG60="",NA(),Inputs!AG60)</f>
        <v>-83</v>
      </c>
      <c r="F27" s="24">
        <f t="shared" si="2"/>
        <v>0.7</v>
      </c>
      <c r="G27" s="24">
        <f t="shared" si="3"/>
        <v>-0.55333333333333334</v>
      </c>
      <c r="H27" s="96">
        <f t="shared" si="1"/>
        <v>0</v>
      </c>
      <c r="I27" s="25">
        <f t="shared" si="4"/>
        <v>0</v>
      </c>
      <c r="J27" s="114"/>
      <c r="K27" s="114"/>
      <c r="U27" s="148"/>
      <c r="V27" s="2"/>
    </row>
    <row r="28" spans="1:22" ht="18" thickBot="1">
      <c r="A28" s="146"/>
      <c r="B28" s="48">
        <f>Inputs!A61</f>
        <v>9</v>
      </c>
      <c r="C28" s="47">
        <f t="shared" si="0"/>
        <v>1500</v>
      </c>
      <c r="D28" s="49">
        <f>IF(Inputs!AF61="",NA(),Inputs!AF61)</f>
        <v>-10</v>
      </c>
      <c r="E28" s="49">
        <f>IF(Inputs!AG61="",NA(),Inputs!AG61)</f>
        <v>-95</v>
      </c>
      <c r="F28" s="24">
        <f t="shared" si="2"/>
        <v>-6.6666666666666666E-2</v>
      </c>
      <c r="G28" s="24">
        <f t="shared" si="3"/>
        <v>-0.6333333333333333</v>
      </c>
      <c r="H28" s="96">
        <f t="shared" si="1"/>
        <v>0</v>
      </c>
      <c r="I28" s="25">
        <f t="shared" si="4"/>
        <v>0</v>
      </c>
      <c r="J28" s="114"/>
      <c r="K28" s="114"/>
      <c r="U28" s="148"/>
      <c r="V28" s="2"/>
    </row>
    <row r="29" spans="1:22" ht="18" thickBot="1">
      <c r="A29" s="146"/>
      <c r="B29" s="48">
        <f>Inputs!A62</f>
        <v>10</v>
      </c>
      <c r="C29" s="47">
        <f t="shared" si="0"/>
        <v>1500</v>
      </c>
      <c r="D29" s="49">
        <f>IF(Inputs!AF62="",NA(),Inputs!AF62)</f>
        <v>-72</v>
      </c>
      <c r="E29" s="49">
        <f>IF(Inputs!AG62="",NA(),Inputs!AG62)</f>
        <v>8</v>
      </c>
      <c r="F29" s="24">
        <f t="shared" si="2"/>
        <v>-0.48</v>
      </c>
      <c r="G29" s="24">
        <f t="shared" si="3"/>
        <v>5.3333333333333337E-2</v>
      </c>
      <c r="H29" s="96">
        <f t="shared" si="1"/>
        <v>0</v>
      </c>
      <c r="I29" s="25">
        <f t="shared" si="4"/>
        <v>0</v>
      </c>
      <c r="J29" s="114"/>
      <c r="K29" s="114"/>
      <c r="U29" s="148"/>
      <c r="V29" s="2"/>
    </row>
    <row r="30" spans="1:22" ht="18" thickBot="1">
      <c r="A30" s="146"/>
      <c r="B30" s="48">
        <f>Inputs!A63</f>
        <v>11</v>
      </c>
      <c r="C30" s="47">
        <f t="shared" si="0"/>
        <v>1500</v>
      </c>
      <c r="D30" s="49">
        <f>IF(Inputs!AF63="",NA(),Inputs!AF63)</f>
        <v>-57</v>
      </c>
      <c r="E30" s="49">
        <f>IF(Inputs!AG63="",NA(),Inputs!AG63)</f>
        <v>15</v>
      </c>
      <c r="F30" s="24">
        <f t="shared" si="2"/>
        <v>-0.38</v>
      </c>
      <c r="G30" s="24">
        <f t="shared" si="3"/>
        <v>0.1</v>
      </c>
      <c r="H30" s="96">
        <f t="shared" si="1"/>
        <v>0</v>
      </c>
      <c r="I30" s="25">
        <f t="shared" si="4"/>
        <v>0</v>
      </c>
      <c r="J30" s="114"/>
      <c r="K30" s="114"/>
      <c r="U30" s="148"/>
      <c r="V30" s="2"/>
    </row>
    <row r="31" spans="1:22" ht="18" thickBot="1">
      <c r="A31" s="146"/>
      <c r="B31" s="48">
        <f>Inputs!A64</f>
        <v>12</v>
      </c>
      <c r="C31" s="47">
        <f t="shared" si="0"/>
        <v>1500</v>
      </c>
      <c r="D31" s="49" t="e">
        <f>IF(Inputs!AF64="",NA(),Inputs!AF64)</f>
        <v>#N/A</v>
      </c>
      <c r="E31" s="49" t="e">
        <f>IF(Inputs!AG64="",NA(),Inputs!AG64)</f>
        <v>#N/A</v>
      </c>
      <c r="F31" s="24" t="e">
        <f t="shared" si="2"/>
        <v>#N/A</v>
      </c>
      <c r="G31" s="24" t="e">
        <f t="shared" si="3"/>
        <v>#N/A</v>
      </c>
      <c r="H31" s="96">
        <f t="shared" si="1"/>
        <v>0</v>
      </c>
      <c r="I31" s="25">
        <f t="shared" si="4"/>
        <v>0</v>
      </c>
      <c r="J31" s="114"/>
      <c r="K31" s="114"/>
      <c r="U31" s="148"/>
      <c r="V31" s="2"/>
    </row>
    <row r="32" spans="1:22" ht="18" thickBot="1">
      <c r="A32" s="146"/>
      <c r="B32" s="48">
        <f>Inputs!A65</f>
        <v>13</v>
      </c>
      <c r="C32" s="47">
        <f t="shared" si="0"/>
        <v>1500</v>
      </c>
      <c r="D32" s="49" t="e">
        <f>IF(Inputs!AF65="",NA(),Inputs!AF65)</f>
        <v>#N/A</v>
      </c>
      <c r="E32" s="49" t="e">
        <f>IF(Inputs!AG65="",NA(),Inputs!AG65)</f>
        <v>#N/A</v>
      </c>
      <c r="F32" s="24" t="e">
        <f t="shared" si="2"/>
        <v>#N/A</v>
      </c>
      <c r="G32" s="24" t="e">
        <f t="shared" si="3"/>
        <v>#N/A</v>
      </c>
      <c r="H32" s="96">
        <f t="shared" si="1"/>
        <v>0</v>
      </c>
      <c r="I32" s="25">
        <f t="shared" si="4"/>
        <v>0</v>
      </c>
      <c r="J32" s="114"/>
      <c r="K32" s="114"/>
      <c r="U32" s="148"/>
      <c r="V32" s="2"/>
    </row>
    <row r="33" spans="1:22" ht="18" thickBot="1">
      <c r="A33" s="146"/>
      <c r="B33" s="48">
        <f>Inputs!A66</f>
        <v>14</v>
      </c>
      <c r="C33" s="47">
        <f t="shared" si="0"/>
        <v>1500</v>
      </c>
      <c r="D33" s="49" t="e">
        <f>IF(Inputs!AF66="",NA(),Inputs!AF66)</f>
        <v>#N/A</v>
      </c>
      <c r="E33" s="49" t="e">
        <f>IF(Inputs!AG66="",NA(),Inputs!AG66)</f>
        <v>#N/A</v>
      </c>
      <c r="F33" s="24" t="e">
        <f t="shared" si="2"/>
        <v>#N/A</v>
      </c>
      <c r="G33" s="24" t="e">
        <f t="shared" si="3"/>
        <v>#N/A</v>
      </c>
      <c r="H33" s="96">
        <f t="shared" si="1"/>
        <v>0</v>
      </c>
      <c r="I33" s="25">
        <f t="shared" si="4"/>
        <v>0</v>
      </c>
      <c r="J33" s="114"/>
      <c r="K33" s="114"/>
      <c r="U33" s="148"/>
      <c r="V33" s="2"/>
    </row>
    <row r="34" spans="1:22" ht="18" thickBot="1">
      <c r="A34" s="146"/>
      <c r="B34" s="48">
        <f>Inputs!A67</f>
        <v>15</v>
      </c>
      <c r="C34" s="47">
        <f t="shared" si="0"/>
        <v>1500</v>
      </c>
      <c r="D34" s="49" t="e">
        <f>IF(Inputs!AF67="",NA(),Inputs!AF67)</f>
        <v>#N/A</v>
      </c>
      <c r="E34" s="49" t="e">
        <f>IF(Inputs!AG67="",NA(),Inputs!AG67)</f>
        <v>#N/A</v>
      </c>
      <c r="F34" s="24" t="e">
        <f t="shared" si="2"/>
        <v>#N/A</v>
      </c>
      <c r="G34" s="24" t="e">
        <f t="shared" si="3"/>
        <v>#N/A</v>
      </c>
      <c r="H34" s="96">
        <f t="shared" si="1"/>
        <v>0</v>
      </c>
      <c r="I34" s="25">
        <f t="shared" si="4"/>
        <v>0</v>
      </c>
      <c r="J34" s="114"/>
      <c r="K34" s="114"/>
      <c r="U34" s="148"/>
      <c r="V34" s="2"/>
    </row>
    <row r="35" spans="1:22" ht="18" thickBot="1">
      <c r="A35" s="146"/>
      <c r="B35" s="48">
        <f>Inputs!A68</f>
        <v>16</v>
      </c>
      <c r="C35" s="47">
        <f t="shared" si="0"/>
        <v>1500</v>
      </c>
      <c r="D35" s="49" t="e">
        <f>IF(Inputs!AF68="",NA(),Inputs!AF68)</f>
        <v>#N/A</v>
      </c>
      <c r="E35" s="49" t="e">
        <f>IF(Inputs!AG68="",NA(),Inputs!AG68)</f>
        <v>#N/A</v>
      </c>
      <c r="F35" s="24" t="e">
        <f t="shared" si="2"/>
        <v>#N/A</v>
      </c>
      <c r="G35" s="24" t="e">
        <f t="shared" si="3"/>
        <v>#N/A</v>
      </c>
      <c r="H35" s="96">
        <f t="shared" si="1"/>
        <v>0</v>
      </c>
      <c r="I35" s="25">
        <f t="shared" si="4"/>
        <v>0</v>
      </c>
      <c r="J35" s="114"/>
      <c r="K35" s="114"/>
      <c r="U35" s="148"/>
      <c r="V35" s="2"/>
    </row>
    <row r="36" spans="1:22" ht="18" thickBot="1">
      <c r="A36" s="146"/>
      <c r="B36" s="48">
        <f>Inputs!A69</f>
        <v>17</v>
      </c>
      <c r="C36" s="47">
        <f t="shared" si="0"/>
        <v>1500</v>
      </c>
      <c r="D36" s="49" t="e">
        <f>IF(Inputs!AF69="",NA(),Inputs!AF69)</f>
        <v>#N/A</v>
      </c>
      <c r="E36" s="49" t="e">
        <f>IF(Inputs!AG69="",NA(),Inputs!AG69)</f>
        <v>#N/A</v>
      </c>
      <c r="F36" s="24" t="e">
        <f t="shared" si="2"/>
        <v>#N/A</v>
      </c>
      <c r="G36" s="24" t="e">
        <f t="shared" si="3"/>
        <v>#N/A</v>
      </c>
      <c r="H36" s="96">
        <f t="shared" si="1"/>
        <v>0</v>
      </c>
      <c r="I36" s="25">
        <f t="shared" si="4"/>
        <v>0</v>
      </c>
      <c r="J36" s="114"/>
      <c r="K36" s="114"/>
      <c r="U36" s="148"/>
      <c r="V36" s="2"/>
    </row>
    <row r="37" spans="1:22" ht="18" thickBot="1">
      <c r="A37" s="146"/>
      <c r="B37" s="48">
        <f>Inputs!A70</f>
        <v>18</v>
      </c>
      <c r="C37" s="47">
        <f t="shared" si="0"/>
        <v>1500</v>
      </c>
      <c r="D37" s="49" t="e">
        <f>IF(Inputs!AF70="",NA(),Inputs!AF70)</f>
        <v>#N/A</v>
      </c>
      <c r="E37" s="49" t="e">
        <f>IF(Inputs!AG70="",NA(),Inputs!AG70)</f>
        <v>#N/A</v>
      </c>
      <c r="F37" s="24" t="e">
        <f t="shared" si="2"/>
        <v>#N/A</v>
      </c>
      <c r="G37" s="24" t="e">
        <f t="shared" si="3"/>
        <v>#N/A</v>
      </c>
      <c r="H37" s="96">
        <f t="shared" si="1"/>
        <v>0</v>
      </c>
      <c r="I37" s="25">
        <f t="shared" si="4"/>
        <v>0</v>
      </c>
      <c r="J37" s="114"/>
      <c r="K37" s="114"/>
      <c r="U37" s="148"/>
      <c r="V37" s="2"/>
    </row>
    <row r="38" spans="1:22" ht="18" thickBot="1">
      <c r="A38" s="146"/>
      <c r="B38" s="48">
        <f>Inputs!A71</f>
        <v>19</v>
      </c>
      <c r="C38" s="47">
        <f t="shared" si="0"/>
        <v>1500</v>
      </c>
      <c r="D38" s="49" t="e">
        <f>IF(Inputs!AF71="",NA(),Inputs!AF71)</f>
        <v>#N/A</v>
      </c>
      <c r="E38" s="49" t="e">
        <f>IF(Inputs!AG71="",NA(),Inputs!AG71)</f>
        <v>#N/A</v>
      </c>
      <c r="F38" s="24" t="e">
        <f t="shared" si="2"/>
        <v>#N/A</v>
      </c>
      <c r="G38" s="24" t="e">
        <f t="shared" si="3"/>
        <v>#N/A</v>
      </c>
      <c r="H38" s="96">
        <f t="shared" si="1"/>
        <v>0</v>
      </c>
      <c r="I38" s="25">
        <f t="shared" si="4"/>
        <v>0</v>
      </c>
      <c r="J38" s="114"/>
      <c r="K38" s="114"/>
      <c r="U38" s="148"/>
      <c r="V38" s="2"/>
    </row>
    <row r="39" spans="1:22" ht="18" thickBot="1">
      <c r="A39" s="146"/>
      <c r="B39" s="48">
        <f>Inputs!A72</f>
        <v>20</v>
      </c>
      <c r="C39" s="47">
        <f t="shared" si="0"/>
        <v>1500</v>
      </c>
      <c r="D39" s="49" t="e">
        <f>IF(Inputs!AF72="",NA(),Inputs!AF72)</f>
        <v>#N/A</v>
      </c>
      <c r="E39" s="49" t="e">
        <f>IF(Inputs!AG72="",NA(),Inputs!AG72)</f>
        <v>#N/A</v>
      </c>
      <c r="F39" s="24" t="e">
        <f t="shared" si="2"/>
        <v>#N/A</v>
      </c>
      <c r="G39" s="24" t="e">
        <f t="shared" si="3"/>
        <v>#N/A</v>
      </c>
      <c r="H39" s="96">
        <f t="shared" si="1"/>
        <v>0</v>
      </c>
      <c r="I39" s="25">
        <f t="shared" si="4"/>
        <v>0</v>
      </c>
      <c r="J39" s="114"/>
      <c r="K39" s="114"/>
      <c r="U39" s="148"/>
      <c r="V39" s="2"/>
    </row>
    <row r="40" spans="1:22" ht="18" thickBot="1">
      <c r="A40" s="146"/>
      <c r="B40" s="48">
        <f>Inputs!A73</f>
        <v>21</v>
      </c>
      <c r="C40" s="47">
        <f t="shared" si="0"/>
        <v>1500</v>
      </c>
      <c r="D40" s="49" t="e">
        <f>IF(Inputs!AF73="",NA(),Inputs!AF73)</f>
        <v>#N/A</v>
      </c>
      <c r="E40" s="49" t="e">
        <f>IF(Inputs!AG73="",NA(),Inputs!AG73)</f>
        <v>#N/A</v>
      </c>
      <c r="F40" s="24" t="e">
        <f t="shared" si="2"/>
        <v>#N/A</v>
      </c>
      <c r="G40" s="24" t="e">
        <f t="shared" si="3"/>
        <v>#N/A</v>
      </c>
      <c r="H40" s="96">
        <f t="shared" si="1"/>
        <v>0</v>
      </c>
      <c r="I40" s="25">
        <f t="shared" si="4"/>
        <v>0</v>
      </c>
      <c r="J40" s="114"/>
      <c r="K40" s="114"/>
      <c r="U40" s="148"/>
      <c r="V40" s="2"/>
    </row>
    <row r="41" spans="1:22" ht="18" thickBot="1">
      <c r="A41" s="146"/>
      <c r="B41" s="48">
        <f>Inputs!A74</f>
        <v>22</v>
      </c>
      <c r="C41" s="47">
        <f t="shared" si="0"/>
        <v>1500</v>
      </c>
      <c r="D41" s="49" t="e">
        <f>IF(Inputs!AF74="",NA(),Inputs!AF74)</f>
        <v>#N/A</v>
      </c>
      <c r="E41" s="49" t="e">
        <f>IF(Inputs!AG74="",NA(),Inputs!AG74)</f>
        <v>#N/A</v>
      </c>
      <c r="F41" s="24" t="e">
        <f t="shared" si="2"/>
        <v>#N/A</v>
      </c>
      <c r="G41" s="24" t="e">
        <f t="shared" si="3"/>
        <v>#N/A</v>
      </c>
      <c r="H41" s="96">
        <f t="shared" si="1"/>
        <v>0</v>
      </c>
      <c r="I41" s="25">
        <f t="shared" si="4"/>
        <v>0</v>
      </c>
      <c r="J41" s="114"/>
      <c r="K41" s="114"/>
      <c r="U41" s="148"/>
      <c r="V41" s="2"/>
    </row>
    <row r="42" spans="1:22" ht="18" thickBot="1">
      <c r="A42" s="146"/>
      <c r="B42" s="48">
        <f>Inputs!A75</f>
        <v>23</v>
      </c>
      <c r="C42" s="47">
        <f t="shared" si="0"/>
        <v>1500</v>
      </c>
      <c r="D42" s="49" t="e">
        <f>IF(Inputs!AF75="",NA(),Inputs!AF75)</f>
        <v>#N/A</v>
      </c>
      <c r="E42" s="49" t="e">
        <f>IF(Inputs!AG75="",NA(),Inputs!AG75)</f>
        <v>#N/A</v>
      </c>
      <c r="F42" s="24" t="e">
        <f t="shared" si="2"/>
        <v>#N/A</v>
      </c>
      <c r="G42" s="24" t="e">
        <f t="shared" si="3"/>
        <v>#N/A</v>
      </c>
      <c r="H42" s="96">
        <f t="shared" si="1"/>
        <v>0</v>
      </c>
      <c r="I42" s="25">
        <f t="shared" si="4"/>
        <v>0</v>
      </c>
      <c r="J42" s="114"/>
      <c r="K42" s="114"/>
      <c r="U42" s="148"/>
      <c r="V42" s="2"/>
    </row>
    <row r="43" spans="1:22" ht="18" thickBot="1">
      <c r="A43" s="146"/>
      <c r="B43" s="48">
        <f>Inputs!A76</f>
        <v>24</v>
      </c>
      <c r="C43" s="47">
        <f t="shared" si="0"/>
        <v>1500</v>
      </c>
      <c r="D43" s="49" t="e">
        <f>IF(Inputs!AF76="",NA(),Inputs!AF76)</f>
        <v>#N/A</v>
      </c>
      <c r="E43" s="49" t="e">
        <f>IF(Inputs!AG76="",NA(),Inputs!AG76)</f>
        <v>#N/A</v>
      </c>
      <c r="F43" s="24" t="e">
        <f t="shared" si="2"/>
        <v>#N/A</v>
      </c>
      <c r="G43" s="24" t="e">
        <f t="shared" si="3"/>
        <v>#N/A</v>
      </c>
      <c r="H43" s="96">
        <f t="shared" si="1"/>
        <v>0</v>
      </c>
      <c r="I43" s="25">
        <f t="shared" si="4"/>
        <v>0</v>
      </c>
      <c r="J43" s="114"/>
      <c r="K43" s="114"/>
      <c r="U43" s="148"/>
      <c r="V43" s="2"/>
    </row>
    <row r="44" spans="1:22" ht="18" thickBot="1">
      <c r="A44" s="146"/>
      <c r="B44" s="48">
        <f>Inputs!A77</f>
        <v>25</v>
      </c>
      <c r="C44" s="47">
        <f t="shared" si="0"/>
        <v>1500</v>
      </c>
      <c r="D44" s="49" t="e">
        <f>IF(Inputs!AF77="",NA(),Inputs!AF77)</f>
        <v>#N/A</v>
      </c>
      <c r="E44" s="49" t="e">
        <f>IF(Inputs!AG77="",NA(),Inputs!AG77)</f>
        <v>#N/A</v>
      </c>
      <c r="F44" s="24" t="e">
        <f t="shared" si="2"/>
        <v>#N/A</v>
      </c>
      <c r="G44" s="24" t="e">
        <f t="shared" si="3"/>
        <v>#N/A</v>
      </c>
      <c r="H44" s="96">
        <f t="shared" si="1"/>
        <v>0</v>
      </c>
      <c r="I44" s="25">
        <f t="shared" si="4"/>
        <v>0</v>
      </c>
      <c r="J44" s="114"/>
      <c r="K44" s="114"/>
      <c r="U44" s="148"/>
      <c r="V44" s="2"/>
    </row>
    <row r="45" spans="1:22" ht="18" thickBot="1">
      <c r="A45" s="146"/>
      <c r="B45" s="48">
        <f>Inputs!A78</f>
        <v>26</v>
      </c>
      <c r="C45" s="47">
        <f t="shared" si="0"/>
        <v>1500</v>
      </c>
      <c r="D45" s="49" t="e">
        <f>IF(Inputs!AF78="",NA(),Inputs!AF78)</f>
        <v>#N/A</v>
      </c>
      <c r="E45" s="49" t="e">
        <f>IF(Inputs!AG78="",NA(),Inputs!AG78)</f>
        <v>#N/A</v>
      </c>
      <c r="F45" s="24" t="e">
        <f t="shared" si="2"/>
        <v>#N/A</v>
      </c>
      <c r="G45" s="24" t="e">
        <f t="shared" si="3"/>
        <v>#N/A</v>
      </c>
      <c r="H45" s="96">
        <f t="shared" si="1"/>
        <v>0</v>
      </c>
      <c r="I45" s="25">
        <f t="shared" si="4"/>
        <v>0</v>
      </c>
      <c r="J45" s="114"/>
      <c r="K45" s="114"/>
      <c r="U45" s="148"/>
      <c r="V45" s="2"/>
    </row>
    <row r="46" spans="1:22" ht="18" thickBot="1">
      <c r="A46" s="146"/>
      <c r="B46" s="48">
        <f>Inputs!A79</f>
        <v>27</v>
      </c>
      <c r="C46" s="47">
        <f t="shared" si="0"/>
        <v>1500</v>
      </c>
      <c r="D46" s="49" t="e">
        <f>IF(Inputs!AF79="",NA(),Inputs!AF79)</f>
        <v>#N/A</v>
      </c>
      <c r="E46" s="49" t="e">
        <f>IF(Inputs!AG79="",NA(),Inputs!AG79)</f>
        <v>#N/A</v>
      </c>
      <c r="F46" s="24" t="e">
        <f t="shared" si="2"/>
        <v>#N/A</v>
      </c>
      <c r="G46" s="24" t="e">
        <f t="shared" si="3"/>
        <v>#N/A</v>
      </c>
      <c r="H46" s="96">
        <f t="shared" si="1"/>
        <v>0</v>
      </c>
      <c r="I46" s="25">
        <f t="shared" si="4"/>
        <v>0</v>
      </c>
      <c r="J46" s="114"/>
      <c r="K46" s="114"/>
      <c r="U46" s="148"/>
      <c r="V46" s="2"/>
    </row>
    <row r="47" spans="1:22" ht="18" thickBot="1">
      <c r="A47" s="146"/>
      <c r="B47" s="48">
        <f>Inputs!A80</f>
        <v>28</v>
      </c>
      <c r="C47" s="47">
        <f t="shared" si="0"/>
        <v>1500</v>
      </c>
      <c r="D47" s="49" t="e">
        <f>IF(Inputs!AF80="",NA(),Inputs!AF80)</f>
        <v>#N/A</v>
      </c>
      <c r="E47" s="49" t="e">
        <f>IF(Inputs!AG80="",NA(),Inputs!AG80)</f>
        <v>#N/A</v>
      </c>
      <c r="F47" s="24" t="e">
        <f t="shared" si="2"/>
        <v>#N/A</v>
      </c>
      <c r="G47" s="24" t="e">
        <f t="shared" si="3"/>
        <v>#N/A</v>
      </c>
      <c r="H47" s="96">
        <f t="shared" si="1"/>
        <v>0</v>
      </c>
      <c r="I47" s="25">
        <f t="shared" si="4"/>
        <v>0</v>
      </c>
      <c r="J47" s="114"/>
      <c r="K47" s="114"/>
      <c r="U47" s="148"/>
      <c r="V47" s="2"/>
    </row>
    <row r="48" spans="1:22" ht="18" thickBot="1">
      <c r="A48" s="146"/>
      <c r="B48" s="48">
        <f>Inputs!A81</f>
        <v>29</v>
      </c>
      <c r="C48" s="47">
        <f t="shared" si="0"/>
        <v>1500</v>
      </c>
      <c r="D48" s="49" t="e">
        <f>IF(Inputs!AF81="",NA(),Inputs!AF81)</f>
        <v>#N/A</v>
      </c>
      <c r="E48" s="49" t="e">
        <f>IF(Inputs!AG81="",NA(),Inputs!AG81)</f>
        <v>#N/A</v>
      </c>
      <c r="F48" s="24" t="e">
        <f t="shared" si="2"/>
        <v>#N/A</v>
      </c>
      <c r="G48" s="24" t="e">
        <f t="shared" si="3"/>
        <v>#N/A</v>
      </c>
      <c r="H48" s="96">
        <f t="shared" si="1"/>
        <v>0</v>
      </c>
      <c r="I48" s="25">
        <f t="shared" si="4"/>
        <v>0</v>
      </c>
      <c r="J48" s="114"/>
      <c r="K48" s="114"/>
      <c r="U48" s="148"/>
      <c r="V48" s="2"/>
    </row>
    <row r="49" spans="1:22" ht="18" thickBot="1">
      <c r="A49" s="146"/>
      <c r="B49" s="48">
        <f>Inputs!A82</f>
        <v>30</v>
      </c>
      <c r="C49" s="47">
        <f t="shared" si="0"/>
        <v>1500</v>
      </c>
      <c r="D49" s="49" t="e">
        <f>IF(Inputs!AF82="",NA(),Inputs!AF82)</f>
        <v>#N/A</v>
      </c>
      <c r="E49" s="49" t="e">
        <f>IF(Inputs!AG82="",NA(),Inputs!AG82)</f>
        <v>#N/A</v>
      </c>
      <c r="F49" s="24" t="e">
        <f t="shared" si="2"/>
        <v>#N/A</v>
      </c>
      <c r="G49" s="24" t="e">
        <f t="shared" si="3"/>
        <v>#N/A</v>
      </c>
      <c r="H49" s="96">
        <f t="shared" si="1"/>
        <v>0</v>
      </c>
      <c r="I49" s="25">
        <f t="shared" si="4"/>
        <v>0</v>
      </c>
      <c r="J49" s="114"/>
      <c r="K49" s="114"/>
      <c r="U49" s="148"/>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25.727272727272727</v>
      </c>
      <c r="E51" s="95">
        <f t="array" ref="E51">AVERAGE(IF(ISNUMBER(E20:E49),E20:E49))</f>
        <v>-23.818181818181817</v>
      </c>
      <c r="F51" s="95">
        <f t="array" ref="F51">AVERAGE(IF(ISNUMBER(F20:F49),F20:F49))</f>
        <v>0.17151515151515151</v>
      </c>
      <c r="G51" s="95">
        <f t="array" ref="G51">AVERAGE(IF(ISNUMBER(G20:G49),G20:G49))</f>
        <v>-0.15878787878787878</v>
      </c>
      <c r="H51" s="26" t="s">
        <v>33</v>
      </c>
      <c r="I51" s="27">
        <f>100*(NORMDIST(B12/2,F51,F52,1)-NORMDIST(-B12/2,F51,F52,1))</f>
        <v>94.383188083116764</v>
      </c>
      <c r="J51" s="28"/>
      <c r="K51" s="28"/>
      <c r="M51" s="28"/>
    </row>
    <row r="52" spans="1:22" ht="19.5" customHeight="1" thickTop="1">
      <c r="B52" s="315" t="s">
        <v>42</v>
      </c>
      <c r="C52" s="316"/>
      <c r="D52" s="29">
        <f t="array" ref="D52">STDEV(IF(ISNUMBER(D20:D49),D20:D49))</f>
        <v>54.644470734175677</v>
      </c>
      <c r="E52" s="29">
        <f t="array" ref="E52">STDEV(IF(ISNUMBER(E20:E49),E20:E49))</f>
        <v>70.085402448467377</v>
      </c>
      <c r="F52" s="45">
        <f t="array" ref="F52">STDEV(IF(ISNUMBER(F20:F49),F20:F49))</f>
        <v>0.36429647156117118</v>
      </c>
      <c r="G52" s="45">
        <f t="array" ref="G52">STDEV(IF(ISNUMBER(G20:G49),G20:G49))</f>
        <v>0.46723601632311579</v>
      </c>
      <c r="H52" s="26" t="s">
        <v>34</v>
      </c>
      <c r="I52" s="30">
        <f>100*(NORMDIST(B13/2,G51,G52,1)-NORMDIST(-B13/2,G51,G52,1))</f>
        <v>87.956006220918411</v>
      </c>
      <c r="J52" s="28"/>
      <c r="K52" s="28"/>
    </row>
    <row r="53" spans="1:22" ht="18.75" customHeight="1">
      <c r="B53" s="315" t="s">
        <v>43</v>
      </c>
      <c r="C53" s="316"/>
      <c r="D53" s="29">
        <f t="array" ref="D53">ABS(MAX(IF(ISNUMBER(D20:D49),(D20:D49))-(MIN(IF(ISNUMBER(D20:D49),(D20:D49))))))</f>
        <v>177</v>
      </c>
      <c r="E53" s="29">
        <f t="array" ref="E53">ABS(MAX(IF(ISNUMBER(E20:E49),(E20:E49))-(MIN(IF(ISNUMBER(E20:E49),(E20:E49))))))</f>
        <v>180</v>
      </c>
      <c r="F53" s="90">
        <f t="array" ref="F53">ABS(MAX(IF(ISNUMBER(F20:F49),(F20:F49))-(MIN(IF(ISNUMBER(F20:F49),(F20:F49))))))</f>
        <v>1.18</v>
      </c>
      <c r="G53" s="90">
        <f t="array" ref="G53">ABS(MAX(IF(ISNUMBER(G20:G49),(G20:G49))-(MIN(IF(ISNUMBER(G20:G49),(G20:G49))))))</f>
        <v>1.2</v>
      </c>
      <c r="H53" s="91" t="s">
        <v>44</v>
      </c>
      <c r="I53" s="46">
        <f>1-(1-(I51*I52/10000))^5</f>
        <v>0.99985866801357659</v>
      </c>
      <c r="J53" s="115"/>
      <c r="K53" s="115"/>
      <c r="L53" s="31"/>
    </row>
    <row r="54" spans="1:22" ht="18.75" customHeight="1" thickBot="1">
      <c r="B54" s="309" t="s">
        <v>45</v>
      </c>
      <c r="C54" s="310"/>
      <c r="D54" s="32">
        <f t="array" ref="D54">MAX(ABS(MAX(IF(NOT(ISNA(D20:D49)),D20:D49))-AVERAGE(IF(ISNUMBER(D20:D49),D20:D49))),ABS(MIN(IF(NOT(ISNA(D20:D49)),D20:D49))-AVERAGE(IF(ISNUMBER(D20:D49),D20:D49))))</f>
        <v>97.72727272727272</v>
      </c>
      <c r="E54" s="32">
        <f t="array" ref="E54">MAX(ABS(MAX(IF(NOT(ISNA(E20:E49)),E20:E49))-AVERAGE(IF(ISNUMBER(E20:E49),E20:E49))),ABS(MIN(IF(NOT(ISNA(E20:E49)),E20:E49))-AVERAGE(IF(ISNUMBER(E20:E49),E20:E49))))</f>
        <v>98.818181818181813</v>
      </c>
      <c r="F54" s="32">
        <f t="array" ref="F54">MAX(ABS(MAX(IF(NOT(ISNA(F20:F49)),F20:F49))-AVERAGE(IF(ISNUMBER(F20:F49),F20:F49))),ABS(MIN(IF(NOT(ISNA(F20:F49)),F20:F49))-AVERAGE(IF(ISNUMBER(F20:F49),F20:F49))))</f>
        <v>0.65151515151515149</v>
      </c>
      <c r="G54" s="32">
        <f t="array" ref="G54">MAX(ABS(MAX(IF(NOT(ISNA(G20:G49)),G20:G49))-AVERAGE(IF(ISNUMBER(G20:G49),G20:G49))),ABS(MIN(IF(NOT(ISNA(G20:G49)),G20:G49))-AVERAGE(IF(ISNUMBER(G20:G49),G20:G49))))</f>
        <v>0.65878787878787881</v>
      </c>
      <c r="H54" s="91" t="s">
        <v>56</v>
      </c>
      <c r="I54" s="46">
        <f>1-(1-(I51*I52/10000))^3</f>
        <v>0.99510058443232141</v>
      </c>
      <c r="J54" s="115"/>
      <c r="K54" s="153"/>
      <c r="L54" s="31"/>
    </row>
    <row r="55" spans="1:22" ht="21.6" thickTop="1">
      <c r="B55" s="33"/>
      <c r="H55" s="91" t="s">
        <v>57</v>
      </c>
      <c r="I55" s="46">
        <f>1-(1-(I51*I52/10000))^2</f>
        <v>0.97115329686345209</v>
      </c>
      <c r="J55" s="115"/>
      <c r="K55" s="115"/>
    </row>
    <row r="56" spans="1:22" ht="18.75" customHeight="1">
      <c r="C56" s="34"/>
      <c r="E56" s="35"/>
      <c r="H56" s="91" t="s">
        <v>58</v>
      </c>
      <c r="I56" s="46">
        <f>1-(1-(I51*I52/10000))^1</f>
        <v>0.83015682781887301</v>
      </c>
      <c r="J56" s="115"/>
      <c r="K56" s="115"/>
    </row>
    <row r="57" spans="1:22" ht="23.4" thickBot="1">
      <c r="H57" s="92" t="str">
        <f>Inputs!A6</f>
        <v>SW Ver:</v>
      </c>
      <c r="I57" s="88"/>
      <c r="J57" s="116"/>
      <c r="K57" s="116"/>
    </row>
    <row r="58" spans="1:22" ht="23.4" thickBot="1">
      <c r="H58" s="87" t="str">
        <f>Inputs!A7</f>
        <v>FCS App:</v>
      </c>
      <c r="I58" s="89">
        <f>Inputs!AF7</f>
        <v>0</v>
      </c>
      <c r="J58" s="117"/>
      <c r="K58" s="117"/>
      <c r="L58" s="43" t="s">
        <v>50</v>
      </c>
      <c r="M58" s="44">
        <f t="array" ref="M58">MAX(IF(NOT(ISNA(D20:D49)),D20:D49))</f>
        <v>105</v>
      </c>
      <c r="N58" s="44">
        <f t="array" ref="N58">MAX(IF(NOT(ISNA(E20:E49)),E20:E49))</f>
        <v>75</v>
      </c>
    </row>
    <row r="59" spans="1:22" ht="23.4" thickBot="1">
      <c r="H59" s="87" t="str">
        <f>Inputs!A8</f>
        <v>EDSS Control:</v>
      </c>
      <c r="I59" s="89">
        <f>Inputs!AF8</f>
        <v>0</v>
      </c>
      <c r="J59" s="117"/>
      <c r="K59" s="117"/>
      <c r="L59" s="43" t="s">
        <v>51</v>
      </c>
      <c r="M59" s="44">
        <f t="array" ref="M59">MIN(IF(NOT(ISNA(D20:D49)),D20:D49))</f>
        <v>-72</v>
      </c>
      <c r="N59" s="44">
        <f t="array" ref="N59">MIN(IF(NOT(ISNA(E20:E49)),E20:E49))</f>
        <v>-105</v>
      </c>
    </row>
    <row r="60" spans="1:22" ht="23.4" thickBot="1">
      <c r="H60" s="87" t="str">
        <f>Inputs!A9</f>
        <v>FCS Servo:</v>
      </c>
      <c r="I60" s="89">
        <f>Inputs!AF9</f>
        <v>0</v>
      </c>
      <c r="J60" s="117"/>
      <c r="K60" s="117"/>
      <c r="L60" s="43"/>
      <c r="M60" s="44"/>
      <c r="N60" s="44"/>
    </row>
    <row r="61" spans="1:22">
      <c r="L61" s="43"/>
      <c r="M61" s="44">
        <f>M59</f>
        <v>-72</v>
      </c>
      <c r="N61" s="44">
        <f>N59</f>
        <v>-105</v>
      </c>
    </row>
    <row r="62" spans="1:22">
      <c r="L62" s="43"/>
      <c r="M62" s="44">
        <f>M59</f>
        <v>-72</v>
      </c>
      <c r="N62" s="44">
        <f>N58</f>
        <v>75</v>
      </c>
    </row>
    <row r="63" spans="1:22">
      <c r="L63" s="43"/>
      <c r="M63" s="44">
        <f>M58</f>
        <v>105</v>
      </c>
      <c r="N63" s="44">
        <f>N58</f>
        <v>75</v>
      </c>
    </row>
    <row r="64" spans="1:22">
      <c r="H64" s="145">
        <f>(B10/2)*100</f>
        <v>114.99999999999999</v>
      </c>
      <c r="I64" s="145">
        <f>(B11/2)*100</f>
        <v>114.99999999999999</v>
      </c>
      <c r="J64" s="40"/>
      <c r="K64" s="40"/>
      <c r="L64" s="43"/>
      <c r="M64" s="44">
        <f>M58</f>
        <v>105</v>
      </c>
      <c r="N64" s="44">
        <f>N59</f>
        <v>-105</v>
      </c>
      <c r="V64" s="2"/>
    </row>
    <row r="65" spans="8:22">
      <c r="H65" s="145">
        <v>115</v>
      </c>
      <c r="I65" s="145">
        <f>(B11/2)*-100</f>
        <v>-114.99999999999999</v>
      </c>
      <c r="J65" s="40"/>
      <c r="K65" s="40"/>
      <c r="L65" s="43"/>
      <c r="M65" s="44">
        <f>M59</f>
        <v>-72</v>
      </c>
      <c r="N65" s="44">
        <f>N59</f>
        <v>-105</v>
      </c>
      <c r="V65" s="2"/>
    </row>
    <row r="66" spans="8:22">
      <c r="H66" s="145">
        <f>(B10/2)*-100</f>
        <v>-114.99999999999999</v>
      </c>
      <c r="I66" s="145">
        <f>(B11/2)*-100</f>
        <v>-114.99999999999999</v>
      </c>
      <c r="J66" s="40"/>
      <c r="K66" s="40"/>
      <c r="V66" s="2"/>
    </row>
    <row r="67" spans="8:22">
      <c r="H67" s="145">
        <f>(B10/2)*-100</f>
        <v>-114.99999999999999</v>
      </c>
      <c r="I67" s="145">
        <f>(B11/2)*100</f>
        <v>114.99999999999999</v>
      </c>
      <c r="J67" s="40"/>
      <c r="K67" s="40"/>
      <c r="V67" s="2"/>
    </row>
    <row r="68" spans="8:22">
      <c r="H68" s="145">
        <f>(B10/2)*100</f>
        <v>114.99999999999999</v>
      </c>
      <c r="I68" s="145">
        <f>(B11/2)*100</f>
        <v>114.99999999999999</v>
      </c>
      <c r="J68" s="40"/>
      <c r="K68" s="40"/>
      <c r="V68" s="2"/>
    </row>
    <row r="84" spans="5:22">
      <c r="E84" s="2" t="s">
        <v>47</v>
      </c>
      <c r="V84" s="2"/>
    </row>
  </sheetData>
  <sheetProtection password="CEE5" sheet="1" objects="1" scenarios="1"/>
  <mergeCells count="36">
    <mergeCell ref="B53:C53"/>
    <mergeCell ref="B54:C54"/>
    <mergeCell ref="H18:H19"/>
    <mergeCell ref="I18:I19"/>
    <mergeCell ref="B50:G50"/>
    <mergeCell ref="H50:I50"/>
    <mergeCell ref="B51:C51"/>
    <mergeCell ref="B52:C52"/>
    <mergeCell ref="D14:E14"/>
    <mergeCell ref="I14:J14"/>
    <mergeCell ref="D15:E15"/>
    <mergeCell ref="I15:J15"/>
    <mergeCell ref="D16:E16"/>
    <mergeCell ref="A18:A19"/>
    <mergeCell ref="B18:B19"/>
    <mergeCell ref="C18:C19"/>
    <mergeCell ref="D18:E18"/>
    <mergeCell ref="F18:G18"/>
    <mergeCell ref="F11:G11"/>
    <mergeCell ref="I11:J11"/>
    <mergeCell ref="F12:G12"/>
    <mergeCell ref="I12:J12"/>
    <mergeCell ref="F13:G13"/>
    <mergeCell ref="I13:J13"/>
    <mergeCell ref="I10:K10"/>
    <mergeCell ref="B1:I1"/>
    <mergeCell ref="B4:I4"/>
    <mergeCell ref="A5:B5"/>
    <mergeCell ref="D5:G5"/>
    <mergeCell ref="I5:K5"/>
    <mergeCell ref="F6:G6"/>
    <mergeCell ref="F7:G7"/>
    <mergeCell ref="F8:G8"/>
    <mergeCell ref="A9:B9"/>
    <mergeCell ref="D9:G9"/>
    <mergeCell ref="F10:G10"/>
  </mergeCells>
  <printOptions horizontalCentered="1"/>
  <pageMargins left="0" right="0" top="0" bottom="0" header="0" footer="0"/>
  <pageSetup scale="57" orientation="portrait"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55" zoomScaleNormal="55" zoomScaleSheetLayoutView="75" workbookViewId="0">
      <selection activeCell="P48" sqref="P48"/>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2.664062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48"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14" ht="33" customHeight="1">
      <c r="A1" s="143"/>
      <c r="B1" s="307" t="str">
        <f>Inputs!A1</f>
        <v>Firing- BMP ATK MK44 30mm  UT30MK2</v>
      </c>
      <c r="C1" s="308"/>
      <c r="D1" s="308"/>
      <c r="E1" s="308"/>
      <c r="F1" s="308"/>
      <c r="G1" s="308"/>
      <c r="H1" s="308"/>
      <c r="I1" s="308"/>
      <c r="J1" s="148"/>
      <c r="K1" s="148"/>
      <c r="N1" s="43" t="str">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0 - Static - Static. 
Range [m]:1000 0
Gun Jump: : 0 , 0
Mean:0.09 , 0.05
Standard Deviation:0.58 , 0.31
Maximum Difference:1.17 , 0.76
Total in Target: 0 / 0</v>
      </c>
    </row>
    <row r="2" spans="1:14" ht="18.75" customHeight="1" thickBot="1">
      <c r="B2" s="3" t="str">
        <f>Inputs!A2</f>
        <v>Commander:</v>
      </c>
      <c r="C2" s="67">
        <f>Inputs!AH2</f>
        <v>0</v>
      </c>
      <c r="D2" s="3" t="str">
        <f>Inputs!A3</f>
        <v xml:space="preserve">Gunner: </v>
      </c>
      <c r="E2" s="67">
        <f>Inputs!AH3</f>
        <v>0</v>
      </c>
      <c r="F2" s="3" t="str">
        <f>Inputs!A4</f>
        <v xml:space="preserve">Loader: </v>
      </c>
      <c r="G2" s="66">
        <f>Inputs!AH4</f>
        <v>0</v>
      </c>
      <c r="H2" s="3" t="str">
        <f>Inputs!A5</f>
        <v>Driver:</v>
      </c>
      <c r="I2" s="67">
        <f>Inputs!AH5</f>
        <v>0</v>
      </c>
      <c r="J2" s="111"/>
      <c r="K2" s="111"/>
    </row>
    <row r="3" spans="1:14">
      <c r="A3" s="2" t="str">
        <f>Inputs!A11</f>
        <v>Project:</v>
      </c>
      <c r="B3" s="75" t="str">
        <f>Inputs!AH11</f>
        <v>EMINT</v>
      </c>
      <c r="C3" s="74"/>
      <c r="D3" s="74"/>
      <c r="E3" s="74"/>
      <c r="F3" s="74"/>
      <c r="G3" s="74"/>
      <c r="H3" s="74"/>
      <c r="I3" s="74"/>
      <c r="J3" s="112"/>
      <c r="K3" s="112"/>
    </row>
    <row r="4" spans="1:14" ht="18.600000000000001" thickBot="1">
      <c r="A4" s="2" t="str">
        <f>Inputs!A47</f>
        <v xml:space="preserve">Remarks: </v>
      </c>
      <c r="B4" s="337">
        <f>Inputs!AH47</f>
        <v>0</v>
      </c>
      <c r="C4" s="337"/>
      <c r="D4" s="337"/>
      <c r="E4" s="337"/>
      <c r="F4" s="337"/>
      <c r="G4" s="337"/>
      <c r="H4" s="337"/>
      <c r="I4" s="337"/>
      <c r="J4" s="112"/>
      <c r="K4" s="112"/>
    </row>
    <row r="5" spans="1:14" ht="18.600000000000001" thickTop="1" thickBot="1">
      <c r="A5" s="332" t="s">
        <v>6</v>
      </c>
      <c r="B5" s="333"/>
      <c r="D5" s="332" t="str">
        <f>Inputs!A22</f>
        <v>Operational Conditions:</v>
      </c>
      <c r="E5" s="334"/>
      <c r="F5" s="334"/>
      <c r="G5" s="333"/>
      <c r="I5" s="332" t="str">
        <f>Inputs!A34</f>
        <v>Tank/Target Status</v>
      </c>
      <c r="J5" s="334"/>
      <c r="K5" s="333"/>
    </row>
    <row r="6" spans="1:14" ht="18.600000000000001" thickTop="1" thickBot="1">
      <c r="A6" s="4" t="str">
        <f>Inputs!A12</f>
        <v>Location:</v>
      </c>
      <c r="B6" s="68" t="str">
        <f>Inputs!AH12</f>
        <v>Myanmar</v>
      </c>
      <c r="D6" s="5" t="str">
        <f>Inputs!A23</f>
        <v>Turret Mode:</v>
      </c>
      <c r="E6" s="6"/>
      <c r="F6" s="335">
        <f>Inputs!AH23</f>
        <v>0</v>
      </c>
      <c r="G6" s="336"/>
      <c r="I6" s="149" t="str">
        <f>Inputs!A35</f>
        <v>Item:</v>
      </c>
      <c r="J6" s="151" t="s">
        <v>10</v>
      </c>
      <c r="K6" s="150" t="s">
        <v>11</v>
      </c>
    </row>
    <row r="7" spans="1:14" ht="18.600000000000001" thickTop="1" thickBot="1">
      <c r="A7" s="4" t="str">
        <f>Inputs!A13</f>
        <v>Date:</v>
      </c>
      <c r="B7" s="69">
        <f>Inputs!AH13</f>
        <v>0</v>
      </c>
      <c r="D7" s="5" t="str">
        <f>Inputs!A24</f>
        <v>Ammunition:</v>
      </c>
      <c r="E7" s="8"/>
      <c r="F7" s="335" t="str">
        <f>Inputs!AH24</f>
        <v>25 mm HE</v>
      </c>
      <c r="G7" s="336"/>
      <c r="I7" s="9" t="s">
        <v>14</v>
      </c>
      <c r="J7" s="70" t="str">
        <f>Inputs!AH36</f>
        <v>Static</v>
      </c>
      <c r="K7" s="71">
        <f>Inputs!AI36</f>
        <v>0</v>
      </c>
    </row>
    <row r="8" spans="1:14" ht="18.600000000000001" thickTop="1" thickBot="1">
      <c r="A8" s="4" t="str">
        <f>Inputs!A15</f>
        <v>Range [m]:</v>
      </c>
      <c r="B8" s="120">
        <f>Inputs!AH15</f>
        <v>1000</v>
      </c>
      <c r="D8" s="5" t="str">
        <f>Inputs!A25</f>
        <v>Aiming Through (Camera):</v>
      </c>
      <c r="E8" s="56"/>
      <c r="F8" s="335">
        <f>Inputs!AH25</f>
        <v>0</v>
      </c>
      <c r="G8" s="336"/>
      <c r="I8" s="7" t="s">
        <v>16</v>
      </c>
      <c r="J8" s="70" t="str">
        <f>Inputs!AH37</f>
        <v>Static</v>
      </c>
      <c r="K8" s="71">
        <f>Inputs!AI37</f>
        <v>0</v>
      </c>
    </row>
    <row r="9" spans="1:14" ht="18.600000000000001" thickTop="1" thickBot="1">
      <c r="A9" s="332" t="str">
        <f>Inputs!A16</f>
        <v>Target Size:</v>
      </c>
      <c r="B9" s="333"/>
      <c r="D9" s="332" t="str">
        <f>Inputs!A26</f>
        <v>Environmental Conditions:</v>
      </c>
      <c r="E9" s="334"/>
      <c r="F9" s="334"/>
      <c r="G9" s="333"/>
      <c r="H9" s="10"/>
      <c r="I9" s="11" t="s">
        <v>19</v>
      </c>
      <c r="J9" s="70">
        <f>Inputs!AH38</f>
        <v>12</v>
      </c>
      <c r="K9" s="71">
        <f>Inputs!AI38</f>
        <v>0</v>
      </c>
    </row>
    <row r="10" spans="1:14" ht="18.600000000000001" thickTop="1" thickBot="1">
      <c r="A10" s="4" t="str">
        <f>Inputs!AH16</f>
        <v>Traverse Size [m]</v>
      </c>
      <c r="B10" s="38">
        <f>Inputs!AH17</f>
        <v>2.2999999999999998</v>
      </c>
      <c r="D10" s="5" t="str">
        <f>Inputs!A27</f>
        <v>Air Temperature [°C]:</v>
      </c>
      <c r="E10" s="6"/>
      <c r="F10" s="325">
        <f>Inputs!AH27</f>
        <v>24.9</v>
      </c>
      <c r="G10" s="326"/>
      <c r="I10" s="332" t="str">
        <f>Inputs!A39</f>
        <v>Rounds Information:</v>
      </c>
      <c r="J10" s="334"/>
      <c r="K10" s="333"/>
    </row>
    <row r="11" spans="1:14" ht="18.600000000000001" thickTop="1" thickBot="1">
      <c r="A11" s="4" t="str">
        <f>Inputs!AI16</f>
        <v>Elevation Size [m]</v>
      </c>
      <c r="B11" s="38">
        <f>Inputs!AI17</f>
        <v>2.2999999999999998</v>
      </c>
      <c r="D11" s="5" t="str">
        <f>Inputs!A28</f>
        <v>Altitude [m]:</v>
      </c>
      <c r="E11" s="8"/>
      <c r="F11" s="325">
        <f>Inputs!AH28</f>
        <v>333</v>
      </c>
      <c r="G11" s="326"/>
      <c r="H11" s="148"/>
      <c r="I11" s="323" t="str">
        <f>Inputs!A40</f>
        <v>Rounds Type</v>
      </c>
      <c r="J11" s="324"/>
      <c r="K11" s="119" t="str">
        <f>Inputs!AH40</f>
        <v>No. of Rounds</v>
      </c>
    </row>
    <row r="12" spans="1:14" ht="18.600000000000001" thickTop="1" thickBot="1">
      <c r="A12" s="4" t="str">
        <f>Inputs!AH18</f>
        <v>Traverse Size [mills]</v>
      </c>
      <c r="B12" s="38">
        <f>Inputs!AH19</f>
        <v>2.2999999999999998</v>
      </c>
      <c r="D12" s="5" t="str">
        <f>Inputs!A29</f>
        <v>Ammu. Temp. [°C]:</v>
      </c>
      <c r="E12" s="8"/>
      <c r="F12" s="325">
        <f>Inputs!AH29</f>
        <v>26.7</v>
      </c>
      <c r="G12" s="326"/>
      <c r="H12" s="148"/>
      <c r="I12" s="323" t="str">
        <f>Inputs!A41</f>
        <v>Warm-Up</v>
      </c>
      <c r="J12" s="324"/>
      <c r="K12" s="39">
        <f>Inputs!AH41</f>
        <v>0</v>
      </c>
    </row>
    <row r="13" spans="1:14" ht="18.600000000000001" thickTop="1" thickBot="1">
      <c r="A13" s="4" t="str">
        <f>Inputs!AI18</f>
        <v>Elevation Size [mills]</v>
      </c>
      <c r="B13" s="38">
        <f>Inputs!AI19</f>
        <v>2.2999999999999998</v>
      </c>
      <c r="D13" s="5" t="str">
        <f>Inputs!A30</f>
        <v>Crosswind [m/s]:</v>
      </c>
      <c r="E13" s="13"/>
      <c r="F13" s="325" t="str">
        <f>Inputs!AH30</f>
        <v>8</v>
      </c>
      <c r="G13" s="326"/>
      <c r="H13" s="148"/>
      <c r="I13" s="323" t="str">
        <f>Inputs!A42</f>
        <v>Real Firing</v>
      </c>
      <c r="J13" s="324"/>
      <c r="K13" s="39">
        <f>Inputs!AH42</f>
        <v>0</v>
      </c>
    </row>
    <row r="14" spans="1:14" ht="18.600000000000001" thickTop="1" thickBot="1">
      <c r="A14" s="4" t="str">
        <f>Inputs!A20</f>
        <v>Fire Type</v>
      </c>
      <c r="B14" s="38">
        <f>Inputs!AH20</f>
        <v>0</v>
      </c>
      <c r="D14" s="327" t="str">
        <f>Inputs!A31</f>
        <v>Gun Jump:</v>
      </c>
      <c r="E14" s="328"/>
      <c r="F14" s="41" t="str">
        <f>Inputs!AI31</f>
        <v>Traverse</v>
      </c>
      <c r="G14" s="42" t="str">
        <f>Inputs!AH31</f>
        <v>Elevation</v>
      </c>
      <c r="H14" s="148"/>
      <c r="I14" s="323" t="str">
        <f>Inputs!A43</f>
        <v xml:space="preserve">Total in Target: </v>
      </c>
      <c r="J14" s="324"/>
      <c r="K14" s="39">
        <f>Inputs!AH43</f>
        <v>0</v>
      </c>
    </row>
    <row r="15" spans="1:14" ht="19.5" customHeight="1" thickTop="1" thickBot="1">
      <c r="A15" s="4" t="str">
        <f>Inputs!A14</f>
        <v>Time:</v>
      </c>
      <c r="B15" s="37">
        <f>Inputs!AH14</f>
        <v>0</v>
      </c>
      <c r="C15" s="14"/>
      <c r="D15" s="329" t="str">
        <f>Inputs!A32</f>
        <v>Single</v>
      </c>
      <c r="E15" s="321"/>
      <c r="F15" s="36">
        <f>Inputs!AI32</f>
        <v>0</v>
      </c>
      <c r="G15" s="36">
        <f>Inputs!AH32</f>
        <v>0</v>
      </c>
      <c r="H15" s="15"/>
      <c r="I15" s="323" t="str">
        <f>Inputs!A44</f>
        <v>Missing rounds</v>
      </c>
      <c r="J15" s="324"/>
      <c r="K15" s="39">
        <f>Inputs!AH44</f>
        <v>0</v>
      </c>
    </row>
    <row r="16" spans="1:14" ht="19.5" customHeight="1" thickTop="1" thickBot="1">
      <c r="A16" s="4" t="str">
        <f>Inputs!A21</f>
        <v>A0- M.Velocity</v>
      </c>
      <c r="B16" s="38">
        <f>Inputs!AH21</f>
        <v>0</v>
      </c>
      <c r="C16" s="14"/>
      <c r="D16" s="330" t="str">
        <f>Inputs!A33</f>
        <v>Burst</v>
      </c>
      <c r="E16" s="331"/>
      <c r="F16" s="36">
        <f>Inputs!AI33</f>
        <v>0</v>
      </c>
      <c r="G16" s="36">
        <f>Inputs!AH33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48"/>
      <c r="V18" s="2"/>
    </row>
    <row r="19" spans="1:22" ht="18.600000000000001" thickTop="1" thickBot="1">
      <c r="A19" s="317"/>
      <c r="B19" s="318"/>
      <c r="C19" s="306"/>
      <c r="D19" s="147" t="s">
        <v>33</v>
      </c>
      <c r="E19" s="12" t="s">
        <v>34</v>
      </c>
      <c r="F19" s="12" t="s">
        <v>33</v>
      </c>
      <c r="G19" s="12" t="s">
        <v>34</v>
      </c>
      <c r="H19" s="306"/>
      <c r="I19" s="306"/>
      <c r="J19" s="113"/>
      <c r="K19" s="113"/>
      <c r="U19" s="148"/>
      <c r="V19" s="2"/>
    </row>
    <row r="20" spans="1:22" ht="18.600000000000001" thickTop="1" thickBot="1">
      <c r="A20" s="146"/>
      <c r="B20" s="48">
        <f>Inputs!A53</f>
        <v>1</v>
      </c>
      <c r="C20" s="47">
        <f t="shared" ref="C20:C49" si="0">$B$8</f>
        <v>1000</v>
      </c>
      <c r="D20" s="49">
        <f>IF(Inputs!AH53="",NA(),Inputs!AH53)</f>
        <v>-29</v>
      </c>
      <c r="E20" s="49">
        <f>IF(Inputs!AI53="",NA(),Inputs!AI53)</f>
        <v>4</v>
      </c>
      <c r="F20" s="24">
        <f>IF(ISBLANK(D20*10/C20)," ",D20*10/C20)</f>
        <v>-0.28999999999999998</v>
      </c>
      <c r="G20" s="24">
        <f>IF(ISBLANK(E20*10/C20)," ",E20*10/C20)</f>
        <v>0.04</v>
      </c>
      <c r="H20" s="96">
        <f t="shared" ref="H20:H49" si="1">$B$7</f>
        <v>0</v>
      </c>
      <c r="I20" s="25">
        <f>$B$15</f>
        <v>0</v>
      </c>
      <c r="J20" s="114"/>
      <c r="K20" s="114"/>
      <c r="U20" s="148"/>
      <c r="V20" s="2"/>
    </row>
    <row r="21" spans="1:22" ht="18" thickBot="1">
      <c r="A21" s="146"/>
      <c r="B21" s="48">
        <f>Inputs!A54</f>
        <v>2</v>
      </c>
      <c r="C21" s="47">
        <f t="shared" si="0"/>
        <v>1000</v>
      </c>
      <c r="D21" s="49">
        <f>IF(Inputs!AH54="",NA(),Inputs!AH54)</f>
        <v>-35</v>
      </c>
      <c r="E21" s="49">
        <f>IF(Inputs!AI54="",NA(),Inputs!AI54)</f>
        <v>52</v>
      </c>
      <c r="F21" s="24">
        <f t="shared" ref="F21:F49" si="2">IF(ISBLANK(D21*10/C21)," ",D21*10/C21)</f>
        <v>-0.35</v>
      </c>
      <c r="G21" s="24">
        <f t="shared" ref="G21:G49" si="3">IF(ISBLANK(E21*10/C21)," ",E21*10/C21)</f>
        <v>0.52</v>
      </c>
      <c r="H21" s="96">
        <f t="shared" si="1"/>
        <v>0</v>
      </c>
      <c r="I21" s="25">
        <f t="shared" ref="I21:I49" si="4">$B$15</f>
        <v>0</v>
      </c>
      <c r="J21" s="114"/>
      <c r="K21" s="114"/>
      <c r="U21" s="148"/>
      <c r="V21" s="2"/>
    </row>
    <row r="22" spans="1:22" ht="18" thickBot="1">
      <c r="A22" s="146"/>
      <c r="B22" s="48">
        <f>Inputs!A55</f>
        <v>3</v>
      </c>
      <c r="C22" s="47">
        <f>$B$8</f>
        <v>1000</v>
      </c>
      <c r="D22" s="49">
        <f>IF(Inputs!AH55="",NA(),Inputs!AH55)</f>
        <v>60</v>
      </c>
      <c r="E22" s="49">
        <f>IF(Inputs!AI55="",NA(),Inputs!AI55)</f>
        <v>16</v>
      </c>
      <c r="F22" s="24">
        <f t="shared" si="2"/>
        <v>0.6</v>
      </c>
      <c r="G22" s="24">
        <f t="shared" si="3"/>
        <v>0.16</v>
      </c>
      <c r="H22" s="96">
        <f t="shared" si="1"/>
        <v>0</v>
      </c>
      <c r="I22" s="25">
        <f t="shared" si="4"/>
        <v>0</v>
      </c>
      <c r="J22" s="114"/>
      <c r="K22" s="114"/>
      <c r="U22" s="148"/>
      <c r="V22" s="2"/>
    </row>
    <row r="23" spans="1:22" ht="18" thickBot="1">
      <c r="A23" s="146"/>
      <c r="B23" s="48">
        <f>Inputs!A56</f>
        <v>4</v>
      </c>
      <c r="C23" s="47">
        <f t="shared" si="0"/>
        <v>1000</v>
      </c>
      <c r="D23" s="49">
        <f>IF(Inputs!AH56="",NA(),Inputs!AH56)</f>
        <v>82</v>
      </c>
      <c r="E23" s="49">
        <f>IF(Inputs!AI56="",NA(),Inputs!AI56)</f>
        <v>-23</v>
      </c>
      <c r="F23" s="24">
        <f t="shared" si="2"/>
        <v>0.82</v>
      </c>
      <c r="G23" s="24">
        <f t="shared" si="3"/>
        <v>-0.23</v>
      </c>
      <c r="H23" s="96">
        <f t="shared" si="1"/>
        <v>0</v>
      </c>
      <c r="I23" s="25">
        <f t="shared" si="4"/>
        <v>0</v>
      </c>
      <c r="J23" s="114"/>
      <c r="K23" s="114"/>
      <c r="U23" s="148"/>
      <c r="V23" s="2"/>
    </row>
    <row r="24" spans="1:22" ht="18" thickBot="1">
      <c r="A24" s="146"/>
      <c r="B24" s="48">
        <f>Inputs!A57</f>
        <v>5</v>
      </c>
      <c r="C24" s="47">
        <f t="shared" si="0"/>
        <v>1000</v>
      </c>
      <c r="D24" s="49">
        <f>IF(Inputs!AH57="",NA(),Inputs!AH57)</f>
        <v>-35</v>
      </c>
      <c r="E24" s="49">
        <f>IF(Inputs!AI57="",NA(),Inputs!AI57)</f>
        <v>-24</v>
      </c>
      <c r="F24" s="24">
        <f t="shared" si="2"/>
        <v>-0.35</v>
      </c>
      <c r="G24" s="24">
        <f t="shared" si="3"/>
        <v>-0.24</v>
      </c>
      <c r="H24" s="96">
        <f t="shared" si="1"/>
        <v>0</v>
      </c>
      <c r="I24" s="25">
        <f t="shared" si="4"/>
        <v>0</v>
      </c>
      <c r="J24" s="114"/>
      <c r="K24" s="114"/>
      <c r="U24" s="148"/>
      <c r="V24" s="2"/>
    </row>
    <row r="25" spans="1:22" ht="18" thickBot="1">
      <c r="A25" s="146"/>
      <c r="B25" s="48">
        <f>Inputs!A58</f>
        <v>6</v>
      </c>
      <c r="C25" s="47">
        <f t="shared" si="0"/>
        <v>1000</v>
      </c>
      <c r="D25" s="49" t="e">
        <f>IF(Inputs!AH58="",NA(),Inputs!AH58)</f>
        <v>#N/A</v>
      </c>
      <c r="E25" s="49" t="e">
        <f>IF(Inputs!AI58="",NA(),Inputs!AI58)</f>
        <v>#N/A</v>
      </c>
      <c r="F25" s="24" t="e">
        <f t="shared" si="2"/>
        <v>#N/A</v>
      </c>
      <c r="G25" s="24" t="e">
        <f t="shared" si="3"/>
        <v>#N/A</v>
      </c>
      <c r="H25" s="96">
        <f t="shared" si="1"/>
        <v>0</v>
      </c>
      <c r="I25" s="25">
        <f t="shared" si="4"/>
        <v>0</v>
      </c>
      <c r="J25" s="114"/>
      <c r="K25" s="114"/>
      <c r="U25" s="148"/>
      <c r="V25" s="2"/>
    </row>
    <row r="26" spans="1:22" ht="18" thickBot="1">
      <c r="A26" s="146"/>
      <c r="B26" s="48">
        <f>Inputs!A59</f>
        <v>7</v>
      </c>
      <c r="C26" s="47">
        <f t="shared" si="0"/>
        <v>1000</v>
      </c>
      <c r="D26" s="49" t="e">
        <f>IF(Inputs!AH59="",NA(),Inputs!AH59)</f>
        <v>#N/A</v>
      </c>
      <c r="E26" s="49" t="e">
        <f>IF(Inputs!AI59="",NA(),Inputs!AI59)</f>
        <v>#N/A</v>
      </c>
      <c r="F26" s="24" t="e">
        <f t="shared" si="2"/>
        <v>#N/A</v>
      </c>
      <c r="G26" s="24" t="e">
        <f t="shared" si="3"/>
        <v>#N/A</v>
      </c>
      <c r="H26" s="96">
        <f t="shared" si="1"/>
        <v>0</v>
      </c>
      <c r="I26" s="25">
        <f t="shared" si="4"/>
        <v>0</v>
      </c>
      <c r="J26" s="114"/>
      <c r="K26" s="114"/>
      <c r="U26" s="148"/>
      <c r="V26" s="2"/>
    </row>
    <row r="27" spans="1:22" ht="18" thickBot="1">
      <c r="A27" s="146"/>
      <c r="B27" s="48">
        <f>Inputs!A60</f>
        <v>8</v>
      </c>
      <c r="C27" s="47">
        <f t="shared" si="0"/>
        <v>1000</v>
      </c>
      <c r="D27" s="49" t="e">
        <f>IF(Inputs!AH60="",NA(),Inputs!AH60)</f>
        <v>#N/A</v>
      </c>
      <c r="E27" s="49" t="e">
        <f>IF(Inputs!AI60="",NA(),Inputs!AI60)</f>
        <v>#N/A</v>
      </c>
      <c r="F27" s="24" t="e">
        <f t="shared" si="2"/>
        <v>#N/A</v>
      </c>
      <c r="G27" s="24" t="e">
        <f t="shared" si="3"/>
        <v>#N/A</v>
      </c>
      <c r="H27" s="96">
        <f t="shared" si="1"/>
        <v>0</v>
      </c>
      <c r="I27" s="25">
        <f t="shared" si="4"/>
        <v>0</v>
      </c>
      <c r="J27" s="114"/>
      <c r="K27" s="114"/>
      <c r="U27" s="148"/>
      <c r="V27" s="2"/>
    </row>
    <row r="28" spans="1:22" ht="18" thickBot="1">
      <c r="A28" s="146"/>
      <c r="B28" s="48">
        <f>Inputs!A61</f>
        <v>9</v>
      </c>
      <c r="C28" s="47">
        <f t="shared" si="0"/>
        <v>1000</v>
      </c>
      <c r="D28" s="49" t="e">
        <f>IF(Inputs!AH61="",NA(),Inputs!AH61)</f>
        <v>#N/A</v>
      </c>
      <c r="E28" s="49" t="e">
        <f>IF(Inputs!AI61="",NA(),Inputs!AI61)</f>
        <v>#N/A</v>
      </c>
      <c r="F28" s="24" t="e">
        <f t="shared" si="2"/>
        <v>#N/A</v>
      </c>
      <c r="G28" s="24" t="e">
        <f t="shared" si="3"/>
        <v>#N/A</v>
      </c>
      <c r="H28" s="96">
        <f t="shared" si="1"/>
        <v>0</v>
      </c>
      <c r="I28" s="25">
        <f t="shared" si="4"/>
        <v>0</v>
      </c>
      <c r="J28" s="114"/>
      <c r="K28" s="114"/>
      <c r="U28" s="148"/>
      <c r="V28" s="2"/>
    </row>
    <row r="29" spans="1:22" ht="18" thickBot="1">
      <c r="A29" s="146"/>
      <c r="B29" s="48">
        <f>Inputs!A62</f>
        <v>10</v>
      </c>
      <c r="C29" s="47">
        <f t="shared" si="0"/>
        <v>1000</v>
      </c>
      <c r="D29" s="49" t="e">
        <f>IF(Inputs!AH62="",NA(),Inputs!AH62)</f>
        <v>#N/A</v>
      </c>
      <c r="E29" s="49" t="e">
        <f>IF(Inputs!AI62="",NA(),Inputs!AI62)</f>
        <v>#N/A</v>
      </c>
      <c r="F29" s="24" t="e">
        <f t="shared" si="2"/>
        <v>#N/A</v>
      </c>
      <c r="G29" s="24" t="e">
        <f t="shared" si="3"/>
        <v>#N/A</v>
      </c>
      <c r="H29" s="96">
        <f t="shared" si="1"/>
        <v>0</v>
      </c>
      <c r="I29" s="25">
        <f t="shared" si="4"/>
        <v>0</v>
      </c>
      <c r="J29" s="114"/>
      <c r="K29" s="114"/>
      <c r="U29" s="148"/>
      <c r="V29" s="2"/>
    </row>
    <row r="30" spans="1:22" ht="18" thickBot="1">
      <c r="A30" s="146"/>
      <c r="B30" s="48">
        <f>Inputs!A63</f>
        <v>11</v>
      </c>
      <c r="C30" s="47">
        <f t="shared" si="0"/>
        <v>1000</v>
      </c>
      <c r="D30" s="49" t="e">
        <f>IF(Inputs!AH63="",NA(),Inputs!AH63)</f>
        <v>#N/A</v>
      </c>
      <c r="E30" s="49" t="e">
        <f>IF(Inputs!AI63="",NA(),Inputs!AI63)</f>
        <v>#N/A</v>
      </c>
      <c r="F30" s="24" t="e">
        <f t="shared" si="2"/>
        <v>#N/A</v>
      </c>
      <c r="G30" s="24" t="e">
        <f t="shared" si="3"/>
        <v>#N/A</v>
      </c>
      <c r="H30" s="96">
        <f t="shared" si="1"/>
        <v>0</v>
      </c>
      <c r="I30" s="25">
        <f t="shared" si="4"/>
        <v>0</v>
      </c>
      <c r="J30" s="114"/>
      <c r="K30" s="114"/>
      <c r="U30" s="148"/>
      <c r="V30" s="2"/>
    </row>
    <row r="31" spans="1:22" ht="18" thickBot="1">
      <c r="A31" s="146"/>
      <c r="B31" s="48">
        <f>Inputs!A64</f>
        <v>12</v>
      </c>
      <c r="C31" s="47">
        <f t="shared" si="0"/>
        <v>1000</v>
      </c>
      <c r="D31" s="49" t="e">
        <f>IF(Inputs!AH64="",NA(),Inputs!AH64)</f>
        <v>#N/A</v>
      </c>
      <c r="E31" s="49" t="e">
        <f>IF(Inputs!AI64="",NA(),Inputs!AI64)</f>
        <v>#N/A</v>
      </c>
      <c r="F31" s="24" t="e">
        <f t="shared" si="2"/>
        <v>#N/A</v>
      </c>
      <c r="G31" s="24" t="e">
        <f t="shared" si="3"/>
        <v>#N/A</v>
      </c>
      <c r="H31" s="96">
        <f t="shared" si="1"/>
        <v>0</v>
      </c>
      <c r="I31" s="25">
        <f t="shared" si="4"/>
        <v>0</v>
      </c>
      <c r="J31" s="114"/>
      <c r="K31" s="114"/>
      <c r="U31" s="148"/>
      <c r="V31" s="2"/>
    </row>
    <row r="32" spans="1:22" ht="18" thickBot="1">
      <c r="A32" s="146"/>
      <c r="B32" s="48">
        <f>Inputs!A65</f>
        <v>13</v>
      </c>
      <c r="C32" s="47">
        <f t="shared" si="0"/>
        <v>1000</v>
      </c>
      <c r="D32" s="49" t="e">
        <f>IF(Inputs!AH65="",NA(),Inputs!AH65)</f>
        <v>#N/A</v>
      </c>
      <c r="E32" s="49" t="e">
        <f>IF(Inputs!AI65="",NA(),Inputs!AI65)</f>
        <v>#N/A</v>
      </c>
      <c r="F32" s="24" t="e">
        <f t="shared" si="2"/>
        <v>#N/A</v>
      </c>
      <c r="G32" s="24" t="e">
        <f t="shared" si="3"/>
        <v>#N/A</v>
      </c>
      <c r="H32" s="96">
        <f t="shared" si="1"/>
        <v>0</v>
      </c>
      <c r="I32" s="25">
        <f t="shared" si="4"/>
        <v>0</v>
      </c>
      <c r="J32" s="114"/>
      <c r="K32" s="114"/>
      <c r="U32" s="148"/>
      <c r="V32" s="2"/>
    </row>
    <row r="33" spans="1:22" ht="18" thickBot="1">
      <c r="A33" s="146"/>
      <c r="B33" s="48">
        <f>Inputs!A66</f>
        <v>14</v>
      </c>
      <c r="C33" s="47">
        <f t="shared" si="0"/>
        <v>1000</v>
      </c>
      <c r="D33" s="49" t="e">
        <f>IF(Inputs!AH66="",NA(),Inputs!AH66)</f>
        <v>#N/A</v>
      </c>
      <c r="E33" s="49" t="e">
        <f>IF(Inputs!AI66="",NA(),Inputs!AI66)</f>
        <v>#N/A</v>
      </c>
      <c r="F33" s="24" t="e">
        <f t="shared" si="2"/>
        <v>#N/A</v>
      </c>
      <c r="G33" s="24" t="e">
        <f t="shared" si="3"/>
        <v>#N/A</v>
      </c>
      <c r="H33" s="96">
        <f t="shared" si="1"/>
        <v>0</v>
      </c>
      <c r="I33" s="25">
        <f t="shared" si="4"/>
        <v>0</v>
      </c>
      <c r="J33" s="114"/>
      <c r="K33" s="114"/>
      <c r="U33" s="148"/>
      <c r="V33" s="2"/>
    </row>
    <row r="34" spans="1:22" ht="18" thickBot="1">
      <c r="A34" s="146"/>
      <c r="B34" s="48">
        <f>Inputs!A67</f>
        <v>15</v>
      </c>
      <c r="C34" s="47">
        <f t="shared" si="0"/>
        <v>1000</v>
      </c>
      <c r="D34" s="49" t="e">
        <f>IF(Inputs!AH67="",NA(),Inputs!AH67)</f>
        <v>#N/A</v>
      </c>
      <c r="E34" s="49" t="e">
        <f>IF(Inputs!AI67="",NA(),Inputs!AI67)</f>
        <v>#N/A</v>
      </c>
      <c r="F34" s="24" t="e">
        <f t="shared" si="2"/>
        <v>#N/A</v>
      </c>
      <c r="G34" s="24" t="e">
        <f t="shared" si="3"/>
        <v>#N/A</v>
      </c>
      <c r="H34" s="96">
        <f t="shared" si="1"/>
        <v>0</v>
      </c>
      <c r="I34" s="25">
        <f t="shared" si="4"/>
        <v>0</v>
      </c>
      <c r="J34" s="114"/>
      <c r="K34" s="114"/>
      <c r="U34" s="148"/>
      <c r="V34" s="2"/>
    </row>
    <row r="35" spans="1:22" ht="18" thickBot="1">
      <c r="A35" s="146"/>
      <c r="B35" s="48">
        <f>Inputs!A68</f>
        <v>16</v>
      </c>
      <c r="C35" s="47">
        <f t="shared" si="0"/>
        <v>1000</v>
      </c>
      <c r="D35" s="49" t="e">
        <f>IF(Inputs!AH68="",NA(),Inputs!AH68)</f>
        <v>#N/A</v>
      </c>
      <c r="E35" s="49" t="e">
        <f>IF(Inputs!AI68="",NA(),Inputs!AI68)</f>
        <v>#N/A</v>
      </c>
      <c r="F35" s="24" t="e">
        <f t="shared" si="2"/>
        <v>#N/A</v>
      </c>
      <c r="G35" s="24" t="e">
        <f t="shared" si="3"/>
        <v>#N/A</v>
      </c>
      <c r="H35" s="96">
        <f t="shared" si="1"/>
        <v>0</v>
      </c>
      <c r="I35" s="25">
        <f t="shared" si="4"/>
        <v>0</v>
      </c>
      <c r="J35" s="114"/>
      <c r="K35" s="114"/>
      <c r="U35" s="148"/>
      <c r="V35" s="2"/>
    </row>
    <row r="36" spans="1:22" ht="18" thickBot="1">
      <c r="A36" s="146"/>
      <c r="B36" s="48">
        <f>Inputs!A69</f>
        <v>17</v>
      </c>
      <c r="C36" s="47">
        <f t="shared" si="0"/>
        <v>1000</v>
      </c>
      <c r="D36" s="49" t="e">
        <f>IF(Inputs!AH69="",NA(),Inputs!AH69)</f>
        <v>#N/A</v>
      </c>
      <c r="E36" s="49" t="e">
        <f>IF(Inputs!AI69="",NA(),Inputs!AI69)</f>
        <v>#N/A</v>
      </c>
      <c r="F36" s="24" t="e">
        <f t="shared" si="2"/>
        <v>#N/A</v>
      </c>
      <c r="G36" s="24" t="e">
        <f t="shared" si="3"/>
        <v>#N/A</v>
      </c>
      <c r="H36" s="96">
        <f t="shared" si="1"/>
        <v>0</v>
      </c>
      <c r="I36" s="25">
        <f t="shared" si="4"/>
        <v>0</v>
      </c>
      <c r="J36" s="114"/>
      <c r="K36" s="114"/>
      <c r="U36" s="148"/>
      <c r="V36" s="2"/>
    </row>
    <row r="37" spans="1:22" ht="18" thickBot="1">
      <c r="A37" s="146"/>
      <c r="B37" s="48">
        <f>Inputs!A70</f>
        <v>18</v>
      </c>
      <c r="C37" s="47">
        <f t="shared" si="0"/>
        <v>1000</v>
      </c>
      <c r="D37" s="49" t="e">
        <f>IF(Inputs!AH70="",NA(),Inputs!AH70)</f>
        <v>#N/A</v>
      </c>
      <c r="E37" s="49" t="e">
        <f>IF(Inputs!AI70="",NA(),Inputs!AI70)</f>
        <v>#N/A</v>
      </c>
      <c r="F37" s="24" t="e">
        <f t="shared" si="2"/>
        <v>#N/A</v>
      </c>
      <c r="G37" s="24" t="e">
        <f t="shared" si="3"/>
        <v>#N/A</v>
      </c>
      <c r="H37" s="96">
        <f t="shared" si="1"/>
        <v>0</v>
      </c>
      <c r="I37" s="25">
        <f t="shared" si="4"/>
        <v>0</v>
      </c>
      <c r="J37" s="114"/>
      <c r="K37" s="114"/>
      <c r="U37" s="148"/>
      <c r="V37" s="2"/>
    </row>
    <row r="38" spans="1:22" ht="18" thickBot="1">
      <c r="A38" s="146"/>
      <c r="B38" s="48">
        <f>Inputs!A71</f>
        <v>19</v>
      </c>
      <c r="C38" s="47">
        <f t="shared" si="0"/>
        <v>1000</v>
      </c>
      <c r="D38" s="49" t="e">
        <f>IF(Inputs!AH71="",NA(),Inputs!AH71)</f>
        <v>#N/A</v>
      </c>
      <c r="E38" s="49" t="e">
        <f>IF(Inputs!AI71="",NA(),Inputs!AI71)</f>
        <v>#N/A</v>
      </c>
      <c r="F38" s="24" t="e">
        <f t="shared" si="2"/>
        <v>#N/A</v>
      </c>
      <c r="G38" s="24" t="e">
        <f t="shared" si="3"/>
        <v>#N/A</v>
      </c>
      <c r="H38" s="96">
        <f t="shared" si="1"/>
        <v>0</v>
      </c>
      <c r="I38" s="25">
        <f t="shared" si="4"/>
        <v>0</v>
      </c>
      <c r="J38" s="114"/>
      <c r="K38" s="114"/>
      <c r="U38" s="148"/>
      <c r="V38" s="2"/>
    </row>
    <row r="39" spans="1:22" ht="18" thickBot="1">
      <c r="A39" s="146"/>
      <c r="B39" s="48">
        <f>Inputs!A72</f>
        <v>20</v>
      </c>
      <c r="C39" s="47">
        <f t="shared" si="0"/>
        <v>1000</v>
      </c>
      <c r="D39" s="49" t="e">
        <f>IF(Inputs!AH72="",NA(),Inputs!AH72)</f>
        <v>#N/A</v>
      </c>
      <c r="E39" s="49" t="e">
        <f>IF(Inputs!AI72="",NA(),Inputs!AI72)</f>
        <v>#N/A</v>
      </c>
      <c r="F39" s="24" t="e">
        <f t="shared" si="2"/>
        <v>#N/A</v>
      </c>
      <c r="G39" s="24" t="e">
        <f t="shared" si="3"/>
        <v>#N/A</v>
      </c>
      <c r="H39" s="96">
        <f t="shared" si="1"/>
        <v>0</v>
      </c>
      <c r="I39" s="25">
        <f t="shared" si="4"/>
        <v>0</v>
      </c>
      <c r="J39" s="114"/>
      <c r="K39" s="114"/>
      <c r="U39" s="148"/>
      <c r="V39" s="2"/>
    </row>
    <row r="40" spans="1:22" ht="18" thickBot="1">
      <c r="A40" s="146"/>
      <c r="B40" s="48">
        <f>Inputs!A73</f>
        <v>21</v>
      </c>
      <c r="C40" s="47">
        <f t="shared" si="0"/>
        <v>1000</v>
      </c>
      <c r="D40" s="49" t="e">
        <f>IF(Inputs!AH73="",NA(),Inputs!AH73)</f>
        <v>#N/A</v>
      </c>
      <c r="E40" s="49" t="e">
        <f>IF(Inputs!AI73="",NA(),Inputs!AI73)</f>
        <v>#N/A</v>
      </c>
      <c r="F40" s="24" t="e">
        <f t="shared" si="2"/>
        <v>#N/A</v>
      </c>
      <c r="G40" s="24" t="e">
        <f t="shared" si="3"/>
        <v>#N/A</v>
      </c>
      <c r="H40" s="96">
        <f t="shared" si="1"/>
        <v>0</v>
      </c>
      <c r="I40" s="25">
        <f t="shared" si="4"/>
        <v>0</v>
      </c>
      <c r="J40" s="114"/>
      <c r="K40" s="114"/>
      <c r="U40" s="148"/>
      <c r="V40" s="2"/>
    </row>
    <row r="41" spans="1:22" ht="18" thickBot="1">
      <c r="A41" s="146"/>
      <c r="B41" s="48">
        <f>Inputs!A74</f>
        <v>22</v>
      </c>
      <c r="C41" s="47">
        <f t="shared" si="0"/>
        <v>1000</v>
      </c>
      <c r="D41" s="49" t="e">
        <f>IF(Inputs!AH74="",NA(),Inputs!AH74)</f>
        <v>#N/A</v>
      </c>
      <c r="E41" s="49" t="e">
        <f>IF(Inputs!AI74="",NA(),Inputs!AI74)</f>
        <v>#N/A</v>
      </c>
      <c r="F41" s="24" t="e">
        <f t="shared" si="2"/>
        <v>#N/A</v>
      </c>
      <c r="G41" s="24" t="e">
        <f t="shared" si="3"/>
        <v>#N/A</v>
      </c>
      <c r="H41" s="96">
        <f t="shared" si="1"/>
        <v>0</v>
      </c>
      <c r="I41" s="25">
        <f t="shared" si="4"/>
        <v>0</v>
      </c>
      <c r="J41" s="114"/>
      <c r="K41" s="114"/>
      <c r="U41" s="148"/>
      <c r="V41" s="2"/>
    </row>
    <row r="42" spans="1:22" ht="18" thickBot="1">
      <c r="A42" s="146"/>
      <c r="B42" s="48">
        <f>Inputs!A75</f>
        <v>23</v>
      </c>
      <c r="C42" s="47">
        <f t="shared" si="0"/>
        <v>1000</v>
      </c>
      <c r="D42" s="49" t="e">
        <f>IF(Inputs!AH75="",NA(),Inputs!AH75)</f>
        <v>#N/A</v>
      </c>
      <c r="E42" s="49" t="e">
        <f>IF(Inputs!AI75="",NA(),Inputs!AI75)</f>
        <v>#N/A</v>
      </c>
      <c r="F42" s="24" t="e">
        <f t="shared" si="2"/>
        <v>#N/A</v>
      </c>
      <c r="G42" s="24" t="e">
        <f t="shared" si="3"/>
        <v>#N/A</v>
      </c>
      <c r="H42" s="96">
        <f t="shared" si="1"/>
        <v>0</v>
      </c>
      <c r="I42" s="25">
        <f t="shared" si="4"/>
        <v>0</v>
      </c>
      <c r="J42" s="114"/>
      <c r="K42" s="114"/>
      <c r="U42" s="148"/>
      <c r="V42" s="2"/>
    </row>
    <row r="43" spans="1:22" ht="18" thickBot="1">
      <c r="A43" s="146"/>
      <c r="B43" s="48">
        <f>Inputs!A76</f>
        <v>24</v>
      </c>
      <c r="C43" s="47">
        <f t="shared" si="0"/>
        <v>1000</v>
      </c>
      <c r="D43" s="49" t="e">
        <f>IF(Inputs!AH76="",NA(),Inputs!AH76)</f>
        <v>#N/A</v>
      </c>
      <c r="E43" s="49" t="e">
        <f>IF(Inputs!AI76="",NA(),Inputs!AI76)</f>
        <v>#N/A</v>
      </c>
      <c r="F43" s="24" t="e">
        <f t="shared" si="2"/>
        <v>#N/A</v>
      </c>
      <c r="G43" s="24" t="e">
        <f t="shared" si="3"/>
        <v>#N/A</v>
      </c>
      <c r="H43" s="96">
        <f t="shared" si="1"/>
        <v>0</v>
      </c>
      <c r="I43" s="25">
        <f t="shared" si="4"/>
        <v>0</v>
      </c>
      <c r="J43" s="114"/>
      <c r="K43" s="114"/>
      <c r="U43" s="148"/>
      <c r="V43" s="2"/>
    </row>
    <row r="44" spans="1:22" ht="18" thickBot="1">
      <c r="A44" s="146"/>
      <c r="B44" s="48">
        <f>Inputs!A77</f>
        <v>25</v>
      </c>
      <c r="C44" s="47">
        <f t="shared" si="0"/>
        <v>1000</v>
      </c>
      <c r="D44" s="49" t="e">
        <f>IF(Inputs!AH77="",NA(),Inputs!AH77)</f>
        <v>#N/A</v>
      </c>
      <c r="E44" s="49" t="e">
        <f>IF(Inputs!AI77="",NA(),Inputs!AI77)</f>
        <v>#N/A</v>
      </c>
      <c r="F44" s="24" t="e">
        <f t="shared" si="2"/>
        <v>#N/A</v>
      </c>
      <c r="G44" s="24" t="e">
        <f t="shared" si="3"/>
        <v>#N/A</v>
      </c>
      <c r="H44" s="96">
        <f t="shared" si="1"/>
        <v>0</v>
      </c>
      <c r="I44" s="25">
        <f t="shared" si="4"/>
        <v>0</v>
      </c>
      <c r="J44" s="114"/>
      <c r="K44" s="114"/>
      <c r="U44" s="148"/>
      <c r="V44" s="2"/>
    </row>
    <row r="45" spans="1:22" ht="18" thickBot="1">
      <c r="A45" s="146"/>
      <c r="B45" s="48">
        <f>Inputs!A78</f>
        <v>26</v>
      </c>
      <c r="C45" s="47">
        <f t="shared" si="0"/>
        <v>1000</v>
      </c>
      <c r="D45" s="49" t="e">
        <f>IF(Inputs!AH78="",NA(),Inputs!AH78)</f>
        <v>#N/A</v>
      </c>
      <c r="E45" s="49" t="e">
        <f>IF(Inputs!AI78="",NA(),Inputs!AI78)</f>
        <v>#N/A</v>
      </c>
      <c r="F45" s="24" t="e">
        <f t="shared" si="2"/>
        <v>#N/A</v>
      </c>
      <c r="G45" s="24" t="e">
        <f t="shared" si="3"/>
        <v>#N/A</v>
      </c>
      <c r="H45" s="96">
        <f t="shared" si="1"/>
        <v>0</v>
      </c>
      <c r="I45" s="25">
        <f t="shared" si="4"/>
        <v>0</v>
      </c>
      <c r="J45" s="114"/>
      <c r="K45" s="114"/>
      <c r="U45" s="148"/>
      <c r="V45" s="2"/>
    </row>
    <row r="46" spans="1:22" ht="18" thickBot="1">
      <c r="A46" s="146"/>
      <c r="B46" s="48">
        <f>Inputs!A79</f>
        <v>27</v>
      </c>
      <c r="C46" s="47">
        <f t="shared" si="0"/>
        <v>1000</v>
      </c>
      <c r="D46" s="49" t="e">
        <f>IF(Inputs!AH79="",NA(),Inputs!AH79)</f>
        <v>#N/A</v>
      </c>
      <c r="E46" s="49" t="e">
        <f>IF(Inputs!AI79="",NA(),Inputs!AI79)</f>
        <v>#N/A</v>
      </c>
      <c r="F46" s="24" t="e">
        <f t="shared" si="2"/>
        <v>#N/A</v>
      </c>
      <c r="G46" s="24" t="e">
        <f t="shared" si="3"/>
        <v>#N/A</v>
      </c>
      <c r="H46" s="96">
        <f t="shared" si="1"/>
        <v>0</v>
      </c>
      <c r="I46" s="25">
        <f t="shared" si="4"/>
        <v>0</v>
      </c>
      <c r="J46" s="114"/>
      <c r="K46" s="114"/>
      <c r="U46" s="148"/>
      <c r="V46" s="2"/>
    </row>
    <row r="47" spans="1:22" ht="18" thickBot="1">
      <c r="A47" s="146"/>
      <c r="B47" s="48">
        <f>Inputs!A80</f>
        <v>28</v>
      </c>
      <c r="C47" s="47">
        <f t="shared" si="0"/>
        <v>1000</v>
      </c>
      <c r="D47" s="49" t="e">
        <f>IF(Inputs!AH80="",NA(),Inputs!AH80)</f>
        <v>#N/A</v>
      </c>
      <c r="E47" s="49" t="e">
        <f>IF(Inputs!AI80="",NA(),Inputs!AI80)</f>
        <v>#N/A</v>
      </c>
      <c r="F47" s="24" t="e">
        <f t="shared" si="2"/>
        <v>#N/A</v>
      </c>
      <c r="G47" s="24" t="e">
        <f t="shared" si="3"/>
        <v>#N/A</v>
      </c>
      <c r="H47" s="96">
        <f t="shared" si="1"/>
        <v>0</v>
      </c>
      <c r="I47" s="25">
        <f t="shared" si="4"/>
        <v>0</v>
      </c>
      <c r="J47" s="114"/>
      <c r="K47" s="114"/>
      <c r="U47" s="148"/>
      <c r="V47" s="2"/>
    </row>
    <row r="48" spans="1:22" ht="18" thickBot="1">
      <c r="A48" s="146"/>
      <c r="B48" s="48">
        <f>Inputs!A81</f>
        <v>29</v>
      </c>
      <c r="C48" s="47">
        <f t="shared" si="0"/>
        <v>1000</v>
      </c>
      <c r="D48" s="49" t="e">
        <f>IF(Inputs!AH81="",NA(),Inputs!AH81)</f>
        <v>#N/A</v>
      </c>
      <c r="E48" s="49" t="e">
        <f>IF(Inputs!AI81="",NA(),Inputs!AI81)</f>
        <v>#N/A</v>
      </c>
      <c r="F48" s="24" t="e">
        <f t="shared" si="2"/>
        <v>#N/A</v>
      </c>
      <c r="G48" s="24" t="e">
        <f t="shared" si="3"/>
        <v>#N/A</v>
      </c>
      <c r="H48" s="96">
        <f t="shared" si="1"/>
        <v>0</v>
      </c>
      <c r="I48" s="25">
        <f t="shared" si="4"/>
        <v>0</v>
      </c>
      <c r="J48" s="114"/>
      <c r="K48" s="114"/>
      <c r="U48" s="148"/>
      <c r="V48" s="2"/>
    </row>
    <row r="49" spans="1:22" ht="18" thickBot="1">
      <c r="A49" s="146"/>
      <c r="B49" s="48">
        <f>Inputs!A82</f>
        <v>30</v>
      </c>
      <c r="C49" s="47">
        <f t="shared" si="0"/>
        <v>1000</v>
      </c>
      <c r="D49" s="49" t="e">
        <f>IF(Inputs!AH82="",NA(),Inputs!AH82)</f>
        <v>#N/A</v>
      </c>
      <c r="E49" s="49" t="e">
        <f>IF(Inputs!AI82="",NA(),Inputs!AI82)</f>
        <v>#N/A</v>
      </c>
      <c r="F49" s="24" t="e">
        <f t="shared" si="2"/>
        <v>#N/A</v>
      </c>
      <c r="G49" s="24" t="e">
        <f t="shared" si="3"/>
        <v>#N/A</v>
      </c>
      <c r="H49" s="96">
        <f t="shared" si="1"/>
        <v>0</v>
      </c>
      <c r="I49" s="25">
        <f t="shared" si="4"/>
        <v>0</v>
      </c>
      <c r="J49" s="114"/>
      <c r="K49" s="114"/>
      <c r="U49" s="148"/>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f t="array" ref="D51">AVERAGE(IF(ISNUMBER(D20:D49),D20:D49))</f>
        <v>8.6</v>
      </c>
      <c r="E51" s="95">
        <f t="array" ref="E51">AVERAGE(IF(ISNUMBER(E20:E49),E20:E49))</f>
        <v>5</v>
      </c>
      <c r="F51" s="95">
        <f t="array" ref="F51">AVERAGE(IF(ISNUMBER(F20:F49),F20:F49))</f>
        <v>8.6000000000000007E-2</v>
      </c>
      <c r="G51" s="95">
        <f t="array" ref="G51">AVERAGE(IF(ISNUMBER(G20:G49),G20:G49))</f>
        <v>5.0000000000000024E-2</v>
      </c>
      <c r="H51" s="26" t="s">
        <v>33</v>
      </c>
      <c r="I51" s="27">
        <f>100*(NORMDIST(B12/2,F51,F52,1)-NORMDIST(-B12/2,F51,F52,1))</f>
        <v>95.191293088022121</v>
      </c>
      <c r="J51" s="28"/>
      <c r="K51" s="28"/>
      <c r="M51" s="28"/>
    </row>
    <row r="52" spans="1:22" ht="19.5" customHeight="1" thickTop="1">
      <c r="B52" s="315" t="s">
        <v>42</v>
      </c>
      <c r="C52" s="316"/>
      <c r="D52" s="29">
        <f t="array" ref="D52">STDEV(IF(ISNUMBER(D20:D49),D20:D49))</f>
        <v>57.543896287964373</v>
      </c>
      <c r="E52" s="29">
        <f t="array" ref="E52">STDEV(IF(ISNUMBER(E20:E49),E20:E49))</f>
        <v>31.448370387032774</v>
      </c>
      <c r="F52" s="45">
        <f t="array" ref="F52">STDEV(IF(ISNUMBER(F20:F49),F20:F49))</f>
        <v>0.57543896287964369</v>
      </c>
      <c r="G52" s="45">
        <f t="array" ref="G52">STDEV(IF(ISNUMBER(G20:G49),G20:G49))</f>
        <v>0.31448370387032776</v>
      </c>
      <c r="H52" s="26" t="s">
        <v>34</v>
      </c>
      <c r="I52" s="30">
        <f>100*(NORMDIST(B13/2,G51,G52,1)-NORMDIST(-B13/2,G51,G52,1))</f>
        <v>99.969756327792936</v>
      </c>
      <c r="J52" s="28"/>
      <c r="K52" s="28"/>
    </row>
    <row r="53" spans="1:22" ht="18.75" customHeight="1">
      <c r="B53" s="315" t="s">
        <v>43</v>
      </c>
      <c r="C53" s="316"/>
      <c r="D53" s="29">
        <f t="array" ref="D53">ABS(MAX(IF(ISNUMBER(D20:D49),(D20:D49))-(MIN(IF(ISNUMBER(D20:D49),(D20:D49))))))</f>
        <v>117</v>
      </c>
      <c r="E53" s="29">
        <f t="array" ref="E53">ABS(MAX(IF(ISNUMBER(E20:E49),(E20:E49))-(MIN(IF(ISNUMBER(E20:E49),(E20:E49))))))</f>
        <v>76</v>
      </c>
      <c r="F53" s="90">
        <f t="array" ref="F53">ABS(MAX(IF(ISNUMBER(F20:F49),(F20:F49))-(MIN(IF(ISNUMBER(F20:F49),(F20:F49))))))</f>
        <v>1.17</v>
      </c>
      <c r="G53" s="90">
        <f t="array" ref="G53">ABS(MAX(IF(ISNUMBER(G20:G49),(G20:G49))-(MIN(IF(ISNUMBER(G20:G49),(G20:G49))))))</f>
        <v>0.76</v>
      </c>
      <c r="H53" s="91" t="s">
        <v>44</v>
      </c>
      <c r="I53" s="46">
        <f>1-(1-(I51*I52/10000))^5</f>
        <v>0.99999973508703777</v>
      </c>
      <c r="J53" s="115"/>
      <c r="K53" s="115"/>
      <c r="L53" s="31"/>
    </row>
    <row r="54" spans="1:22" ht="18.75" customHeight="1" thickBot="1">
      <c r="B54" s="309" t="s">
        <v>45</v>
      </c>
      <c r="C54" s="310"/>
      <c r="D54" s="32">
        <f t="array" ref="D54">MAX(ABS(MAX(IF(NOT(ISNA(D20:D49)),D20:D49))-AVERAGE(IF(ISNUMBER(D20:D49),D20:D49))),ABS(MIN(IF(NOT(ISNA(D20:D49)),D20:D49))-AVERAGE(IF(ISNUMBER(D20:D49),D20:D49))))</f>
        <v>73.400000000000006</v>
      </c>
      <c r="E54" s="32">
        <f t="array" ref="E54">MAX(ABS(MAX(IF(NOT(ISNA(E20:E49)),E20:E49))-AVERAGE(IF(ISNUMBER(E20:E49),E20:E49))),ABS(MIN(IF(NOT(ISNA(E20:E49)),E20:E49))-AVERAGE(IF(ISNUMBER(E20:E49),E20:E49))))</f>
        <v>47</v>
      </c>
      <c r="F54" s="32">
        <f t="array" ref="F54">MAX(ABS(MAX(IF(NOT(ISNA(F20:F49)),F20:F49))-AVERAGE(IF(ISNUMBER(F20:F49),F20:F49))),ABS(MIN(IF(NOT(ISNA(F20:F49)),F20:F49))-AVERAGE(IF(ISNUMBER(F20:F49),F20:F49))))</f>
        <v>0.73399999999999999</v>
      </c>
      <c r="G54" s="32">
        <f t="array" ref="G54">MAX(ABS(MAX(IF(NOT(ISNA(G20:G49)),G20:G49))-AVERAGE(IF(ISNUMBER(G20:G49),G20:G49))),ABS(MIN(IF(NOT(ISNA(G20:G49)),G20:G49))-AVERAGE(IF(ISNUMBER(G20:G49),G20:G49))))</f>
        <v>0.47</v>
      </c>
      <c r="H54" s="91" t="s">
        <v>56</v>
      </c>
      <c r="I54" s="46">
        <f>1-(1-(I51*I52/10000))^3</f>
        <v>0.99988679596020624</v>
      </c>
      <c r="J54" s="115"/>
      <c r="K54" s="153"/>
      <c r="L54" s="31"/>
    </row>
    <row r="55" spans="1:22" ht="21.6" thickTop="1">
      <c r="B55" s="33"/>
      <c r="H55" s="91" t="s">
        <v>57</v>
      </c>
      <c r="I55" s="46">
        <f>1-(1-(I51*I52/10000))^2</f>
        <v>0.99765986299864495</v>
      </c>
      <c r="J55" s="115"/>
      <c r="K55" s="115"/>
    </row>
    <row r="56" spans="1:22" ht="18.75" customHeight="1">
      <c r="C56" s="34"/>
      <c r="E56" s="35"/>
      <c r="H56" s="91" t="s">
        <v>58</v>
      </c>
      <c r="I56" s="46">
        <f>1-(1-(I51*I52/10000))^1</f>
        <v>0.95162503745370919</v>
      </c>
      <c r="J56" s="115"/>
      <c r="K56" s="115"/>
    </row>
    <row r="57" spans="1:22" ht="23.4" thickBot="1">
      <c r="H57" s="92" t="str">
        <f>Inputs!A6</f>
        <v>SW Ver:</v>
      </c>
      <c r="I57" s="88"/>
      <c r="J57" s="116"/>
      <c r="K57" s="116"/>
    </row>
    <row r="58" spans="1:22" ht="23.4" thickBot="1">
      <c r="H58" s="87" t="str">
        <f>Inputs!A7</f>
        <v>FCS App:</v>
      </c>
      <c r="I58" s="89">
        <f>Inputs!AH7</f>
        <v>0</v>
      </c>
      <c r="J58" s="117"/>
      <c r="K58" s="117"/>
      <c r="L58" s="43" t="s">
        <v>50</v>
      </c>
      <c r="M58" s="44">
        <f t="array" ref="M58">MAX(IF(NOT(ISNA(D20:D49)),D20:D49))</f>
        <v>82</v>
      </c>
      <c r="N58" s="44">
        <f t="array" ref="N58">MAX(IF(NOT(ISNA(E20:E49)),E20:E49))</f>
        <v>52</v>
      </c>
    </row>
    <row r="59" spans="1:22" ht="23.4" thickBot="1">
      <c r="H59" s="87" t="str">
        <f>Inputs!A8</f>
        <v>EDSS Control:</v>
      </c>
      <c r="I59" s="89">
        <f>Inputs!AH8</f>
        <v>0</v>
      </c>
      <c r="J59" s="117"/>
      <c r="K59" s="117"/>
      <c r="L59" s="43" t="s">
        <v>51</v>
      </c>
      <c r="M59" s="44">
        <f t="array" ref="M59">MIN(IF(NOT(ISNA(D20:D49)),D20:D49))</f>
        <v>-35</v>
      </c>
      <c r="N59" s="44">
        <f t="array" ref="N59">MIN(IF(NOT(ISNA(E20:E49)),E20:E49))</f>
        <v>-24</v>
      </c>
    </row>
    <row r="60" spans="1:22" ht="23.4" thickBot="1">
      <c r="H60" s="87" t="str">
        <f>Inputs!A9</f>
        <v>FCS Servo:</v>
      </c>
      <c r="I60" s="89">
        <f>Inputs!AH9</f>
        <v>0</v>
      </c>
      <c r="J60" s="117"/>
      <c r="K60" s="117"/>
      <c r="L60" s="43"/>
      <c r="M60" s="44"/>
      <c r="N60" s="44"/>
    </row>
    <row r="61" spans="1:22">
      <c r="L61" s="43"/>
      <c r="M61" s="44">
        <f>M59</f>
        <v>-35</v>
      </c>
      <c r="N61" s="44">
        <f>N59</f>
        <v>-24</v>
      </c>
    </row>
    <row r="62" spans="1:22">
      <c r="L62" s="43"/>
      <c r="M62" s="44">
        <f>M59</f>
        <v>-35</v>
      </c>
      <c r="N62" s="44">
        <f>N58</f>
        <v>52</v>
      </c>
    </row>
    <row r="63" spans="1:22">
      <c r="L63" s="43"/>
      <c r="M63" s="44">
        <f>M58</f>
        <v>82</v>
      </c>
      <c r="N63" s="44">
        <f>N58</f>
        <v>52</v>
      </c>
    </row>
    <row r="64" spans="1:22">
      <c r="H64" s="145">
        <f>(B10/2)*100</f>
        <v>114.99999999999999</v>
      </c>
      <c r="I64" s="145">
        <f>(B11/2)*100</f>
        <v>114.99999999999999</v>
      </c>
      <c r="J64" s="40"/>
      <c r="K64" s="40"/>
      <c r="L64" s="43"/>
      <c r="M64" s="44">
        <f>M58</f>
        <v>82</v>
      </c>
      <c r="N64" s="44">
        <f>N59</f>
        <v>-24</v>
      </c>
      <c r="V64" s="2"/>
    </row>
    <row r="65" spans="8:22">
      <c r="H65" s="145">
        <v>115</v>
      </c>
      <c r="I65" s="145">
        <f>(B11/2)*-100</f>
        <v>-114.99999999999999</v>
      </c>
      <c r="J65" s="40"/>
      <c r="K65" s="40"/>
      <c r="L65" s="43"/>
      <c r="M65" s="44">
        <f>M59</f>
        <v>-35</v>
      </c>
      <c r="N65" s="44">
        <f>N59</f>
        <v>-24</v>
      </c>
      <c r="V65" s="2"/>
    </row>
    <row r="66" spans="8:22">
      <c r="H66" s="145">
        <f>(B10/2)*-100</f>
        <v>-114.99999999999999</v>
      </c>
      <c r="I66" s="145">
        <f>(B11/2)*-100</f>
        <v>-114.99999999999999</v>
      </c>
      <c r="J66" s="40"/>
      <c r="K66" s="40"/>
      <c r="V66" s="2"/>
    </row>
    <row r="67" spans="8:22">
      <c r="H67" s="145">
        <f>(B10/2)*-100</f>
        <v>-114.99999999999999</v>
      </c>
      <c r="I67" s="145">
        <f>(B11/2)*100</f>
        <v>114.99999999999999</v>
      </c>
      <c r="J67" s="40"/>
      <c r="K67" s="40"/>
      <c r="V67" s="2"/>
    </row>
    <row r="68" spans="8:22">
      <c r="H68" s="145">
        <f>(B10/2)*100</f>
        <v>114.99999999999999</v>
      </c>
      <c r="I68" s="145">
        <f>(B11/2)*100</f>
        <v>114.99999999999999</v>
      </c>
      <c r="J68" s="40"/>
      <c r="K68" s="40"/>
      <c r="V68" s="2"/>
    </row>
    <row r="84" spans="5:22">
      <c r="E84" s="2" t="s">
        <v>47</v>
      </c>
      <c r="V84" s="2"/>
    </row>
  </sheetData>
  <mergeCells count="36">
    <mergeCell ref="B53:C53"/>
    <mergeCell ref="B54:C54"/>
    <mergeCell ref="H18:H19"/>
    <mergeCell ref="I18:I19"/>
    <mergeCell ref="B50:G50"/>
    <mergeCell ref="H50:I50"/>
    <mergeCell ref="B51:C51"/>
    <mergeCell ref="B52:C52"/>
    <mergeCell ref="D14:E14"/>
    <mergeCell ref="I14:J14"/>
    <mergeCell ref="D15:E15"/>
    <mergeCell ref="I15:J15"/>
    <mergeCell ref="D16:E16"/>
    <mergeCell ref="A18:A19"/>
    <mergeCell ref="B18:B19"/>
    <mergeCell ref="C18:C19"/>
    <mergeCell ref="D18:E18"/>
    <mergeCell ref="F18:G18"/>
    <mergeCell ref="F11:G11"/>
    <mergeCell ref="I11:J11"/>
    <mergeCell ref="F12:G12"/>
    <mergeCell ref="I12:J12"/>
    <mergeCell ref="F13:G13"/>
    <mergeCell ref="I13:J13"/>
    <mergeCell ref="I10:K10"/>
    <mergeCell ref="B1:I1"/>
    <mergeCell ref="B4:I4"/>
    <mergeCell ref="A5:B5"/>
    <mergeCell ref="D5:G5"/>
    <mergeCell ref="I5:K5"/>
    <mergeCell ref="F6:G6"/>
    <mergeCell ref="F7:G7"/>
    <mergeCell ref="F8:G8"/>
    <mergeCell ref="A9:B9"/>
    <mergeCell ref="D9:G9"/>
    <mergeCell ref="F10:G10"/>
  </mergeCells>
  <printOptions horizontalCentered="1"/>
  <pageMargins left="0" right="0" top="0" bottom="0" header="0" footer="0"/>
  <pageSetup scale="57" orientation="portrait"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55" zoomScaleNormal="55" zoomScaleSheetLayoutView="75" workbookViewId="0">
      <selection sqref="A1:M87"/>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2.664062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48"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14" ht="33" customHeight="1">
      <c r="A1" s="143"/>
      <c r="B1" s="307" t="str">
        <f>Inputs!A1</f>
        <v>Firing- BMP ATK MK44 30mm  UT30MK2</v>
      </c>
      <c r="C1" s="308"/>
      <c r="D1" s="308"/>
      <c r="E1" s="308"/>
      <c r="F1" s="308"/>
      <c r="G1" s="308"/>
      <c r="H1" s="308"/>
      <c r="I1" s="308"/>
      <c r="J1" s="148"/>
      <c r="K1" s="148"/>
      <c r="N1" s="43" t="e">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#DIV/0!</v>
      </c>
    </row>
    <row r="2" spans="1:14" ht="18.75" customHeight="1" thickBot="1">
      <c r="B2" s="3" t="str">
        <f>Inputs!A2</f>
        <v>Commander:</v>
      </c>
      <c r="C2" s="67">
        <f>Inputs!AJ2</f>
        <v>0</v>
      </c>
      <c r="D2" s="3" t="str">
        <f>Inputs!A3</f>
        <v xml:space="preserve">Gunner: </v>
      </c>
      <c r="E2" s="67">
        <f>Inputs!AJ3</f>
        <v>0</v>
      </c>
      <c r="F2" s="3" t="str">
        <f>Inputs!A4</f>
        <v xml:space="preserve">Loader: </v>
      </c>
      <c r="G2" s="66">
        <f>Inputs!AJ4</f>
        <v>0</v>
      </c>
      <c r="H2" s="3" t="str">
        <f>Inputs!A5</f>
        <v>Driver:</v>
      </c>
      <c r="I2" s="67">
        <f>Inputs!AJ5</f>
        <v>0</v>
      </c>
      <c r="J2" s="111"/>
      <c r="K2" s="111"/>
    </row>
    <row r="3" spans="1:14">
      <c r="A3" s="2" t="str">
        <f>Inputs!A11</f>
        <v>Project:</v>
      </c>
      <c r="B3" s="75" t="str">
        <f>Inputs!AJ11</f>
        <v>EMINT</v>
      </c>
      <c r="C3" s="74"/>
      <c r="D3" s="74"/>
      <c r="E3" s="74"/>
      <c r="F3" s="74"/>
      <c r="G3" s="74"/>
      <c r="H3" s="74"/>
      <c r="I3" s="74"/>
      <c r="J3" s="112"/>
      <c r="K3" s="112"/>
    </row>
    <row r="4" spans="1:14" ht="18.600000000000001" thickBot="1">
      <c r="A4" s="2" t="str">
        <f>Inputs!A47</f>
        <v xml:space="preserve">Remarks: </v>
      </c>
      <c r="B4" s="337">
        <f>Inputs!AJ47</f>
        <v>0</v>
      </c>
      <c r="C4" s="337"/>
      <c r="D4" s="337"/>
      <c r="E4" s="337"/>
      <c r="F4" s="337"/>
      <c r="G4" s="337"/>
      <c r="H4" s="337"/>
      <c r="I4" s="337"/>
      <c r="J4" s="112"/>
      <c r="K4" s="112"/>
    </row>
    <row r="5" spans="1:14" ht="18.600000000000001" thickTop="1" thickBot="1">
      <c r="A5" s="332" t="s">
        <v>6</v>
      </c>
      <c r="B5" s="333"/>
      <c r="D5" s="332" t="str">
        <f>Inputs!A22</f>
        <v>Operational Conditions:</v>
      </c>
      <c r="E5" s="334"/>
      <c r="F5" s="334"/>
      <c r="G5" s="333"/>
      <c r="I5" s="332" t="str">
        <f>Inputs!A34</f>
        <v>Tank/Target Status</v>
      </c>
      <c r="J5" s="334"/>
      <c r="K5" s="333"/>
    </row>
    <row r="6" spans="1:14" ht="18.600000000000001" thickTop="1" thickBot="1">
      <c r="A6" s="4" t="str">
        <f>Inputs!A12</f>
        <v>Location:</v>
      </c>
      <c r="B6" s="68" t="str">
        <f>Inputs!AJ12</f>
        <v>Myanmar</v>
      </c>
      <c r="D6" s="5" t="str">
        <f>Inputs!A23</f>
        <v>Turret Mode:</v>
      </c>
      <c r="E6" s="6"/>
      <c r="F6" s="335">
        <f>Inputs!AJ23</f>
        <v>0</v>
      </c>
      <c r="G6" s="336"/>
      <c r="I6" s="149" t="str">
        <f>Inputs!A35</f>
        <v>Item:</v>
      </c>
      <c r="J6" s="151" t="s">
        <v>10</v>
      </c>
      <c r="K6" s="150" t="s">
        <v>11</v>
      </c>
    </row>
    <row r="7" spans="1:14" ht="18.600000000000001" thickTop="1" thickBot="1">
      <c r="A7" s="4" t="str">
        <f>Inputs!A13</f>
        <v>Date:</v>
      </c>
      <c r="B7" s="69">
        <f>Inputs!AJ13</f>
        <v>0</v>
      </c>
      <c r="D7" s="5" t="str">
        <f>Inputs!A24</f>
        <v>Ammunition:</v>
      </c>
      <c r="E7" s="8"/>
      <c r="F7" s="335" t="str">
        <f>Inputs!AJ24</f>
        <v>25 mm HE</v>
      </c>
      <c r="G7" s="336"/>
      <c r="I7" s="9" t="s">
        <v>14</v>
      </c>
      <c r="J7" s="70">
        <f>Inputs!AJ36</f>
        <v>0</v>
      </c>
      <c r="K7" s="71">
        <f>Inputs!AK36</f>
        <v>0</v>
      </c>
    </row>
    <row r="8" spans="1:14" ht="18.600000000000001" thickTop="1" thickBot="1">
      <c r="A8" s="4" t="str">
        <f>Inputs!A15</f>
        <v>Range [m]:</v>
      </c>
      <c r="B8" s="120">
        <f>Inputs!AJ15</f>
        <v>0</v>
      </c>
      <c r="D8" s="5" t="str">
        <f>Inputs!A25</f>
        <v>Aiming Through (Camera):</v>
      </c>
      <c r="E8" s="56"/>
      <c r="F8" s="335">
        <f>Inputs!AJ25</f>
        <v>0</v>
      </c>
      <c r="G8" s="336"/>
      <c r="I8" s="7" t="s">
        <v>16</v>
      </c>
      <c r="J8" s="70">
        <f>Inputs!AJ37</f>
        <v>0</v>
      </c>
      <c r="K8" s="71">
        <f>Inputs!AK37</f>
        <v>0</v>
      </c>
    </row>
    <row r="9" spans="1:14" ht="18.600000000000001" thickTop="1" thickBot="1">
      <c r="A9" s="332" t="str">
        <f>Inputs!A16</f>
        <v>Target Size:</v>
      </c>
      <c r="B9" s="333"/>
      <c r="D9" s="332" t="str">
        <f>Inputs!A26</f>
        <v>Environmental Conditions:</v>
      </c>
      <c r="E9" s="334"/>
      <c r="F9" s="334"/>
      <c r="G9" s="333"/>
      <c r="H9" s="10"/>
      <c r="I9" s="11" t="s">
        <v>19</v>
      </c>
      <c r="J9" s="70">
        <f>Inputs!AJ38</f>
        <v>0</v>
      </c>
      <c r="K9" s="71">
        <f>Inputs!AK38</f>
        <v>0</v>
      </c>
    </row>
    <row r="10" spans="1:14" ht="18.600000000000001" thickTop="1" thickBot="1">
      <c r="A10" s="4" t="str">
        <f>Inputs!AJ16</f>
        <v>Traverse Size [m]</v>
      </c>
      <c r="B10" s="38">
        <f>Inputs!AJ17</f>
        <v>2.2999999999999998</v>
      </c>
      <c r="D10" s="5" t="str">
        <f>Inputs!A27</f>
        <v>Air Temperature [°C]:</v>
      </c>
      <c r="E10" s="6"/>
      <c r="F10" s="325">
        <f>Inputs!AJ27</f>
        <v>0</v>
      </c>
      <c r="G10" s="326"/>
      <c r="I10" s="332" t="str">
        <f>Inputs!A39</f>
        <v>Rounds Information:</v>
      </c>
      <c r="J10" s="334"/>
      <c r="K10" s="333"/>
    </row>
    <row r="11" spans="1:14" ht="18.600000000000001" thickTop="1" thickBot="1">
      <c r="A11" s="4" t="str">
        <f>Inputs!AK16</f>
        <v>Elevation Size [m]</v>
      </c>
      <c r="B11" s="38">
        <f>Inputs!AK17</f>
        <v>2.2999999999999998</v>
      </c>
      <c r="D11" s="5" t="str">
        <f>Inputs!A28</f>
        <v>Altitude [m]:</v>
      </c>
      <c r="E11" s="8"/>
      <c r="F11" s="325">
        <f>Inputs!AJ28</f>
        <v>0</v>
      </c>
      <c r="G11" s="326"/>
      <c r="H11" s="148"/>
      <c r="I11" s="323" t="str">
        <f>Inputs!A40</f>
        <v>Rounds Type</v>
      </c>
      <c r="J11" s="324"/>
      <c r="K11" s="119" t="str">
        <f>Inputs!AJ40</f>
        <v>No. of Rounds</v>
      </c>
    </row>
    <row r="12" spans="1:14" ht="18.600000000000001" thickTop="1" thickBot="1">
      <c r="A12" s="4" t="str">
        <f>Inputs!AJ18</f>
        <v>Traverse Size [mills]</v>
      </c>
      <c r="B12" s="38" t="e">
        <f>Inputs!AJ19</f>
        <v>#DIV/0!</v>
      </c>
      <c r="D12" s="5" t="str">
        <f>Inputs!A29</f>
        <v>Ammu. Temp. [°C]:</v>
      </c>
      <c r="E12" s="8"/>
      <c r="F12" s="325">
        <f>Inputs!AJ29</f>
        <v>0</v>
      </c>
      <c r="G12" s="326"/>
      <c r="H12" s="148"/>
      <c r="I12" s="323" t="str">
        <f>Inputs!A41</f>
        <v>Warm-Up</v>
      </c>
      <c r="J12" s="324"/>
      <c r="K12" s="39">
        <f>Inputs!AJ41</f>
        <v>0</v>
      </c>
    </row>
    <row r="13" spans="1:14" ht="18.600000000000001" thickTop="1" thickBot="1">
      <c r="A13" s="4" t="str">
        <f>Inputs!AK18</f>
        <v>Elevation Size [mills]</v>
      </c>
      <c r="B13" s="38" t="e">
        <f>Inputs!AK19</f>
        <v>#DIV/0!</v>
      </c>
      <c r="D13" s="5" t="str">
        <f>Inputs!A30</f>
        <v>Crosswind [m/s]:</v>
      </c>
      <c r="E13" s="13"/>
      <c r="F13" s="325">
        <f>Inputs!AJ30</f>
        <v>0</v>
      </c>
      <c r="G13" s="326"/>
      <c r="H13" s="148"/>
      <c r="I13" s="323" t="str">
        <f>Inputs!A42</f>
        <v>Real Firing</v>
      </c>
      <c r="J13" s="324"/>
      <c r="K13" s="39">
        <f>Inputs!AJ42</f>
        <v>0</v>
      </c>
    </row>
    <row r="14" spans="1:14" ht="18.600000000000001" thickTop="1" thickBot="1">
      <c r="A14" s="4" t="str">
        <f>Inputs!A20</f>
        <v>Fire Type</v>
      </c>
      <c r="B14" s="38">
        <f>Inputs!AJ20</f>
        <v>0</v>
      </c>
      <c r="D14" s="327" t="str">
        <f>Inputs!A31</f>
        <v>Gun Jump:</v>
      </c>
      <c r="E14" s="328"/>
      <c r="F14" s="41" t="str">
        <f>Inputs!AK31</f>
        <v>Traverse</v>
      </c>
      <c r="G14" s="42" t="str">
        <f>Inputs!AJ31</f>
        <v>Elevation</v>
      </c>
      <c r="H14" s="148"/>
      <c r="I14" s="323" t="str">
        <f>Inputs!A43</f>
        <v xml:space="preserve">Total in Target: </v>
      </c>
      <c r="J14" s="324"/>
      <c r="K14" s="39">
        <f>Inputs!AJ43</f>
        <v>0</v>
      </c>
    </row>
    <row r="15" spans="1:14" ht="19.5" customHeight="1" thickTop="1" thickBot="1">
      <c r="A15" s="4" t="str">
        <f>Inputs!A14</f>
        <v>Time:</v>
      </c>
      <c r="B15" s="37">
        <f>Inputs!AJ14</f>
        <v>0</v>
      </c>
      <c r="C15" s="14"/>
      <c r="D15" s="329" t="str">
        <f>Inputs!A32</f>
        <v>Single</v>
      </c>
      <c r="E15" s="321"/>
      <c r="F15" s="36">
        <f>Inputs!AK32</f>
        <v>0</v>
      </c>
      <c r="G15" s="36">
        <f>Inputs!AJ32</f>
        <v>0</v>
      </c>
      <c r="H15" s="15"/>
      <c r="I15" s="323" t="str">
        <f>Inputs!A44</f>
        <v>Missing rounds</v>
      </c>
      <c r="J15" s="324"/>
      <c r="K15" s="39">
        <f>Inputs!AJ44</f>
        <v>0</v>
      </c>
    </row>
    <row r="16" spans="1:14" ht="19.5" customHeight="1" thickTop="1" thickBot="1">
      <c r="A16" s="4" t="str">
        <f>Inputs!A21</f>
        <v>A0- M.Velocity</v>
      </c>
      <c r="B16" s="38">
        <f>Inputs!AJ21</f>
        <v>0</v>
      </c>
      <c r="C16" s="14"/>
      <c r="D16" s="330" t="str">
        <f>Inputs!A33</f>
        <v>Burst</v>
      </c>
      <c r="E16" s="331"/>
      <c r="F16" s="36">
        <f>Inputs!AK33</f>
        <v>0</v>
      </c>
      <c r="G16" s="36">
        <f>Inputs!AJ33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48"/>
      <c r="V18" s="2"/>
    </row>
    <row r="19" spans="1:22" ht="18.600000000000001" thickTop="1" thickBot="1">
      <c r="A19" s="317"/>
      <c r="B19" s="318"/>
      <c r="C19" s="306"/>
      <c r="D19" s="147" t="s">
        <v>33</v>
      </c>
      <c r="E19" s="12" t="s">
        <v>34</v>
      </c>
      <c r="F19" s="12" t="s">
        <v>33</v>
      </c>
      <c r="G19" s="12" t="s">
        <v>34</v>
      </c>
      <c r="H19" s="306"/>
      <c r="I19" s="306"/>
      <c r="J19" s="113"/>
      <c r="K19" s="113"/>
      <c r="U19" s="148"/>
      <c r="V19" s="2"/>
    </row>
    <row r="20" spans="1:22" ht="18.600000000000001" thickTop="1" thickBot="1">
      <c r="A20" s="146"/>
      <c r="B20" s="48">
        <f>Inputs!A53</f>
        <v>1</v>
      </c>
      <c r="C20" s="47">
        <f t="shared" ref="C20:C49" si="0">$B$8</f>
        <v>0</v>
      </c>
      <c r="D20" s="49" t="e">
        <f>IF(Inputs!AJ53="",NA(),Inputs!AJ53)</f>
        <v>#N/A</v>
      </c>
      <c r="E20" s="49" t="e">
        <f>IF(Inputs!AK53="",NA(),Inputs!AK53)</f>
        <v>#N/A</v>
      </c>
      <c r="F20" s="24" t="e">
        <f>IF(ISBLANK(D20*10/C20)," ",D20*10/C20)</f>
        <v>#N/A</v>
      </c>
      <c r="G20" s="24" t="e">
        <f>IF(ISBLANK(E20*10/C20)," ",E20*10/C20)</f>
        <v>#N/A</v>
      </c>
      <c r="H20" s="96">
        <f t="shared" ref="H20:H49" si="1">$B$7</f>
        <v>0</v>
      </c>
      <c r="I20" s="25">
        <f>$B$15</f>
        <v>0</v>
      </c>
      <c r="J20" s="114"/>
      <c r="K20" s="114"/>
      <c r="U20" s="148"/>
      <c r="V20" s="2"/>
    </row>
    <row r="21" spans="1:22" ht="18" thickBot="1">
      <c r="A21" s="146"/>
      <c r="B21" s="48">
        <f>Inputs!A54</f>
        <v>2</v>
      </c>
      <c r="C21" s="47">
        <f t="shared" si="0"/>
        <v>0</v>
      </c>
      <c r="D21" s="49" t="e">
        <f>IF(Inputs!AJ54="",NA(),Inputs!AJ54)</f>
        <v>#N/A</v>
      </c>
      <c r="E21" s="49" t="e">
        <f>IF(Inputs!AK54="",NA(),Inputs!AK54)</f>
        <v>#N/A</v>
      </c>
      <c r="F21" s="24" t="e">
        <f t="shared" ref="F21:F49" si="2">IF(ISBLANK(D21*10/C21)," ",D21*10/C21)</f>
        <v>#N/A</v>
      </c>
      <c r="G21" s="24" t="e">
        <f t="shared" ref="G21:G49" si="3">IF(ISBLANK(E21*10/C21)," ",E21*10/C21)</f>
        <v>#N/A</v>
      </c>
      <c r="H21" s="96">
        <f t="shared" si="1"/>
        <v>0</v>
      </c>
      <c r="I21" s="25">
        <f t="shared" ref="I21:I49" si="4">$B$15</f>
        <v>0</v>
      </c>
      <c r="J21" s="114"/>
      <c r="K21" s="114"/>
      <c r="U21" s="148"/>
      <c r="V21" s="2"/>
    </row>
    <row r="22" spans="1:22" ht="18" thickBot="1">
      <c r="A22" s="146"/>
      <c r="B22" s="48">
        <f>Inputs!A55</f>
        <v>3</v>
      </c>
      <c r="C22" s="47">
        <f>$B$8</f>
        <v>0</v>
      </c>
      <c r="D22" s="49" t="e">
        <f>IF(Inputs!AJ55="",NA(),Inputs!AJ55)</f>
        <v>#N/A</v>
      </c>
      <c r="E22" s="49" t="e">
        <f>IF(Inputs!AK55="",NA(),Inputs!AK55)</f>
        <v>#N/A</v>
      </c>
      <c r="F22" s="24" t="e">
        <f t="shared" si="2"/>
        <v>#N/A</v>
      </c>
      <c r="G22" s="24" t="e">
        <f t="shared" si="3"/>
        <v>#N/A</v>
      </c>
      <c r="H22" s="96">
        <f t="shared" si="1"/>
        <v>0</v>
      </c>
      <c r="I22" s="25">
        <f t="shared" si="4"/>
        <v>0</v>
      </c>
      <c r="J22" s="114"/>
      <c r="K22" s="114"/>
      <c r="U22" s="148"/>
      <c r="V22" s="2"/>
    </row>
    <row r="23" spans="1:22" ht="18" thickBot="1">
      <c r="A23" s="146"/>
      <c r="B23" s="48">
        <f>Inputs!A56</f>
        <v>4</v>
      </c>
      <c r="C23" s="47">
        <f t="shared" si="0"/>
        <v>0</v>
      </c>
      <c r="D23" s="49" t="e">
        <f>IF(Inputs!AJ56="",NA(),Inputs!AJ56)</f>
        <v>#N/A</v>
      </c>
      <c r="E23" s="49" t="e">
        <f>IF(Inputs!AK56="",NA(),Inputs!AK56)</f>
        <v>#N/A</v>
      </c>
      <c r="F23" s="24" t="e">
        <f t="shared" si="2"/>
        <v>#N/A</v>
      </c>
      <c r="G23" s="24" t="e">
        <f t="shared" si="3"/>
        <v>#N/A</v>
      </c>
      <c r="H23" s="96">
        <f t="shared" si="1"/>
        <v>0</v>
      </c>
      <c r="I23" s="25">
        <f t="shared" si="4"/>
        <v>0</v>
      </c>
      <c r="J23" s="114"/>
      <c r="K23" s="114"/>
      <c r="U23" s="148"/>
      <c r="V23" s="2"/>
    </row>
    <row r="24" spans="1:22" ht="18" thickBot="1">
      <c r="A24" s="146"/>
      <c r="B24" s="48">
        <f>Inputs!A57</f>
        <v>5</v>
      </c>
      <c r="C24" s="47">
        <f t="shared" si="0"/>
        <v>0</v>
      </c>
      <c r="D24" s="49" t="e">
        <f>IF(Inputs!AJ57="",NA(),Inputs!AJ57)</f>
        <v>#N/A</v>
      </c>
      <c r="E24" s="49" t="e">
        <f>IF(Inputs!AK57="",NA(),Inputs!AK57)</f>
        <v>#N/A</v>
      </c>
      <c r="F24" s="24" t="e">
        <f t="shared" si="2"/>
        <v>#N/A</v>
      </c>
      <c r="G24" s="24" t="e">
        <f t="shared" si="3"/>
        <v>#N/A</v>
      </c>
      <c r="H24" s="96">
        <f t="shared" si="1"/>
        <v>0</v>
      </c>
      <c r="I24" s="25">
        <f t="shared" si="4"/>
        <v>0</v>
      </c>
      <c r="J24" s="114"/>
      <c r="K24" s="114"/>
      <c r="U24" s="148"/>
      <c r="V24" s="2"/>
    </row>
    <row r="25" spans="1:22" ht="18" thickBot="1">
      <c r="A25" s="146"/>
      <c r="B25" s="48">
        <f>Inputs!A58</f>
        <v>6</v>
      </c>
      <c r="C25" s="47">
        <f t="shared" si="0"/>
        <v>0</v>
      </c>
      <c r="D25" s="49" t="e">
        <f>IF(Inputs!AJ58="",NA(),Inputs!AJ58)</f>
        <v>#N/A</v>
      </c>
      <c r="E25" s="49" t="e">
        <f>IF(Inputs!AK58="",NA(),Inputs!AK58)</f>
        <v>#N/A</v>
      </c>
      <c r="F25" s="24" t="e">
        <f t="shared" si="2"/>
        <v>#N/A</v>
      </c>
      <c r="G25" s="24" t="e">
        <f t="shared" si="3"/>
        <v>#N/A</v>
      </c>
      <c r="H25" s="96">
        <f t="shared" si="1"/>
        <v>0</v>
      </c>
      <c r="I25" s="25">
        <f t="shared" si="4"/>
        <v>0</v>
      </c>
      <c r="J25" s="114"/>
      <c r="K25" s="114"/>
      <c r="U25" s="148"/>
      <c r="V25" s="2"/>
    </row>
    <row r="26" spans="1:22" ht="18" thickBot="1">
      <c r="A26" s="146"/>
      <c r="B26" s="48">
        <f>Inputs!A59</f>
        <v>7</v>
      </c>
      <c r="C26" s="47">
        <f t="shared" si="0"/>
        <v>0</v>
      </c>
      <c r="D26" s="49" t="e">
        <f>IF(Inputs!AJ59="",NA(),Inputs!AJ59)</f>
        <v>#N/A</v>
      </c>
      <c r="E26" s="49" t="e">
        <f>IF(Inputs!AK59="",NA(),Inputs!AK59)</f>
        <v>#N/A</v>
      </c>
      <c r="F26" s="24" t="e">
        <f t="shared" si="2"/>
        <v>#N/A</v>
      </c>
      <c r="G26" s="24" t="e">
        <f t="shared" si="3"/>
        <v>#N/A</v>
      </c>
      <c r="H26" s="96">
        <f t="shared" si="1"/>
        <v>0</v>
      </c>
      <c r="I26" s="25">
        <f t="shared" si="4"/>
        <v>0</v>
      </c>
      <c r="J26" s="114"/>
      <c r="K26" s="114"/>
      <c r="U26" s="148"/>
      <c r="V26" s="2"/>
    </row>
    <row r="27" spans="1:22" ht="18" thickBot="1">
      <c r="A27" s="146"/>
      <c r="B27" s="48">
        <f>Inputs!A60</f>
        <v>8</v>
      </c>
      <c r="C27" s="47">
        <f t="shared" si="0"/>
        <v>0</v>
      </c>
      <c r="D27" s="49" t="e">
        <f>IF(Inputs!AJ60="",NA(),Inputs!AJ60)</f>
        <v>#N/A</v>
      </c>
      <c r="E27" s="49" t="e">
        <f>IF(Inputs!AK60="",NA(),Inputs!AK60)</f>
        <v>#N/A</v>
      </c>
      <c r="F27" s="24" t="e">
        <f t="shared" si="2"/>
        <v>#N/A</v>
      </c>
      <c r="G27" s="24" t="e">
        <f t="shared" si="3"/>
        <v>#N/A</v>
      </c>
      <c r="H27" s="96">
        <f t="shared" si="1"/>
        <v>0</v>
      </c>
      <c r="I27" s="25">
        <f t="shared" si="4"/>
        <v>0</v>
      </c>
      <c r="J27" s="114"/>
      <c r="K27" s="114"/>
      <c r="U27" s="148"/>
      <c r="V27" s="2"/>
    </row>
    <row r="28" spans="1:22" ht="18" thickBot="1">
      <c r="A28" s="146"/>
      <c r="B28" s="48">
        <f>Inputs!A61</f>
        <v>9</v>
      </c>
      <c r="C28" s="47">
        <f t="shared" si="0"/>
        <v>0</v>
      </c>
      <c r="D28" s="49" t="e">
        <f>IF(Inputs!AJ61="",NA(),Inputs!AJ61)</f>
        <v>#N/A</v>
      </c>
      <c r="E28" s="49" t="e">
        <f>IF(Inputs!AK61="",NA(),Inputs!AK61)</f>
        <v>#N/A</v>
      </c>
      <c r="F28" s="24" t="e">
        <f t="shared" si="2"/>
        <v>#N/A</v>
      </c>
      <c r="G28" s="24" t="e">
        <f t="shared" si="3"/>
        <v>#N/A</v>
      </c>
      <c r="H28" s="96">
        <f t="shared" si="1"/>
        <v>0</v>
      </c>
      <c r="I28" s="25">
        <f t="shared" si="4"/>
        <v>0</v>
      </c>
      <c r="J28" s="114"/>
      <c r="K28" s="114"/>
      <c r="U28" s="148"/>
      <c r="V28" s="2"/>
    </row>
    <row r="29" spans="1:22" ht="18" thickBot="1">
      <c r="A29" s="146"/>
      <c r="B29" s="48">
        <f>Inputs!A62</f>
        <v>10</v>
      </c>
      <c r="C29" s="47">
        <f t="shared" si="0"/>
        <v>0</v>
      </c>
      <c r="D29" s="49" t="e">
        <f>IF(Inputs!AJ62="",NA(),Inputs!AJ62)</f>
        <v>#N/A</v>
      </c>
      <c r="E29" s="49" t="e">
        <f>IF(Inputs!AK62="",NA(),Inputs!AK62)</f>
        <v>#N/A</v>
      </c>
      <c r="F29" s="24" t="e">
        <f t="shared" si="2"/>
        <v>#N/A</v>
      </c>
      <c r="G29" s="24" t="e">
        <f t="shared" si="3"/>
        <v>#N/A</v>
      </c>
      <c r="H29" s="96">
        <f t="shared" si="1"/>
        <v>0</v>
      </c>
      <c r="I29" s="25">
        <f t="shared" si="4"/>
        <v>0</v>
      </c>
      <c r="J29" s="114"/>
      <c r="K29" s="114"/>
      <c r="U29" s="148"/>
      <c r="V29" s="2"/>
    </row>
    <row r="30" spans="1:22" ht="18" thickBot="1">
      <c r="A30" s="146"/>
      <c r="B30" s="48">
        <f>Inputs!A63</f>
        <v>11</v>
      </c>
      <c r="C30" s="47">
        <f t="shared" si="0"/>
        <v>0</v>
      </c>
      <c r="D30" s="49" t="e">
        <f>IF(Inputs!AJ63="",NA(),Inputs!AJ63)</f>
        <v>#N/A</v>
      </c>
      <c r="E30" s="49" t="e">
        <f>IF(Inputs!AK63="",NA(),Inputs!AK63)</f>
        <v>#N/A</v>
      </c>
      <c r="F30" s="24" t="e">
        <f t="shared" si="2"/>
        <v>#N/A</v>
      </c>
      <c r="G30" s="24" t="e">
        <f t="shared" si="3"/>
        <v>#N/A</v>
      </c>
      <c r="H30" s="96">
        <f t="shared" si="1"/>
        <v>0</v>
      </c>
      <c r="I30" s="25">
        <f t="shared" si="4"/>
        <v>0</v>
      </c>
      <c r="J30" s="114"/>
      <c r="K30" s="114"/>
      <c r="U30" s="148"/>
      <c r="V30" s="2"/>
    </row>
    <row r="31" spans="1:22" ht="18" thickBot="1">
      <c r="A31" s="146"/>
      <c r="B31" s="48">
        <f>Inputs!A64</f>
        <v>12</v>
      </c>
      <c r="C31" s="47">
        <f t="shared" si="0"/>
        <v>0</v>
      </c>
      <c r="D31" s="49" t="e">
        <f>IF(Inputs!AJ64="",NA(),Inputs!AJ64)</f>
        <v>#N/A</v>
      </c>
      <c r="E31" s="49" t="e">
        <f>IF(Inputs!AK64="",NA(),Inputs!AK64)</f>
        <v>#N/A</v>
      </c>
      <c r="F31" s="24" t="e">
        <f t="shared" si="2"/>
        <v>#N/A</v>
      </c>
      <c r="G31" s="24" t="e">
        <f t="shared" si="3"/>
        <v>#N/A</v>
      </c>
      <c r="H31" s="96">
        <f t="shared" si="1"/>
        <v>0</v>
      </c>
      <c r="I31" s="25">
        <f t="shared" si="4"/>
        <v>0</v>
      </c>
      <c r="J31" s="114"/>
      <c r="K31" s="114"/>
      <c r="U31" s="148"/>
      <c r="V31" s="2"/>
    </row>
    <row r="32" spans="1:22" ht="18" thickBot="1">
      <c r="A32" s="146"/>
      <c r="B32" s="48">
        <f>Inputs!A65</f>
        <v>13</v>
      </c>
      <c r="C32" s="47">
        <f t="shared" si="0"/>
        <v>0</v>
      </c>
      <c r="D32" s="49" t="e">
        <f>IF(Inputs!AJ65="",NA(),Inputs!AJ65)</f>
        <v>#N/A</v>
      </c>
      <c r="E32" s="49" t="e">
        <f>IF(Inputs!AK65="",NA(),Inputs!AK65)</f>
        <v>#N/A</v>
      </c>
      <c r="F32" s="24" t="e">
        <f t="shared" si="2"/>
        <v>#N/A</v>
      </c>
      <c r="G32" s="24" t="e">
        <f t="shared" si="3"/>
        <v>#N/A</v>
      </c>
      <c r="H32" s="96">
        <f t="shared" si="1"/>
        <v>0</v>
      </c>
      <c r="I32" s="25">
        <f t="shared" si="4"/>
        <v>0</v>
      </c>
      <c r="J32" s="114"/>
      <c r="K32" s="114"/>
      <c r="U32" s="148"/>
      <c r="V32" s="2"/>
    </row>
    <row r="33" spans="1:22" ht="18" thickBot="1">
      <c r="A33" s="146"/>
      <c r="B33" s="48">
        <f>Inputs!A66</f>
        <v>14</v>
      </c>
      <c r="C33" s="47">
        <f t="shared" si="0"/>
        <v>0</v>
      </c>
      <c r="D33" s="49" t="e">
        <f>IF(Inputs!AJ66="",NA(),Inputs!AJ66)</f>
        <v>#N/A</v>
      </c>
      <c r="E33" s="49" t="e">
        <f>IF(Inputs!AK66="",NA(),Inputs!AK66)</f>
        <v>#N/A</v>
      </c>
      <c r="F33" s="24" t="e">
        <f t="shared" si="2"/>
        <v>#N/A</v>
      </c>
      <c r="G33" s="24" t="e">
        <f t="shared" si="3"/>
        <v>#N/A</v>
      </c>
      <c r="H33" s="96">
        <f t="shared" si="1"/>
        <v>0</v>
      </c>
      <c r="I33" s="25">
        <f t="shared" si="4"/>
        <v>0</v>
      </c>
      <c r="J33" s="114"/>
      <c r="K33" s="114"/>
      <c r="U33" s="148"/>
      <c r="V33" s="2"/>
    </row>
    <row r="34" spans="1:22" ht="18" thickBot="1">
      <c r="A34" s="146"/>
      <c r="B34" s="48">
        <f>Inputs!A67</f>
        <v>15</v>
      </c>
      <c r="C34" s="47">
        <f t="shared" si="0"/>
        <v>0</v>
      </c>
      <c r="D34" s="49" t="e">
        <f>IF(Inputs!AJ67="",NA(),Inputs!AJ67)</f>
        <v>#N/A</v>
      </c>
      <c r="E34" s="49" t="e">
        <f>IF(Inputs!AK67="",NA(),Inputs!AK67)</f>
        <v>#N/A</v>
      </c>
      <c r="F34" s="24" t="e">
        <f t="shared" si="2"/>
        <v>#N/A</v>
      </c>
      <c r="G34" s="24" t="e">
        <f t="shared" si="3"/>
        <v>#N/A</v>
      </c>
      <c r="H34" s="96">
        <f t="shared" si="1"/>
        <v>0</v>
      </c>
      <c r="I34" s="25">
        <f t="shared" si="4"/>
        <v>0</v>
      </c>
      <c r="J34" s="114"/>
      <c r="K34" s="114"/>
      <c r="U34" s="148"/>
      <c r="V34" s="2"/>
    </row>
    <row r="35" spans="1:22" ht="18" thickBot="1">
      <c r="A35" s="146"/>
      <c r="B35" s="48">
        <f>Inputs!A68</f>
        <v>16</v>
      </c>
      <c r="C35" s="47">
        <f t="shared" si="0"/>
        <v>0</v>
      </c>
      <c r="D35" s="49" t="e">
        <f>IF(Inputs!AJ68="",NA(),Inputs!AJ68)</f>
        <v>#N/A</v>
      </c>
      <c r="E35" s="49" t="e">
        <f>IF(Inputs!AK68="",NA(),Inputs!AK68)</f>
        <v>#N/A</v>
      </c>
      <c r="F35" s="24" t="e">
        <f t="shared" si="2"/>
        <v>#N/A</v>
      </c>
      <c r="G35" s="24" t="e">
        <f t="shared" si="3"/>
        <v>#N/A</v>
      </c>
      <c r="H35" s="96">
        <f t="shared" si="1"/>
        <v>0</v>
      </c>
      <c r="I35" s="25">
        <f t="shared" si="4"/>
        <v>0</v>
      </c>
      <c r="J35" s="114"/>
      <c r="K35" s="114"/>
      <c r="U35" s="148"/>
      <c r="V35" s="2"/>
    </row>
    <row r="36" spans="1:22" ht="18" thickBot="1">
      <c r="A36" s="146"/>
      <c r="B36" s="48">
        <f>Inputs!A69</f>
        <v>17</v>
      </c>
      <c r="C36" s="47">
        <f t="shared" si="0"/>
        <v>0</v>
      </c>
      <c r="D36" s="49" t="e">
        <f>IF(Inputs!AJ69="",NA(),Inputs!AJ69)</f>
        <v>#N/A</v>
      </c>
      <c r="E36" s="49" t="e">
        <f>IF(Inputs!AK69="",NA(),Inputs!AK69)</f>
        <v>#N/A</v>
      </c>
      <c r="F36" s="24" t="e">
        <f t="shared" si="2"/>
        <v>#N/A</v>
      </c>
      <c r="G36" s="24" t="e">
        <f t="shared" si="3"/>
        <v>#N/A</v>
      </c>
      <c r="H36" s="96">
        <f t="shared" si="1"/>
        <v>0</v>
      </c>
      <c r="I36" s="25">
        <f t="shared" si="4"/>
        <v>0</v>
      </c>
      <c r="J36" s="114"/>
      <c r="K36" s="114"/>
      <c r="U36" s="148"/>
      <c r="V36" s="2"/>
    </row>
    <row r="37" spans="1:22" ht="18" thickBot="1">
      <c r="A37" s="146"/>
      <c r="B37" s="48">
        <f>Inputs!A70</f>
        <v>18</v>
      </c>
      <c r="C37" s="47">
        <f t="shared" si="0"/>
        <v>0</v>
      </c>
      <c r="D37" s="49" t="e">
        <f>IF(Inputs!AJ70="",NA(),Inputs!AJ70)</f>
        <v>#N/A</v>
      </c>
      <c r="E37" s="49" t="e">
        <f>IF(Inputs!AK70="",NA(),Inputs!AK70)</f>
        <v>#N/A</v>
      </c>
      <c r="F37" s="24" t="e">
        <f t="shared" si="2"/>
        <v>#N/A</v>
      </c>
      <c r="G37" s="24" t="e">
        <f t="shared" si="3"/>
        <v>#N/A</v>
      </c>
      <c r="H37" s="96">
        <f t="shared" si="1"/>
        <v>0</v>
      </c>
      <c r="I37" s="25">
        <f t="shared" si="4"/>
        <v>0</v>
      </c>
      <c r="J37" s="114"/>
      <c r="K37" s="114"/>
      <c r="U37" s="148"/>
      <c r="V37" s="2"/>
    </row>
    <row r="38" spans="1:22" ht="18" thickBot="1">
      <c r="A38" s="146"/>
      <c r="B38" s="48">
        <f>Inputs!A71</f>
        <v>19</v>
      </c>
      <c r="C38" s="47">
        <f t="shared" si="0"/>
        <v>0</v>
      </c>
      <c r="D38" s="49" t="e">
        <f>IF(Inputs!AJ71="",NA(),Inputs!AJ71)</f>
        <v>#N/A</v>
      </c>
      <c r="E38" s="49" t="e">
        <f>IF(Inputs!AK71="",NA(),Inputs!AK71)</f>
        <v>#N/A</v>
      </c>
      <c r="F38" s="24" t="e">
        <f t="shared" si="2"/>
        <v>#N/A</v>
      </c>
      <c r="G38" s="24" t="e">
        <f t="shared" si="3"/>
        <v>#N/A</v>
      </c>
      <c r="H38" s="96">
        <f t="shared" si="1"/>
        <v>0</v>
      </c>
      <c r="I38" s="25">
        <f t="shared" si="4"/>
        <v>0</v>
      </c>
      <c r="J38" s="114"/>
      <c r="K38" s="114"/>
      <c r="U38" s="148"/>
      <c r="V38" s="2"/>
    </row>
    <row r="39" spans="1:22" ht="18" thickBot="1">
      <c r="A39" s="146"/>
      <c r="B39" s="48">
        <f>Inputs!A72</f>
        <v>20</v>
      </c>
      <c r="C39" s="47">
        <f t="shared" si="0"/>
        <v>0</v>
      </c>
      <c r="D39" s="49" t="e">
        <f>IF(Inputs!AJ72="",NA(),Inputs!AJ72)</f>
        <v>#N/A</v>
      </c>
      <c r="E39" s="49" t="e">
        <f>IF(Inputs!AK72="",NA(),Inputs!AK72)</f>
        <v>#N/A</v>
      </c>
      <c r="F39" s="24" t="e">
        <f t="shared" si="2"/>
        <v>#N/A</v>
      </c>
      <c r="G39" s="24" t="e">
        <f t="shared" si="3"/>
        <v>#N/A</v>
      </c>
      <c r="H39" s="96">
        <f t="shared" si="1"/>
        <v>0</v>
      </c>
      <c r="I39" s="25">
        <f t="shared" si="4"/>
        <v>0</v>
      </c>
      <c r="J39" s="114"/>
      <c r="K39" s="114"/>
      <c r="U39" s="148"/>
      <c r="V39" s="2"/>
    </row>
    <row r="40" spans="1:22" ht="18" thickBot="1">
      <c r="A40" s="146"/>
      <c r="B40" s="48">
        <f>Inputs!A73</f>
        <v>21</v>
      </c>
      <c r="C40" s="47">
        <f t="shared" si="0"/>
        <v>0</v>
      </c>
      <c r="D40" s="49" t="e">
        <f>IF(Inputs!AJ73="",NA(),Inputs!AJ73)</f>
        <v>#N/A</v>
      </c>
      <c r="E40" s="49" t="e">
        <f>IF(Inputs!AK73="",NA(),Inputs!AK73)</f>
        <v>#N/A</v>
      </c>
      <c r="F40" s="24" t="e">
        <f t="shared" si="2"/>
        <v>#N/A</v>
      </c>
      <c r="G40" s="24" t="e">
        <f t="shared" si="3"/>
        <v>#N/A</v>
      </c>
      <c r="H40" s="96">
        <f t="shared" si="1"/>
        <v>0</v>
      </c>
      <c r="I40" s="25">
        <f t="shared" si="4"/>
        <v>0</v>
      </c>
      <c r="J40" s="114"/>
      <c r="K40" s="114"/>
      <c r="U40" s="148"/>
      <c r="V40" s="2"/>
    </row>
    <row r="41" spans="1:22" ht="18" thickBot="1">
      <c r="A41" s="146"/>
      <c r="B41" s="48">
        <f>Inputs!A74</f>
        <v>22</v>
      </c>
      <c r="C41" s="47">
        <f t="shared" si="0"/>
        <v>0</v>
      </c>
      <c r="D41" s="49" t="e">
        <f>IF(Inputs!AJ74="",NA(),Inputs!AJ74)</f>
        <v>#N/A</v>
      </c>
      <c r="E41" s="49" t="e">
        <f>IF(Inputs!AK74="",NA(),Inputs!AK74)</f>
        <v>#N/A</v>
      </c>
      <c r="F41" s="24" t="e">
        <f t="shared" si="2"/>
        <v>#N/A</v>
      </c>
      <c r="G41" s="24" t="e">
        <f t="shared" si="3"/>
        <v>#N/A</v>
      </c>
      <c r="H41" s="96">
        <f t="shared" si="1"/>
        <v>0</v>
      </c>
      <c r="I41" s="25">
        <f t="shared" si="4"/>
        <v>0</v>
      </c>
      <c r="J41" s="114"/>
      <c r="K41" s="114"/>
      <c r="U41" s="148"/>
      <c r="V41" s="2"/>
    </row>
    <row r="42" spans="1:22" ht="18" thickBot="1">
      <c r="A42" s="146"/>
      <c r="B42" s="48">
        <f>Inputs!A75</f>
        <v>23</v>
      </c>
      <c r="C42" s="47">
        <f t="shared" si="0"/>
        <v>0</v>
      </c>
      <c r="D42" s="49" t="e">
        <f>IF(Inputs!AJ75="",NA(),Inputs!AJ75)</f>
        <v>#N/A</v>
      </c>
      <c r="E42" s="49" t="e">
        <f>IF(Inputs!AK75="",NA(),Inputs!AK75)</f>
        <v>#N/A</v>
      </c>
      <c r="F42" s="24" t="e">
        <f t="shared" si="2"/>
        <v>#N/A</v>
      </c>
      <c r="G42" s="24" t="e">
        <f t="shared" si="3"/>
        <v>#N/A</v>
      </c>
      <c r="H42" s="96">
        <f t="shared" si="1"/>
        <v>0</v>
      </c>
      <c r="I42" s="25">
        <f t="shared" si="4"/>
        <v>0</v>
      </c>
      <c r="J42" s="114"/>
      <c r="K42" s="114"/>
      <c r="U42" s="148"/>
      <c r="V42" s="2"/>
    </row>
    <row r="43" spans="1:22" ht="18" thickBot="1">
      <c r="A43" s="146"/>
      <c r="B43" s="48">
        <f>Inputs!A76</f>
        <v>24</v>
      </c>
      <c r="C43" s="47">
        <f t="shared" si="0"/>
        <v>0</v>
      </c>
      <c r="D43" s="49" t="e">
        <f>IF(Inputs!AJ76="",NA(),Inputs!AJ76)</f>
        <v>#N/A</v>
      </c>
      <c r="E43" s="49" t="e">
        <f>IF(Inputs!AK76="",NA(),Inputs!AK76)</f>
        <v>#N/A</v>
      </c>
      <c r="F43" s="24" t="e">
        <f t="shared" si="2"/>
        <v>#N/A</v>
      </c>
      <c r="G43" s="24" t="e">
        <f t="shared" si="3"/>
        <v>#N/A</v>
      </c>
      <c r="H43" s="96">
        <f t="shared" si="1"/>
        <v>0</v>
      </c>
      <c r="I43" s="25">
        <f t="shared" si="4"/>
        <v>0</v>
      </c>
      <c r="J43" s="114"/>
      <c r="K43" s="114"/>
      <c r="U43" s="148"/>
      <c r="V43" s="2"/>
    </row>
    <row r="44" spans="1:22" ht="18" thickBot="1">
      <c r="A44" s="146"/>
      <c r="B44" s="48">
        <f>Inputs!A77</f>
        <v>25</v>
      </c>
      <c r="C44" s="47">
        <f t="shared" si="0"/>
        <v>0</v>
      </c>
      <c r="D44" s="49" t="e">
        <f>IF(Inputs!AJ77="",NA(),Inputs!AJ77)</f>
        <v>#N/A</v>
      </c>
      <c r="E44" s="49" t="e">
        <f>IF(Inputs!AK77="",NA(),Inputs!AK77)</f>
        <v>#N/A</v>
      </c>
      <c r="F44" s="24" t="e">
        <f t="shared" si="2"/>
        <v>#N/A</v>
      </c>
      <c r="G44" s="24" t="e">
        <f t="shared" si="3"/>
        <v>#N/A</v>
      </c>
      <c r="H44" s="96">
        <f t="shared" si="1"/>
        <v>0</v>
      </c>
      <c r="I44" s="25">
        <f t="shared" si="4"/>
        <v>0</v>
      </c>
      <c r="J44" s="114"/>
      <c r="K44" s="114"/>
      <c r="U44" s="148"/>
      <c r="V44" s="2"/>
    </row>
    <row r="45" spans="1:22" ht="18" thickBot="1">
      <c r="A45" s="146"/>
      <c r="B45" s="48">
        <f>Inputs!A78</f>
        <v>26</v>
      </c>
      <c r="C45" s="47">
        <f t="shared" si="0"/>
        <v>0</v>
      </c>
      <c r="D45" s="49" t="e">
        <f>IF(Inputs!AJ78="",NA(),Inputs!AJ78)</f>
        <v>#N/A</v>
      </c>
      <c r="E45" s="49" t="e">
        <f>IF(Inputs!AK78="",NA(),Inputs!AK78)</f>
        <v>#N/A</v>
      </c>
      <c r="F45" s="24" t="e">
        <f t="shared" si="2"/>
        <v>#N/A</v>
      </c>
      <c r="G45" s="24" t="e">
        <f t="shared" si="3"/>
        <v>#N/A</v>
      </c>
      <c r="H45" s="96">
        <f t="shared" si="1"/>
        <v>0</v>
      </c>
      <c r="I45" s="25">
        <f t="shared" si="4"/>
        <v>0</v>
      </c>
      <c r="J45" s="114"/>
      <c r="K45" s="114"/>
      <c r="U45" s="148"/>
      <c r="V45" s="2"/>
    </row>
    <row r="46" spans="1:22" ht="18" thickBot="1">
      <c r="A46" s="146"/>
      <c r="B46" s="48">
        <f>Inputs!A79</f>
        <v>27</v>
      </c>
      <c r="C46" s="47">
        <f t="shared" si="0"/>
        <v>0</v>
      </c>
      <c r="D46" s="49" t="e">
        <f>IF(Inputs!AJ79="",NA(),Inputs!AJ79)</f>
        <v>#N/A</v>
      </c>
      <c r="E46" s="49" t="e">
        <f>IF(Inputs!AK79="",NA(),Inputs!AK79)</f>
        <v>#N/A</v>
      </c>
      <c r="F46" s="24" t="e">
        <f t="shared" si="2"/>
        <v>#N/A</v>
      </c>
      <c r="G46" s="24" t="e">
        <f t="shared" si="3"/>
        <v>#N/A</v>
      </c>
      <c r="H46" s="96">
        <f t="shared" si="1"/>
        <v>0</v>
      </c>
      <c r="I46" s="25">
        <f t="shared" si="4"/>
        <v>0</v>
      </c>
      <c r="J46" s="114"/>
      <c r="K46" s="114"/>
      <c r="U46" s="148"/>
      <c r="V46" s="2"/>
    </row>
    <row r="47" spans="1:22" ht="18" thickBot="1">
      <c r="A47" s="146"/>
      <c r="B47" s="48">
        <f>Inputs!A80</f>
        <v>28</v>
      </c>
      <c r="C47" s="47">
        <f t="shared" si="0"/>
        <v>0</v>
      </c>
      <c r="D47" s="49" t="e">
        <f>IF(Inputs!AJ80="",NA(),Inputs!AJ80)</f>
        <v>#N/A</v>
      </c>
      <c r="E47" s="49" t="e">
        <f>IF(Inputs!AK80="",NA(),Inputs!AK80)</f>
        <v>#N/A</v>
      </c>
      <c r="F47" s="24" t="e">
        <f t="shared" si="2"/>
        <v>#N/A</v>
      </c>
      <c r="G47" s="24" t="e">
        <f t="shared" si="3"/>
        <v>#N/A</v>
      </c>
      <c r="H47" s="96">
        <f t="shared" si="1"/>
        <v>0</v>
      </c>
      <c r="I47" s="25">
        <f t="shared" si="4"/>
        <v>0</v>
      </c>
      <c r="J47" s="114"/>
      <c r="K47" s="114"/>
      <c r="U47" s="148"/>
      <c r="V47" s="2"/>
    </row>
    <row r="48" spans="1:22" ht="18" thickBot="1">
      <c r="A48" s="146"/>
      <c r="B48" s="48">
        <f>Inputs!A81</f>
        <v>29</v>
      </c>
      <c r="C48" s="47">
        <f t="shared" si="0"/>
        <v>0</v>
      </c>
      <c r="D48" s="49" t="e">
        <f>IF(Inputs!AJ81="",NA(),Inputs!AJ81)</f>
        <v>#N/A</v>
      </c>
      <c r="E48" s="49" t="e">
        <f>IF(Inputs!AK81="",NA(),Inputs!AK81)</f>
        <v>#N/A</v>
      </c>
      <c r="F48" s="24" t="e">
        <f t="shared" si="2"/>
        <v>#N/A</v>
      </c>
      <c r="G48" s="24" t="e">
        <f t="shared" si="3"/>
        <v>#N/A</v>
      </c>
      <c r="H48" s="96">
        <f t="shared" si="1"/>
        <v>0</v>
      </c>
      <c r="I48" s="25">
        <f t="shared" si="4"/>
        <v>0</v>
      </c>
      <c r="J48" s="114"/>
      <c r="K48" s="114"/>
      <c r="U48" s="148"/>
      <c r="V48" s="2"/>
    </row>
    <row r="49" spans="1:22" ht="18" thickBot="1">
      <c r="A49" s="146"/>
      <c r="B49" s="48">
        <f>Inputs!A82</f>
        <v>30</v>
      </c>
      <c r="C49" s="47">
        <f t="shared" si="0"/>
        <v>0</v>
      </c>
      <c r="D49" s="49" t="e">
        <f>IF(Inputs!AJ82="",NA(),Inputs!AJ82)</f>
        <v>#N/A</v>
      </c>
      <c r="E49" s="49" t="e">
        <f>IF(Inputs!AK82="",NA(),Inputs!AK82)</f>
        <v>#N/A</v>
      </c>
      <c r="F49" s="24" t="e">
        <f t="shared" si="2"/>
        <v>#N/A</v>
      </c>
      <c r="G49" s="24" t="e">
        <f t="shared" si="3"/>
        <v>#N/A</v>
      </c>
      <c r="H49" s="96">
        <f t="shared" si="1"/>
        <v>0</v>
      </c>
      <c r="I49" s="25">
        <f t="shared" si="4"/>
        <v>0</v>
      </c>
      <c r="J49" s="114"/>
      <c r="K49" s="114"/>
      <c r="U49" s="148"/>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t="e">
        <f t="array" ref="D51">AVERAGE(IF(ISNUMBER(D20:D49),D20:D49))</f>
        <v>#DIV/0!</v>
      </c>
      <c r="E51" s="95" t="e">
        <f t="array" ref="E51">AVERAGE(IF(ISNUMBER(E20:E49),E20:E49))</f>
        <v>#DIV/0!</v>
      </c>
      <c r="F51" s="95" t="e">
        <f t="array" ref="F51">AVERAGE(IF(ISNUMBER(F20:F49),F20:F49))</f>
        <v>#DIV/0!</v>
      </c>
      <c r="G51" s="95" t="e">
        <f t="array" ref="G51">AVERAGE(IF(ISNUMBER(G20:G49),G20:G49))</f>
        <v>#DIV/0!</v>
      </c>
      <c r="H51" s="26" t="s">
        <v>33</v>
      </c>
      <c r="I51" s="27" t="e">
        <f>100*(NORMDIST(B12/2,F51,F52,1)-NORMDIST(-B12/2,F51,F52,1))</f>
        <v>#DIV/0!</v>
      </c>
      <c r="J51" s="28"/>
      <c r="K51" s="28"/>
      <c r="M51" s="28"/>
    </row>
    <row r="52" spans="1:22" ht="19.5" customHeight="1" thickTop="1">
      <c r="B52" s="315" t="s">
        <v>42</v>
      </c>
      <c r="C52" s="316"/>
      <c r="D52" s="29" t="e">
        <f t="array" ref="D52">STDEV(IF(ISNUMBER(D20:D49),D20:D49))</f>
        <v>#DIV/0!</v>
      </c>
      <c r="E52" s="29" t="e">
        <f t="array" ref="E52">STDEV(IF(ISNUMBER(E20:E49),E20:E49))</f>
        <v>#DIV/0!</v>
      </c>
      <c r="F52" s="45" t="e">
        <f t="array" ref="F52">STDEV(IF(ISNUMBER(F20:F49),F20:F49))</f>
        <v>#DIV/0!</v>
      </c>
      <c r="G52" s="45" t="e">
        <f t="array" ref="G52">STDEV(IF(ISNUMBER(G20:G49),G20:G49))</f>
        <v>#DIV/0!</v>
      </c>
      <c r="H52" s="26" t="s">
        <v>34</v>
      </c>
      <c r="I52" s="30" t="e">
        <f>100*(NORMDIST(B13/2,G51,G52,1)-NORMDIST(-B13/2,G51,G52,1))</f>
        <v>#DIV/0!</v>
      </c>
      <c r="J52" s="28"/>
      <c r="K52" s="28"/>
    </row>
    <row r="53" spans="1:22" ht="18.75" customHeight="1">
      <c r="B53" s="315" t="s">
        <v>43</v>
      </c>
      <c r="C53" s="316"/>
      <c r="D53" s="29">
        <f t="array" ref="D53">ABS(MAX(IF(ISNUMBER(D20:D49),(D20:D49))-(MIN(IF(ISNUMBER(D20:D49),(D20:D49))))))</f>
        <v>0</v>
      </c>
      <c r="E53" s="29">
        <f t="array" ref="E53">ABS(MAX(IF(ISNUMBER(E20:E49),(E20:E49))-(MIN(IF(ISNUMBER(E20:E49),(E20:E49))))))</f>
        <v>0</v>
      </c>
      <c r="F53" s="90">
        <f t="array" ref="F53">ABS(MAX(IF(ISNUMBER(F20:F49),(F20:F49))-(MIN(IF(ISNUMBER(F20:F49),(F20:F49))))))</f>
        <v>0</v>
      </c>
      <c r="G53" s="90">
        <f t="array" ref="G53">ABS(MAX(IF(ISNUMBER(G20:G49),(G20:G49))-(MIN(IF(ISNUMBER(G20:G49),(G20:G49))))))</f>
        <v>0</v>
      </c>
      <c r="H53" s="91" t="s">
        <v>44</v>
      </c>
      <c r="I53" s="46" t="e">
        <f>1-(1-(I51*I52/10000))^5</f>
        <v>#DIV/0!</v>
      </c>
      <c r="J53" s="115"/>
      <c r="K53" s="115"/>
      <c r="L53" s="31"/>
    </row>
    <row r="54" spans="1:22" ht="18.75" customHeight="1" thickBot="1">
      <c r="B54" s="309" t="s">
        <v>45</v>
      </c>
      <c r="C54" s="310"/>
      <c r="D54" s="32" t="e">
        <f t="array" ref="D54">MAX(ABS(MAX(IF(NOT(ISNA(D20:D49)),D20:D49))-AVERAGE(IF(ISNUMBER(D20:D49),D20:D49))),ABS(MIN(IF(NOT(ISNA(D20:D49)),D20:D49))-AVERAGE(IF(ISNUMBER(D20:D49),D20:D49))))</f>
        <v>#DIV/0!</v>
      </c>
      <c r="E54" s="32" t="e">
        <f t="array" ref="E54">MAX(ABS(MAX(IF(NOT(ISNA(E20:E49)),E20:E49))-AVERAGE(IF(ISNUMBER(E20:E49),E20:E49))),ABS(MIN(IF(NOT(ISNA(E20:E49)),E20:E49))-AVERAGE(IF(ISNUMBER(E20:E49),E20:E49))))</f>
        <v>#DIV/0!</v>
      </c>
      <c r="F54" s="32" t="e">
        <f t="array" ref="F54">MAX(ABS(MAX(IF(NOT(ISNA(F20:F49)),F20:F49))-AVERAGE(IF(ISNUMBER(F20:F49),F20:F49))),ABS(MIN(IF(NOT(ISNA(F20:F49)),F20:F49))-AVERAGE(IF(ISNUMBER(F20:F49),F20:F49))))</f>
        <v>#DIV/0!</v>
      </c>
      <c r="G54" s="32" t="e">
        <f t="array" ref="G54">MAX(ABS(MAX(IF(NOT(ISNA(G20:G49)),G20:G49))-AVERAGE(IF(ISNUMBER(G20:G49),G20:G49))),ABS(MIN(IF(NOT(ISNA(G20:G49)),G20:G49))-AVERAGE(IF(ISNUMBER(G20:G49),G20:G49))))</f>
        <v>#DIV/0!</v>
      </c>
      <c r="H54" s="91" t="s">
        <v>56</v>
      </c>
      <c r="I54" s="46" t="e">
        <f>1-(1-(I51*I52/10000))^3</f>
        <v>#DIV/0!</v>
      </c>
      <c r="J54" s="115"/>
      <c r="K54" s="153"/>
      <c r="L54" s="31"/>
    </row>
    <row r="55" spans="1:22" ht="21.6" thickTop="1">
      <c r="B55" s="33"/>
      <c r="H55" s="91" t="s">
        <v>57</v>
      </c>
      <c r="I55" s="46" t="e">
        <f>1-(1-(I51*I52/10000))^2</f>
        <v>#DIV/0!</v>
      </c>
      <c r="J55" s="115"/>
      <c r="K55" s="115"/>
    </row>
    <row r="56" spans="1:22" ht="18.75" customHeight="1">
      <c r="C56" s="34"/>
      <c r="E56" s="35"/>
      <c r="H56" s="91" t="s">
        <v>58</v>
      </c>
      <c r="I56" s="46" t="e">
        <f>1-(1-(I51*I52/10000))^1</f>
        <v>#DIV/0!</v>
      </c>
      <c r="J56" s="115"/>
      <c r="K56" s="115"/>
    </row>
    <row r="57" spans="1:22" ht="23.4" thickBot="1">
      <c r="H57" s="92" t="str">
        <f>Inputs!A6</f>
        <v>SW Ver:</v>
      </c>
      <c r="I57" s="88"/>
      <c r="J57" s="116"/>
      <c r="K57" s="116"/>
    </row>
    <row r="58" spans="1:22" ht="23.4" thickBot="1">
      <c r="H58" s="87" t="str">
        <f>Inputs!A7</f>
        <v>FCS App:</v>
      </c>
      <c r="I58" s="89">
        <f>Inputs!AJ7</f>
        <v>0</v>
      </c>
      <c r="J58" s="117"/>
      <c r="K58" s="117"/>
      <c r="L58" s="43" t="s">
        <v>50</v>
      </c>
      <c r="M58" s="44">
        <f t="array" ref="M58">MAX(IF(NOT(ISNA(D20:D49)),D20:D49))</f>
        <v>0</v>
      </c>
      <c r="N58" s="44">
        <f t="array" ref="N58">MAX(IF(NOT(ISNA(E20:E49)),E20:E49))</f>
        <v>0</v>
      </c>
    </row>
    <row r="59" spans="1:22" ht="23.4" thickBot="1">
      <c r="H59" s="87" t="str">
        <f>Inputs!A8</f>
        <v>EDSS Control:</v>
      </c>
      <c r="I59" s="89">
        <f>Inputs!AJ8</f>
        <v>0</v>
      </c>
      <c r="J59" s="117"/>
      <c r="K59" s="117"/>
      <c r="L59" s="43" t="s">
        <v>51</v>
      </c>
      <c r="M59" s="44">
        <f t="array" ref="M59">MIN(IF(NOT(ISNA(D20:D49)),D20:D49))</f>
        <v>0</v>
      </c>
      <c r="N59" s="44">
        <f t="array" ref="N59">MIN(IF(NOT(ISNA(E20:E49)),E20:E49))</f>
        <v>0</v>
      </c>
    </row>
    <row r="60" spans="1:22" ht="23.4" thickBot="1">
      <c r="H60" s="87" t="str">
        <f>Inputs!A9</f>
        <v>FCS Servo:</v>
      </c>
      <c r="I60" s="89">
        <f>Inputs!AJ9</f>
        <v>0</v>
      </c>
      <c r="J60" s="117"/>
      <c r="K60" s="117"/>
      <c r="L60" s="43"/>
      <c r="M60" s="44"/>
      <c r="N60" s="44"/>
    </row>
    <row r="61" spans="1:22">
      <c r="L61" s="43"/>
      <c r="M61" s="44">
        <f>M59</f>
        <v>0</v>
      </c>
      <c r="N61" s="44">
        <f>N59</f>
        <v>0</v>
      </c>
    </row>
    <row r="62" spans="1:22">
      <c r="L62" s="43"/>
      <c r="M62" s="44">
        <f>M59</f>
        <v>0</v>
      </c>
      <c r="N62" s="44">
        <f>N58</f>
        <v>0</v>
      </c>
    </row>
    <row r="63" spans="1:22">
      <c r="L63" s="43"/>
      <c r="M63" s="44">
        <f>M58</f>
        <v>0</v>
      </c>
      <c r="N63" s="44">
        <f>N58</f>
        <v>0</v>
      </c>
    </row>
    <row r="64" spans="1:22">
      <c r="H64" s="145">
        <f>(B10/2)*100</f>
        <v>114.99999999999999</v>
      </c>
      <c r="I64" s="145">
        <f>(B11/2)*100</f>
        <v>114.99999999999999</v>
      </c>
      <c r="J64" s="40"/>
      <c r="K64" s="40"/>
      <c r="L64" s="43"/>
      <c r="M64" s="44">
        <f>M58</f>
        <v>0</v>
      </c>
      <c r="N64" s="44">
        <f>N59</f>
        <v>0</v>
      </c>
      <c r="V64" s="2"/>
    </row>
    <row r="65" spans="8:22">
      <c r="H65" s="145">
        <v>115</v>
      </c>
      <c r="I65" s="145">
        <f>(B11/2)*-100</f>
        <v>-114.99999999999999</v>
      </c>
      <c r="J65" s="40"/>
      <c r="K65" s="40"/>
      <c r="L65" s="43"/>
      <c r="M65" s="44">
        <f>M59</f>
        <v>0</v>
      </c>
      <c r="N65" s="44">
        <f>N59</f>
        <v>0</v>
      </c>
      <c r="V65" s="2"/>
    </row>
    <row r="66" spans="8:22">
      <c r="H66" s="145">
        <f>(B10/2)*-100</f>
        <v>-114.99999999999999</v>
      </c>
      <c r="I66" s="145">
        <f>(B11/2)*-100</f>
        <v>-114.99999999999999</v>
      </c>
      <c r="J66" s="40"/>
      <c r="K66" s="40"/>
      <c r="V66" s="2"/>
    </row>
    <row r="67" spans="8:22">
      <c r="H67" s="145">
        <f>(B10/2)*-100</f>
        <v>-114.99999999999999</v>
      </c>
      <c r="I67" s="145">
        <f>(B11/2)*100</f>
        <v>114.99999999999999</v>
      </c>
      <c r="J67" s="40"/>
      <c r="K67" s="40"/>
      <c r="V67" s="2"/>
    </row>
    <row r="68" spans="8:22">
      <c r="H68" s="145">
        <f>(B10/2)*100</f>
        <v>114.99999999999999</v>
      </c>
      <c r="I68" s="145">
        <f>(B11/2)*100</f>
        <v>114.99999999999999</v>
      </c>
      <c r="J68" s="40"/>
      <c r="K68" s="40"/>
      <c r="V68" s="2"/>
    </row>
    <row r="84" spans="5:22">
      <c r="E84" s="2" t="s">
        <v>47</v>
      </c>
      <c r="V84" s="2"/>
    </row>
  </sheetData>
  <sheetProtection password="CEE5" sheet="1" objects="1" scenarios="1"/>
  <mergeCells count="36">
    <mergeCell ref="B53:C53"/>
    <mergeCell ref="B54:C54"/>
    <mergeCell ref="H18:H19"/>
    <mergeCell ref="I18:I19"/>
    <mergeCell ref="B50:G50"/>
    <mergeCell ref="H50:I50"/>
    <mergeCell ref="B51:C51"/>
    <mergeCell ref="B52:C52"/>
    <mergeCell ref="D14:E14"/>
    <mergeCell ref="I14:J14"/>
    <mergeCell ref="D15:E15"/>
    <mergeCell ref="I15:J15"/>
    <mergeCell ref="D16:E16"/>
    <mergeCell ref="A18:A19"/>
    <mergeCell ref="B18:B19"/>
    <mergeCell ref="C18:C19"/>
    <mergeCell ref="D18:E18"/>
    <mergeCell ref="F18:G18"/>
    <mergeCell ref="F11:G11"/>
    <mergeCell ref="I11:J11"/>
    <mergeCell ref="F12:G12"/>
    <mergeCell ref="I12:J12"/>
    <mergeCell ref="F13:G13"/>
    <mergeCell ref="I13:J13"/>
    <mergeCell ref="I10:K10"/>
    <mergeCell ref="B1:I1"/>
    <mergeCell ref="B4:I4"/>
    <mergeCell ref="A5:B5"/>
    <mergeCell ref="D5:G5"/>
    <mergeCell ref="I5:K5"/>
    <mergeCell ref="F6:G6"/>
    <mergeCell ref="F7:G7"/>
    <mergeCell ref="F8:G8"/>
    <mergeCell ref="A9:B9"/>
    <mergeCell ref="D9:G9"/>
    <mergeCell ref="F10:G10"/>
  </mergeCells>
  <printOptions horizontalCentered="1"/>
  <pageMargins left="0" right="0" top="0" bottom="0" header="0" footer="0"/>
  <pageSetup scale="57" orientation="portrait"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55" zoomScaleNormal="55" zoomScaleSheetLayoutView="75" workbookViewId="0">
      <selection sqref="A1:M87"/>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2.664062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48"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14" ht="33" customHeight="1">
      <c r="A1" s="143"/>
      <c r="B1" s="307" t="str">
        <f>Inputs!A1</f>
        <v>Firing- BMP ATK MK44 30mm  UT30MK2</v>
      </c>
      <c r="C1" s="308"/>
      <c r="D1" s="308"/>
      <c r="E1" s="308"/>
      <c r="F1" s="308"/>
      <c r="G1" s="308"/>
      <c r="H1" s="308"/>
      <c r="I1" s="308"/>
      <c r="J1" s="148"/>
      <c r="K1" s="148"/>
      <c r="N1" s="43" t="e">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#DIV/0!</v>
      </c>
    </row>
    <row r="2" spans="1:14" ht="18.75" customHeight="1" thickBot="1">
      <c r="B2" s="3" t="str">
        <f>Inputs!A2</f>
        <v>Commander:</v>
      </c>
      <c r="C2" s="67">
        <f>Inputs!AL2</f>
        <v>0</v>
      </c>
      <c r="D2" s="3" t="str">
        <f>Inputs!A3</f>
        <v xml:space="preserve">Gunner: </v>
      </c>
      <c r="E2" s="67">
        <f>Inputs!AL3</f>
        <v>0</v>
      </c>
      <c r="F2" s="3" t="str">
        <f>Inputs!A4</f>
        <v xml:space="preserve">Loader: </v>
      </c>
      <c r="G2" s="66">
        <f>Inputs!AL4</f>
        <v>0</v>
      </c>
      <c r="H2" s="3" t="str">
        <f>Inputs!A5</f>
        <v>Driver:</v>
      </c>
      <c r="I2" s="67">
        <f>Inputs!AL5</f>
        <v>0</v>
      </c>
      <c r="J2" s="111"/>
      <c r="K2" s="111"/>
    </row>
    <row r="3" spans="1:14">
      <c r="A3" s="2" t="str">
        <f>Inputs!A11</f>
        <v>Project:</v>
      </c>
      <c r="B3" s="75" t="str">
        <f>Inputs!AL11</f>
        <v>EMINT</v>
      </c>
      <c r="C3" s="74"/>
      <c r="D3" s="74"/>
      <c r="E3" s="74"/>
      <c r="F3" s="74"/>
      <c r="G3" s="74"/>
      <c r="H3" s="74"/>
      <c r="I3" s="74"/>
      <c r="J3" s="112"/>
      <c r="K3" s="112"/>
    </row>
    <row r="4" spans="1:14" ht="18.600000000000001" thickBot="1">
      <c r="A4" s="2" t="str">
        <f>Inputs!A47</f>
        <v xml:space="preserve">Remarks: </v>
      </c>
      <c r="B4" s="337">
        <f>Inputs!AL47</f>
        <v>0</v>
      </c>
      <c r="C4" s="337"/>
      <c r="D4" s="337"/>
      <c r="E4" s="337"/>
      <c r="F4" s="337"/>
      <c r="G4" s="337"/>
      <c r="H4" s="337"/>
      <c r="I4" s="337"/>
      <c r="J4" s="112"/>
      <c r="K4" s="112"/>
    </row>
    <row r="5" spans="1:14" ht="18.600000000000001" thickTop="1" thickBot="1">
      <c r="A5" s="332" t="s">
        <v>6</v>
      </c>
      <c r="B5" s="333"/>
      <c r="D5" s="332" t="str">
        <f>Inputs!A22</f>
        <v>Operational Conditions:</v>
      </c>
      <c r="E5" s="334"/>
      <c r="F5" s="334"/>
      <c r="G5" s="333"/>
      <c r="I5" s="332" t="str">
        <f>Inputs!A34</f>
        <v>Tank/Target Status</v>
      </c>
      <c r="J5" s="334"/>
      <c r="K5" s="333"/>
    </row>
    <row r="6" spans="1:14" ht="18.600000000000001" thickTop="1" thickBot="1">
      <c r="A6" s="4" t="str">
        <f>Inputs!A12</f>
        <v>Location:</v>
      </c>
      <c r="B6" s="68" t="str">
        <f>Inputs!AL12</f>
        <v>Myanmar</v>
      </c>
      <c r="D6" s="5" t="str">
        <f>Inputs!A23</f>
        <v>Turret Mode:</v>
      </c>
      <c r="E6" s="6"/>
      <c r="F6" s="335">
        <f>Inputs!AL23</f>
        <v>0</v>
      </c>
      <c r="G6" s="336"/>
      <c r="I6" s="149" t="str">
        <f>Inputs!A35</f>
        <v>Item:</v>
      </c>
      <c r="J6" s="151" t="s">
        <v>10</v>
      </c>
      <c r="K6" s="150" t="s">
        <v>11</v>
      </c>
    </row>
    <row r="7" spans="1:14" ht="18.600000000000001" thickTop="1" thickBot="1">
      <c r="A7" s="4" t="str">
        <f>Inputs!A13</f>
        <v>Date:</v>
      </c>
      <c r="B7" s="69">
        <f>Inputs!AL13</f>
        <v>0</v>
      </c>
      <c r="D7" s="5" t="str">
        <f>Inputs!A24</f>
        <v>Ammunition:</v>
      </c>
      <c r="E7" s="8"/>
      <c r="F7" s="335" t="str">
        <f>Inputs!AL24</f>
        <v>25 mm HE</v>
      </c>
      <c r="G7" s="336"/>
      <c r="I7" s="9" t="s">
        <v>14</v>
      </c>
      <c r="J7" s="70">
        <f>Inputs!AL36</f>
        <v>0</v>
      </c>
      <c r="K7" s="71">
        <f>Inputs!AL36</f>
        <v>0</v>
      </c>
    </row>
    <row r="8" spans="1:14" ht="18.600000000000001" thickTop="1" thickBot="1">
      <c r="A8" s="4" t="str">
        <f>Inputs!A15</f>
        <v>Range [m]:</v>
      </c>
      <c r="B8" s="120">
        <f>Inputs!AL15</f>
        <v>0</v>
      </c>
      <c r="D8" s="5" t="str">
        <f>Inputs!A25</f>
        <v>Aiming Through (Camera):</v>
      </c>
      <c r="E8" s="56"/>
      <c r="F8" s="335">
        <f>Inputs!AL25</f>
        <v>0</v>
      </c>
      <c r="G8" s="336"/>
      <c r="I8" s="7" t="s">
        <v>16</v>
      </c>
      <c r="J8" s="70">
        <f>Inputs!AL37</f>
        <v>0</v>
      </c>
      <c r="K8" s="71">
        <f>Inputs!AL37</f>
        <v>0</v>
      </c>
    </row>
    <row r="9" spans="1:14" ht="18.600000000000001" thickTop="1" thickBot="1">
      <c r="A9" s="332" t="str">
        <f>Inputs!A16</f>
        <v>Target Size:</v>
      </c>
      <c r="B9" s="333"/>
      <c r="D9" s="332" t="str">
        <f>Inputs!A26</f>
        <v>Environmental Conditions:</v>
      </c>
      <c r="E9" s="334"/>
      <c r="F9" s="334"/>
      <c r="G9" s="333"/>
      <c r="H9" s="10"/>
      <c r="I9" s="11" t="s">
        <v>19</v>
      </c>
      <c r="J9" s="70">
        <f>Inputs!AL38</f>
        <v>0</v>
      </c>
      <c r="K9" s="71">
        <f>Inputs!AL38</f>
        <v>0</v>
      </c>
    </row>
    <row r="10" spans="1:14" ht="18.600000000000001" thickTop="1" thickBot="1">
      <c r="A10" s="4" t="str">
        <f>Inputs!AL16</f>
        <v>Traverse Size [m]</v>
      </c>
      <c r="B10" s="38">
        <f>Inputs!AL17</f>
        <v>2.2999999999999998</v>
      </c>
      <c r="D10" s="5" t="str">
        <f>Inputs!A27</f>
        <v>Air Temperature [°C]:</v>
      </c>
      <c r="E10" s="6"/>
      <c r="F10" s="325">
        <f>Inputs!AL27</f>
        <v>0</v>
      </c>
      <c r="G10" s="326"/>
      <c r="I10" s="332" t="str">
        <f>Inputs!A39</f>
        <v>Rounds Information:</v>
      </c>
      <c r="J10" s="334"/>
      <c r="K10" s="333"/>
    </row>
    <row r="11" spans="1:14" ht="18.600000000000001" thickTop="1" thickBot="1">
      <c r="A11" s="4" t="str">
        <f>Inputs!AL16</f>
        <v>Traverse Size [m]</v>
      </c>
      <c r="B11" s="38">
        <f>Inputs!AL17</f>
        <v>2.2999999999999998</v>
      </c>
      <c r="D11" s="5" t="str">
        <f>Inputs!A28</f>
        <v>Altitude [m]:</v>
      </c>
      <c r="E11" s="8"/>
      <c r="F11" s="325">
        <f>Inputs!AL28</f>
        <v>0</v>
      </c>
      <c r="G11" s="326"/>
      <c r="H11" s="148"/>
      <c r="I11" s="323" t="str">
        <f>Inputs!A40</f>
        <v>Rounds Type</v>
      </c>
      <c r="J11" s="324"/>
      <c r="K11" s="119" t="str">
        <f>Inputs!AL40</f>
        <v>No. of Rounds</v>
      </c>
    </row>
    <row r="12" spans="1:14" ht="18.600000000000001" thickTop="1" thickBot="1">
      <c r="A12" s="4" t="str">
        <f>Inputs!AL18</f>
        <v>Traverse Size [mills]</v>
      </c>
      <c r="B12" s="38" t="e">
        <f>Inputs!AL19</f>
        <v>#DIV/0!</v>
      </c>
      <c r="D12" s="5" t="str">
        <f>Inputs!A29</f>
        <v>Ammu. Temp. [°C]:</v>
      </c>
      <c r="E12" s="8"/>
      <c r="F12" s="325">
        <f>Inputs!AL29</f>
        <v>0</v>
      </c>
      <c r="G12" s="326"/>
      <c r="H12" s="148"/>
      <c r="I12" s="323" t="str">
        <f>Inputs!A41</f>
        <v>Warm-Up</v>
      </c>
      <c r="J12" s="324"/>
      <c r="K12" s="39">
        <f>Inputs!AL41</f>
        <v>0</v>
      </c>
    </row>
    <row r="13" spans="1:14" ht="18.600000000000001" thickTop="1" thickBot="1">
      <c r="A13" s="4" t="str">
        <f>Inputs!AL18</f>
        <v>Traverse Size [mills]</v>
      </c>
      <c r="B13" s="38" t="e">
        <f>Inputs!AL19</f>
        <v>#DIV/0!</v>
      </c>
      <c r="D13" s="5" t="str">
        <f>Inputs!A30</f>
        <v>Crosswind [m/s]:</v>
      </c>
      <c r="E13" s="13"/>
      <c r="F13" s="325">
        <f>Inputs!AL30</f>
        <v>0</v>
      </c>
      <c r="G13" s="326"/>
      <c r="H13" s="148"/>
      <c r="I13" s="323" t="str">
        <f>Inputs!A42</f>
        <v>Real Firing</v>
      </c>
      <c r="J13" s="324"/>
      <c r="K13" s="39">
        <f>Inputs!AL42</f>
        <v>0</v>
      </c>
    </row>
    <row r="14" spans="1:14" ht="18.600000000000001" thickTop="1" thickBot="1">
      <c r="A14" s="4" t="str">
        <f>Inputs!A20</f>
        <v>Fire Type</v>
      </c>
      <c r="B14" s="38">
        <f>Inputs!AL20</f>
        <v>0</v>
      </c>
      <c r="D14" s="327" t="str">
        <f>Inputs!A31</f>
        <v>Gun Jump:</v>
      </c>
      <c r="E14" s="328"/>
      <c r="F14" s="41" t="str">
        <f>Inputs!AL31</f>
        <v>Elevation</v>
      </c>
      <c r="G14" s="42" t="str">
        <f>Inputs!AL31</f>
        <v>Elevation</v>
      </c>
      <c r="H14" s="148"/>
      <c r="I14" s="323" t="str">
        <f>Inputs!A43</f>
        <v xml:space="preserve">Total in Target: </v>
      </c>
      <c r="J14" s="324"/>
      <c r="K14" s="39">
        <f>Inputs!AL43</f>
        <v>0</v>
      </c>
    </row>
    <row r="15" spans="1:14" ht="19.5" customHeight="1" thickTop="1" thickBot="1">
      <c r="A15" s="4" t="str">
        <f>Inputs!A14</f>
        <v>Time:</v>
      </c>
      <c r="B15" s="37">
        <f>Inputs!AL14</f>
        <v>0</v>
      </c>
      <c r="C15" s="14"/>
      <c r="D15" s="329" t="str">
        <f>Inputs!A32</f>
        <v>Single</v>
      </c>
      <c r="E15" s="321"/>
      <c r="F15" s="36">
        <f>Inputs!AL32</f>
        <v>0</v>
      </c>
      <c r="G15" s="36">
        <f>Inputs!AL32</f>
        <v>0</v>
      </c>
      <c r="H15" s="15"/>
      <c r="I15" s="323" t="str">
        <f>Inputs!A44</f>
        <v>Missing rounds</v>
      </c>
      <c r="J15" s="324"/>
      <c r="K15" s="39">
        <f>Inputs!AL44</f>
        <v>0</v>
      </c>
    </row>
    <row r="16" spans="1:14" ht="19.5" customHeight="1" thickTop="1" thickBot="1">
      <c r="A16" s="4" t="str">
        <f>Inputs!A21</f>
        <v>A0- M.Velocity</v>
      </c>
      <c r="B16" s="38">
        <f>Inputs!AL21</f>
        <v>0</v>
      </c>
      <c r="C16" s="14"/>
      <c r="D16" s="330" t="str">
        <f>Inputs!A33</f>
        <v>Burst</v>
      </c>
      <c r="E16" s="331"/>
      <c r="F16" s="36">
        <f>Inputs!AL33</f>
        <v>0</v>
      </c>
      <c r="G16" s="36">
        <f>Inputs!AL33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48"/>
      <c r="V18" s="2"/>
    </row>
    <row r="19" spans="1:22" ht="18.600000000000001" thickTop="1" thickBot="1">
      <c r="A19" s="317"/>
      <c r="B19" s="318"/>
      <c r="C19" s="306"/>
      <c r="D19" s="147" t="s">
        <v>33</v>
      </c>
      <c r="E19" s="12" t="s">
        <v>34</v>
      </c>
      <c r="F19" s="12" t="s">
        <v>33</v>
      </c>
      <c r="G19" s="12" t="s">
        <v>34</v>
      </c>
      <c r="H19" s="306"/>
      <c r="I19" s="306"/>
      <c r="J19" s="113"/>
      <c r="K19" s="113"/>
      <c r="U19" s="148"/>
      <c r="V19" s="2"/>
    </row>
    <row r="20" spans="1:22" ht="18.600000000000001" thickTop="1" thickBot="1">
      <c r="A20" s="146"/>
      <c r="B20" s="48">
        <f>Inputs!A53</f>
        <v>1</v>
      </c>
      <c r="C20" s="47">
        <f t="shared" ref="C20:C49" si="0">$B$8</f>
        <v>0</v>
      </c>
      <c r="D20" s="49" t="e">
        <f>IF(Inputs!AL53="",NA(),Inputs!AL53)</f>
        <v>#N/A</v>
      </c>
      <c r="E20" s="49" t="e">
        <f>IF(Inputs!AM53="",NA(),Inputs!AM53)</f>
        <v>#N/A</v>
      </c>
      <c r="F20" s="24" t="e">
        <f>IF(ISBLANK(D20*10/C20)," ",D20*10/C20)</f>
        <v>#N/A</v>
      </c>
      <c r="G20" s="24" t="e">
        <f>IF(ISBLANK(E20*10/C20)," ",E20*10/C20)</f>
        <v>#N/A</v>
      </c>
      <c r="H20" s="96">
        <f t="shared" ref="H20:H49" si="1">$B$7</f>
        <v>0</v>
      </c>
      <c r="I20" s="25">
        <f>$B$15</f>
        <v>0</v>
      </c>
      <c r="J20" s="114"/>
      <c r="K20" s="114"/>
      <c r="U20" s="148"/>
      <c r="V20" s="2"/>
    </row>
    <row r="21" spans="1:22" ht="18" thickBot="1">
      <c r="A21" s="146"/>
      <c r="B21" s="48">
        <f>Inputs!A54</f>
        <v>2</v>
      </c>
      <c r="C21" s="47">
        <f t="shared" si="0"/>
        <v>0</v>
      </c>
      <c r="D21" s="49" t="e">
        <f>IF(Inputs!AL54="",NA(),Inputs!AL54)</f>
        <v>#N/A</v>
      </c>
      <c r="E21" s="49" t="e">
        <f>IF(Inputs!AM54="",NA(),Inputs!AM54)</f>
        <v>#N/A</v>
      </c>
      <c r="F21" s="24" t="e">
        <f t="shared" ref="F21:F49" si="2">IF(ISBLANK(D21*10/C21)," ",D21*10/C21)</f>
        <v>#N/A</v>
      </c>
      <c r="G21" s="24" t="e">
        <f t="shared" ref="G21:G49" si="3">IF(ISBLANK(E21*10/C21)," ",E21*10/C21)</f>
        <v>#N/A</v>
      </c>
      <c r="H21" s="96">
        <f t="shared" si="1"/>
        <v>0</v>
      </c>
      <c r="I21" s="25">
        <f t="shared" ref="I21:I49" si="4">$B$15</f>
        <v>0</v>
      </c>
      <c r="J21" s="114"/>
      <c r="K21" s="114"/>
      <c r="U21" s="148"/>
      <c r="V21" s="2"/>
    </row>
    <row r="22" spans="1:22" ht="18" thickBot="1">
      <c r="A22" s="146"/>
      <c r="B22" s="48">
        <f>Inputs!A55</f>
        <v>3</v>
      </c>
      <c r="C22" s="47">
        <f>$B$8</f>
        <v>0</v>
      </c>
      <c r="D22" s="49" t="e">
        <f>IF(Inputs!AL55="",NA(),Inputs!AL55)</f>
        <v>#N/A</v>
      </c>
      <c r="E22" s="49" t="e">
        <f>IF(Inputs!AM55="",NA(),Inputs!AM55)</f>
        <v>#N/A</v>
      </c>
      <c r="F22" s="24" t="e">
        <f t="shared" si="2"/>
        <v>#N/A</v>
      </c>
      <c r="G22" s="24" t="e">
        <f t="shared" si="3"/>
        <v>#N/A</v>
      </c>
      <c r="H22" s="96">
        <f t="shared" si="1"/>
        <v>0</v>
      </c>
      <c r="I22" s="25">
        <f t="shared" si="4"/>
        <v>0</v>
      </c>
      <c r="J22" s="114"/>
      <c r="K22" s="114"/>
      <c r="U22" s="148"/>
      <c r="V22" s="2"/>
    </row>
    <row r="23" spans="1:22" ht="18" thickBot="1">
      <c r="A23" s="146"/>
      <c r="B23" s="48">
        <f>Inputs!A56</f>
        <v>4</v>
      </c>
      <c r="C23" s="47">
        <f t="shared" si="0"/>
        <v>0</v>
      </c>
      <c r="D23" s="49" t="e">
        <f>IF(Inputs!AL56="",NA(),Inputs!AL56)</f>
        <v>#N/A</v>
      </c>
      <c r="E23" s="49" t="e">
        <f>IF(Inputs!AM56="",NA(),Inputs!AM56)</f>
        <v>#N/A</v>
      </c>
      <c r="F23" s="24" t="e">
        <f t="shared" si="2"/>
        <v>#N/A</v>
      </c>
      <c r="G23" s="24" t="e">
        <f t="shared" si="3"/>
        <v>#N/A</v>
      </c>
      <c r="H23" s="96">
        <f t="shared" si="1"/>
        <v>0</v>
      </c>
      <c r="I23" s="25">
        <f t="shared" si="4"/>
        <v>0</v>
      </c>
      <c r="J23" s="114"/>
      <c r="K23" s="114"/>
      <c r="U23" s="148"/>
      <c r="V23" s="2"/>
    </row>
    <row r="24" spans="1:22" ht="18" thickBot="1">
      <c r="A24" s="146"/>
      <c r="B24" s="48">
        <f>Inputs!A57</f>
        <v>5</v>
      </c>
      <c r="C24" s="47">
        <f t="shared" si="0"/>
        <v>0</v>
      </c>
      <c r="D24" s="49" t="e">
        <f>IF(Inputs!AL57="",NA(),Inputs!AL57)</f>
        <v>#N/A</v>
      </c>
      <c r="E24" s="49" t="e">
        <f>IF(Inputs!AM57="",NA(),Inputs!AM57)</f>
        <v>#N/A</v>
      </c>
      <c r="F24" s="24" t="e">
        <f t="shared" si="2"/>
        <v>#N/A</v>
      </c>
      <c r="G24" s="24" t="e">
        <f t="shared" si="3"/>
        <v>#N/A</v>
      </c>
      <c r="H24" s="96">
        <f t="shared" si="1"/>
        <v>0</v>
      </c>
      <c r="I24" s="25">
        <f t="shared" si="4"/>
        <v>0</v>
      </c>
      <c r="J24" s="114"/>
      <c r="K24" s="114"/>
      <c r="U24" s="148"/>
      <c r="V24" s="2"/>
    </row>
    <row r="25" spans="1:22" ht="18" thickBot="1">
      <c r="A25" s="146"/>
      <c r="B25" s="48">
        <f>Inputs!A58</f>
        <v>6</v>
      </c>
      <c r="C25" s="47">
        <f t="shared" si="0"/>
        <v>0</v>
      </c>
      <c r="D25" s="49" t="e">
        <f>IF(Inputs!AL58="",NA(),Inputs!AL58)</f>
        <v>#N/A</v>
      </c>
      <c r="E25" s="49" t="e">
        <f>IF(Inputs!AM58="",NA(),Inputs!AM58)</f>
        <v>#N/A</v>
      </c>
      <c r="F25" s="24" t="e">
        <f t="shared" si="2"/>
        <v>#N/A</v>
      </c>
      <c r="G25" s="24" t="e">
        <f t="shared" si="3"/>
        <v>#N/A</v>
      </c>
      <c r="H25" s="96">
        <f t="shared" si="1"/>
        <v>0</v>
      </c>
      <c r="I25" s="25">
        <f t="shared" si="4"/>
        <v>0</v>
      </c>
      <c r="J25" s="114"/>
      <c r="K25" s="114"/>
      <c r="U25" s="148"/>
      <c r="V25" s="2"/>
    </row>
    <row r="26" spans="1:22" ht="18" thickBot="1">
      <c r="A26" s="146"/>
      <c r="B26" s="48">
        <f>Inputs!A59</f>
        <v>7</v>
      </c>
      <c r="C26" s="47">
        <f t="shared" si="0"/>
        <v>0</v>
      </c>
      <c r="D26" s="49" t="e">
        <f>IF(Inputs!AL59="",NA(),Inputs!AL59)</f>
        <v>#N/A</v>
      </c>
      <c r="E26" s="49" t="e">
        <f>IF(Inputs!AM59="",NA(),Inputs!AM59)</f>
        <v>#N/A</v>
      </c>
      <c r="F26" s="24" t="e">
        <f t="shared" si="2"/>
        <v>#N/A</v>
      </c>
      <c r="G26" s="24" t="e">
        <f t="shared" si="3"/>
        <v>#N/A</v>
      </c>
      <c r="H26" s="96">
        <f t="shared" si="1"/>
        <v>0</v>
      </c>
      <c r="I26" s="25">
        <f t="shared" si="4"/>
        <v>0</v>
      </c>
      <c r="J26" s="114"/>
      <c r="K26" s="114"/>
      <c r="U26" s="148"/>
      <c r="V26" s="2"/>
    </row>
    <row r="27" spans="1:22" ht="18" thickBot="1">
      <c r="A27" s="146"/>
      <c r="B27" s="48">
        <f>Inputs!A60</f>
        <v>8</v>
      </c>
      <c r="C27" s="47">
        <f t="shared" si="0"/>
        <v>0</v>
      </c>
      <c r="D27" s="49" t="e">
        <f>IF(Inputs!AL60="",NA(),Inputs!AL60)</f>
        <v>#N/A</v>
      </c>
      <c r="E27" s="49" t="e">
        <f>IF(Inputs!AM60="",NA(),Inputs!AM60)</f>
        <v>#N/A</v>
      </c>
      <c r="F27" s="24" t="e">
        <f t="shared" si="2"/>
        <v>#N/A</v>
      </c>
      <c r="G27" s="24" t="e">
        <f t="shared" si="3"/>
        <v>#N/A</v>
      </c>
      <c r="H27" s="96">
        <f t="shared" si="1"/>
        <v>0</v>
      </c>
      <c r="I27" s="25">
        <f t="shared" si="4"/>
        <v>0</v>
      </c>
      <c r="J27" s="114"/>
      <c r="K27" s="114"/>
      <c r="U27" s="148"/>
      <c r="V27" s="2"/>
    </row>
    <row r="28" spans="1:22" ht="18" thickBot="1">
      <c r="A28" s="146"/>
      <c r="B28" s="48">
        <f>Inputs!A61</f>
        <v>9</v>
      </c>
      <c r="C28" s="47">
        <f t="shared" si="0"/>
        <v>0</v>
      </c>
      <c r="D28" s="49" t="e">
        <f>IF(Inputs!AL61="",NA(),Inputs!AL61)</f>
        <v>#N/A</v>
      </c>
      <c r="E28" s="49" t="e">
        <f>IF(Inputs!AM61="",NA(),Inputs!AM61)</f>
        <v>#N/A</v>
      </c>
      <c r="F28" s="24" t="e">
        <f t="shared" si="2"/>
        <v>#N/A</v>
      </c>
      <c r="G28" s="24" t="e">
        <f t="shared" si="3"/>
        <v>#N/A</v>
      </c>
      <c r="H28" s="96">
        <f t="shared" si="1"/>
        <v>0</v>
      </c>
      <c r="I28" s="25">
        <f t="shared" si="4"/>
        <v>0</v>
      </c>
      <c r="J28" s="114"/>
      <c r="K28" s="114"/>
      <c r="U28" s="148"/>
      <c r="V28" s="2"/>
    </row>
    <row r="29" spans="1:22" ht="18" thickBot="1">
      <c r="A29" s="146"/>
      <c r="B29" s="48">
        <f>Inputs!A62</f>
        <v>10</v>
      </c>
      <c r="C29" s="47">
        <f t="shared" si="0"/>
        <v>0</v>
      </c>
      <c r="D29" s="49" t="e">
        <f>IF(Inputs!AL62="",NA(),Inputs!AL62)</f>
        <v>#N/A</v>
      </c>
      <c r="E29" s="49" t="e">
        <f>IF(Inputs!AM62="",NA(),Inputs!AM62)</f>
        <v>#N/A</v>
      </c>
      <c r="F29" s="24" t="e">
        <f t="shared" si="2"/>
        <v>#N/A</v>
      </c>
      <c r="G29" s="24" t="e">
        <f t="shared" si="3"/>
        <v>#N/A</v>
      </c>
      <c r="H29" s="96">
        <f t="shared" si="1"/>
        <v>0</v>
      </c>
      <c r="I29" s="25">
        <f t="shared" si="4"/>
        <v>0</v>
      </c>
      <c r="J29" s="114"/>
      <c r="K29" s="114"/>
      <c r="U29" s="148"/>
      <c r="V29" s="2"/>
    </row>
    <row r="30" spans="1:22" ht="18" thickBot="1">
      <c r="A30" s="146"/>
      <c r="B30" s="48">
        <f>Inputs!A63</f>
        <v>11</v>
      </c>
      <c r="C30" s="47">
        <f t="shared" si="0"/>
        <v>0</v>
      </c>
      <c r="D30" s="49" t="e">
        <f>IF(Inputs!AL63="",NA(),Inputs!AL63)</f>
        <v>#N/A</v>
      </c>
      <c r="E30" s="49" t="e">
        <f>IF(Inputs!AM63="",NA(),Inputs!AM63)</f>
        <v>#N/A</v>
      </c>
      <c r="F30" s="24" t="e">
        <f t="shared" si="2"/>
        <v>#N/A</v>
      </c>
      <c r="G30" s="24" t="e">
        <f t="shared" si="3"/>
        <v>#N/A</v>
      </c>
      <c r="H30" s="96">
        <f t="shared" si="1"/>
        <v>0</v>
      </c>
      <c r="I30" s="25">
        <f t="shared" si="4"/>
        <v>0</v>
      </c>
      <c r="J30" s="114"/>
      <c r="K30" s="114"/>
      <c r="U30" s="148"/>
      <c r="V30" s="2"/>
    </row>
    <row r="31" spans="1:22" ht="18" thickBot="1">
      <c r="A31" s="146"/>
      <c r="B31" s="48">
        <f>Inputs!A64</f>
        <v>12</v>
      </c>
      <c r="C31" s="47">
        <f t="shared" si="0"/>
        <v>0</v>
      </c>
      <c r="D31" s="49" t="e">
        <f>IF(Inputs!AL64="",NA(),Inputs!AL64)</f>
        <v>#N/A</v>
      </c>
      <c r="E31" s="49" t="e">
        <f>IF(Inputs!AM64="",NA(),Inputs!AM64)</f>
        <v>#N/A</v>
      </c>
      <c r="F31" s="24" t="e">
        <f t="shared" si="2"/>
        <v>#N/A</v>
      </c>
      <c r="G31" s="24" t="e">
        <f t="shared" si="3"/>
        <v>#N/A</v>
      </c>
      <c r="H31" s="96">
        <f t="shared" si="1"/>
        <v>0</v>
      </c>
      <c r="I31" s="25">
        <f t="shared" si="4"/>
        <v>0</v>
      </c>
      <c r="J31" s="114"/>
      <c r="K31" s="114"/>
      <c r="U31" s="148"/>
      <c r="V31" s="2"/>
    </row>
    <row r="32" spans="1:22" ht="18" thickBot="1">
      <c r="A32" s="146"/>
      <c r="B32" s="48">
        <f>Inputs!A65</f>
        <v>13</v>
      </c>
      <c r="C32" s="47">
        <f t="shared" si="0"/>
        <v>0</v>
      </c>
      <c r="D32" s="49" t="e">
        <f>IF(Inputs!AL65="",NA(),Inputs!AL65)</f>
        <v>#N/A</v>
      </c>
      <c r="E32" s="49" t="e">
        <f>IF(Inputs!AM65="",NA(),Inputs!AM65)</f>
        <v>#N/A</v>
      </c>
      <c r="F32" s="24" t="e">
        <f t="shared" si="2"/>
        <v>#N/A</v>
      </c>
      <c r="G32" s="24" t="e">
        <f t="shared" si="3"/>
        <v>#N/A</v>
      </c>
      <c r="H32" s="96">
        <f t="shared" si="1"/>
        <v>0</v>
      </c>
      <c r="I32" s="25">
        <f t="shared" si="4"/>
        <v>0</v>
      </c>
      <c r="J32" s="114"/>
      <c r="K32" s="114"/>
      <c r="U32" s="148"/>
      <c r="V32" s="2"/>
    </row>
    <row r="33" spans="1:22" ht="18" thickBot="1">
      <c r="A33" s="146"/>
      <c r="B33" s="48">
        <f>Inputs!A66</f>
        <v>14</v>
      </c>
      <c r="C33" s="47">
        <f t="shared" si="0"/>
        <v>0</v>
      </c>
      <c r="D33" s="49" t="e">
        <f>IF(Inputs!AL66="",NA(),Inputs!AL66)</f>
        <v>#N/A</v>
      </c>
      <c r="E33" s="49" t="e">
        <f>IF(Inputs!AM66="",NA(),Inputs!AM66)</f>
        <v>#N/A</v>
      </c>
      <c r="F33" s="24" t="e">
        <f t="shared" si="2"/>
        <v>#N/A</v>
      </c>
      <c r="G33" s="24" t="e">
        <f t="shared" si="3"/>
        <v>#N/A</v>
      </c>
      <c r="H33" s="96">
        <f t="shared" si="1"/>
        <v>0</v>
      </c>
      <c r="I33" s="25">
        <f t="shared" si="4"/>
        <v>0</v>
      </c>
      <c r="J33" s="114"/>
      <c r="K33" s="114"/>
      <c r="U33" s="148"/>
      <c r="V33" s="2"/>
    </row>
    <row r="34" spans="1:22" ht="18" thickBot="1">
      <c r="A34" s="146"/>
      <c r="B34" s="48">
        <f>Inputs!A67</f>
        <v>15</v>
      </c>
      <c r="C34" s="47">
        <f t="shared" si="0"/>
        <v>0</v>
      </c>
      <c r="D34" s="49" t="e">
        <f>IF(Inputs!AL67="",NA(),Inputs!AL67)</f>
        <v>#N/A</v>
      </c>
      <c r="E34" s="49" t="e">
        <f>IF(Inputs!AM67="",NA(),Inputs!AM67)</f>
        <v>#N/A</v>
      </c>
      <c r="F34" s="24" t="e">
        <f t="shared" si="2"/>
        <v>#N/A</v>
      </c>
      <c r="G34" s="24" t="e">
        <f t="shared" si="3"/>
        <v>#N/A</v>
      </c>
      <c r="H34" s="96">
        <f t="shared" si="1"/>
        <v>0</v>
      </c>
      <c r="I34" s="25">
        <f t="shared" si="4"/>
        <v>0</v>
      </c>
      <c r="J34" s="114"/>
      <c r="K34" s="114"/>
      <c r="U34" s="148"/>
      <c r="V34" s="2"/>
    </row>
    <row r="35" spans="1:22" ht="18" thickBot="1">
      <c r="A35" s="146"/>
      <c r="B35" s="48">
        <f>Inputs!A68</f>
        <v>16</v>
      </c>
      <c r="C35" s="47">
        <f t="shared" si="0"/>
        <v>0</v>
      </c>
      <c r="D35" s="49" t="e">
        <f>IF(Inputs!AL68="",NA(),Inputs!AL68)</f>
        <v>#N/A</v>
      </c>
      <c r="E35" s="49" t="e">
        <f>IF(Inputs!AM68="",NA(),Inputs!AM68)</f>
        <v>#N/A</v>
      </c>
      <c r="F35" s="24" t="e">
        <f t="shared" si="2"/>
        <v>#N/A</v>
      </c>
      <c r="G35" s="24" t="e">
        <f t="shared" si="3"/>
        <v>#N/A</v>
      </c>
      <c r="H35" s="96">
        <f t="shared" si="1"/>
        <v>0</v>
      </c>
      <c r="I35" s="25">
        <f t="shared" si="4"/>
        <v>0</v>
      </c>
      <c r="J35" s="114"/>
      <c r="K35" s="114"/>
      <c r="U35" s="148"/>
      <c r="V35" s="2"/>
    </row>
    <row r="36" spans="1:22" ht="18" thickBot="1">
      <c r="A36" s="146"/>
      <c r="B36" s="48">
        <f>Inputs!A69</f>
        <v>17</v>
      </c>
      <c r="C36" s="47">
        <f t="shared" si="0"/>
        <v>0</v>
      </c>
      <c r="D36" s="49" t="e">
        <f>IF(Inputs!AL69="",NA(),Inputs!AL69)</f>
        <v>#N/A</v>
      </c>
      <c r="E36" s="49" t="e">
        <f>IF(Inputs!AM69="",NA(),Inputs!AM69)</f>
        <v>#N/A</v>
      </c>
      <c r="F36" s="24" t="e">
        <f t="shared" si="2"/>
        <v>#N/A</v>
      </c>
      <c r="G36" s="24" t="e">
        <f t="shared" si="3"/>
        <v>#N/A</v>
      </c>
      <c r="H36" s="96">
        <f t="shared" si="1"/>
        <v>0</v>
      </c>
      <c r="I36" s="25">
        <f t="shared" si="4"/>
        <v>0</v>
      </c>
      <c r="J36" s="114"/>
      <c r="K36" s="114"/>
      <c r="U36" s="148"/>
      <c r="V36" s="2"/>
    </row>
    <row r="37" spans="1:22" ht="18" thickBot="1">
      <c r="A37" s="146"/>
      <c r="B37" s="48">
        <f>Inputs!A70</f>
        <v>18</v>
      </c>
      <c r="C37" s="47">
        <f t="shared" si="0"/>
        <v>0</v>
      </c>
      <c r="D37" s="49" t="e">
        <f>IF(Inputs!AL70="",NA(),Inputs!AL70)</f>
        <v>#N/A</v>
      </c>
      <c r="E37" s="49" t="e">
        <f>IF(Inputs!AM70="",NA(),Inputs!AM70)</f>
        <v>#N/A</v>
      </c>
      <c r="F37" s="24" t="e">
        <f t="shared" si="2"/>
        <v>#N/A</v>
      </c>
      <c r="G37" s="24" t="e">
        <f t="shared" si="3"/>
        <v>#N/A</v>
      </c>
      <c r="H37" s="96">
        <f t="shared" si="1"/>
        <v>0</v>
      </c>
      <c r="I37" s="25">
        <f t="shared" si="4"/>
        <v>0</v>
      </c>
      <c r="J37" s="114"/>
      <c r="K37" s="114"/>
      <c r="U37" s="148"/>
      <c r="V37" s="2"/>
    </row>
    <row r="38" spans="1:22" ht="18" thickBot="1">
      <c r="A38" s="146"/>
      <c r="B38" s="48">
        <f>Inputs!A71</f>
        <v>19</v>
      </c>
      <c r="C38" s="47">
        <f t="shared" si="0"/>
        <v>0</v>
      </c>
      <c r="D38" s="49" t="e">
        <f>IF(Inputs!AL71="",NA(),Inputs!AL71)</f>
        <v>#N/A</v>
      </c>
      <c r="E38" s="49" t="e">
        <f>IF(Inputs!AM71="",NA(),Inputs!AM71)</f>
        <v>#N/A</v>
      </c>
      <c r="F38" s="24" t="e">
        <f t="shared" si="2"/>
        <v>#N/A</v>
      </c>
      <c r="G38" s="24" t="e">
        <f t="shared" si="3"/>
        <v>#N/A</v>
      </c>
      <c r="H38" s="96">
        <f t="shared" si="1"/>
        <v>0</v>
      </c>
      <c r="I38" s="25">
        <f t="shared" si="4"/>
        <v>0</v>
      </c>
      <c r="J38" s="114"/>
      <c r="K38" s="114"/>
      <c r="U38" s="148"/>
      <c r="V38" s="2"/>
    </row>
    <row r="39" spans="1:22" ht="18" thickBot="1">
      <c r="A39" s="146"/>
      <c r="B39" s="48">
        <f>Inputs!A72</f>
        <v>20</v>
      </c>
      <c r="C39" s="47">
        <f t="shared" si="0"/>
        <v>0</v>
      </c>
      <c r="D39" s="49" t="e">
        <f>IF(Inputs!AL72="",NA(),Inputs!AL72)</f>
        <v>#N/A</v>
      </c>
      <c r="E39" s="49" t="e">
        <f>IF(Inputs!AM72="",NA(),Inputs!AM72)</f>
        <v>#N/A</v>
      </c>
      <c r="F39" s="24" t="e">
        <f t="shared" si="2"/>
        <v>#N/A</v>
      </c>
      <c r="G39" s="24" t="e">
        <f t="shared" si="3"/>
        <v>#N/A</v>
      </c>
      <c r="H39" s="96">
        <f t="shared" si="1"/>
        <v>0</v>
      </c>
      <c r="I39" s="25">
        <f t="shared" si="4"/>
        <v>0</v>
      </c>
      <c r="J39" s="114"/>
      <c r="K39" s="114"/>
      <c r="U39" s="148"/>
      <c r="V39" s="2"/>
    </row>
    <row r="40" spans="1:22" ht="18" thickBot="1">
      <c r="A40" s="146"/>
      <c r="B40" s="48">
        <f>Inputs!A73</f>
        <v>21</v>
      </c>
      <c r="C40" s="47">
        <f t="shared" si="0"/>
        <v>0</v>
      </c>
      <c r="D40" s="49" t="e">
        <f>IF(Inputs!AL73="",NA(),Inputs!AL73)</f>
        <v>#N/A</v>
      </c>
      <c r="E40" s="49" t="e">
        <f>IF(Inputs!AM73="",NA(),Inputs!AM73)</f>
        <v>#N/A</v>
      </c>
      <c r="F40" s="24" t="e">
        <f t="shared" si="2"/>
        <v>#N/A</v>
      </c>
      <c r="G40" s="24" t="e">
        <f t="shared" si="3"/>
        <v>#N/A</v>
      </c>
      <c r="H40" s="96">
        <f t="shared" si="1"/>
        <v>0</v>
      </c>
      <c r="I40" s="25">
        <f t="shared" si="4"/>
        <v>0</v>
      </c>
      <c r="J40" s="114"/>
      <c r="K40" s="114"/>
      <c r="U40" s="148"/>
      <c r="V40" s="2"/>
    </row>
    <row r="41" spans="1:22" ht="18" thickBot="1">
      <c r="A41" s="146"/>
      <c r="B41" s="48">
        <f>Inputs!A74</f>
        <v>22</v>
      </c>
      <c r="C41" s="47">
        <f t="shared" si="0"/>
        <v>0</v>
      </c>
      <c r="D41" s="49" t="e">
        <f>IF(Inputs!AL74="",NA(),Inputs!AL74)</f>
        <v>#N/A</v>
      </c>
      <c r="E41" s="49" t="e">
        <f>IF(Inputs!AM74="",NA(),Inputs!AM74)</f>
        <v>#N/A</v>
      </c>
      <c r="F41" s="24" t="e">
        <f t="shared" si="2"/>
        <v>#N/A</v>
      </c>
      <c r="G41" s="24" t="e">
        <f t="shared" si="3"/>
        <v>#N/A</v>
      </c>
      <c r="H41" s="96">
        <f t="shared" si="1"/>
        <v>0</v>
      </c>
      <c r="I41" s="25">
        <f t="shared" si="4"/>
        <v>0</v>
      </c>
      <c r="J41" s="114"/>
      <c r="K41" s="114"/>
      <c r="U41" s="148"/>
      <c r="V41" s="2"/>
    </row>
    <row r="42" spans="1:22" ht="18" thickBot="1">
      <c r="A42" s="146"/>
      <c r="B42" s="48">
        <f>Inputs!A75</f>
        <v>23</v>
      </c>
      <c r="C42" s="47">
        <f t="shared" si="0"/>
        <v>0</v>
      </c>
      <c r="D42" s="49" t="e">
        <f>IF(Inputs!AL75="",NA(),Inputs!AL75)</f>
        <v>#N/A</v>
      </c>
      <c r="E42" s="49" t="e">
        <f>IF(Inputs!AM75="",NA(),Inputs!AM75)</f>
        <v>#N/A</v>
      </c>
      <c r="F42" s="24" t="e">
        <f t="shared" si="2"/>
        <v>#N/A</v>
      </c>
      <c r="G42" s="24" t="e">
        <f t="shared" si="3"/>
        <v>#N/A</v>
      </c>
      <c r="H42" s="96">
        <f t="shared" si="1"/>
        <v>0</v>
      </c>
      <c r="I42" s="25">
        <f t="shared" si="4"/>
        <v>0</v>
      </c>
      <c r="J42" s="114"/>
      <c r="K42" s="114"/>
      <c r="U42" s="148"/>
      <c r="V42" s="2"/>
    </row>
    <row r="43" spans="1:22" ht="18" thickBot="1">
      <c r="A43" s="146"/>
      <c r="B43" s="48">
        <f>Inputs!A76</f>
        <v>24</v>
      </c>
      <c r="C43" s="47">
        <f t="shared" si="0"/>
        <v>0</v>
      </c>
      <c r="D43" s="49" t="e">
        <f>IF(Inputs!AL76="",NA(),Inputs!AL76)</f>
        <v>#N/A</v>
      </c>
      <c r="E43" s="49" t="e">
        <f>IF(Inputs!AM76="",NA(),Inputs!AM76)</f>
        <v>#N/A</v>
      </c>
      <c r="F43" s="24" t="e">
        <f t="shared" si="2"/>
        <v>#N/A</v>
      </c>
      <c r="G43" s="24" t="e">
        <f t="shared" si="3"/>
        <v>#N/A</v>
      </c>
      <c r="H43" s="96">
        <f t="shared" si="1"/>
        <v>0</v>
      </c>
      <c r="I43" s="25">
        <f t="shared" si="4"/>
        <v>0</v>
      </c>
      <c r="J43" s="114"/>
      <c r="K43" s="114"/>
      <c r="U43" s="148"/>
      <c r="V43" s="2"/>
    </row>
    <row r="44" spans="1:22" ht="18" thickBot="1">
      <c r="A44" s="146"/>
      <c r="B44" s="48">
        <f>Inputs!A77</f>
        <v>25</v>
      </c>
      <c r="C44" s="47">
        <f t="shared" si="0"/>
        <v>0</v>
      </c>
      <c r="D44" s="49" t="e">
        <f>IF(Inputs!AL77="",NA(),Inputs!AL77)</f>
        <v>#N/A</v>
      </c>
      <c r="E44" s="49" t="e">
        <f>IF(Inputs!AM77="",NA(),Inputs!AM77)</f>
        <v>#N/A</v>
      </c>
      <c r="F44" s="24" t="e">
        <f t="shared" si="2"/>
        <v>#N/A</v>
      </c>
      <c r="G44" s="24" t="e">
        <f t="shared" si="3"/>
        <v>#N/A</v>
      </c>
      <c r="H44" s="96">
        <f t="shared" si="1"/>
        <v>0</v>
      </c>
      <c r="I44" s="25">
        <f t="shared" si="4"/>
        <v>0</v>
      </c>
      <c r="J44" s="114"/>
      <c r="K44" s="114"/>
      <c r="U44" s="148"/>
      <c r="V44" s="2"/>
    </row>
    <row r="45" spans="1:22" ht="18" thickBot="1">
      <c r="A45" s="146"/>
      <c r="B45" s="48">
        <f>Inputs!A78</f>
        <v>26</v>
      </c>
      <c r="C45" s="47">
        <f t="shared" si="0"/>
        <v>0</v>
      </c>
      <c r="D45" s="49" t="e">
        <f>IF(Inputs!AL78="",NA(),Inputs!AL78)</f>
        <v>#N/A</v>
      </c>
      <c r="E45" s="49" t="e">
        <f>IF(Inputs!AM78="",NA(),Inputs!AM78)</f>
        <v>#N/A</v>
      </c>
      <c r="F45" s="24" t="e">
        <f t="shared" si="2"/>
        <v>#N/A</v>
      </c>
      <c r="G45" s="24" t="e">
        <f t="shared" si="3"/>
        <v>#N/A</v>
      </c>
      <c r="H45" s="96">
        <f t="shared" si="1"/>
        <v>0</v>
      </c>
      <c r="I45" s="25">
        <f t="shared" si="4"/>
        <v>0</v>
      </c>
      <c r="J45" s="114"/>
      <c r="K45" s="114"/>
      <c r="U45" s="148"/>
      <c r="V45" s="2"/>
    </row>
    <row r="46" spans="1:22" ht="18" thickBot="1">
      <c r="A46" s="146"/>
      <c r="B46" s="48">
        <f>Inputs!A79</f>
        <v>27</v>
      </c>
      <c r="C46" s="47">
        <f t="shared" si="0"/>
        <v>0</v>
      </c>
      <c r="D46" s="49" t="e">
        <f>IF(Inputs!AL79="",NA(),Inputs!AL79)</f>
        <v>#N/A</v>
      </c>
      <c r="E46" s="49" t="e">
        <f>IF(Inputs!AM79="",NA(),Inputs!AM79)</f>
        <v>#N/A</v>
      </c>
      <c r="F46" s="24" t="e">
        <f t="shared" si="2"/>
        <v>#N/A</v>
      </c>
      <c r="G46" s="24" t="e">
        <f t="shared" si="3"/>
        <v>#N/A</v>
      </c>
      <c r="H46" s="96">
        <f t="shared" si="1"/>
        <v>0</v>
      </c>
      <c r="I46" s="25">
        <f t="shared" si="4"/>
        <v>0</v>
      </c>
      <c r="J46" s="114"/>
      <c r="K46" s="114"/>
      <c r="U46" s="148"/>
      <c r="V46" s="2"/>
    </row>
    <row r="47" spans="1:22" ht="18" thickBot="1">
      <c r="A47" s="146"/>
      <c r="B47" s="48">
        <f>Inputs!A80</f>
        <v>28</v>
      </c>
      <c r="C47" s="47">
        <f t="shared" si="0"/>
        <v>0</v>
      </c>
      <c r="D47" s="49" t="e">
        <f>IF(Inputs!AL80="",NA(),Inputs!AL80)</f>
        <v>#N/A</v>
      </c>
      <c r="E47" s="49" t="e">
        <f>IF(Inputs!AM80="",NA(),Inputs!AM80)</f>
        <v>#N/A</v>
      </c>
      <c r="F47" s="24" t="e">
        <f t="shared" si="2"/>
        <v>#N/A</v>
      </c>
      <c r="G47" s="24" t="e">
        <f t="shared" si="3"/>
        <v>#N/A</v>
      </c>
      <c r="H47" s="96">
        <f t="shared" si="1"/>
        <v>0</v>
      </c>
      <c r="I47" s="25">
        <f t="shared" si="4"/>
        <v>0</v>
      </c>
      <c r="J47" s="114"/>
      <c r="K47" s="114"/>
      <c r="U47" s="148"/>
      <c r="V47" s="2"/>
    </row>
    <row r="48" spans="1:22" ht="18" thickBot="1">
      <c r="A48" s="146"/>
      <c r="B48" s="48">
        <f>Inputs!A81</f>
        <v>29</v>
      </c>
      <c r="C48" s="47">
        <f t="shared" si="0"/>
        <v>0</v>
      </c>
      <c r="D48" s="49" t="e">
        <f>IF(Inputs!AL81="",NA(),Inputs!AL81)</f>
        <v>#N/A</v>
      </c>
      <c r="E48" s="49" t="e">
        <f>IF(Inputs!AM81="",NA(),Inputs!AM81)</f>
        <v>#N/A</v>
      </c>
      <c r="F48" s="24" t="e">
        <f t="shared" si="2"/>
        <v>#N/A</v>
      </c>
      <c r="G48" s="24" t="e">
        <f t="shared" si="3"/>
        <v>#N/A</v>
      </c>
      <c r="H48" s="96">
        <f t="shared" si="1"/>
        <v>0</v>
      </c>
      <c r="I48" s="25">
        <f t="shared" si="4"/>
        <v>0</v>
      </c>
      <c r="J48" s="114"/>
      <c r="K48" s="114"/>
      <c r="U48" s="148"/>
      <c r="V48" s="2"/>
    </row>
    <row r="49" spans="1:22" ht="18" thickBot="1">
      <c r="A49" s="146"/>
      <c r="B49" s="48">
        <f>Inputs!A82</f>
        <v>30</v>
      </c>
      <c r="C49" s="47">
        <f t="shared" si="0"/>
        <v>0</v>
      </c>
      <c r="D49" s="49" t="e">
        <f>IF(Inputs!AL82="",NA(),Inputs!AL82)</f>
        <v>#N/A</v>
      </c>
      <c r="E49" s="49" t="e">
        <f>IF(Inputs!AM82="",NA(),Inputs!AM82)</f>
        <v>#N/A</v>
      </c>
      <c r="F49" s="24" t="e">
        <f t="shared" si="2"/>
        <v>#N/A</v>
      </c>
      <c r="G49" s="24" t="e">
        <f t="shared" si="3"/>
        <v>#N/A</v>
      </c>
      <c r="H49" s="96">
        <f t="shared" si="1"/>
        <v>0</v>
      </c>
      <c r="I49" s="25">
        <f t="shared" si="4"/>
        <v>0</v>
      </c>
      <c r="J49" s="114"/>
      <c r="K49" s="114"/>
      <c r="U49" s="148"/>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t="e">
        <f t="array" ref="D51">AVERAGE(IF(ISNUMBER(D20:D49),D20:D49))</f>
        <v>#DIV/0!</v>
      </c>
      <c r="E51" s="95" t="e">
        <f t="array" ref="E51">AVERAGE(IF(ISNUMBER(E20:E49),E20:E49))</f>
        <v>#DIV/0!</v>
      </c>
      <c r="F51" s="95" t="e">
        <f t="array" ref="F51">AVERAGE(IF(ISNUMBER(F20:F49),F20:F49))</f>
        <v>#DIV/0!</v>
      </c>
      <c r="G51" s="95" t="e">
        <f t="array" ref="G51">AVERAGE(IF(ISNUMBER(G20:G49),G20:G49))</f>
        <v>#DIV/0!</v>
      </c>
      <c r="H51" s="26" t="s">
        <v>33</v>
      </c>
      <c r="I51" s="27" t="e">
        <f>100*(NORMDIST(B12/2,F51,F52,1)-NORMDIST(-B12/2,F51,F52,1))</f>
        <v>#DIV/0!</v>
      </c>
      <c r="J51" s="28"/>
      <c r="K51" s="28"/>
      <c r="M51" s="28"/>
    </row>
    <row r="52" spans="1:22" ht="19.5" customHeight="1" thickTop="1">
      <c r="B52" s="315" t="s">
        <v>42</v>
      </c>
      <c r="C52" s="316"/>
      <c r="D52" s="29" t="e">
        <f t="array" ref="D52">STDEV(IF(ISNUMBER(D20:D49),D20:D49))</f>
        <v>#DIV/0!</v>
      </c>
      <c r="E52" s="29" t="e">
        <f t="array" ref="E52">STDEV(IF(ISNUMBER(E20:E49),E20:E49))</f>
        <v>#DIV/0!</v>
      </c>
      <c r="F52" s="45" t="e">
        <f t="array" ref="F52">STDEV(IF(ISNUMBER(F20:F49),F20:F49))</f>
        <v>#DIV/0!</v>
      </c>
      <c r="G52" s="45" t="e">
        <f t="array" ref="G52">STDEV(IF(ISNUMBER(G20:G49),G20:G49))</f>
        <v>#DIV/0!</v>
      </c>
      <c r="H52" s="26" t="s">
        <v>34</v>
      </c>
      <c r="I52" s="30" t="e">
        <f>100*(NORMDIST(B13/2,G51,G52,1)-NORMDIST(-B13/2,G51,G52,1))</f>
        <v>#DIV/0!</v>
      </c>
      <c r="J52" s="28"/>
      <c r="K52" s="28"/>
    </row>
    <row r="53" spans="1:22" ht="18.75" customHeight="1">
      <c r="B53" s="315" t="s">
        <v>43</v>
      </c>
      <c r="C53" s="316"/>
      <c r="D53" s="29">
        <f t="array" ref="D53">ABS(MAX(IF(ISNUMBER(D20:D49),(D20:D49))-(MIN(IF(ISNUMBER(D20:D49),(D20:D49))))))</f>
        <v>0</v>
      </c>
      <c r="E53" s="29">
        <f t="array" ref="E53">ABS(MAX(IF(ISNUMBER(E20:E49),(E20:E49))-(MIN(IF(ISNUMBER(E20:E49),(E20:E49))))))</f>
        <v>0</v>
      </c>
      <c r="F53" s="90">
        <f t="array" ref="F53">ABS(MAX(IF(ISNUMBER(F20:F49),(F20:F49))-(MIN(IF(ISNUMBER(F20:F49),(F20:F49))))))</f>
        <v>0</v>
      </c>
      <c r="G53" s="90">
        <f t="array" ref="G53">ABS(MAX(IF(ISNUMBER(G20:G49),(G20:G49))-(MIN(IF(ISNUMBER(G20:G49),(G20:G49))))))</f>
        <v>0</v>
      </c>
      <c r="H53" s="91" t="s">
        <v>44</v>
      </c>
      <c r="I53" s="46" t="e">
        <f>1-(1-(I51*I52/10000))^5</f>
        <v>#DIV/0!</v>
      </c>
      <c r="J53" s="115"/>
      <c r="K53" s="115"/>
      <c r="L53" s="31"/>
    </row>
    <row r="54" spans="1:22" ht="18.75" customHeight="1" thickBot="1">
      <c r="B54" s="309" t="s">
        <v>45</v>
      </c>
      <c r="C54" s="310"/>
      <c r="D54" s="32" t="e">
        <f t="array" ref="D54">MAX(ABS(MAX(IF(NOT(ISNA(D20:D49)),D20:D49))-AVERAGE(IF(ISNUMBER(D20:D49),D20:D49))),ABS(MIN(IF(NOT(ISNA(D20:D49)),D20:D49))-AVERAGE(IF(ISNUMBER(D20:D49),D20:D49))))</f>
        <v>#DIV/0!</v>
      </c>
      <c r="E54" s="32" t="e">
        <f t="array" ref="E54">MAX(ABS(MAX(IF(NOT(ISNA(E20:E49)),E20:E49))-AVERAGE(IF(ISNUMBER(E20:E49),E20:E49))),ABS(MIN(IF(NOT(ISNA(E20:E49)),E20:E49))-AVERAGE(IF(ISNUMBER(E20:E49),E20:E49))))</f>
        <v>#DIV/0!</v>
      </c>
      <c r="F54" s="32" t="e">
        <f t="array" ref="F54">MAX(ABS(MAX(IF(NOT(ISNA(F20:F49)),F20:F49))-AVERAGE(IF(ISNUMBER(F20:F49),F20:F49))),ABS(MIN(IF(NOT(ISNA(F20:F49)),F20:F49))-AVERAGE(IF(ISNUMBER(F20:F49),F20:F49))))</f>
        <v>#DIV/0!</v>
      </c>
      <c r="G54" s="32" t="e">
        <f t="array" ref="G54">MAX(ABS(MAX(IF(NOT(ISNA(G20:G49)),G20:G49))-AVERAGE(IF(ISNUMBER(G20:G49),G20:G49))),ABS(MIN(IF(NOT(ISNA(G20:G49)),G20:G49))-AVERAGE(IF(ISNUMBER(G20:G49),G20:G49))))</f>
        <v>#DIV/0!</v>
      </c>
      <c r="H54" s="91" t="s">
        <v>56</v>
      </c>
      <c r="I54" s="46" t="e">
        <f>1-(1-(I51*I52/10000))^3</f>
        <v>#DIV/0!</v>
      </c>
      <c r="J54" s="115"/>
      <c r="K54" s="153"/>
      <c r="L54" s="31"/>
    </row>
    <row r="55" spans="1:22" ht="21.6" thickTop="1">
      <c r="B55" s="33"/>
      <c r="H55" s="91" t="s">
        <v>57</v>
      </c>
      <c r="I55" s="46" t="e">
        <f>1-(1-(I51*I52/10000))^2</f>
        <v>#DIV/0!</v>
      </c>
      <c r="J55" s="115"/>
      <c r="K55" s="115"/>
    </row>
    <row r="56" spans="1:22" ht="18.75" customHeight="1">
      <c r="C56" s="34"/>
      <c r="E56" s="35"/>
      <c r="H56" s="91" t="s">
        <v>58</v>
      </c>
      <c r="I56" s="46" t="e">
        <f>1-(1-(I51*I52/10000))^1</f>
        <v>#DIV/0!</v>
      </c>
      <c r="J56" s="115"/>
      <c r="K56" s="115"/>
    </row>
    <row r="57" spans="1:22" ht="23.4" thickBot="1">
      <c r="H57" s="92" t="str">
        <f>Inputs!A6</f>
        <v>SW Ver:</v>
      </c>
      <c r="I57" s="88"/>
      <c r="J57" s="116"/>
      <c r="K57" s="116"/>
    </row>
    <row r="58" spans="1:22" ht="23.4" thickBot="1">
      <c r="H58" s="87" t="str">
        <f>Inputs!A7</f>
        <v>FCS App:</v>
      </c>
      <c r="I58" s="89">
        <f>Inputs!AL7</f>
        <v>0</v>
      </c>
      <c r="J58" s="117"/>
      <c r="K58" s="117"/>
      <c r="L58" s="43" t="s">
        <v>50</v>
      </c>
      <c r="M58" s="44">
        <f t="array" ref="M58">MAX(IF(NOT(ISNA(D20:D49)),D20:D49))</f>
        <v>0</v>
      </c>
      <c r="N58" s="44">
        <f t="array" ref="N58">MAX(IF(NOT(ISNA(E20:E49)),E20:E49))</f>
        <v>0</v>
      </c>
    </row>
    <row r="59" spans="1:22" ht="23.4" thickBot="1">
      <c r="H59" s="87" t="str">
        <f>Inputs!A8</f>
        <v>EDSS Control:</v>
      </c>
      <c r="I59" s="89">
        <f>Inputs!AL8</f>
        <v>0</v>
      </c>
      <c r="J59" s="117"/>
      <c r="K59" s="117"/>
      <c r="L59" s="43" t="s">
        <v>51</v>
      </c>
      <c r="M59" s="44">
        <f t="array" ref="M59">MIN(IF(NOT(ISNA(D20:D49)),D20:D49))</f>
        <v>0</v>
      </c>
      <c r="N59" s="44">
        <f t="array" ref="N59">MIN(IF(NOT(ISNA(E20:E49)),E20:E49))</f>
        <v>0</v>
      </c>
    </row>
    <row r="60" spans="1:22" ht="23.4" thickBot="1">
      <c r="H60" s="87" t="str">
        <f>Inputs!A9</f>
        <v>FCS Servo:</v>
      </c>
      <c r="I60" s="89">
        <f>Inputs!AL9</f>
        <v>0</v>
      </c>
      <c r="J60" s="117"/>
      <c r="K60" s="117"/>
      <c r="L60" s="43"/>
      <c r="M60" s="44"/>
      <c r="N60" s="44"/>
    </row>
    <row r="61" spans="1:22">
      <c r="L61" s="43"/>
      <c r="M61" s="44">
        <f>M59</f>
        <v>0</v>
      </c>
      <c r="N61" s="44">
        <f>N59</f>
        <v>0</v>
      </c>
    </row>
    <row r="62" spans="1:22">
      <c r="L62" s="43"/>
      <c r="M62" s="44">
        <f>M59</f>
        <v>0</v>
      </c>
      <c r="N62" s="44">
        <f>N58</f>
        <v>0</v>
      </c>
    </row>
    <row r="63" spans="1:22">
      <c r="L63" s="43"/>
      <c r="M63" s="44">
        <f>M58</f>
        <v>0</v>
      </c>
      <c r="N63" s="44">
        <f>N58</f>
        <v>0</v>
      </c>
    </row>
    <row r="64" spans="1:22">
      <c r="H64" s="145">
        <f>(B10/2)*100</f>
        <v>114.99999999999999</v>
      </c>
      <c r="I64" s="145">
        <f>(B11/2)*100</f>
        <v>114.99999999999999</v>
      </c>
      <c r="J64" s="40"/>
      <c r="K64" s="40"/>
      <c r="L64" s="43"/>
      <c r="M64" s="44">
        <f>M58</f>
        <v>0</v>
      </c>
      <c r="N64" s="44">
        <f>N59</f>
        <v>0</v>
      </c>
      <c r="V64" s="2"/>
    </row>
    <row r="65" spans="8:22">
      <c r="H65" s="145">
        <v>115</v>
      </c>
      <c r="I65" s="145">
        <f>(B11/2)*-100</f>
        <v>-114.99999999999999</v>
      </c>
      <c r="J65" s="40"/>
      <c r="K65" s="40"/>
      <c r="L65" s="43"/>
      <c r="M65" s="44">
        <f>M59</f>
        <v>0</v>
      </c>
      <c r="N65" s="44">
        <f>N59</f>
        <v>0</v>
      </c>
      <c r="V65" s="2"/>
    </row>
    <row r="66" spans="8:22">
      <c r="H66" s="145">
        <f>(B10/2)*-100</f>
        <v>-114.99999999999999</v>
      </c>
      <c r="I66" s="145">
        <f>(B11/2)*-100</f>
        <v>-114.99999999999999</v>
      </c>
      <c r="J66" s="40"/>
      <c r="K66" s="40"/>
      <c r="V66" s="2"/>
    </row>
    <row r="67" spans="8:22">
      <c r="H67" s="145">
        <f>(B10/2)*-100</f>
        <v>-114.99999999999999</v>
      </c>
      <c r="I67" s="145">
        <f>(B11/2)*100</f>
        <v>114.99999999999999</v>
      </c>
      <c r="J67" s="40"/>
      <c r="K67" s="40"/>
      <c r="V67" s="2"/>
    </row>
    <row r="68" spans="8:22">
      <c r="H68" s="145">
        <f>(B10/2)*100</f>
        <v>114.99999999999999</v>
      </c>
      <c r="I68" s="145">
        <f>(B11/2)*100</f>
        <v>114.99999999999999</v>
      </c>
      <c r="J68" s="40"/>
      <c r="K68" s="40"/>
      <c r="V68" s="2"/>
    </row>
    <row r="84" spans="5:22">
      <c r="E84" s="2" t="s">
        <v>47</v>
      </c>
      <c r="V84" s="2"/>
    </row>
  </sheetData>
  <sheetProtection password="CEE5" sheet="1" objects="1" scenarios="1"/>
  <mergeCells count="36">
    <mergeCell ref="B53:C53"/>
    <mergeCell ref="B54:C54"/>
    <mergeCell ref="H18:H19"/>
    <mergeCell ref="I18:I19"/>
    <mergeCell ref="B50:G50"/>
    <mergeCell ref="H50:I50"/>
    <mergeCell ref="B51:C51"/>
    <mergeCell ref="B52:C52"/>
    <mergeCell ref="D14:E14"/>
    <mergeCell ref="I14:J14"/>
    <mergeCell ref="D15:E15"/>
    <mergeCell ref="I15:J15"/>
    <mergeCell ref="D16:E16"/>
    <mergeCell ref="A18:A19"/>
    <mergeCell ref="B18:B19"/>
    <mergeCell ref="C18:C19"/>
    <mergeCell ref="D18:E18"/>
    <mergeCell ref="F18:G18"/>
    <mergeCell ref="F11:G11"/>
    <mergeCell ref="I11:J11"/>
    <mergeCell ref="F12:G12"/>
    <mergeCell ref="I12:J12"/>
    <mergeCell ref="F13:G13"/>
    <mergeCell ref="I13:J13"/>
    <mergeCell ref="I10:K10"/>
    <mergeCell ref="B1:I1"/>
    <mergeCell ref="B4:I4"/>
    <mergeCell ref="A5:B5"/>
    <mergeCell ref="D5:G5"/>
    <mergeCell ref="I5:K5"/>
    <mergeCell ref="F6:G6"/>
    <mergeCell ref="F7:G7"/>
    <mergeCell ref="F8:G8"/>
    <mergeCell ref="A9:B9"/>
    <mergeCell ref="D9:G9"/>
    <mergeCell ref="F10:G10"/>
  </mergeCells>
  <printOptions horizontalCentered="1"/>
  <pageMargins left="0" right="0" top="0" bottom="0" header="0" footer="0"/>
  <pageSetup scale="57"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4"/>
  <sheetViews>
    <sheetView zoomScale="55" zoomScaleNormal="55" zoomScaleSheetLayoutView="75" workbookViewId="0">
      <selection activeCell="S7" sqref="S7"/>
    </sheetView>
  </sheetViews>
  <sheetFormatPr defaultRowHeight="17.399999999999999"/>
  <cols>
    <col min="1" max="1" width="26.88671875" style="2" bestFit="1" customWidth="1"/>
    <col min="2" max="2" width="25" style="2" customWidth="1"/>
    <col min="3" max="3" width="18.33203125" style="2" customWidth="1"/>
    <col min="4" max="4" width="12" style="2" customWidth="1"/>
    <col min="5" max="5" width="12.5546875" style="2" customWidth="1"/>
    <col min="6" max="6" width="13.109375" style="2" customWidth="1"/>
    <col min="7" max="7" width="12.6640625" style="2" bestFit="1" customWidth="1"/>
    <col min="8" max="8" width="17.33203125" style="2" customWidth="1"/>
    <col min="9" max="11" width="16.5546875" style="2" customWidth="1"/>
    <col min="12" max="12" width="17" style="2" bestFit="1" customWidth="1"/>
    <col min="13" max="13" width="23.109375" style="2" bestFit="1" customWidth="1"/>
    <col min="14" max="14" width="31.33203125" style="2" bestFit="1" customWidth="1"/>
    <col min="15" max="20" width="9.109375" style="2"/>
    <col min="21" max="21" width="8.109375" style="2" bestFit="1" customWidth="1"/>
    <col min="22" max="22" width="12.88671875" style="148" bestFit="1" customWidth="1"/>
    <col min="23" max="258" width="9.109375" style="2"/>
    <col min="259" max="259" width="23.44140625" style="2" customWidth="1"/>
    <col min="260" max="260" width="23" style="2" customWidth="1"/>
    <col min="261" max="261" width="10.33203125" style="2" customWidth="1"/>
    <col min="262" max="262" width="12" style="2" customWidth="1"/>
    <col min="263" max="263" width="12.5546875" style="2" customWidth="1"/>
    <col min="264" max="264" width="13.109375" style="2" customWidth="1"/>
    <col min="265" max="265" width="10.88671875" style="2" bestFit="1" customWidth="1"/>
    <col min="266" max="266" width="17.109375" style="2" bestFit="1" customWidth="1"/>
    <col min="267" max="267" width="14.109375" style="2" customWidth="1"/>
    <col min="268" max="268" width="17" style="2" bestFit="1" customWidth="1"/>
    <col min="269" max="269" width="16.6640625" style="2" bestFit="1" customWidth="1"/>
    <col min="270" max="270" width="21.33203125" style="2" bestFit="1" customWidth="1"/>
    <col min="271" max="276" width="9.109375" style="2"/>
    <col min="277" max="277" width="8.109375" style="2" bestFit="1" customWidth="1"/>
    <col min="278" max="278" width="12.88671875" style="2" bestFit="1" customWidth="1"/>
    <col min="279" max="514" width="9.109375" style="2"/>
    <col min="515" max="515" width="23.44140625" style="2" customWidth="1"/>
    <col min="516" max="516" width="23" style="2" customWidth="1"/>
    <col min="517" max="517" width="10.33203125" style="2" customWidth="1"/>
    <col min="518" max="518" width="12" style="2" customWidth="1"/>
    <col min="519" max="519" width="12.5546875" style="2" customWidth="1"/>
    <col min="520" max="520" width="13.109375" style="2" customWidth="1"/>
    <col min="521" max="521" width="10.88671875" style="2" bestFit="1" customWidth="1"/>
    <col min="522" max="522" width="17.109375" style="2" bestFit="1" customWidth="1"/>
    <col min="523" max="523" width="14.109375" style="2" customWidth="1"/>
    <col min="524" max="524" width="17" style="2" bestFit="1" customWidth="1"/>
    <col min="525" max="525" width="16.6640625" style="2" bestFit="1" customWidth="1"/>
    <col min="526" max="526" width="21.33203125" style="2" bestFit="1" customWidth="1"/>
    <col min="527" max="532" width="9.109375" style="2"/>
    <col min="533" max="533" width="8.109375" style="2" bestFit="1" customWidth="1"/>
    <col min="534" max="534" width="12.88671875" style="2" bestFit="1" customWidth="1"/>
    <col min="535" max="770" width="9.109375" style="2"/>
    <col min="771" max="771" width="23.44140625" style="2" customWidth="1"/>
    <col min="772" max="772" width="23" style="2" customWidth="1"/>
    <col min="773" max="773" width="10.33203125" style="2" customWidth="1"/>
    <col min="774" max="774" width="12" style="2" customWidth="1"/>
    <col min="775" max="775" width="12.5546875" style="2" customWidth="1"/>
    <col min="776" max="776" width="13.109375" style="2" customWidth="1"/>
    <col min="777" max="777" width="10.88671875" style="2" bestFit="1" customWidth="1"/>
    <col min="778" max="778" width="17.109375" style="2" bestFit="1" customWidth="1"/>
    <col min="779" max="779" width="14.109375" style="2" customWidth="1"/>
    <col min="780" max="780" width="17" style="2" bestFit="1" customWidth="1"/>
    <col min="781" max="781" width="16.6640625" style="2" bestFit="1" customWidth="1"/>
    <col min="782" max="782" width="21.33203125" style="2" bestFit="1" customWidth="1"/>
    <col min="783" max="788" width="9.109375" style="2"/>
    <col min="789" max="789" width="8.109375" style="2" bestFit="1" customWidth="1"/>
    <col min="790" max="790" width="12.88671875" style="2" bestFit="1" customWidth="1"/>
    <col min="791" max="1026" width="9.109375" style="2"/>
    <col min="1027" max="1027" width="23.44140625" style="2" customWidth="1"/>
    <col min="1028" max="1028" width="23" style="2" customWidth="1"/>
    <col min="1029" max="1029" width="10.33203125" style="2" customWidth="1"/>
    <col min="1030" max="1030" width="12" style="2" customWidth="1"/>
    <col min="1031" max="1031" width="12.5546875" style="2" customWidth="1"/>
    <col min="1032" max="1032" width="13.109375" style="2" customWidth="1"/>
    <col min="1033" max="1033" width="10.88671875" style="2" bestFit="1" customWidth="1"/>
    <col min="1034" max="1034" width="17.109375" style="2" bestFit="1" customWidth="1"/>
    <col min="1035" max="1035" width="14.109375" style="2" customWidth="1"/>
    <col min="1036" max="1036" width="17" style="2" bestFit="1" customWidth="1"/>
    <col min="1037" max="1037" width="16.6640625" style="2" bestFit="1" customWidth="1"/>
    <col min="1038" max="1038" width="21.33203125" style="2" bestFit="1" customWidth="1"/>
    <col min="1039" max="1044" width="9.109375" style="2"/>
    <col min="1045" max="1045" width="8.109375" style="2" bestFit="1" customWidth="1"/>
    <col min="1046" max="1046" width="12.88671875" style="2" bestFit="1" customWidth="1"/>
    <col min="1047" max="1282" width="9.109375" style="2"/>
    <col min="1283" max="1283" width="23.44140625" style="2" customWidth="1"/>
    <col min="1284" max="1284" width="23" style="2" customWidth="1"/>
    <col min="1285" max="1285" width="10.33203125" style="2" customWidth="1"/>
    <col min="1286" max="1286" width="12" style="2" customWidth="1"/>
    <col min="1287" max="1287" width="12.5546875" style="2" customWidth="1"/>
    <col min="1288" max="1288" width="13.109375" style="2" customWidth="1"/>
    <col min="1289" max="1289" width="10.88671875" style="2" bestFit="1" customWidth="1"/>
    <col min="1290" max="1290" width="17.109375" style="2" bestFit="1" customWidth="1"/>
    <col min="1291" max="1291" width="14.109375" style="2" customWidth="1"/>
    <col min="1292" max="1292" width="17" style="2" bestFit="1" customWidth="1"/>
    <col min="1293" max="1293" width="16.6640625" style="2" bestFit="1" customWidth="1"/>
    <col min="1294" max="1294" width="21.33203125" style="2" bestFit="1" customWidth="1"/>
    <col min="1295" max="1300" width="9.109375" style="2"/>
    <col min="1301" max="1301" width="8.109375" style="2" bestFit="1" customWidth="1"/>
    <col min="1302" max="1302" width="12.88671875" style="2" bestFit="1" customWidth="1"/>
    <col min="1303" max="1538" width="9.109375" style="2"/>
    <col min="1539" max="1539" width="23.44140625" style="2" customWidth="1"/>
    <col min="1540" max="1540" width="23" style="2" customWidth="1"/>
    <col min="1541" max="1541" width="10.33203125" style="2" customWidth="1"/>
    <col min="1542" max="1542" width="12" style="2" customWidth="1"/>
    <col min="1543" max="1543" width="12.5546875" style="2" customWidth="1"/>
    <col min="1544" max="1544" width="13.109375" style="2" customWidth="1"/>
    <col min="1545" max="1545" width="10.88671875" style="2" bestFit="1" customWidth="1"/>
    <col min="1546" max="1546" width="17.109375" style="2" bestFit="1" customWidth="1"/>
    <col min="1547" max="1547" width="14.109375" style="2" customWidth="1"/>
    <col min="1548" max="1548" width="17" style="2" bestFit="1" customWidth="1"/>
    <col min="1549" max="1549" width="16.6640625" style="2" bestFit="1" customWidth="1"/>
    <col min="1550" max="1550" width="21.33203125" style="2" bestFit="1" customWidth="1"/>
    <col min="1551" max="1556" width="9.109375" style="2"/>
    <col min="1557" max="1557" width="8.109375" style="2" bestFit="1" customWidth="1"/>
    <col min="1558" max="1558" width="12.88671875" style="2" bestFit="1" customWidth="1"/>
    <col min="1559" max="1794" width="9.109375" style="2"/>
    <col min="1795" max="1795" width="23.44140625" style="2" customWidth="1"/>
    <col min="1796" max="1796" width="23" style="2" customWidth="1"/>
    <col min="1797" max="1797" width="10.33203125" style="2" customWidth="1"/>
    <col min="1798" max="1798" width="12" style="2" customWidth="1"/>
    <col min="1799" max="1799" width="12.5546875" style="2" customWidth="1"/>
    <col min="1800" max="1800" width="13.109375" style="2" customWidth="1"/>
    <col min="1801" max="1801" width="10.88671875" style="2" bestFit="1" customWidth="1"/>
    <col min="1802" max="1802" width="17.109375" style="2" bestFit="1" customWidth="1"/>
    <col min="1803" max="1803" width="14.109375" style="2" customWidth="1"/>
    <col min="1804" max="1804" width="17" style="2" bestFit="1" customWidth="1"/>
    <col min="1805" max="1805" width="16.6640625" style="2" bestFit="1" customWidth="1"/>
    <col min="1806" max="1806" width="21.33203125" style="2" bestFit="1" customWidth="1"/>
    <col min="1807" max="1812" width="9.109375" style="2"/>
    <col min="1813" max="1813" width="8.109375" style="2" bestFit="1" customWidth="1"/>
    <col min="1814" max="1814" width="12.88671875" style="2" bestFit="1" customWidth="1"/>
    <col min="1815" max="2050" width="9.109375" style="2"/>
    <col min="2051" max="2051" width="23.44140625" style="2" customWidth="1"/>
    <col min="2052" max="2052" width="23" style="2" customWidth="1"/>
    <col min="2053" max="2053" width="10.33203125" style="2" customWidth="1"/>
    <col min="2054" max="2054" width="12" style="2" customWidth="1"/>
    <col min="2055" max="2055" width="12.5546875" style="2" customWidth="1"/>
    <col min="2056" max="2056" width="13.109375" style="2" customWidth="1"/>
    <col min="2057" max="2057" width="10.88671875" style="2" bestFit="1" customWidth="1"/>
    <col min="2058" max="2058" width="17.109375" style="2" bestFit="1" customWidth="1"/>
    <col min="2059" max="2059" width="14.109375" style="2" customWidth="1"/>
    <col min="2060" max="2060" width="17" style="2" bestFit="1" customWidth="1"/>
    <col min="2061" max="2061" width="16.6640625" style="2" bestFit="1" customWidth="1"/>
    <col min="2062" max="2062" width="21.33203125" style="2" bestFit="1" customWidth="1"/>
    <col min="2063" max="2068" width="9.109375" style="2"/>
    <col min="2069" max="2069" width="8.109375" style="2" bestFit="1" customWidth="1"/>
    <col min="2070" max="2070" width="12.88671875" style="2" bestFit="1" customWidth="1"/>
    <col min="2071" max="2306" width="9.109375" style="2"/>
    <col min="2307" max="2307" width="23.44140625" style="2" customWidth="1"/>
    <col min="2308" max="2308" width="23" style="2" customWidth="1"/>
    <col min="2309" max="2309" width="10.33203125" style="2" customWidth="1"/>
    <col min="2310" max="2310" width="12" style="2" customWidth="1"/>
    <col min="2311" max="2311" width="12.5546875" style="2" customWidth="1"/>
    <col min="2312" max="2312" width="13.109375" style="2" customWidth="1"/>
    <col min="2313" max="2313" width="10.88671875" style="2" bestFit="1" customWidth="1"/>
    <col min="2314" max="2314" width="17.109375" style="2" bestFit="1" customWidth="1"/>
    <col min="2315" max="2315" width="14.109375" style="2" customWidth="1"/>
    <col min="2316" max="2316" width="17" style="2" bestFit="1" customWidth="1"/>
    <col min="2317" max="2317" width="16.6640625" style="2" bestFit="1" customWidth="1"/>
    <col min="2318" max="2318" width="21.33203125" style="2" bestFit="1" customWidth="1"/>
    <col min="2319" max="2324" width="9.109375" style="2"/>
    <col min="2325" max="2325" width="8.109375" style="2" bestFit="1" customWidth="1"/>
    <col min="2326" max="2326" width="12.88671875" style="2" bestFit="1" customWidth="1"/>
    <col min="2327" max="2562" width="9.109375" style="2"/>
    <col min="2563" max="2563" width="23.44140625" style="2" customWidth="1"/>
    <col min="2564" max="2564" width="23" style="2" customWidth="1"/>
    <col min="2565" max="2565" width="10.33203125" style="2" customWidth="1"/>
    <col min="2566" max="2566" width="12" style="2" customWidth="1"/>
    <col min="2567" max="2567" width="12.5546875" style="2" customWidth="1"/>
    <col min="2568" max="2568" width="13.109375" style="2" customWidth="1"/>
    <col min="2569" max="2569" width="10.88671875" style="2" bestFit="1" customWidth="1"/>
    <col min="2570" max="2570" width="17.109375" style="2" bestFit="1" customWidth="1"/>
    <col min="2571" max="2571" width="14.109375" style="2" customWidth="1"/>
    <col min="2572" max="2572" width="17" style="2" bestFit="1" customWidth="1"/>
    <col min="2573" max="2573" width="16.6640625" style="2" bestFit="1" customWidth="1"/>
    <col min="2574" max="2574" width="21.33203125" style="2" bestFit="1" customWidth="1"/>
    <col min="2575" max="2580" width="9.109375" style="2"/>
    <col min="2581" max="2581" width="8.109375" style="2" bestFit="1" customWidth="1"/>
    <col min="2582" max="2582" width="12.88671875" style="2" bestFit="1" customWidth="1"/>
    <col min="2583" max="2818" width="9.109375" style="2"/>
    <col min="2819" max="2819" width="23.44140625" style="2" customWidth="1"/>
    <col min="2820" max="2820" width="23" style="2" customWidth="1"/>
    <col min="2821" max="2821" width="10.33203125" style="2" customWidth="1"/>
    <col min="2822" max="2822" width="12" style="2" customWidth="1"/>
    <col min="2823" max="2823" width="12.5546875" style="2" customWidth="1"/>
    <col min="2824" max="2824" width="13.109375" style="2" customWidth="1"/>
    <col min="2825" max="2825" width="10.88671875" style="2" bestFit="1" customWidth="1"/>
    <col min="2826" max="2826" width="17.109375" style="2" bestFit="1" customWidth="1"/>
    <col min="2827" max="2827" width="14.109375" style="2" customWidth="1"/>
    <col min="2828" max="2828" width="17" style="2" bestFit="1" customWidth="1"/>
    <col min="2829" max="2829" width="16.6640625" style="2" bestFit="1" customWidth="1"/>
    <col min="2830" max="2830" width="21.33203125" style="2" bestFit="1" customWidth="1"/>
    <col min="2831" max="2836" width="9.109375" style="2"/>
    <col min="2837" max="2837" width="8.109375" style="2" bestFit="1" customWidth="1"/>
    <col min="2838" max="2838" width="12.88671875" style="2" bestFit="1" customWidth="1"/>
    <col min="2839" max="3074" width="9.109375" style="2"/>
    <col min="3075" max="3075" width="23.44140625" style="2" customWidth="1"/>
    <col min="3076" max="3076" width="23" style="2" customWidth="1"/>
    <col min="3077" max="3077" width="10.33203125" style="2" customWidth="1"/>
    <col min="3078" max="3078" width="12" style="2" customWidth="1"/>
    <col min="3079" max="3079" width="12.5546875" style="2" customWidth="1"/>
    <col min="3080" max="3080" width="13.109375" style="2" customWidth="1"/>
    <col min="3081" max="3081" width="10.88671875" style="2" bestFit="1" customWidth="1"/>
    <col min="3082" max="3082" width="17.109375" style="2" bestFit="1" customWidth="1"/>
    <col min="3083" max="3083" width="14.109375" style="2" customWidth="1"/>
    <col min="3084" max="3084" width="17" style="2" bestFit="1" customWidth="1"/>
    <col min="3085" max="3085" width="16.6640625" style="2" bestFit="1" customWidth="1"/>
    <col min="3086" max="3086" width="21.33203125" style="2" bestFit="1" customWidth="1"/>
    <col min="3087" max="3092" width="9.109375" style="2"/>
    <col min="3093" max="3093" width="8.109375" style="2" bestFit="1" customWidth="1"/>
    <col min="3094" max="3094" width="12.88671875" style="2" bestFit="1" customWidth="1"/>
    <col min="3095" max="3330" width="9.109375" style="2"/>
    <col min="3331" max="3331" width="23.44140625" style="2" customWidth="1"/>
    <col min="3332" max="3332" width="23" style="2" customWidth="1"/>
    <col min="3333" max="3333" width="10.33203125" style="2" customWidth="1"/>
    <col min="3334" max="3334" width="12" style="2" customWidth="1"/>
    <col min="3335" max="3335" width="12.5546875" style="2" customWidth="1"/>
    <col min="3336" max="3336" width="13.109375" style="2" customWidth="1"/>
    <col min="3337" max="3337" width="10.88671875" style="2" bestFit="1" customWidth="1"/>
    <col min="3338" max="3338" width="17.109375" style="2" bestFit="1" customWidth="1"/>
    <col min="3339" max="3339" width="14.109375" style="2" customWidth="1"/>
    <col min="3340" max="3340" width="17" style="2" bestFit="1" customWidth="1"/>
    <col min="3341" max="3341" width="16.6640625" style="2" bestFit="1" customWidth="1"/>
    <col min="3342" max="3342" width="21.33203125" style="2" bestFit="1" customWidth="1"/>
    <col min="3343" max="3348" width="9.109375" style="2"/>
    <col min="3349" max="3349" width="8.109375" style="2" bestFit="1" customWidth="1"/>
    <col min="3350" max="3350" width="12.88671875" style="2" bestFit="1" customWidth="1"/>
    <col min="3351" max="3586" width="9.109375" style="2"/>
    <col min="3587" max="3587" width="23.44140625" style="2" customWidth="1"/>
    <col min="3588" max="3588" width="23" style="2" customWidth="1"/>
    <col min="3589" max="3589" width="10.33203125" style="2" customWidth="1"/>
    <col min="3590" max="3590" width="12" style="2" customWidth="1"/>
    <col min="3591" max="3591" width="12.5546875" style="2" customWidth="1"/>
    <col min="3592" max="3592" width="13.109375" style="2" customWidth="1"/>
    <col min="3593" max="3593" width="10.88671875" style="2" bestFit="1" customWidth="1"/>
    <col min="3594" max="3594" width="17.109375" style="2" bestFit="1" customWidth="1"/>
    <col min="3595" max="3595" width="14.109375" style="2" customWidth="1"/>
    <col min="3596" max="3596" width="17" style="2" bestFit="1" customWidth="1"/>
    <col min="3597" max="3597" width="16.6640625" style="2" bestFit="1" customWidth="1"/>
    <col min="3598" max="3598" width="21.33203125" style="2" bestFit="1" customWidth="1"/>
    <col min="3599" max="3604" width="9.109375" style="2"/>
    <col min="3605" max="3605" width="8.109375" style="2" bestFit="1" customWidth="1"/>
    <col min="3606" max="3606" width="12.88671875" style="2" bestFit="1" customWidth="1"/>
    <col min="3607" max="3842" width="9.109375" style="2"/>
    <col min="3843" max="3843" width="23.44140625" style="2" customWidth="1"/>
    <col min="3844" max="3844" width="23" style="2" customWidth="1"/>
    <col min="3845" max="3845" width="10.33203125" style="2" customWidth="1"/>
    <col min="3846" max="3846" width="12" style="2" customWidth="1"/>
    <col min="3847" max="3847" width="12.5546875" style="2" customWidth="1"/>
    <col min="3848" max="3848" width="13.109375" style="2" customWidth="1"/>
    <col min="3849" max="3849" width="10.88671875" style="2" bestFit="1" customWidth="1"/>
    <col min="3850" max="3850" width="17.109375" style="2" bestFit="1" customWidth="1"/>
    <col min="3851" max="3851" width="14.109375" style="2" customWidth="1"/>
    <col min="3852" max="3852" width="17" style="2" bestFit="1" customWidth="1"/>
    <col min="3853" max="3853" width="16.6640625" style="2" bestFit="1" customWidth="1"/>
    <col min="3854" max="3854" width="21.33203125" style="2" bestFit="1" customWidth="1"/>
    <col min="3855" max="3860" width="9.109375" style="2"/>
    <col min="3861" max="3861" width="8.109375" style="2" bestFit="1" customWidth="1"/>
    <col min="3862" max="3862" width="12.88671875" style="2" bestFit="1" customWidth="1"/>
    <col min="3863" max="4098" width="9.109375" style="2"/>
    <col min="4099" max="4099" width="23.44140625" style="2" customWidth="1"/>
    <col min="4100" max="4100" width="23" style="2" customWidth="1"/>
    <col min="4101" max="4101" width="10.33203125" style="2" customWidth="1"/>
    <col min="4102" max="4102" width="12" style="2" customWidth="1"/>
    <col min="4103" max="4103" width="12.5546875" style="2" customWidth="1"/>
    <col min="4104" max="4104" width="13.109375" style="2" customWidth="1"/>
    <col min="4105" max="4105" width="10.88671875" style="2" bestFit="1" customWidth="1"/>
    <col min="4106" max="4106" width="17.109375" style="2" bestFit="1" customWidth="1"/>
    <col min="4107" max="4107" width="14.109375" style="2" customWidth="1"/>
    <col min="4108" max="4108" width="17" style="2" bestFit="1" customWidth="1"/>
    <col min="4109" max="4109" width="16.6640625" style="2" bestFit="1" customWidth="1"/>
    <col min="4110" max="4110" width="21.33203125" style="2" bestFit="1" customWidth="1"/>
    <col min="4111" max="4116" width="9.109375" style="2"/>
    <col min="4117" max="4117" width="8.109375" style="2" bestFit="1" customWidth="1"/>
    <col min="4118" max="4118" width="12.88671875" style="2" bestFit="1" customWidth="1"/>
    <col min="4119" max="4354" width="9.109375" style="2"/>
    <col min="4355" max="4355" width="23.44140625" style="2" customWidth="1"/>
    <col min="4356" max="4356" width="23" style="2" customWidth="1"/>
    <col min="4357" max="4357" width="10.33203125" style="2" customWidth="1"/>
    <col min="4358" max="4358" width="12" style="2" customWidth="1"/>
    <col min="4359" max="4359" width="12.5546875" style="2" customWidth="1"/>
    <col min="4360" max="4360" width="13.109375" style="2" customWidth="1"/>
    <col min="4361" max="4361" width="10.88671875" style="2" bestFit="1" customWidth="1"/>
    <col min="4362" max="4362" width="17.109375" style="2" bestFit="1" customWidth="1"/>
    <col min="4363" max="4363" width="14.109375" style="2" customWidth="1"/>
    <col min="4364" max="4364" width="17" style="2" bestFit="1" customWidth="1"/>
    <col min="4365" max="4365" width="16.6640625" style="2" bestFit="1" customWidth="1"/>
    <col min="4366" max="4366" width="21.33203125" style="2" bestFit="1" customWidth="1"/>
    <col min="4367" max="4372" width="9.109375" style="2"/>
    <col min="4373" max="4373" width="8.109375" style="2" bestFit="1" customWidth="1"/>
    <col min="4374" max="4374" width="12.88671875" style="2" bestFit="1" customWidth="1"/>
    <col min="4375" max="4610" width="9.109375" style="2"/>
    <col min="4611" max="4611" width="23.44140625" style="2" customWidth="1"/>
    <col min="4612" max="4612" width="23" style="2" customWidth="1"/>
    <col min="4613" max="4613" width="10.33203125" style="2" customWidth="1"/>
    <col min="4614" max="4614" width="12" style="2" customWidth="1"/>
    <col min="4615" max="4615" width="12.5546875" style="2" customWidth="1"/>
    <col min="4616" max="4616" width="13.109375" style="2" customWidth="1"/>
    <col min="4617" max="4617" width="10.88671875" style="2" bestFit="1" customWidth="1"/>
    <col min="4618" max="4618" width="17.109375" style="2" bestFit="1" customWidth="1"/>
    <col min="4619" max="4619" width="14.109375" style="2" customWidth="1"/>
    <col min="4620" max="4620" width="17" style="2" bestFit="1" customWidth="1"/>
    <col min="4621" max="4621" width="16.6640625" style="2" bestFit="1" customWidth="1"/>
    <col min="4622" max="4622" width="21.33203125" style="2" bestFit="1" customWidth="1"/>
    <col min="4623" max="4628" width="9.109375" style="2"/>
    <col min="4629" max="4629" width="8.109375" style="2" bestFit="1" customWidth="1"/>
    <col min="4630" max="4630" width="12.88671875" style="2" bestFit="1" customWidth="1"/>
    <col min="4631" max="4866" width="9.109375" style="2"/>
    <col min="4867" max="4867" width="23.44140625" style="2" customWidth="1"/>
    <col min="4868" max="4868" width="23" style="2" customWidth="1"/>
    <col min="4869" max="4869" width="10.33203125" style="2" customWidth="1"/>
    <col min="4870" max="4870" width="12" style="2" customWidth="1"/>
    <col min="4871" max="4871" width="12.5546875" style="2" customWidth="1"/>
    <col min="4872" max="4872" width="13.109375" style="2" customWidth="1"/>
    <col min="4873" max="4873" width="10.88671875" style="2" bestFit="1" customWidth="1"/>
    <col min="4874" max="4874" width="17.109375" style="2" bestFit="1" customWidth="1"/>
    <col min="4875" max="4875" width="14.109375" style="2" customWidth="1"/>
    <col min="4876" max="4876" width="17" style="2" bestFit="1" customWidth="1"/>
    <col min="4877" max="4877" width="16.6640625" style="2" bestFit="1" customWidth="1"/>
    <col min="4878" max="4878" width="21.33203125" style="2" bestFit="1" customWidth="1"/>
    <col min="4879" max="4884" width="9.109375" style="2"/>
    <col min="4885" max="4885" width="8.109375" style="2" bestFit="1" customWidth="1"/>
    <col min="4886" max="4886" width="12.88671875" style="2" bestFit="1" customWidth="1"/>
    <col min="4887" max="5122" width="9.109375" style="2"/>
    <col min="5123" max="5123" width="23.44140625" style="2" customWidth="1"/>
    <col min="5124" max="5124" width="23" style="2" customWidth="1"/>
    <col min="5125" max="5125" width="10.33203125" style="2" customWidth="1"/>
    <col min="5126" max="5126" width="12" style="2" customWidth="1"/>
    <col min="5127" max="5127" width="12.5546875" style="2" customWidth="1"/>
    <col min="5128" max="5128" width="13.109375" style="2" customWidth="1"/>
    <col min="5129" max="5129" width="10.88671875" style="2" bestFit="1" customWidth="1"/>
    <col min="5130" max="5130" width="17.109375" style="2" bestFit="1" customWidth="1"/>
    <col min="5131" max="5131" width="14.109375" style="2" customWidth="1"/>
    <col min="5132" max="5132" width="17" style="2" bestFit="1" customWidth="1"/>
    <col min="5133" max="5133" width="16.6640625" style="2" bestFit="1" customWidth="1"/>
    <col min="5134" max="5134" width="21.33203125" style="2" bestFit="1" customWidth="1"/>
    <col min="5135" max="5140" width="9.109375" style="2"/>
    <col min="5141" max="5141" width="8.109375" style="2" bestFit="1" customWidth="1"/>
    <col min="5142" max="5142" width="12.88671875" style="2" bestFit="1" customWidth="1"/>
    <col min="5143" max="5378" width="9.109375" style="2"/>
    <col min="5379" max="5379" width="23.44140625" style="2" customWidth="1"/>
    <col min="5380" max="5380" width="23" style="2" customWidth="1"/>
    <col min="5381" max="5381" width="10.33203125" style="2" customWidth="1"/>
    <col min="5382" max="5382" width="12" style="2" customWidth="1"/>
    <col min="5383" max="5383" width="12.5546875" style="2" customWidth="1"/>
    <col min="5384" max="5384" width="13.109375" style="2" customWidth="1"/>
    <col min="5385" max="5385" width="10.88671875" style="2" bestFit="1" customWidth="1"/>
    <col min="5386" max="5386" width="17.109375" style="2" bestFit="1" customWidth="1"/>
    <col min="5387" max="5387" width="14.109375" style="2" customWidth="1"/>
    <col min="5388" max="5388" width="17" style="2" bestFit="1" customWidth="1"/>
    <col min="5389" max="5389" width="16.6640625" style="2" bestFit="1" customWidth="1"/>
    <col min="5390" max="5390" width="21.33203125" style="2" bestFit="1" customWidth="1"/>
    <col min="5391" max="5396" width="9.109375" style="2"/>
    <col min="5397" max="5397" width="8.109375" style="2" bestFit="1" customWidth="1"/>
    <col min="5398" max="5398" width="12.88671875" style="2" bestFit="1" customWidth="1"/>
    <col min="5399" max="5634" width="9.109375" style="2"/>
    <col min="5635" max="5635" width="23.44140625" style="2" customWidth="1"/>
    <col min="5636" max="5636" width="23" style="2" customWidth="1"/>
    <col min="5637" max="5637" width="10.33203125" style="2" customWidth="1"/>
    <col min="5638" max="5638" width="12" style="2" customWidth="1"/>
    <col min="5639" max="5639" width="12.5546875" style="2" customWidth="1"/>
    <col min="5640" max="5640" width="13.109375" style="2" customWidth="1"/>
    <col min="5641" max="5641" width="10.88671875" style="2" bestFit="1" customWidth="1"/>
    <col min="5642" max="5642" width="17.109375" style="2" bestFit="1" customWidth="1"/>
    <col min="5643" max="5643" width="14.109375" style="2" customWidth="1"/>
    <col min="5644" max="5644" width="17" style="2" bestFit="1" customWidth="1"/>
    <col min="5645" max="5645" width="16.6640625" style="2" bestFit="1" customWidth="1"/>
    <col min="5646" max="5646" width="21.33203125" style="2" bestFit="1" customWidth="1"/>
    <col min="5647" max="5652" width="9.109375" style="2"/>
    <col min="5653" max="5653" width="8.109375" style="2" bestFit="1" customWidth="1"/>
    <col min="5654" max="5654" width="12.88671875" style="2" bestFit="1" customWidth="1"/>
    <col min="5655" max="5890" width="9.109375" style="2"/>
    <col min="5891" max="5891" width="23.44140625" style="2" customWidth="1"/>
    <col min="5892" max="5892" width="23" style="2" customWidth="1"/>
    <col min="5893" max="5893" width="10.33203125" style="2" customWidth="1"/>
    <col min="5894" max="5894" width="12" style="2" customWidth="1"/>
    <col min="5895" max="5895" width="12.5546875" style="2" customWidth="1"/>
    <col min="5896" max="5896" width="13.109375" style="2" customWidth="1"/>
    <col min="5897" max="5897" width="10.88671875" style="2" bestFit="1" customWidth="1"/>
    <col min="5898" max="5898" width="17.109375" style="2" bestFit="1" customWidth="1"/>
    <col min="5899" max="5899" width="14.109375" style="2" customWidth="1"/>
    <col min="5900" max="5900" width="17" style="2" bestFit="1" customWidth="1"/>
    <col min="5901" max="5901" width="16.6640625" style="2" bestFit="1" customWidth="1"/>
    <col min="5902" max="5902" width="21.33203125" style="2" bestFit="1" customWidth="1"/>
    <col min="5903" max="5908" width="9.109375" style="2"/>
    <col min="5909" max="5909" width="8.109375" style="2" bestFit="1" customWidth="1"/>
    <col min="5910" max="5910" width="12.88671875" style="2" bestFit="1" customWidth="1"/>
    <col min="5911" max="6146" width="9.109375" style="2"/>
    <col min="6147" max="6147" width="23.44140625" style="2" customWidth="1"/>
    <col min="6148" max="6148" width="23" style="2" customWidth="1"/>
    <col min="6149" max="6149" width="10.33203125" style="2" customWidth="1"/>
    <col min="6150" max="6150" width="12" style="2" customWidth="1"/>
    <col min="6151" max="6151" width="12.5546875" style="2" customWidth="1"/>
    <col min="6152" max="6152" width="13.109375" style="2" customWidth="1"/>
    <col min="6153" max="6153" width="10.88671875" style="2" bestFit="1" customWidth="1"/>
    <col min="6154" max="6154" width="17.109375" style="2" bestFit="1" customWidth="1"/>
    <col min="6155" max="6155" width="14.109375" style="2" customWidth="1"/>
    <col min="6156" max="6156" width="17" style="2" bestFit="1" customWidth="1"/>
    <col min="6157" max="6157" width="16.6640625" style="2" bestFit="1" customWidth="1"/>
    <col min="6158" max="6158" width="21.33203125" style="2" bestFit="1" customWidth="1"/>
    <col min="6159" max="6164" width="9.109375" style="2"/>
    <col min="6165" max="6165" width="8.109375" style="2" bestFit="1" customWidth="1"/>
    <col min="6166" max="6166" width="12.88671875" style="2" bestFit="1" customWidth="1"/>
    <col min="6167" max="6402" width="9.109375" style="2"/>
    <col min="6403" max="6403" width="23.44140625" style="2" customWidth="1"/>
    <col min="6404" max="6404" width="23" style="2" customWidth="1"/>
    <col min="6405" max="6405" width="10.33203125" style="2" customWidth="1"/>
    <col min="6406" max="6406" width="12" style="2" customWidth="1"/>
    <col min="6407" max="6407" width="12.5546875" style="2" customWidth="1"/>
    <col min="6408" max="6408" width="13.109375" style="2" customWidth="1"/>
    <col min="6409" max="6409" width="10.88671875" style="2" bestFit="1" customWidth="1"/>
    <col min="6410" max="6410" width="17.109375" style="2" bestFit="1" customWidth="1"/>
    <col min="6411" max="6411" width="14.109375" style="2" customWidth="1"/>
    <col min="6412" max="6412" width="17" style="2" bestFit="1" customWidth="1"/>
    <col min="6413" max="6413" width="16.6640625" style="2" bestFit="1" customWidth="1"/>
    <col min="6414" max="6414" width="21.33203125" style="2" bestFit="1" customWidth="1"/>
    <col min="6415" max="6420" width="9.109375" style="2"/>
    <col min="6421" max="6421" width="8.109375" style="2" bestFit="1" customWidth="1"/>
    <col min="6422" max="6422" width="12.88671875" style="2" bestFit="1" customWidth="1"/>
    <col min="6423" max="6658" width="9.109375" style="2"/>
    <col min="6659" max="6659" width="23.44140625" style="2" customWidth="1"/>
    <col min="6660" max="6660" width="23" style="2" customWidth="1"/>
    <col min="6661" max="6661" width="10.33203125" style="2" customWidth="1"/>
    <col min="6662" max="6662" width="12" style="2" customWidth="1"/>
    <col min="6663" max="6663" width="12.5546875" style="2" customWidth="1"/>
    <col min="6664" max="6664" width="13.109375" style="2" customWidth="1"/>
    <col min="6665" max="6665" width="10.88671875" style="2" bestFit="1" customWidth="1"/>
    <col min="6666" max="6666" width="17.109375" style="2" bestFit="1" customWidth="1"/>
    <col min="6667" max="6667" width="14.109375" style="2" customWidth="1"/>
    <col min="6668" max="6668" width="17" style="2" bestFit="1" customWidth="1"/>
    <col min="6669" max="6669" width="16.6640625" style="2" bestFit="1" customWidth="1"/>
    <col min="6670" max="6670" width="21.33203125" style="2" bestFit="1" customWidth="1"/>
    <col min="6671" max="6676" width="9.109375" style="2"/>
    <col min="6677" max="6677" width="8.109375" style="2" bestFit="1" customWidth="1"/>
    <col min="6678" max="6678" width="12.88671875" style="2" bestFit="1" customWidth="1"/>
    <col min="6679" max="6914" width="9.109375" style="2"/>
    <col min="6915" max="6915" width="23.44140625" style="2" customWidth="1"/>
    <col min="6916" max="6916" width="23" style="2" customWidth="1"/>
    <col min="6917" max="6917" width="10.33203125" style="2" customWidth="1"/>
    <col min="6918" max="6918" width="12" style="2" customWidth="1"/>
    <col min="6919" max="6919" width="12.5546875" style="2" customWidth="1"/>
    <col min="6920" max="6920" width="13.109375" style="2" customWidth="1"/>
    <col min="6921" max="6921" width="10.88671875" style="2" bestFit="1" customWidth="1"/>
    <col min="6922" max="6922" width="17.109375" style="2" bestFit="1" customWidth="1"/>
    <col min="6923" max="6923" width="14.109375" style="2" customWidth="1"/>
    <col min="6924" max="6924" width="17" style="2" bestFit="1" customWidth="1"/>
    <col min="6925" max="6925" width="16.6640625" style="2" bestFit="1" customWidth="1"/>
    <col min="6926" max="6926" width="21.33203125" style="2" bestFit="1" customWidth="1"/>
    <col min="6927" max="6932" width="9.109375" style="2"/>
    <col min="6933" max="6933" width="8.109375" style="2" bestFit="1" customWidth="1"/>
    <col min="6934" max="6934" width="12.88671875" style="2" bestFit="1" customWidth="1"/>
    <col min="6935" max="7170" width="9.109375" style="2"/>
    <col min="7171" max="7171" width="23.44140625" style="2" customWidth="1"/>
    <col min="7172" max="7172" width="23" style="2" customWidth="1"/>
    <col min="7173" max="7173" width="10.33203125" style="2" customWidth="1"/>
    <col min="7174" max="7174" width="12" style="2" customWidth="1"/>
    <col min="7175" max="7175" width="12.5546875" style="2" customWidth="1"/>
    <col min="7176" max="7176" width="13.109375" style="2" customWidth="1"/>
    <col min="7177" max="7177" width="10.88671875" style="2" bestFit="1" customWidth="1"/>
    <col min="7178" max="7178" width="17.109375" style="2" bestFit="1" customWidth="1"/>
    <col min="7179" max="7179" width="14.109375" style="2" customWidth="1"/>
    <col min="7180" max="7180" width="17" style="2" bestFit="1" customWidth="1"/>
    <col min="7181" max="7181" width="16.6640625" style="2" bestFit="1" customWidth="1"/>
    <col min="7182" max="7182" width="21.33203125" style="2" bestFit="1" customWidth="1"/>
    <col min="7183" max="7188" width="9.109375" style="2"/>
    <col min="7189" max="7189" width="8.109375" style="2" bestFit="1" customWidth="1"/>
    <col min="7190" max="7190" width="12.88671875" style="2" bestFit="1" customWidth="1"/>
    <col min="7191" max="7426" width="9.109375" style="2"/>
    <col min="7427" max="7427" width="23.44140625" style="2" customWidth="1"/>
    <col min="7428" max="7428" width="23" style="2" customWidth="1"/>
    <col min="7429" max="7429" width="10.33203125" style="2" customWidth="1"/>
    <col min="7430" max="7430" width="12" style="2" customWidth="1"/>
    <col min="7431" max="7431" width="12.5546875" style="2" customWidth="1"/>
    <col min="7432" max="7432" width="13.109375" style="2" customWidth="1"/>
    <col min="7433" max="7433" width="10.88671875" style="2" bestFit="1" customWidth="1"/>
    <col min="7434" max="7434" width="17.109375" style="2" bestFit="1" customWidth="1"/>
    <col min="7435" max="7435" width="14.109375" style="2" customWidth="1"/>
    <col min="7436" max="7436" width="17" style="2" bestFit="1" customWidth="1"/>
    <col min="7437" max="7437" width="16.6640625" style="2" bestFit="1" customWidth="1"/>
    <col min="7438" max="7438" width="21.33203125" style="2" bestFit="1" customWidth="1"/>
    <col min="7439" max="7444" width="9.109375" style="2"/>
    <col min="7445" max="7445" width="8.109375" style="2" bestFit="1" customWidth="1"/>
    <col min="7446" max="7446" width="12.88671875" style="2" bestFit="1" customWidth="1"/>
    <col min="7447" max="7682" width="9.109375" style="2"/>
    <col min="7683" max="7683" width="23.44140625" style="2" customWidth="1"/>
    <col min="7684" max="7684" width="23" style="2" customWidth="1"/>
    <col min="7685" max="7685" width="10.33203125" style="2" customWidth="1"/>
    <col min="7686" max="7686" width="12" style="2" customWidth="1"/>
    <col min="7687" max="7687" width="12.5546875" style="2" customWidth="1"/>
    <col min="7688" max="7688" width="13.109375" style="2" customWidth="1"/>
    <col min="7689" max="7689" width="10.88671875" style="2" bestFit="1" customWidth="1"/>
    <col min="7690" max="7690" width="17.109375" style="2" bestFit="1" customWidth="1"/>
    <col min="7691" max="7691" width="14.109375" style="2" customWidth="1"/>
    <col min="7692" max="7692" width="17" style="2" bestFit="1" customWidth="1"/>
    <col min="7693" max="7693" width="16.6640625" style="2" bestFit="1" customWidth="1"/>
    <col min="7694" max="7694" width="21.33203125" style="2" bestFit="1" customWidth="1"/>
    <col min="7695" max="7700" width="9.109375" style="2"/>
    <col min="7701" max="7701" width="8.109375" style="2" bestFit="1" customWidth="1"/>
    <col min="7702" max="7702" width="12.88671875" style="2" bestFit="1" customWidth="1"/>
    <col min="7703" max="7938" width="9.109375" style="2"/>
    <col min="7939" max="7939" width="23.44140625" style="2" customWidth="1"/>
    <col min="7940" max="7940" width="23" style="2" customWidth="1"/>
    <col min="7941" max="7941" width="10.33203125" style="2" customWidth="1"/>
    <col min="7942" max="7942" width="12" style="2" customWidth="1"/>
    <col min="7943" max="7943" width="12.5546875" style="2" customWidth="1"/>
    <col min="7944" max="7944" width="13.109375" style="2" customWidth="1"/>
    <col min="7945" max="7945" width="10.88671875" style="2" bestFit="1" customWidth="1"/>
    <col min="7946" max="7946" width="17.109375" style="2" bestFit="1" customWidth="1"/>
    <col min="7947" max="7947" width="14.109375" style="2" customWidth="1"/>
    <col min="7948" max="7948" width="17" style="2" bestFit="1" customWidth="1"/>
    <col min="7949" max="7949" width="16.6640625" style="2" bestFit="1" customWidth="1"/>
    <col min="7950" max="7950" width="21.33203125" style="2" bestFit="1" customWidth="1"/>
    <col min="7951" max="7956" width="9.109375" style="2"/>
    <col min="7957" max="7957" width="8.109375" style="2" bestFit="1" customWidth="1"/>
    <col min="7958" max="7958" width="12.88671875" style="2" bestFit="1" customWidth="1"/>
    <col min="7959" max="8194" width="9.109375" style="2"/>
    <col min="8195" max="8195" width="23.44140625" style="2" customWidth="1"/>
    <col min="8196" max="8196" width="23" style="2" customWidth="1"/>
    <col min="8197" max="8197" width="10.33203125" style="2" customWidth="1"/>
    <col min="8198" max="8198" width="12" style="2" customWidth="1"/>
    <col min="8199" max="8199" width="12.5546875" style="2" customWidth="1"/>
    <col min="8200" max="8200" width="13.109375" style="2" customWidth="1"/>
    <col min="8201" max="8201" width="10.88671875" style="2" bestFit="1" customWidth="1"/>
    <col min="8202" max="8202" width="17.109375" style="2" bestFit="1" customWidth="1"/>
    <col min="8203" max="8203" width="14.109375" style="2" customWidth="1"/>
    <col min="8204" max="8204" width="17" style="2" bestFit="1" customWidth="1"/>
    <col min="8205" max="8205" width="16.6640625" style="2" bestFit="1" customWidth="1"/>
    <col min="8206" max="8206" width="21.33203125" style="2" bestFit="1" customWidth="1"/>
    <col min="8207" max="8212" width="9.109375" style="2"/>
    <col min="8213" max="8213" width="8.109375" style="2" bestFit="1" customWidth="1"/>
    <col min="8214" max="8214" width="12.88671875" style="2" bestFit="1" customWidth="1"/>
    <col min="8215" max="8450" width="9.109375" style="2"/>
    <col min="8451" max="8451" width="23.44140625" style="2" customWidth="1"/>
    <col min="8452" max="8452" width="23" style="2" customWidth="1"/>
    <col min="8453" max="8453" width="10.33203125" style="2" customWidth="1"/>
    <col min="8454" max="8454" width="12" style="2" customWidth="1"/>
    <col min="8455" max="8455" width="12.5546875" style="2" customWidth="1"/>
    <col min="8456" max="8456" width="13.109375" style="2" customWidth="1"/>
    <col min="8457" max="8457" width="10.88671875" style="2" bestFit="1" customWidth="1"/>
    <col min="8458" max="8458" width="17.109375" style="2" bestFit="1" customWidth="1"/>
    <col min="8459" max="8459" width="14.109375" style="2" customWidth="1"/>
    <col min="8460" max="8460" width="17" style="2" bestFit="1" customWidth="1"/>
    <col min="8461" max="8461" width="16.6640625" style="2" bestFit="1" customWidth="1"/>
    <col min="8462" max="8462" width="21.33203125" style="2" bestFit="1" customWidth="1"/>
    <col min="8463" max="8468" width="9.109375" style="2"/>
    <col min="8469" max="8469" width="8.109375" style="2" bestFit="1" customWidth="1"/>
    <col min="8470" max="8470" width="12.88671875" style="2" bestFit="1" customWidth="1"/>
    <col min="8471" max="8706" width="9.109375" style="2"/>
    <col min="8707" max="8707" width="23.44140625" style="2" customWidth="1"/>
    <col min="8708" max="8708" width="23" style="2" customWidth="1"/>
    <col min="8709" max="8709" width="10.33203125" style="2" customWidth="1"/>
    <col min="8710" max="8710" width="12" style="2" customWidth="1"/>
    <col min="8711" max="8711" width="12.5546875" style="2" customWidth="1"/>
    <col min="8712" max="8712" width="13.109375" style="2" customWidth="1"/>
    <col min="8713" max="8713" width="10.88671875" style="2" bestFit="1" customWidth="1"/>
    <col min="8714" max="8714" width="17.109375" style="2" bestFit="1" customWidth="1"/>
    <col min="8715" max="8715" width="14.109375" style="2" customWidth="1"/>
    <col min="8716" max="8716" width="17" style="2" bestFit="1" customWidth="1"/>
    <col min="8717" max="8717" width="16.6640625" style="2" bestFit="1" customWidth="1"/>
    <col min="8718" max="8718" width="21.33203125" style="2" bestFit="1" customWidth="1"/>
    <col min="8719" max="8724" width="9.109375" style="2"/>
    <col min="8725" max="8725" width="8.109375" style="2" bestFit="1" customWidth="1"/>
    <col min="8726" max="8726" width="12.88671875" style="2" bestFit="1" customWidth="1"/>
    <col min="8727" max="8962" width="9.109375" style="2"/>
    <col min="8963" max="8963" width="23.44140625" style="2" customWidth="1"/>
    <col min="8964" max="8964" width="23" style="2" customWidth="1"/>
    <col min="8965" max="8965" width="10.33203125" style="2" customWidth="1"/>
    <col min="8966" max="8966" width="12" style="2" customWidth="1"/>
    <col min="8967" max="8967" width="12.5546875" style="2" customWidth="1"/>
    <col min="8968" max="8968" width="13.109375" style="2" customWidth="1"/>
    <col min="8969" max="8969" width="10.88671875" style="2" bestFit="1" customWidth="1"/>
    <col min="8970" max="8970" width="17.109375" style="2" bestFit="1" customWidth="1"/>
    <col min="8971" max="8971" width="14.109375" style="2" customWidth="1"/>
    <col min="8972" max="8972" width="17" style="2" bestFit="1" customWidth="1"/>
    <col min="8973" max="8973" width="16.6640625" style="2" bestFit="1" customWidth="1"/>
    <col min="8974" max="8974" width="21.33203125" style="2" bestFit="1" customWidth="1"/>
    <col min="8975" max="8980" width="9.109375" style="2"/>
    <col min="8981" max="8981" width="8.109375" style="2" bestFit="1" customWidth="1"/>
    <col min="8982" max="8982" width="12.88671875" style="2" bestFit="1" customWidth="1"/>
    <col min="8983" max="9218" width="9.109375" style="2"/>
    <col min="9219" max="9219" width="23.44140625" style="2" customWidth="1"/>
    <col min="9220" max="9220" width="23" style="2" customWidth="1"/>
    <col min="9221" max="9221" width="10.33203125" style="2" customWidth="1"/>
    <col min="9222" max="9222" width="12" style="2" customWidth="1"/>
    <col min="9223" max="9223" width="12.5546875" style="2" customWidth="1"/>
    <col min="9224" max="9224" width="13.109375" style="2" customWidth="1"/>
    <col min="9225" max="9225" width="10.88671875" style="2" bestFit="1" customWidth="1"/>
    <col min="9226" max="9226" width="17.109375" style="2" bestFit="1" customWidth="1"/>
    <col min="9227" max="9227" width="14.109375" style="2" customWidth="1"/>
    <col min="9228" max="9228" width="17" style="2" bestFit="1" customWidth="1"/>
    <col min="9229" max="9229" width="16.6640625" style="2" bestFit="1" customWidth="1"/>
    <col min="9230" max="9230" width="21.33203125" style="2" bestFit="1" customWidth="1"/>
    <col min="9231" max="9236" width="9.109375" style="2"/>
    <col min="9237" max="9237" width="8.109375" style="2" bestFit="1" customWidth="1"/>
    <col min="9238" max="9238" width="12.88671875" style="2" bestFit="1" customWidth="1"/>
    <col min="9239" max="9474" width="9.109375" style="2"/>
    <col min="9475" max="9475" width="23.44140625" style="2" customWidth="1"/>
    <col min="9476" max="9476" width="23" style="2" customWidth="1"/>
    <col min="9477" max="9477" width="10.33203125" style="2" customWidth="1"/>
    <col min="9478" max="9478" width="12" style="2" customWidth="1"/>
    <col min="9479" max="9479" width="12.5546875" style="2" customWidth="1"/>
    <col min="9480" max="9480" width="13.109375" style="2" customWidth="1"/>
    <col min="9481" max="9481" width="10.88671875" style="2" bestFit="1" customWidth="1"/>
    <col min="9482" max="9482" width="17.109375" style="2" bestFit="1" customWidth="1"/>
    <col min="9483" max="9483" width="14.109375" style="2" customWidth="1"/>
    <col min="9484" max="9484" width="17" style="2" bestFit="1" customWidth="1"/>
    <col min="9485" max="9485" width="16.6640625" style="2" bestFit="1" customWidth="1"/>
    <col min="9486" max="9486" width="21.33203125" style="2" bestFit="1" customWidth="1"/>
    <col min="9487" max="9492" width="9.109375" style="2"/>
    <col min="9493" max="9493" width="8.109375" style="2" bestFit="1" customWidth="1"/>
    <col min="9494" max="9494" width="12.88671875" style="2" bestFit="1" customWidth="1"/>
    <col min="9495" max="9730" width="9.109375" style="2"/>
    <col min="9731" max="9731" width="23.44140625" style="2" customWidth="1"/>
    <col min="9732" max="9732" width="23" style="2" customWidth="1"/>
    <col min="9733" max="9733" width="10.33203125" style="2" customWidth="1"/>
    <col min="9734" max="9734" width="12" style="2" customWidth="1"/>
    <col min="9735" max="9735" width="12.5546875" style="2" customWidth="1"/>
    <col min="9736" max="9736" width="13.109375" style="2" customWidth="1"/>
    <col min="9737" max="9737" width="10.88671875" style="2" bestFit="1" customWidth="1"/>
    <col min="9738" max="9738" width="17.109375" style="2" bestFit="1" customWidth="1"/>
    <col min="9739" max="9739" width="14.109375" style="2" customWidth="1"/>
    <col min="9740" max="9740" width="17" style="2" bestFit="1" customWidth="1"/>
    <col min="9741" max="9741" width="16.6640625" style="2" bestFit="1" customWidth="1"/>
    <col min="9742" max="9742" width="21.33203125" style="2" bestFit="1" customWidth="1"/>
    <col min="9743" max="9748" width="9.109375" style="2"/>
    <col min="9749" max="9749" width="8.109375" style="2" bestFit="1" customWidth="1"/>
    <col min="9750" max="9750" width="12.88671875" style="2" bestFit="1" customWidth="1"/>
    <col min="9751" max="9986" width="9.109375" style="2"/>
    <col min="9987" max="9987" width="23.44140625" style="2" customWidth="1"/>
    <col min="9988" max="9988" width="23" style="2" customWidth="1"/>
    <col min="9989" max="9989" width="10.33203125" style="2" customWidth="1"/>
    <col min="9990" max="9990" width="12" style="2" customWidth="1"/>
    <col min="9991" max="9991" width="12.5546875" style="2" customWidth="1"/>
    <col min="9992" max="9992" width="13.109375" style="2" customWidth="1"/>
    <col min="9993" max="9993" width="10.88671875" style="2" bestFit="1" customWidth="1"/>
    <col min="9994" max="9994" width="17.109375" style="2" bestFit="1" customWidth="1"/>
    <col min="9995" max="9995" width="14.109375" style="2" customWidth="1"/>
    <col min="9996" max="9996" width="17" style="2" bestFit="1" customWidth="1"/>
    <col min="9997" max="9997" width="16.6640625" style="2" bestFit="1" customWidth="1"/>
    <col min="9998" max="9998" width="21.33203125" style="2" bestFit="1" customWidth="1"/>
    <col min="9999" max="10004" width="9.109375" style="2"/>
    <col min="10005" max="10005" width="8.109375" style="2" bestFit="1" customWidth="1"/>
    <col min="10006" max="10006" width="12.88671875" style="2" bestFit="1" customWidth="1"/>
    <col min="10007" max="10242" width="9.109375" style="2"/>
    <col min="10243" max="10243" width="23.44140625" style="2" customWidth="1"/>
    <col min="10244" max="10244" width="23" style="2" customWidth="1"/>
    <col min="10245" max="10245" width="10.33203125" style="2" customWidth="1"/>
    <col min="10246" max="10246" width="12" style="2" customWidth="1"/>
    <col min="10247" max="10247" width="12.5546875" style="2" customWidth="1"/>
    <col min="10248" max="10248" width="13.109375" style="2" customWidth="1"/>
    <col min="10249" max="10249" width="10.88671875" style="2" bestFit="1" customWidth="1"/>
    <col min="10250" max="10250" width="17.109375" style="2" bestFit="1" customWidth="1"/>
    <col min="10251" max="10251" width="14.109375" style="2" customWidth="1"/>
    <col min="10252" max="10252" width="17" style="2" bestFit="1" customWidth="1"/>
    <col min="10253" max="10253" width="16.6640625" style="2" bestFit="1" customWidth="1"/>
    <col min="10254" max="10254" width="21.33203125" style="2" bestFit="1" customWidth="1"/>
    <col min="10255" max="10260" width="9.109375" style="2"/>
    <col min="10261" max="10261" width="8.109375" style="2" bestFit="1" customWidth="1"/>
    <col min="10262" max="10262" width="12.88671875" style="2" bestFit="1" customWidth="1"/>
    <col min="10263" max="10498" width="9.109375" style="2"/>
    <col min="10499" max="10499" width="23.44140625" style="2" customWidth="1"/>
    <col min="10500" max="10500" width="23" style="2" customWidth="1"/>
    <col min="10501" max="10501" width="10.33203125" style="2" customWidth="1"/>
    <col min="10502" max="10502" width="12" style="2" customWidth="1"/>
    <col min="10503" max="10503" width="12.5546875" style="2" customWidth="1"/>
    <col min="10504" max="10504" width="13.109375" style="2" customWidth="1"/>
    <col min="10505" max="10505" width="10.88671875" style="2" bestFit="1" customWidth="1"/>
    <col min="10506" max="10506" width="17.109375" style="2" bestFit="1" customWidth="1"/>
    <col min="10507" max="10507" width="14.109375" style="2" customWidth="1"/>
    <col min="10508" max="10508" width="17" style="2" bestFit="1" customWidth="1"/>
    <col min="10509" max="10509" width="16.6640625" style="2" bestFit="1" customWidth="1"/>
    <col min="10510" max="10510" width="21.33203125" style="2" bestFit="1" customWidth="1"/>
    <col min="10511" max="10516" width="9.109375" style="2"/>
    <col min="10517" max="10517" width="8.109375" style="2" bestFit="1" customWidth="1"/>
    <col min="10518" max="10518" width="12.88671875" style="2" bestFit="1" customWidth="1"/>
    <col min="10519" max="10754" width="9.109375" style="2"/>
    <col min="10755" max="10755" width="23.44140625" style="2" customWidth="1"/>
    <col min="10756" max="10756" width="23" style="2" customWidth="1"/>
    <col min="10757" max="10757" width="10.33203125" style="2" customWidth="1"/>
    <col min="10758" max="10758" width="12" style="2" customWidth="1"/>
    <col min="10759" max="10759" width="12.5546875" style="2" customWidth="1"/>
    <col min="10760" max="10760" width="13.109375" style="2" customWidth="1"/>
    <col min="10761" max="10761" width="10.88671875" style="2" bestFit="1" customWidth="1"/>
    <col min="10762" max="10762" width="17.109375" style="2" bestFit="1" customWidth="1"/>
    <col min="10763" max="10763" width="14.109375" style="2" customWidth="1"/>
    <col min="10764" max="10764" width="17" style="2" bestFit="1" customWidth="1"/>
    <col min="10765" max="10765" width="16.6640625" style="2" bestFit="1" customWidth="1"/>
    <col min="10766" max="10766" width="21.33203125" style="2" bestFit="1" customWidth="1"/>
    <col min="10767" max="10772" width="9.109375" style="2"/>
    <col min="10773" max="10773" width="8.109375" style="2" bestFit="1" customWidth="1"/>
    <col min="10774" max="10774" width="12.88671875" style="2" bestFit="1" customWidth="1"/>
    <col min="10775" max="11010" width="9.109375" style="2"/>
    <col min="11011" max="11011" width="23.44140625" style="2" customWidth="1"/>
    <col min="11012" max="11012" width="23" style="2" customWidth="1"/>
    <col min="11013" max="11013" width="10.33203125" style="2" customWidth="1"/>
    <col min="11014" max="11014" width="12" style="2" customWidth="1"/>
    <col min="11015" max="11015" width="12.5546875" style="2" customWidth="1"/>
    <col min="11016" max="11016" width="13.109375" style="2" customWidth="1"/>
    <col min="11017" max="11017" width="10.88671875" style="2" bestFit="1" customWidth="1"/>
    <col min="11018" max="11018" width="17.109375" style="2" bestFit="1" customWidth="1"/>
    <col min="11019" max="11019" width="14.109375" style="2" customWidth="1"/>
    <col min="11020" max="11020" width="17" style="2" bestFit="1" customWidth="1"/>
    <col min="11021" max="11021" width="16.6640625" style="2" bestFit="1" customWidth="1"/>
    <col min="11022" max="11022" width="21.33203125" style="2" bestFit="1" customWidth="1"/>
    <col min="11023" max="11028" width="9.109375" style="2"/>
    <col min="11029" max="11029" width="8.109375" style="2" bestFit="1" customWidth="1"/>
    <col min="11030" max="11030" width="12.88671875" style="2" bestFit="1" customWidth="1"/>
    <col min="11031" max="11266" width="9.109375" style="2"/>
    <col min="11267" max="11267" width="23.44140625" style="2" customWidth="1"/>
    <col min="11268" max="11268" width="23" style="2" customWidth="1"/>
    <col min="11269" max="11269" width="10.33203125" style="2" customWidth="1"/>
    <col min="11270" max="11270" width="12" style="2" customWidth="1"/>
    <col min="11271" max="11271" width="12.5546875" style="2" customWidth="1"/>
    <col min="11272" max="11272" width="13.109375" style="2" customWidth="1"/>
    <col min="11273" max="11273" width="10.88671875" style="2" bestFit="1" customWidth="1"/>
    <col min="11274" max="11274" width="17.109375" style="2" bestFit="1" customWidth="1"/>
    <col min="11275" max="11275" width="14.109375" style="2" customWidth="1"/>
    <col min="11276" max="11276" width="17" style="2" bestFit="1" customWidth="1"/>
    <col min="11277" max="11277" width="16.6640625" style="2" bestFit="1" customWidth="1"/>
    <col min="11278" max="11278" width="21.33203125" style="2" bestFit="1" customWidth="1"/>
    <col min="11279" max="11284" width="9.109375" style="2"/>
    <col min="11285" max="11285" width="8.109375" style="2" bestFit="1" customWidth="1"/>
    <col min="11286" max="11286" width="12.88671875" style="2" bestFit="1" customWidth="1"/>
    <col min="11287" max="11522" width="9.109375" style="2"/>
    <col min="11523" max="11523" width="23.44140625" style="2" customWidth="1"/>
    <col min="11524" max="11524" width="23" style="2" customWidth="1"/>
    <col min="11525" max="11525" width="10.33203125" style="2" customWidth="1"/>
    <col min="11526" max="11526" width="12" style="2" customWidth="1"/>
    <col min="11527" max="11527" width="12.5546875" style="2" customWidth="1"/>
    <col min="11528" max="11528" width="13.109375" style="2" customWidth="1"/>
    <col min="11529" max="11529" width="10.88671875" style="2" bestFit="1" customWidth="1"/>
    <col min="11530" max="11530" width="17.109375" style="2" bestFit="1" customWidth="1"/>
    <col min="11531" max="11531" width="14.109375" style="2" customWidth="1"/>
    <col min="11532" max="11532" width="17" style="2" bestFit="1" customWidth="1"/>
    <col min="11533" max="11533" width="16.6640625" style="2" bestFit="1" customWidth="1"/>
    <col min="11534" max="11534" width="21.33203125" style="2" bestFit="1" customWidth="1"/>
    <col min="11535" max="11540" width="9.109375" style="2"/>
    <col min="11541" max="11541" width="8.109375" style="2" bestFit="1" customWidth="1"/>
    <col min="11542" max="11542" width="12.88671875" style="2" bestFit="1" customWidth="1"/>
    <col min="11543" max="11778" width="9.109375" style="2"/>
    <col min="11779" max="11779" width="23.44140625" style="2" customWidth="1"/>
    <col min="11780" max="11780" width="23" style="2" customWidth="1"/>
    <col min="11781" max="11781" width="10.33203125" style="2" customWidth="1"/>
    <col min="11782" max="11782" width="12" style="2" customWidth="1"/>
    <col min="11783" max="11783" width="12.5546875" style="2" customWidth="1"/>
    <col min="11784" max="11784" width="13.109375" style="2" customWidth="1"/>
    <col min="11785" max="11785" width="10.88671875" style="2" bestFit="1" customWidth="1"/>
    <col min="11786" max="11786" width="17.109375" style="2" bestFit="1" customWidth="1"/>
    <col min="11787" max="11787" width="14.109375" style="2" customWidth="1"/>
    <col min="11788" max="11788" width="17" style="2" bestFit="1" customWidth="1"/>
    <col min="11789" max="11789" width="16.6640625" style="2" bestFit="1" customWidth="1"/>
    <col min="11790" max="11790" width="21.33203125" style="2" bestFit="1" customWidth="1"/>
    <col min="11791" max="11796" width="9.109375" style="2"/>
    <col min="11797" max="11797" width="8.109375" style="2" bestFit="1" customWidth="1"/>
    <col min="11798" max="11798" width="12.88671875" style="2" bestFit="1" customWidth="1"/>
    <col min="11799" max="12034" width="9.109375" style="2"/>
    <col min="12035" max="12035" width="23.44140625" style="2" customWidth="1"/>
    <col min="12036" max="12036" width="23" style="2" customWidth="1"/>
    <col min="12037" max="12037" width="10.33203125" style="2" customWidth="1"/>
    <col min="12038" max="12038" width="12" style="2" customWidth="1"/>
    <col min="12039" max="12039" width="12.5546875" style="2" customWidth="1"/>
    <col min="12040" max="12040" width="13.109375" style="2" customWidth="1"/>
    <col min="12041" max="12041" width="10.88671875" style="2" bestFit="1" customWidth="1"/>
    <col min="12042" max="12042" width="17.109375" style="2" bestFit="1" customWidth="1"/>
    <col min="12043" max="12043" width="14.109375" style="2" customWidth="1"/>
    <col min="12044" max="12044" width="17" style="2" bestFit="1" customWidth="1"/>
    <col min="12045" max="12045" width="16.6640625" style="2" bestFit="1" customWidth="1"/>
    <col min="12046" max="12046" width="21.33203125" style="2" bestFit="1" customWidth="1"/>
    <col min="12047" max="12052" width="9.109375" style="2"/>
    <col min="12053" max="12053" width="8.109375" style="2" bestFit="1" customWidth="1"/>
    <col min="12054" max="12054" width="12.88671875" style="2" bestFit="1" customWidth="1"/>
    <col min="12055" max="12290" width="9.109375" style="2"/>
    <col min="12291" max="12291" width="23.44140625" style="2" customWidth="1"/>
    <col min="12292" max="12292" width="23" style="2" customWidth="1"/>
    <col min="12293" max="12293" width="10.33203125" style="2" customWidth="1"/>
    <col min="12294" max="12294" width="12" style="2" customWidth="1"/>
    <col min="12295" max="12295" width="12.5546875" style="2" customWidth="1"/>
    <col min="12296" max="12296" width="13.109375" style="2" customWidth="1"/>
    <col min="12297" max="12297" width="10.88671875" style="2" bestFit="1" customWidth="1"/>
    <col min="12298" max="12298" width="17.109375" style="2" bestFit="1" customWidth="1"/>
    <col min="12299" max="12299" width="14.109375" style="2" customWidth="1"/>
    <col min="12300" max="12300" width="17" style="2" bestFit="1" customWidth="1"/>
    <col min="12301" max="12301" width="16.6640625" style="2" bestFit="1" customWidth="1"/>
    <col min="12302" max="12302" width="21.33203125" style="2" bestFit="1" customWidth="1"/>
    <col min="12303" max="12308" width="9.109375" style="2"/>
    <col min="12309" max="12309" width="8.109375" style="2" bestFit="1" customWidth="1"/>
    <col min="12310" max="12310" width="12.88671875" style="2" bestFit="1" customWidth="1"/>
    <col min="12311" max="12546" width="9.109375" style="2"/>
    <col min="12547" max="12547" width="23.44140625" style="2" customWidth="1"/>
    <col min="12548" max="12548" width="23" style="2" customWidth="1"/>
    <col min="12549" max="12549" width="10.33203125" style="2" customWidth="1"/>
    <col min="12550" max="12550" width="12" style="2" customWidth="1"/>
    <col min="12551" max="12551" width="12.5546875" style="2" customWidth="1"/>
    <col min="12552" max="12552" width="13.109375" style="2" customWidth="1"/>
    <col min="12553" max="12553" width="10.88671875" style="2" bestFit="1" customWidth="1"/>
    <col min="12554" max="12554" width="17.109375" style="2" bestFit="1" customWidth="1"/>
    <col min="12555" max="12555" width="14.109375" style="2" customWidth="1"/>
    <col min="12556" max="12556" width="17" style="2" bestFit="1" customWidth="1"/>
    <col min="12557" max="12557" width="16.6640625" style="2" bestFit="1" customWidth="1"/>
    <col min="12558" max="12558" width="21.33203125" style="2" bestFit="1" customWidth="1"/>
    <col min="12559" max="12564" width="9.109375" style="2"/>
    <col min="12565" max="12565" width="8.109375" style="2" bestFit="1" customWidth="1"/>
    <col min="12566" max="12566" width="12.88671875" style="2" bestFit="1" customWidth="1"/>
    <col min="12567" max="12802" width="9.109375" style="2"/>
    <col min="12803" max="12803" width="23.44140625" style="2" customWidth="1"/>
    <col min="12804" max="12804" width="23" style="2" customWidth="1"/>
    <col min="12805" max="12805" width="10.33203125" style="2" customWidth="1"/>
    <col min="12806" max="12806" width="12" style="2" customWidth="1"/>
    <col min="12807" max="12807" width="12.5546875" style="2" customWidth="1"/>
    <col min="12808" max="12808" width="13.109375" style="2" customWidth="1"/>
    <col min="12809" max="12809" width="10.88671875" style="2" bestFit="1" customWidth="1"/>
    <col min="12810" max="12810" width="17.109375" style="2" bestFit="1" customWidth="1"/>
    <col min="12811" max="12811" width="14.109375" style="2" customWidth="1"/>
    <col min="12812" max="12812" width="17" style="2" bestFit="1" customWidth="1"/>
    <col min="12813" max="12813" width="16.6640625" style="2" bestFit="1" customWidth="1"/>
    <col min="12814" max="12814" width="21.33203125" style="2" bestFit="1" customWidth="1"/>
    <col min="12815" max="12820" width="9.109375" style="2"/>
    <col min="12821" max="12821" width="8.109375" style="2" bestFit="1" customWidth="1"/>
    <col min="12822" max="12822" width="12.88671875" style="2" bestFit="1" customWidth="1"/>
    <col min="12823" max="13058" width="9.109375" style="2"/>
    <col min="13059" max="13059" width="23.44140625" style="2" customWidth="1"/>
    <col min="13060" max="13060" width="23" style="2" customWidth="1"/>
    <col min="13061" max="13061" width="10.33203125" style="2" customWidth="1"/>
    <col min="13062" max="13062" width="12" style="2" customWidth="1"/>
    <col min="13063" max="13063" width="12.5546875" style="2" customWidth="1"/>
    <col min="13064" max="13064" width="13.109375" style="2" customWidth="1"/>
    <col min="13065" max="13065" width="10.88671875" style="2" bestFit="1" customWidth="1"/>
    <col min="13066" max="13066" width="17.109375" style="2" bestFit="1" customWidth="1"/>
    <col min="13067" max="13067" width="14.109375" style="2" customWidth="1"/>
    <col min="13068" max="13068" width="17" style="2" bestFit="1" customWidth="1"/>
    <col min="13069" max="13069" width="16.6640625" style="2" bestFit="1" customWidth="1"/>
    <col min="13070" max="13070" width="21.33203125" style="2" bestFit="1" customWidth="1"/>
    <col min="13071" max="13076" width="9.109375" style="2"/>
    <col min="13077" max="13077" width="8.109375" style="2" bestFit="1" customWidth="1"/>
    <col min="13078" max="13078" width="12.88671875" style="2" bestFit="1" customWidth="1"/>
    <col min="13079" max="13314" width="9.109375" style="2"/>
    <col min="13315" max="13315" width="23.44140625" style="2" customWidth="1"/>
    <col min="13316" max="13316" width="23" style="2" customWidth="1"/>
    <col min="13317" max="13317" width="10.33203125" style="2" customWidth="1"/>
    <col min="13318" max="13318" width="12" style="2" customWidth="1"/>
    <col min="13319" max="13319" width="12.5546875" style="2" customWidth="1"/>
    <col min="13320" max="13320" width="13.109375" style="2" customWidth="1"/>
    <col min="13321" max="13321" width="10.88671875" style="2" bestFit="1" customWidth="1"/>
    <col min="13322" max="13322" width="17.109375" style="2" bestFit="1" customWidth="1"/>
    <col min="13323" max="13323" width="14.109375" style="2" customWidth="1"/>
    <col min="13324" max="13324" width="17" style="2" bestFit="1" customWidth="1"/>
    <col min="13325" max="13325" width="16.6640625" style="2" bestFit="1" customWidth="1"/>
    <col min="13326" max="13326" width="21.33203125" style="2" bestFit="1" customWidth="1"/>
    <col min="13327" max="13332" width="9.109375" style="2"/>
    <col min="13333" max="13333" width="8.109375" style="2" bestFit="1" customWidth="1"/>
    <col min="13334" max="13334" width="12.88671875" style="2" bestFit="1" customWidth="1"/>
    <col min="13335" max="13570" width="9.109375" style="2"/>
    <col min="13571" max="13571" width="23.44140625" style="2" customWidth="1"/>
    <col min="13572" max="13572" width="23" style="2" customWidth="1"/>
    <col min="13573" max="13573" width="10.33203125" style="2" customWidth="1"/>
    <col min="13574" max="13574" width="12" style="2" customWidth="1"/>
    <col min="13575" max="13575" width="12.5546875" style="2" customWidth="1"/>
    <col min="13576" max="13576" width="13.109375" style="2" customWidth="1"/>
    <col min="13577" max="13577" width="10.88671875" style="2" bestFit="1" customWidth="1"/>
    <col min="13578" max="13578" width="17.109375" style="2" bestFit="1" customWidth="1"/>
    <col min="13579" max="13579" width="14.109375" style="2" customWidth="1"/>
    <col min="13580" max="13580" width="17" style="2" bestFit="1" customWidth="1"/>
    <col min="13581" max="13581" width="16.6640625" style="2" bestFit="1" customWidth="1"/>
    <col min="13582" max="13582" width="21.33203125" style="2" bestFit="1" customWidth="1"/>
    <col min="13583" max="13588" width="9.109375" style="2"/>
    <col min="13589" max="13589" width="8.109375" style="2" bestFit="1" customWidth="1"/>
    <col min="13590" max="13590" width="12.88671875" style="2" bestFit="1" customWidth="1"/>
    <col min="13591" max="13826" width="9.109375" style="2"/>
    <col min="13827" max="13827" width="23.44140625" style="2" customWidth="1"/>
    <col min="13828" max="13828" width="23" style="2" customWidth="1"/>
    <col min="13829" max="13829" width="10.33203125" style="2" customWidth="1"/>
    <col min="13830" max="13830" width="12" style="2" customWidth="1"/>
    <col min="13831" max="13831" width="12.5546875" style="2" customWidth="1"/>
    <col min="13832" max="13832" width="13.109375" style="2" customWidth="1"/>
    <col min="13833" max="13833" width="10.88671875" style="2" bestFit="1" customWidth="1"/>
    <col min="13834" max="13834" width="17.109375" style="2" bestFit="1" customWidth="1"/>
    <col min="13835" max="13835" width="14.109375" style="2" customWidth="1"/>
    <col min="13836" max="13836" width="17" style="2" bestFit="1" customWidth="1"/>
    <col min="13837" max="13837" width="16.6640625" style="2" bestFit="1" customWidth="1"/>
    <col min="13838" max="13838" width="21.33203125" style="2" bestFit="1" customWidth="1"/>
    <col min="13839" max="13844" width="9.109375" style="2"/>
    <col min="13845" max="13845" width="8.109375" style="2" bestFit="1" customWidth="1"/>
    <col min="13846" max="13846" width="12.88671875" style="2" bestFit="1" customWidth="1"/>
    <col min="13847" max="14082" width="9.109375" style="2"/>
    <col min="14083" max="14083" width="23.44140625" style="2" customWidth="1"/>
    <col min="14084" max="14084" width="23" style="2" customWidth="1"/>
    <col min="14085" max="14085" width="10.33203125" style="2" customWidth="1"/>
    <col min="14086" max="14086" width="12" style="2" customWidth="1"/>
    <col min="14087" max="14087" width="12.5546875" style="2" customWidth="1"/>
    <col min="14088" max="14088" width="13.109375" style="2" customWidth="1"/>
    <col min="14089" max="14089" width="10.88671875" style="2" bestFit="1" customWidth="1"/>
    <col min="14090" max="14090" width="17.109375" style="2" bestFit="1" customWidth="1"/>
    <col min="14091" max="14091" width="14.109375" style="2" customWidth="1"/>
    <col min="14092" max="14092" width="17" style="2" bestFit="1" customWidth="1"/>
    <col min="14093" max="14093" width="16.6640625" style="2" bestFit="1" customWidth="1"/>
    <col min="14094" max="14094" width="21.33203125" style="2" bestFit="1" customWidth="1"/>
    <col min="14095" max="14100" width="9.109375" style="2"/>
    <col min="14101" max="14101" width="8.109375" style="2" bestFit="1" customWidth="1"/>
    <col min="14102" max="14102" width="12.88671875" style="2" bestFit="1" customWidth="1"/>
    <col min="14103" max="14338" width="9.109375" style="2"/>
    <col min="14339" max="14339" width="23.44140625" style="2" customWidth="1"/>
    <col min="14340" max="14340" width="23" style="2" customWidth="1"/>
    <col min="14341" max="14341" width="10.33203125" style="2" customWidth="1"/>
    <col min="14342" max="14342" width="12" style="2" customWidth="1"/>
    <col min="14343" max="14343" width="12.5546875" style="2" customWidth="1"/>
    <col min="14344" max="14344" width="13.109375" style="2" customWidth="1"/>
    <col min="14345" max="14345" width="10.88671875" style="2" bestFit="1" customWidth="1"/>
    <col min="14346" max="14346" width="17.109375" style="2" bestFit="1" customWidth="1"/>
    <col min="14347" max="14347" width="14.109375" style="2" customWidth="1"/>
    <col min="14348" max="14348" width="17" style="2" bestFit="1" customWidth="1"/>
    <col min="14349" max="14349" width="16.6640625" style="2" bestFit="1" customWidth="1"/>
    <col min="14350" max="14350" width="21.33203125" style="2" bestFit="1" customWidth="1"/>
    <col min="14351" max="14356" width="9.109375" style="2"/>
    <col min="14357" max="14357" width="8.109375" style="2" bestFit="1" customWidth="1"/>
    <col min="14358" max="14358" width="12.88671875" style="2" bestFit="1" customWidth="1"/>
    <col min="14359" max="14594" width="9.109375" style="2"/>
    <col min="14595" max="14595" width="23.44140625" style="2" customWidth="1"/>
    <col min="14596" max="14596" width="23" style="2" customWidth="1"/>
    <col min="14597" max="14597" width="10.33203125" style="2" customWidth="1"/>
    <col min="14598" max="14598" width="12" style="2" customWidth="1"/>
    <col min="14599" max="14599" width="12.5546875" style="2" customWidth="1"/>
    <col min="14600" max="14600" width="13.109375" style="2" customWidth="1"/>
    <col min="14601" max="14601" width="10.88671875" style="2" bestFit="1" customWidth="1"/>
    <col min="14602" max="14602" width="17.109375" style="2" bestFit="1" customWidth="1"/>
    <col min="14603" max="14603" width="14.109375" style="2" customWidth="1"/>
    <col min="14604" max="14604" width="17" style="2" bestFit="1" customWidth="1"/>
    <col min="14605" max="14605" width="16.6640625" style="2" bestFit="1" customWidth="1"/>
    <col min="14606" max="14606" width="21.33203125" style="2" bestFit="1" customWidth="1"/>
    <col min="14607" max="14612" width="9.109375" style="2"/>
    <col min="14613" max="14613" width="8.109375" style="2" bestFit="1" customWidth="1"/>
    <col min="14614" max="14614" width="12.88671875" style="2" bestFit="1" customWidth="1"/>
    <col min="14615" max="14850" width="9.109375" style="2"/>
    <col min="14851" max="14851" width="23.44140625" style="2" customWidth="1"/>
    <col min="14852" max="14852" width="23" style="2" customWidth="1"/>
    <col min="14853" max="14853" width="10.33203125" style="2" customWidth="1"/>
    <col min="14854" max="14854" width="12" style="2" customWidth="1"/>
    <col min="14855" max="14855" width="12.5546875" style="2" customWidth="1"/>
    <col min="14856" max="14856" width="13.109375" style="2" customWidth="1"/>
    <col min="14857" max="14857" width="10.88671875" style="2" bestFit="1" customWidth="1"/>
    <col min="14858" max="14858" width="17.109375" style="2" bestFit="1" customWidth="1"/>
    <col min="14859" max="14859" width="14.109375" style="2" customWidth="1"/>
    <col min="14860" max="14860" width="17" style="2" bestFit="1" customWidth="1"/>
    <col min="14861" max="14861" width="16.6640625" style="2" bestFit="1" customWidth="1"/>
    <col min="14862" max="14862" width="21.33203125" style="2" bestFit="1" customWidth="1"/>
    <col min="14863" max="14868" width="9.109375" style="2"/>
    <col min="14869" max="14869" width="8.109375" style="2" bestFit="1" customWidth="1"/>
    <col min="14870" max="14870" width="12.88671875" style="2" bestFit="1" customWidth="1"/>
    <col min="14871" max="15106" width="9.109375" style="2"/>
    <col min="15107" max="15107" width="23.44140625" style="2" customWidth="1"/>
    <col min="15108" max="15108" width="23" style="2" customWidth="1"/>
    <col min="15109" max="15109" width="10.33203125" style="2" customWidth="1"/>
    <col min="15110" max="15110" width="12" style="2" customWidth="1"/>
    <col min="15111" max="15111" width="12.5546875" style="2" customWidth="1"/>
    <col min="15112" max="15112" width="13.109375" style="2" customWidth="1"/>
    <col min="15113" max="15113" width="10.88671875" style="2" bestFit="1" customWidth="1"/>
    <col min="15114" max="15114" width="17.109375" style="2" bestFit="1" customWidth="1"/>
    <col min="15115" max="15115" width="14.109375" style="2" customWidth="1"/>
    <col min="15116" max="15116" width="17" style="2" bestFit="1" customWidth="1"/>
    <col min="15117" max="15117" width="16.6640625" style="2" bestFit="1" customWidth="1"/>
    <col min="15118" max="15118" width="21.33203125" style="2" bestFit="1" customWidth="1"/>
    <col min="15119" max="15124" width="9.109375" style="2"/>
    <col min="15125" max="15125" width="8.109375" style="2" bestFit="1" customWidth="1"/>
    <col min="15126" max="15126" width="12.88671875" style="2" bestFit="1" customWidth="1"/>
    <col min="15127" max="15362" width="9.109375" style="2"/>
    <col min="15363" max="15363" width="23.44140625" style="2" customWidth="1"/>
    <col min="15364" max="15364" width="23" style="2" customWidth="1"/>
    <col min="15365" max="15365" width="10.33203125" style="2" customWidth="1"/>
    <col min="15366" max="15366" width="12" style="2" customWidth="1"/>
    <col min="15367" max="15367" width="12.5546875" style="2" customWidth="1"/>
    <col min="15368" max="15368" width="13.109375" style="2" customWidth="1"/>
    <col min="15369" max="15369" width="10.88671875" style="2" bestFit="1" customWidth="1"/>
    <col min="15370" max="15370" width="17.109375" style="2" bestFit="1" customWidth="1"/>
    <col min="15371" max="15371" width="14.109375" style="2" customWidth="1"/>
    <col min="15372" max="15372" width="17" style="2" bestFit="1" customWidth="1"/>
    <col min="15373" max="15373" width="16.6640625" style="2" bestFit="1" customWidth="1"/>
    <col min="15374" max="15374" width="21.33203125" style="2" bestFit="1" customWidth="1"/>
    <col min="15375" max="15380" width="9.109375" style="2"/>
    <col min="15381" max="15381" width="8.109375" style="2" bestFit="1" customWidth="1"/>
    <col min="15382" max="15382" width="12.88671875" style="2" bestFit="1" customWidth="1"/>
    <col min="15383" max="15618" width="9.109375" style="2"/>
    <col min="15619" max="15619" width="23.44140625" style="2" customWidth="1"/>
    <col min="15620" max="15620" width="23" style="2" customWidth="1"/>
    <col min="15621" max="15621" width="10.33203125" style="2" customWidth="1"/>
    <col min="15622" max="15622" width="12" style="2" customWidth="1"/>
    <col min="15623" max="15623" width="12.5546875" style="2" customWidth="1"/>
    <col min="15624" max="15624" width="13.109375" style="2" customWidth="1"/>
    <col min="15625" max="15625" width="10.88671875" style="2" bestFit="1" customWidth="1"/>
    <col min="15626" max="15626" width="17.109375" style="2" bestFit="1" customWidth="1"/>
    <col min="15627" max="15627" width="14.109375" style="2" customWidth="1"/>
    <col min="15628" max="15628" width="17" style="2" bestFit="1" customWidth="1"/>
    <col min="15629" max="15629" width="16.6640625" style="2" bestFit="1" customWidth="1"/>
    <col min="15630" max="15630" width="21.33203125" style="2" bestFit="1" customWidth="1"/>
    <col min="15631" max="15636" width="9.109375" style="2"/>
    <col min="15637" max="15637" width="8.109375" style="2" bestFit="1" customWidth="1"/>
    <col min="15638" max="15638" width="12.88671875" style="2" bestFit="1" customWidth="1"/>
    <col min="15639" max="15874" width="9.109375" style="2"/>
    <col min="15875" max="15875" width="23.44140625" style="2" customWidth="1"/>
    <col min="15876" max="15876" width="23" style="2" customWidth="1"/>
    <col min="15877" max="15877" width="10.33203125" style="2" customWidth="1"/>
    <col min="15878" max="15878" width="12" style="2" customWidth="1"/>
    <col min="15879" max="15879" width="12.5546875" style="2" customWidth="1"/>
    <col min="15880" max="15880" width="13.109375" style="2" customWidth="1"/>
    <col min="15881" max="15881" width="10.88671875" style="2" bestFit="1" customWidth="1"/>
    <col min="15882" max="15882" width="17.109375" style="2" bestFit="1" customWidth="1"/>
    <col min="15883" max="15883" width="14.109375" style="2" customWidth="1"/>
    <col min="15884" max="15884" width="17" style="2" bestFit="1" customWidth="1"/>
    <col min="15885" max="15885" width="16.6640625" style="2" bestFit="1" customWidth="1"/>
    <col min="15886" max="15886" width="21.33203125" style="2" bestFit="1" customWidth="1"/>
    <col min="15887" max="15892" width="9.109375" style="2"/>
    <col min="15893" max="15893" width="8.109375" style="2" bestFit="1" customWidth="1"/>
    <col min="15894" max="15894" width="12.88671875" style="2" bestFit="1" customWidth="1"/>
    <col min="15895" max="16130" width="9.109375" style="2"/>
    <col min="16131" max="16131" width="23.44140625" style="2" customWidth="1"/>
    <col min="16132" max="16132" width="23" style="2" customWidth="1"/>
    <col min="16133" max="16133" width="10.33203125" style="2" customWidth="1"/>
    <col min="16134" max="16134" width="12" style="2" customWidth="1"/>
    <col min="16135" max="16135" width="12.5546875" style="2" customWidth="1"/>
    <col min="16136" max="16136" width="13.109375" style="2" customWidth="1"/>
    <col min="16137" max="16137" width="10.88671875" style="2" bestFit="1" customWidth="1"/>
    <col min="16138" max="16138" width="17.109375" style="2" bestFit="1" customWidth="1"/>
    <col min="16139" max="16139" width="14.109375" style="2" customWidth="1"/>
    <col min="16140" max="16140" width="17" style="2" bestFit="1" customWidth="1"/>
    <col min="16141" max="16141" width="16.6640625" style="2" bestFit="1" customWidth="1"/>
    <col min="16142" max="16142" width="21.33203125" style="2" bestFit="1" customWidth="1"/>
    <col min="16143" max="16148" width="9.109375" style="2"/>
    <col min="16149" max="16149" width="8.109375" style="2" bestFit="1" customWidth="1"/>
    <col min="16150" max="16150" width="12.88671875" style="2" bestFit="1" customWidth="1"/>
    <col min="16151" max="16384" width="9.109375" style="2"/>
  </cols>
  <sheetData>
    <row r="1" spans="1:14" ht="33" customHeight="1">
      <c r="A1" s="143"/>
      <c r="B1" s="307" t="str">
        <f>Inputs!A1</f>
        <v>Firing- BMP ATK MK44 30mm  UT30MK2</v>
      </c>
      <c r="C1" s="308"/>
      <c r="D1" s="308"/>
      <c r="E1" s="308"/>
      <c r="F1" s="308"/>
      <c r="G1" s="308"/>
      <c r="H1" s="308"/>
      <c r="I1" s="308"/>
      <c r="J1" s="148"/>
      <c r="K1" s="148"/>
      <c r="N1" s="43" t="e">
        <f>B14 &amp;  " - " &amp; J7 &amp; " - " &amp; J8 &amp; ". " &amp;  CHAR(10) &amp;A8 &amp;  B8 &amp; " " &amp; F6 &amp; CHAR(10) &amp; D14 &amp; " : " &amp; F15 &amp; " , " &amp; G15 &amp; CHAR(10) &amp; B51 &amp;  ROUND(F51,2) &amp; " , " &amp; ROUND(G51,2) &amp; CHAR(10) &amp; B52 &amp;  ROUND(F52,2) &amp; " , " &amp; ROUND(G52,2) &amp; CHAR(10) &amp; B53 &amp;  ROUND(F53,2) &amp; " , " &amp; ROUND(G53,2) &amp; CHAR(10) &amp; I14 &amp; K14  &amp; " / " &amp; K13</f>
        <v>#DIV/0!</v>
      </c>
    </row>
    <row r="2" spans="1:14" ht="18.75" customHeight="1" thickBot="1">
      <c r="B2" s="3" t="str">
        <f>Inputs!A2</f>
        <v>Commander:</v>
      </c>
      <c r="C2" s="67">
        <f>Inputs!AN2</f>
        <v>0</v>
      </c>
      <c r="D2" s="3" t="str">
        <f>Inputs!A3</f>
        <v xml:space="preserve">Gunner: </v>
      </c>
      <c r="E2" s="67">
        <f>Inputs!AN3</f>
        <v>0</v>
      </c>
      <c r="F2" s="3" t="str">
        <f>Inputs!A4</f>
        <v xml:space="preserve">Loader: </v>
      </c>
      <c r="G2" s="66">
        <f>Inputs!AN4</f>
        <v>0</v>
      </c>
      <c r="H2" s="3" t="str">
        <f>Inputs!A5</f>
        <v>Driver:</v>
      </c>
      <c r="I2" s="67">
        <f>Inputs!AN5</f>
        <v>0</v>
      </c>
      <c r="J2" s="111"/>
      <c r="K2" s="111"/>
    </row>
    <row r="3" spans="1:14">
      <c r="A3" s="2" t="str">
        <f>Inputs!A11</f>
        <v>Project:</v>
      </c>
      <c r="B3" s="75" t="str">
        <f>Inputs!AN11</f>
        <v>EMINT</v>
      </c>
      <c r="C3" s="74"/>
      <c r="D3" s="74"/>
      <c r="E3" s="74"/>
      <c r="F3" s="74"/>
      <c r="G3" s="74"/>
      <c r="H3" s="74"/>
      <c r="I3" s="74"/>
      <c r="J3" s="112"/>
      <c r="K3" s="112"/>
    </row>
    <row r="4" spans="1:14" ht="18.600000000000001" thickBot="1">
      <c r="A4" s="2" t="str">
        <f>Inputs!A47</f>
        <v xml:space="preserve">Remarks: </v>
      </c>
      <c r="B4" s="337">
        <f>Inputs!AN47</f>
        <v>0</v>
      </c>
      <c r="C4" s="337"/>
      <c r="D4" s="337"/>
      <c r="E4" s="337"/>
      <c r="F4" s="337"/>
      <c r="G4" s="337"/>
      <c r="H4" s="337"/>
      <c r="I4" s="337"/>
      <c r="J4" s="112"/>
      <c r="K4" s="112"/>
    </row>
    <row r="5" spans="1:14" ht="18.600000000000001" thickTop="1" thickBot="1">
      <c r="A5" s="332" t="s">
        <v>6</v>
      </c>
      <c r="B5" s="333"/>
      <c r="D5" s="332" t="str">
        <f>Inputs!A22</f>
        <v>Operational Conditions:</v>
      </c>
      <c r="E5" s="334"/>
      <c r="F5" s="334"/>
      <c r="G5" s="333"/>
      <c r="I5" s="332" t="str">
        <f>Inputs!A34</f>
        <v>Tank/Target Status</v>
      </c>
      <c r="J5" s="334"/>
      <c r="K5" s="333"/>
    </row>
    <row r="6" spans="1:14" ht="18.600000000000001" thickTop="1" thickBot="1">
      <c r="A6" s="4" t="str">
        <f>Inputs!A12</f>
        <v>Location:</v>
      </c>
      <c r="B6" s="68" t="str">
        <f>Inputs!AN12</f>
        <v>Myanmar</v>
      </c>
      <c r="D6" s="5" t="str">
        <f>Inputs!A23</f>
        <v>Turret Mode:</v>
      </c>
      <c r="E6" s="6"/>
      <c r="F6" s="335">
        <f>Inputs!AN23</f>
        <v>0</v>
      </c>
      <c r="G6" s="336"/>
      <c r="I6" s="149" t="str">
        <f>Inputs!A35</f>
        <v>Item:</v>
      </c>
      <c r="J6" s="151" t="s">
        <v>10</v>
      </c>
      <c r="K6" s="150" t="s">
        <v>11</v>
      </c>
    </row>
    <row r="7" spans="1:14" ht="18.600000000000001" thickTop="1" thickBot="1">
      <c r="A7" s="4" t="str">
        <f>Inputs!A13</f>
        <v>Date:</v>
      </c>
      <c r="B7" s="69">
        <f>Inputs!AN13</f>
        <v>0</v>
      </c>
      <c r="D7" s="5" t="str">
        <f>Inputs!A24</f>
        <v>Ammunition:</v>
      </c>
      <c r="E7" s="8"/>
      <c r="F7" s="335" t="str">
        <f>Inputs!AN24</f>
        <v>25 mm HE</v>
      </c>
      <c r="G7" s="336"/>
      <c r="I7" s="9" t="s">
        <v>14</v>
      </c>
      <c r="J7" s="70">
        <f>Inputs!AN36</f>
        <v>0</v>
      </c>
      <c r="K7" s="71">
        <f>Inputs!AN36</f>
        <v>0</v>
      </c>
    </row>
    <row r="8" spans="1:14" ht="18.600000000000001" thickTop="1" thickBot="1">
      <c r="A8" s="4" t="str">
        <f>Inputs!A15</f>
        <v>Range [m]:</v>
      </c>
      <c r="B8" s="120">
        <f>Inputs!AN15</f>
        <v>0</v>
      </c>
      <c r="D8" s="5" t="str">
        <f>Inputs!A25</f>
        <v>Aiming Through (Camera):</v>
      </c>
      <c r="E8" s="56"/>
      <c r="F8" s="335">
        <f>Inputs!AN25</f>
        <v>0</v>
      </c>
      <c r="G8" s="336"/>
      <c r="I8" s="7" t="s">
        <v>16</v>
      </c>
      <c r="J8" s="70">
        <f>Inputs!AN37</f>
        <v>0</v>
      </c>
      <c r="K8" s="71">
        <f>Inputs!AN37</f>
        <v>0</v>
      </c>
    </row>
    <row r="9" spans="1:14" ht="18.600000000000001" thickTop="1" thickBot="1">
      <c r="A9" s="332" t="str">
        <f>Inputs!A16</f>
        <v>Target Size:</v>
      </c>
      <c r="B9" s="333"/>
      <c r="D9" s="332" t="str">
        <f>Inputs!A26</f>
        <v>Environmental Conditions:</v>
      </c>
      <c r="E9" s="334"/>
      <c r="F9" s="334"/>
      <c r="G9" s="333"/>
      <c r="H9" s="10"/>
      <c r="I9" s="11" t="s">
        <v>19</v>
      </c>
      <c r="J9" s="70">
        <f>Inputs!AN38</f>
        <v>0</v>
      </c>
      <c r="K9" s="71">
        <f>Inputs!AN38</f>
        <v>0</v>
      </c>
    </row>
    <row r="10" spans="1:14" ht="18.600000000000001" thickTop="1" thickBot="1">
      <c r="A10" s="4" t="str">
        <f>Inputs!AN16</f>
        <v>Traverse Size [m]</v>
      </c>
      <c r="B10" s="38">
        <f>Inputs!AN17</f>
        <v>2.2999999999999998</v>
      </c>
      <c r="D10" s="5" t="str">
        <f>Inputs!A27</f>
        <v>Air Temperature [°C]:</v>
      </c>
      <c r="E10" s="6"/>
      <c r="F10" s="325">
        <f>Inputs!AN27</f>
        <v>0</v>
      </c>
      <c r="G10" s="326"/>
      <c r="I10" s="332" t="str">
        <f>Inputs!A39</f>
        <v>Rounds Information:</v>
      </c>
      <c r="J10" s="334"/>
      <c r="K10" s="333"/>
    </row>
    <row r="11" spans="1:14" ht="18.600000000000001" thickTop="1" thickBot="1">
      <c r="A11" s="4" t="str">
        <f>Inputs!AN16</f>
        <v>Traverse Size [m]</v>
      </c>
      <c r="B11" s="38">
        <f>Inputs!AN17</f>
        <v>2.2999999999999998</v>
      </c>
      <c r="D11" s="5" t="str">
        <f>Inputs!A28</f>
        <v>Altitude [m]:</v>
      </c>
      <c r="E11" s="8"/>
      <c r="F11" s="325">
        <f>Inputs!AN28</f>
        <v>0</v>
      </c>
      <c r="G11" s="326"/>
      <c r="H11" s="148"/>
      <c r="I11" s="323" t="str">
        <f>Inputs!A40</f>
        <v>Rounds Type</v>
      </c>
      <c r="J11" s="324"/>
      <c r="K11" s="119" t="str">
        <f>Inputs!AN40</f>
        <v>No. of Rounds</v>
      </c>
    </row>
    <row r="12" spans="1:14" ht="18.600000000000001" thickTop="1" thickBot="1">
      <c r="A12" s="4" t="str">
        <f>Inputs!AN18</f>
        <v>Traverse Size [mills]</v>
      </c>
      <c r="B12" s="38" t="e">
        <f>Inputs!AN19</f>
        <v>#DIV/0!</v>
      </c>
      <c r="D12" s="5" t="str">
        <f>Inputs!A29</f>
        <v>Ammu. Temp. [°C]:</v>
      </c>
      <c r="E12" s="8"/>
      <c r="F12" s="325">
        <f>Inputs!AN29</f>
        <v>0</v>
      </c>
      <c r="G12" s="326"/>
      <c r="H12" s="148"/>
      <c r="I12" s="323" t="str">
        <f>Inputs!A41</f>
        <v>Warm-Up</v>
      </c>
      <c r="J12" s="324"/>
      <c r="K12" s="39">
        <f>Inputs!AN41</f>
        <v>0</v>
      </c>
    </row>
    <row r="13" spans="1:14" ht="18.600000000000001" thickTop="1" thickBot="1">
      <c r="A13" s="4" t="str">
        <f>Inputs!AN18</f>
        <v>Traverse Size [mills]</v>
      </c>
      <c r="B13" s="38" t="e">
        <f>Inputs!AN19</f>
        <v>#DIV/0!</v>
      </c>
      <c r="D13" s="5" t="str">
        <f>Inputs!A30</f>
        <v>Crosswind [m/s]:</v>
      </c>
      <c r="E13" s="13"/>
      <c r="F13" s="325">
        <f>Inputs!AN30</f>
        <v>0</v>
      </c>
      <c r="G13" s="326"/>
      <c r="H13" s="148"/>
      <c r="I13" s="323" t="str">
        <f>Inputs!A42</f>
        <v>Real Firing</v>
      </c>
      <c r="J13" s="324"/>
      <c r="K13" s="39">
        <f>Inputs!AN42</f>
        <v>0</v>
      </c>
    </row>
    <row r="14" spans="1:14" ht="18.600000000000001" thickTop="1" thickBot="1">
      <c r="A14" s="4" t="str">
        <f>Inputs!A20</f>
        <v>Fire Type</v>
      </c>
      <c r="B14" s="38">
        <f>Inputs!AN20</f>
        <v>0</v>
      </c>
      <c r="D14" s="327" t="str">
        <f>Inputs!A31</f>
        <v>Gun Jump:</v>
      </c>
      <c r="E14" s="328"/>
      <c r="F14" s="41" t="str">
        <f>Inputs!AN31</f>
        <v>Elevation</v>
      </c>
      <c r="G14" s="42" t="str">
        <f>Inputs!AN31</f>
        <v>Elevation</v>
      </c>
      <c r="H14" s="148"/>
      <c r="I14" s="323" t="str">
        <f>Inputs!A43</f>
        <v xml:space="preserve">Total in Target: </v>
      </c>
      <c r="J14" s="324"/>
      <c r="K14" s="39">
        <f>Inputs!AN43</f>
        <v>0</v>
      </c>
    </row>
    <row r="15" spans="1:14" ht="19.5" customHeight="1" thickTop="1" thickBot="1">
      <c r="A15" s="4" t="str">
        <f>Inputs!A14</f>
        <v>Time:</v>
      </c>
      <c r="B15" s="37">
        <f>Inputs!AN14</f>
        <v>0</v>
      </c>
      <c r="C15" s="14"/>
      <c r="D15" s="329" t="str">
        <f>Inputs!A32</f>
        <v>Single</v>
      </c>
      <c r="E15" s="321"/>
      <c r="F15" s="36">
        <f>Inputs!AN32</f>
        <v>0</v>
      </c>
      <c r="G15" s="36">
        <f>Inputs!AN32</f>
        <v>0</v>
      </c>
      <c r="H15" s="15"/>
      <c r="I15" s="323" t="str">
        <f>Inputs!A44</f>
        <v>Missing rounds</v>
      </c>
      <c r="J15" s="324"/>
      <c r="K15" s="39">
        <f>Inputs!AN44</f>
        <v>0</v>
      </c>
    </row>
    <row r="16" spans="1:14" ht="19.5" customHeight="1" thickTop="1" thickBot="1">
      <c r="A16" s="4" t="str">
        <f>Inputs!A21</f>
        <v>A0- M.Velocity</v>
      </c>
      <c r="B16" s="38">
        <f>Inputs!AN21</f>
        <v>0</v>
      </c>
      <c r="C16" s="14"/>
      <c r="D16" s="330" t="str">
        <f>Inputs!A33</f>
        <v>Burst</v>
      </c>
      <c r="E16" s="331"/>
      <c r="F16" s="36">
        <f>Inputs!AN33</f>
        <v>0</v>
      </c>
      <c r="G16" s="36">
        <f>Inputs!AN33</f>
        <v>0</v>
      </c>
      <c r="H16" s="15"/>
      <c r="L16" s="16"/>
      <c r="M16" s="16"/>
    </row>
    <row r="17" spans="1:22" s="23" customFormat="1" ht="24" thickTop="1" thickBot="1">
      <c r="A17" s="17"/>
      <c r="B17" s="18"/>
      <c r="C17" s="19"/>
      <c r="D17" s="17"/>
      <c r="E17" s="17"/>
      <c r="F17" s="18"/>
      <c r="G17" s="18"/>
      <c r="H17" s="20"/>
      <c r="I17" s="21"/>
      <c r="J17" s="21"/>
      <c r="K17" s="21"/>
      <c r="L17" s="22"/>
      <c r="V17" s="20"/>
    </row>
    <row r="18" spans="1:22" ht="18.600000000000001" thickTop="1" thickBot="1">
      <c r="A18" s="317"/>
      <c r="B18" s="305" t="str">
        <f>Inputs!A52</f>
        <v>Rounds No.</v>
      </c>
      <c r="C18" s="305" t="s">
        <v>37</v>
      </c>
      <c r="D18" s="319" t="s">
        <v>38</v>
      </c>
      <c r="E18" s="320"/>
      <c r="F18" s="319" t="s">
        <v>39</v>
      </c>
      <c r="G18" s="320"/>
      <c r="H18" s="305" t="s">
        <v>3</v>
      </c>
      <c r="I18" s="305" t="s">
        <v>4</v>
      </c>
      <c r="J18" s="113"/>
      <c r="K18" s="113"/>
      <c r="U18" s="148"/>
      <c r="V18" s="2"/>
    </row>
    <row r="19" spans="1:22" ht="18.600000000000001" thickTop="1" thickBot="1">
      <c r="A19" s="317"/>
      <c r="B19" s="318"/>
      <c r="C19" s="306"/>
      <c r="D19" s="147" t="s">
        <v>33</v>
      </c>
      <c r="E19" s="12" t="s">
        <v>34</v>
      </c>
      <c r="F19" s="12" t="s">
        <v>33</v>
      </c>
      <c r="G19" s="12" t="s">
        <v>34</v>
      </c>
      <c r="H19" s="306"/>
      <c r="I19" s="306"/>
      <c r="J19" s="113"/>
      <c r="K19" s="113"/>
      <c r="U19" s="148"/>
      <c r="V19" s="2"/>
    </row>
    <row r="20" spans="1:22" ht="18.600000000000001" thickTop="1" thickBot="1">
      <c r="A20" s="146"/>
      <c r="B20" s="48">
        <f>Inputs!A53</f>
        <v>1</v>
      </c>
      <c r="C20" s="47">
        <f t="shared" ref="C20:C49" si="0">$B$8</f>
        <v>0</v>
      </c>
      <c r="D20" s="49" t="e">
        <f>IF(Inputs!AN53="",NA(),Inputs!AN53)</f>
        <v>#N/A</v>
      </c>
      <c r="E20" s="49" t="e">
        <f>IF(Inputs!AO53="",NA(),Inputs!AO53)</f>
        <v>#N/A</v>
      </c>
      <c r="F20" s="24" t="e">
        <f>IF(ISBLANK(D20*10/C20)," ",D20*10/C20)</f>
        <v>#N/A</v>
      </c>
      <c r="G20" s="24" t="e">
        <f>IF(ISBLANK(E20*10/C20)," ",E20*10/C20)</f>
        <v>#N/A</v>
      </c>
      <c r="H20" s="96">
        <f t="shared" ref="H20:H49" si="1">$B$7</f>
        <v>0</v>
      </c>
      <c r="I20" s="25">
        <f>$B$15</f>
        <v>0</v>
      </c>
      <c r="J20" s="114"/>
      <c r="K20" s="114"/>
      <c r="U20" s="148"/>
      <c r="V20" s="2"/>
    </row>
    <row r="21" spans="1:22" ht="18" thickBot="1">
      <c r="A21" s="146"/>
      <c r="B21" s="48">
        <f>Inputs!A54</f>
        <v>2</v>
      </c>
      <c r="C21" s="47">
        <f t="shared" si="0"/>
        <v>0</v>
      </c>
      <c r="D21" s="49" t="e">
        <f>IF(Inputs!AN54="",NA(),Inputs!AN54)</f>
        <v>#N/A</v>
      </c>
      <c r="E21" s="49" t="e">
        <f>IF(Inputs!AO54="",NA(),Inputs!AO54)</f>
        <v>#N/A</v>
      </c>
      <c r="F21" s="24" t="e">
        <f t="shared" ref="F21:F49" si="2">IF(ISBLANK(D21*10/C21)," ",D21*10/C21)</f>
        <v>#N/A</v>
      </c>
      <c r="G21" s="24" t="e">
        <f t="shared" ref="G21:G49" si="3">IF(ISBLANK(E21*10/C21)," ",E21*10/C21)</f>
        <v>#N/A</v>
      </c>
      <c r="H21" s="96">
        <f t="shared" si="1"/>
        <v>0</v>
      </c>
      <c r="I21" s="25">
        <f t="shared" ref="I21:I49" si="4">$B$15</f>
        <v>0</v>
      </c>
      <c r="J21" s="114"/>
      <c r="K21" s="114"/>
      <c r="U21" s="148"/>
      <c r="V21" s="2"/>
    </row>
    <row r="22" spans="1:22" ht="18" thickBot="1">
      <c r="A22" s="146"/>
      <c r="B22" s="48">
        <f>Inputs!A55</f>
        <v>3</v>
      </c>
      <c r="C22" s="47">
        <f>$B$8</f>
        <v>0</v>
      </c>
      <c r="D22" s="49" t="e">
        <f>IF(Inputs!AN55="",NA(),Inputs!AN55)</f>
        <v>#N/A</v>
      </c>
      <c r="E22" s="49" t="e">
        <f>IF(Inputs!AO55="",NA(),Inputs!AO55)</f>
        <v>#N/A</v>
      </c>
      <c r="F22" s="24" t="e">
        <f t="shared" si="2"/>
        <v>#N/A</v>
      </c>
      <c r="G22" s="24" t="e">
        <f t="shared" si="3"/>
        <v>#N/A</v>
      </c>
      <c r="H22" s="96">
        <f t="shared" si="1"/>
        <v>0</v>
      </c>
      <c r="I22" s="25">
        <f t="shared" si="4"/>
        <v>0</v>
      </c>
      <c r="J22" s="114"/>
      <c r="K22" s="114"/>
      <c r="U22" s="148"/>
      <c r="V22" s="2"/>
    </row>
    <row r="23" spans="1:22" ht="18" thickBot="1">
      <c r="A23" s="146"/>
      <c r="B23" s="48">
        <f>Inputs!A56</f>
        <v>4</v>
      </c>
      <c r="C23" s="47">
        <f t="shared" si="0"/>
        <v>0</v>
      </c>
      <c r="D23" s="49" t="e">
        <f>IF(Inputs!AN56="",NA(),Inputs!AN56)</f>
        <v>#N/A</v>
      </c>
      <c r="E23" s="49" t="e">
        <f>IF(Inputs!AO56="",NA(),Inputs!AO56)</f>
        <v>#N/A</v>
      </c>
      <c r="F23" s="24" t="e">
        <f t="shared" si="2"/>
        <v>#N/A</v>
      </c>
      <c r="G23" s="24" t="e">
        <f t="shared" si="3"/>
        <v>#N/A</v>
      </c>
      <c r="H23" s="96">
        <f t="shared" si="1"/>
        <v>0</v>
      </c>
      <c r="I23" s="25">
        <f t="shared" si="4"/>
        <v>0</v>
      </c>
      <c r="J23" s="114"/>
      <c r="K23" s="114"/>
      <c r="U23" s="148"/>
      <c r="V23" s="2"/>
    </row>
    <row r="24" spans="1:22" ht="18" thickBot="1">
      <c r="A24" s="146"/>
      <c r="B24" s="48">
        <f>Inputs!A57</f>
        <v>5</v>
      </c>
      <c r="C24" s="47">
        <f t="shared" si="0"/>
        <v>0</v>
      </c>
      <c r="D24" s="49" t="e">
        <f>IF(Inputs!AN57="",NA(),Inputs!AN57)</f>
        <v>#N/A</v>
      </c>
      <c r="E24" s="49" t="e">
        <f>IF(Inputs!AO57="",NA(),Inputs!AO57)</f>
        <v>#N/A</v>
      </c>
      <c r="F24" s="24" t="e">
        <f t="shared" si="2"/>
        <v>#N/A</v>
      </c>
      <c r="G24" s="24" t="e">
        <f t="shared" si="3"/>
        <v>#N/A</v>
      </c>
      <c r="H24" s="96">
        <f t="shared" si="1"/>
        <v>0</v>
      </c>
      <c r="I24" s="25">
        <f t="shared" si="4"/>
        <v>0</v>
      </c>
      <c r="J24" s="114"/>
      <c r="K24" s="114"/>
      <c r="U24" s="148"/>
      <c r="V24" s="2"/>
    </row>
    <row r="25" spans="1:22" ht="18" thickBot="1">
      <c r="A25" s="146"/>
      <c r="B25" s="48">
        <f>Inputs!A58</f>
        <v>6</v>
      </c>
      <c r="C25" s="47">
        <f t="shared" si="0"/>
        <v>0</v>
      </c>
      <c r="D25" s="49" t="e">
        <f>IF(Inputs!AN58="",NA(),Inputs!AN58)</f>
        <v>#N/A</v>
      </c>
      <c r="E25" s="49" t="e">
        <f>IF(Inputs!AO58="",NA(),Inputs!AO58)</f>
        <v>#N/A</v>
      </c>
      <c r="F25" s="24" t="e">
        <f t="shared" si="2"/>
        <v>#N/A</v>
      </c>
      <c r="G25" s="24" t="e">
        <f t="shared" si="3"/>
        <v>#N/A</v>
      </c>
      <c r="H25" s="96">
        <f t="shared" si="1"/>
        <v>0</v>
      </c>
      <c r="I25" s="25">
        <f t="shared" si="4"/>
        <v>0</v>
      </c>
      <c r="J25" s="114"/>
      <c r="K25" s="114"/>
      <c r="U25" s="148"/>
      <c r="V25" s="2"/>
    </row>
    <row r="26" spans="1:22" ht="18" thickBot="1">
      <c r="A26" s="146"/>
      <c r="B26" s="48">
        <f>Inputs!A59</f>
        <v>7</v>
      </c>
      <c r="C26" s="47">
        <f t="shared" si="0"/>
        <v>0</v>
      </c>
      <c r="D26" s="49" t="e">
        <f>IF(Inputs!AN59="",NA(),Inputs!AN59)</f>
        <v>#N/A</v>
      </c>
      <c r="E26" s="49" t="e">
        <f>IF(Inputs!AO59="",NA(),Inputs!AO59)</f>
        <v>#N/A</v>
      </c>
      <c r="F26" s="24" t="e">
        <f t="shared" si="2"/>
        <v>#N/A</v>
      </c>
      <c r="G26" s="24" t="e">
        <f t="shared" si="3"/>
        <v>#N/A</v>
      </c>
      <c r="H26" s="96">
        <f t="shared" si="1"/>
        <v>0</v>
      </c>
      <c r="I26" s="25">
        <f t="shared" si="4"/>
        <v>0</v>
      </c>
      <c r="J26" s="114"/>
      <c r="K26" s="114"/>
      <c r="U26" s="148"/>
      <c r="V26" s="2"/>
    </row>
    <row r="27" spans="1:22" ht="18" thickBot="1">
      <c r="A27" s="146"/>
      <c r="B27" s="48">
        <f>Inputs!A60</f>
        <v>8</v>
      </c>
      <c r="C27" s="47">
        <f t="shared" si="0"/>
        <v>0</v>
      </c>
      <c r="D27" s="49" t="e">
        <f>IF(Inputs!AN60="",NA(),Inputs!AN60)</f>
        <v>#N/A</v>
      </c>
      <c r="E27" s="49" t="e">
        <f>IF(Inputs!AO60="",NA(),Inputs!AO60)</f>
        <v>#N/A</v>
      </c>
      <c r="F27" s="24" t="e">
        <f t="shared" si="2"/>
        <v>#N/A</v>
      </c>
      <c r="G27" s="24" t="e">
        <f t="shared" si="3"/>
        <v>#N/A</v>
      </c>
      <c r="H27" s="96">
        <f t="shared" si="1"/>
        <v>0</v>
      </c>
      <c r="I27" s="25">
        <f t="shared" si="4"/>
        <v>0</v>
      </c>
      <c r="J27" s="114"/>
      <c r="K27" s="114"/>
      <c r="U27" s="148"/>
      <c r="V27" s="2"/>
    </row>
    <row r="28" spans="1:22" ht="18" thickBot="1">
      <c r="A28" s="146"/>
      <c r="B28" s="48">
        <f>Inputs!A61</f>
        <v>9</v>
      </c>
      <c r="C28" s="47">
        <f t="shared" si="0"/>
        <v>0</v>
      </c>
      <c r="D28" s="49" t="e">
        <f>IF(Inputs!AN61="",NA(),Inputs!AN61)</f>
        <v>#N/A</v>
      </c>
      <c r="E28" s="49" t="e">
        <f>IF(Inputs!AO61="",NA(),Inputs!AO61)</f>
        <v>#N/A</v>
      </c>
      <c r="F28" s="24" t="e">
        <f t="shared" si="2"/>
        <v>#N/A</v>
      </c>
      <c r="G28" s="24" t="e">
        <f t="shared" si="3"/>
        <v>#N/A</v>
      </c>
      <c r="H28" s="96">
        <f t="shared" si="1"/>
        <v>0</v>
      </c>
      <c r="I28" s="25">
        <f t="shared" si="4"/>
        <v>0</v>
      </c>
      <c r="J28" s="114"/>
      <c r="K28" s="114"/>
      <c r="U28" s="148"/>
      <c r="V28" s="2"/>
    </row>
    <row r="29" spans="1:22" ht="18" thickBot="1">
      <c r="A29" s="146"/>
      <c r="B29" s="48">
        <f>Inputs!A62</f>
        <v>10</v>
      </c>
      <c r="C29" s="47">
        <f t="shared" si="0"/>
        <v>0</v>
      </c>
      <c r="D29" s="49" t="e">
        <f>IF(Inputs!AN62="",NA(),Inputs!AN62)</f>
        <v>#N/A</v>
      </c>
      <c r="E29" s="49" t="e">
        <f>IF(Inputs!AO62="",NA(),Inputs!AO62)</f>
        <v>#N/A</v>
      </c>
      <c r="F29" s="24" t="e">
        <f t="shared" si="2"/>
        <v>#N/A</v>
      </c>
      <c r="G29" s="24" t="e">
        <f t="shared" si="3"/>
        <v>#N/A</v>
      </c>
      <c r="H29" s="96">
        <f t="shared" si="1"/>
        <v>0</v>
      </c>
      <c r="I29" s="25">
        <f t="shared" si="4"/>
        <v>0</v>
      </c>
      <c r="J29" s="114"/>
      <c r="K29" s="114"/>
      <c r="U29" s="148"/>
      <c r="V29" s="2"/>
    </row>
    <row r="30" spans="1:22" ht="18" thickBot="1">
      <c r="A30" s="146"/>
      <c r="B30" s="48">
        <f>Inputs!A63</f>
        <v>11</v>
      </c>
      <c r="C30" s="47">
        <f t="shared" si="0"/>
        <v>0</v>
      </c>
      <c r="D30" s="49" t="e">
        <f>IF(Inputs!AN63="",NA(),Inputs!AN63)</f>
        <v>#N/A</v>
      </c>
      <c r="E30" s="49" t="e">
        <f>IF(Inputs!AO63="",NA(),Inputs!AO63)</f>
        <v>#N/A</v>
      </c>
      <c r="F30" s="24" t="e">
        <f t="shared" si="2"/>
        <v>#N/A</v>
      </c>
      <c r="G30" s="24" t="e">
        <f t="shared" si="3"/>
        <v>#N/A</v>
      </c>
      <c r="H30" s="96">
        <f t="shared" si="1"/>
        <v>0</v>
      </c>
      <c r="I30" s="25">
        <f t="shared" si="4"/>
        <v>0</v>
      </c>
      <c r="J30" s="114"/>
      <c r="K30" s="114"/>
      <c r="U30" s="148"/>
      <c r="V30" s="2"/>
    </row>
    <row r="31" spans="1:22" ht="18" thickBot="1">
      <c r="A31" s="146"/>
      <c r="B31" s="48">
        <f>Inputs!A64</f>
        <v>12</v>
      </c>
      <c r="C31" s="47">
        <f t="shared" si="0"/>
        <v>0</v>
      </c>
      <c r="D31" s="49" t="e">
        <f>IF(Inputs!AN64="",NA(),Inputs!AN64)</f>
        <v>#N/A</v>
      </c>
      <c r="E31" s="49" t="e">
        <f>IF(Inputs!AO64="",NA(),Inputs!AO64)</f>
        <v>#N/A</v>
      </c>
      <c r="F31" s="24" t="e">
        <f t="shared" si="2"/>
        <v>#N/A</v>
      </c>
      <c r="G31" s="24" t="e">
        <f t="shared" si="3"/>
        <v>#N/A</v>
      </c>
      <c r="H31" s="96">
        <f t="shared" si="1"/>
        <v>0</v>
      </c>
      <c r="I31" s="25">
        <f t="shared" si="4"/>
        <v>0</v>
      </c>
      <c r="J31" s="114"/>
      <c r="K31" s="114"/>
      <c r="U31" s="148"/>
      <c r="V31" s="2"/>
    </row>
    <row r="32" spans="1:22" ht="18" thickBot="1">
      <c r="A32" s="146"/>
      <c r="B32" s="48">
        <f>Inputs!A65</f>
        <v>13</v>
      </c>
      <c r="C32" s="47">
        <f t="shared" si="0"/>
        <v>0</v>
      </c>
      <c r="D32" s="49" t="e">
        <f>IF(Inputs!AN65="",NA(),Inputs!AN65)</f>
        <v>#N/A</v>
      </c>
      <c r="E32" s="49" t="e">
        <f>IF(Inputs!AO65="",NA(),Inputs!AO65)</f>
        <v>#N/A</v>
      </c>
      <c r="F32" s="24" t="e">
        <f t="shared" si="2"/>
        <v>#N/A</v>
      </c>
      <c r="G32" s="24" t="e">
        <f t="shared" si="3"/>
        <v>#N/A</v>
      </c>
      <c r="H32" s="96">
        <f t="shared" si="1"/>
        <v>0</v>
      </c>
      <c r="I32" s="25">
        <f t="shared" si="4"/>
        <v>0</v>
      </c>
      <c r="J32" s="114"/>
      <c r="K32" s="114"/>
      <c r="U32" s="148"/>
      <c r="V32" s="2"/>
    </row>
    <row r="33" spans="1:22" ht="18" thickBot="1">
      <c r="A33" s="146"/>
      <c r="B33" s="48">
        <f>Inputs!A66</f>
        <v>14</v>
      </c>
      <c r="C33" s="47">
        <f t="shared" si="0"/>
        <v>0</v>
      </c>
      <c r="D33" s="49" t="e">
        <f>IF(Inputs!AN66="",NA(),Inputs!AN66)</f>
        <v>#N/A</v>
      </c>
      <c r="E33" s="49" t="e">
        <f>IF(Inputs!AO66="",NA(),Inputs!AO66)</f>
        <v>#N/A</v>
      </c>
      <c r="F33" s="24" t="e">
        <f t="shared" si="2"/>
        <v>#N/A</v>
      </c>
      <c r="G33" s="24" t="e">
        <f t="shared" si="3"/>
        <v>#N/A</v>
      </c>
      <c r="H33" s="96">
        <f t="shared" si="1"/>
        <v>0</v>
      </c>
      <c r="I33" s="25">
        <f t="shared" si="4"/>
        <v>0</v>
      </c>
      <c r="J33" s="114"/>
      <c r="K33" s="114"/>
      <c r="U33" s="148"/>
      <c r="V33" s="2"/>
    </row>
    <row r="34" spans="1:22" ht="18" thickBot="1">
      <c r="A34" s="146"/>
      <c r="B34" s="48">
        <f>Inputs!A67</f>
        <v>15</v>
      </c>
      <c r="C34" s="47">
        <f t="shared" si="0"/>
        <v>0</v>
      </c>
      <c r="D34" s="49" t="e">
        <f>IF(Inputs!AN67="",NA(),Inputs!AN67)</f>
        <v>#N/A</v>
      </c>
      <c r="E34" s="49" t="e">
        <f>IF(Inputs!AO67="",NA(),Inputs!AO67)</f>
        <v>#N/A</v>
      </c>
      <c r="F34" s="24" t="e">
        <f t="shared" si="2"/>
        <v>#N/A</v>
      </c>
      <c r="G34" s="24" t="e">
        <f t="shared" si="3"/>
        <v>#N/A</v>
      </c>
      <c r="H34" s="96">
        <f t="shared" si="1"/>
        <v>0</v>
      </c>
      <c r="I34" s="25">
        <f t="shared" si="4"/>
        <v>0</v>
      </c>
      <c r="J34" s="114"/>
      <c r="K34" s="114"/>
      <c r="U34" s="148"/>
      <c r="V34" s="2"/>
    </row>
    <row r="35" spans="1:22" ht="18" thickBot="1">
      <c r="A35" s="146"/>
      <c r="B35" s="48">
        <f>Inputs!A68</f>
        <v>16</v>
      </c>
      <c r="C35" s="47">
        <f t="shared" si="0"/>
        <v>0</v>
      </c>
      <c r="D35" s="49" t="e">
        <f>IF(Inputs!AN68="",NA(),Inputs!AN68)</f>
        <v>#N/A</v>
      </c>
      <c r="E35" s="49" t="e">
        <f>IF(Inputs!AO68="",NA(),Inputs!AO68)</f>
        <v>#N/A</v>
      </c>
      <c r="F35" s="24" t="e">
        <f t="shared" si="2"/>
        <v>#N/A</v>
      </c>
      <c r="G35" s="24" t="e">
        <f t="shared" si="3"/>
        <v>#N/A</v>
      </c>
      <c r="H35" s="96">
        <f t="shared" si="1"/>
        <v>0</v>
      </c>
      <c r="I35" s="25">
        <f t="shared" si="4"/>
        <v>0</v>
      </c>
      <c r="J35" s="114"/>
      <c r="K35" s="114"/>
      <c r="U35" s="148"/>
      <c r="V35" s="2"/>
    </row>
    <row r="36" spans="1:22" ht="18" thickBot="1">
      <c r="A36" s="146"/>
      <c r="B36" s="48">
        <f>Inputs!A69</f>
        <v>17</v>
      </c>
      <c r="C36" s="47">
        <f t="shared" si="0"/>
        <v>0</v>
      </c>
      <c r="D36" s="49" t="e">
        <f>IF(Inputs!AN69="",NA(),Inputs!AN69)</f>
        <v>#N/A</v>
      </c>
      <c r="E36" s="49" t="e">
        <f>IF(Inputs!AO69="",NA(),Inputs!AO69)</f>
        <v>#N/A</v>
      </c>
      <c r="F36" s="24" t="e">
        <f t="shared" si="2"/>
        <v>#N/A</v>
      </c>
      <c r="G36" s="24" t="e">
        <f t="shared" si="3"/>
        <v>#N/A</v>
      </c>
      <c r="H36" s="96">
        <f t="shared" si="1"/>
        <v>0</v>
      </c>
      <c r="I36" s="25">
        <f t="shared" si="4"/>
        <v>0</v>
      </c>
      <c r="J36" s="114"/>
      <c r="K36" s="114"/>
      <c r="U36" s="148"/>
      <c r="V36" s="2"/>
    </row>
    <row r="37" spans="1:22" ht="18" thickBot="1">
      <c r="A37" s="146"/>
      <c r="B37" s="48">
        <f>Inputs!A70</f>
        <v>18</v>
      </c>
      <c r="C37" s="47">
        <f t="shared" si="0"/>
        <v>0</v>
      </c>
      <c r="D37" s="49" t="e">
        <f>IF(Inputs!AN70="",NA(),Inputs!AN70)</f>
        <v>#N/A</v>
      </c>
      <c r="E37" s="49" t="e">
        <f>IF(Inputs!AO70="",NA(),Inputs!AO70)</f>
        <v>#N/A</v>
      </c>
      <c r="F37" s="24" t="e">
        <f t="shared" si="2"/>
        <v>#N/A</v>
      </c>
      <c r="G37" s="24" t="e">
        <f t="shared" si="3"/>
        <v>#N/A</v>
      </c>
      <c r="H37" s="96">
        <f t="shared" si="1"/>
        <v>0</v>
      </c>
      <c r="I37" s="25">
        <f t="shared" si="4"/>
        <v>0</v>
      </c>
      <c r="J37" s="114"/>
      <c r="K37" s="114"/>
      <c r="U37" s="148"/>
      <c r="V37" s="2"/>
    </row>
    <row r="38" spans="1:22" ht="18" thickBot="1">
      <c r="A38" s="146"/>
      <c r="B38" s="48">
        <f>Inputs!A71</f>
        <v>19</v>
      </c>
      <c r="C38" s="47">
        <f t="shared" si="0"/>
        <v>0</v>
      </c>
      <c r="D38" s="49" t="e">
        <f>IF(Inputs!AN71="",NA(),Inputs!AN71)</f>
        <v>#N/A</v>
      </c>
      <c r="E38" s="49" t="e">
        <f>IF(Inputs!AO71="",NA(),Inputs!AO71)</f>
        <v>#N/A</v>
      </c>
      <c r="F38" s="24" t="e">
        <f t="shared" si="2"/>
        <v>#N/A</v>
      </c>
      <c r="G38" s="24" t="e">
        <f t="shared" si="3"/>
        <v>#N/A</v>
      </c>
      <c r="H38" s="96">
        <f t="shared" si="1"/>
        <v>0</v>
      </c>
      <c r="I38" s="25">
        <f t="shared" si="4"/>
        <v>0</v>
      </c>
      <c r="J38" s="114"/>
      <c r="K38" s="114"/>
      <c r="U38" s="148"/>
      <c r="V38" s="2"/>
    </row>
    <row r="39" spans="1:22" ht="18" thickBot="1">
      <c r="A39" s="146"/>
      <c r="B39" s="48">
        <f>Inputs!A72</f>
        <v>20</v>
      </c>
      <c r="C39" s="47">
        <f t="shared" si="0"/>
        <v>0</v>
      </c>
      <c r="D39" s="49" t="e">
        <f>IF(Inputs!AN72="",NA(),Inputs!AN72)</f>
        <v>#N/A</v>
      </c>
      <c r="E39" s="49" t="e">
        <f>IF(Inputs!AO72="",NA(),Inputs!AO72)</f>
        <v>#N/A</v>
      </c>
      <c r="F39" s="24" t="e">
        <f t="shared" si="2"/>
        <v>#N/A</v>
      </c>
      <c r="G39" s="24" t="e">
        <f t="shared" si="3"/>
        <v>#N/A</v>
      </c>
      <c r="H39" s="96">
        <f t="shared" si="1"/>
        <v>0</v>
      </c>
      <c r="I39" s="25">
        <f t="shared" si="4"/>
        <v>0</v>
      </c>
      <c r="J39" s="114"/>
      <c r="K39" s="114"/>
      <c r="U39" s="148"/>
      <c r="V39" s="2"/>
    </row>
    <row r="40" spans="1:22" ht="18" thickBot="1">
      <c r="A40" s="146"/>
      <c r="B40" s="48">
        <f>Inputs!A73</f>
        <v>21</v>
      </c>
      <c r="C40" s="47">
        <f t="shared" si="0"/>
        <v>0</v>
      </c>
      <c r="D40" s="49" t="e">
        <f>IF(Inputs!AN73="",NA(),Inputs!AN73)</f>
        <v>#N/A</v>
      </c>
      <c r="E40" s="49" t="e">
        <f>IF(Inputs!AO73="",NA(),Inputs!AO73)</f>
        <v>#N/A</v>
      </c>
      <c r="F40" s="24" t="e">
        <f t="shared" si="2"/>
        <v>#N/A</v>
      </c>
      <c r="G40" s="24" t="e">
        <f t="shared" si="3"/>
        <v>#N/A</v>
      </c>
      <c r="H40" s="96">
        <f t="shared" si="1"/>
        <v>0</v>
      </c>
      <c r="I40" s="25">
        <f t="shared" si="4"/>
        <v>0</v>
      </c>
      <c r="J40" s="114"/>
      <c r="K40" s="114"/>
      <c r="U40" s="148"/>
      <c r="V40" s="2"/>
    </row>
    <row r="41" spans="1:22" ht="18" thickBot="1">
      <c r="A41" s="146"/>
      <c r="B41" s="48">
        <f>Inputs!A74</f>
        <v>22</v>
      </c>
      <c r="C41" s="47">
        <f t="shared" si="0"/>
        <v>0</v>
      </c>
      <c r="D41" s="49" t="e">
        <f>IF(Inputs!AN74="",NA(),Inputs!AN74)</f>
        <v>#N/A</v>
      </c>
      <c r="E41" s="49" t="e">
        <f>IF(Inputs!AO74="",NA(),Inputs!AO74)</f>
        <v>#N/A</v>
      </c>
      <c r="F41" s="24" t="e">
        <f t="shared" si="2"/>
        <v>#N/A</v>
      </c>
      <c r="G41" s="24" t="e">
        <f t="shared" si="3"/>
        <v>#N/A</v>
      </c>
      <c r="H41" s="96">
        <f t="shared" si="1"/>
        <v>0</v>
      </c>
      <c r="I41" s="25">
        <f t="shared" si="4"/>
        <v>0</v>
      </c>
      <c r="J41" s="114"/>
      <c r="K41" s="114"/>
      <c r="U41" s="148"/>
      <c r="V41" s="2"/>
    </row>
    <row r="42" spans="1:22" ht="18" thickBot="1">
      <c r="A42" s="146"/>
      <c r="B42" s="48">
        <f>Inputs!A75</f>
        <v>23</v>
      </c>
      <c r="C42" s="47">
        <f t="shared" si="0"/>
        <v>0</v>
      </c>
      <c r="D42" s="49" t="e">
        <f>IF(Inputs!AN75="",NA(),Inputs!AN75)</f>
        <v>#N/A</v>
      </c>
      <c r="E42" s="49" t="e">
        <f>IF(Inputs!AO75="",NA(),Inputs!AO75)</f>
        <v>#N/A</v>
      </c>
      <c r="F42" s="24" t="e">
        <f t="shared" si="2"/>
        <v>#N/A</v>
      </c>
      <c r="G42" s="24" t="e">
        <f t="shared" si="3"/>
        <v>#N/A</v>
      </c>
      <c r="H42" s="96">
        <f t="shared" si="1"/>
        <v>0</v>
      </c>
      <c r="I42" s="25">
        <f t="shared" si="4"/>
        <v>0</v>
      </c>
      <c r="J42" s="114"/>
      <c r="K42" s="114"/>
      <c r="U42" s="148"/>
      <c r="V42" s="2"/>
    </row>
    <row r="43" spans="1:22" ht="18" thickBot="1">
      <c r="A43" s="146"/>
      <c r="B43" s="48">
        <f>Inputs!A76</f>
        <v>24</v>
      </c>
      <c r="C43" s="47">
        <f t="shared" si="0"/>
        <v>0</v>
      </c>
      <c r="D43" s="49" t="e">
        <f>IF(Inputs!AN76="",NA(),Inputs!AN76)</f>
        <v>#N/A</v>
      </c>
      <c r="E43" s="49" t="e">
        <f>IF(Inputs!AO76="",NA(),Inputs!AO76)</f>
        <v>#N/A</v>
      </c>
      <c r="F43" s="24" t="e">
        <f t="shared" si="2"/>
        <v>#N/A</v>
      </c>
      <c r="G43" s="24" t="e">
        <f t="shared" si="3"/>
        <v>#N/A</v>
      </c>
      <c r="H43" s="96">
        <f t="shared" si="1"/>
        <v>0</v>
      </c>
      <c r="I43" s="25">
        <f t="shared" si="4"/>
        <v>0</v>
      </c>
      <c r="J43" s="114"/>
      <c r="K43" s="114"/>
      <c r="U43" s="148"/>
      <c r="V43" s="2"/>
    </row>
    <row r="44" spans="1:22" ht="18" thickBot="1">
      <c r="A44" s="146"/>
      <c r="B44" s="48">
        <f>Inputs!A77</f>
        <v>25</v>
      </c>
      <c r="C44" s="47">
        <f t="shared" si="0"/>
        <v>0</v>
      </c>
      <c r="D44" s="49" t="e">
        <f>IF(Inputs!AN77="",NA(),Inputs!AN77)</f>
        <v>#N/A</v>
      </c>
      <c r="E44" s="49" t="e">
        <f>IF(Inputs!AO77="",NA(),Inputs!AO77)</f>
        <v>#N/A</v>
      </c>
      <c r="F44" s="24" t="e">
        <f t="shared" si="2"/>
        <v>#N/A</v>
      </c>
      <c r="G44" s="24" t="e">
        <f t="shared" si="3"/>
        <v>#N/A</v>
      </c>
      <c r="H44" s="96">
        <f t="shared" si="1"/>
        <v>0</v>
      </c>
      <c r="I44" s="25">
        <f t="shared" si="4"/>
        <v>0</v>
      </c>
      <c r="J44" s="114"/>
      <c r="K44" s="114"/>
      <c r="U44" s="148"/>
      <c r="V44" s="2"/>
    </row>
    <row r="45" spans="1:22" ht="18" thickBot="1">
      <c r="A45" s="146"/>
      <c r="B45" s="48">
        <f>Inputs!A78</f>
        <v>26</v>
      </c>
      <c r="C45" s="47">
        <f t="shared" si="0"/>
        <v>0</v>
      </c>
      <c r="D45" s="49" t="e">
        <f>IF(Inputs!AN78="",NA(),Inputs!AN78)</f>
        <v>#N/A</v>
      </c>
      <c r="E45" s="49" t="e">
        <f>IF(Inputs!AO78="",NA(),Inputs!AO78)</f>
        <v>#N/A</v>
      </c>
      <c r="F45" s="24" t="e">
        <f t="shared" si="2"/>
        <v>#N/A</v>
      </c>
      <c r="G45" s="24" t="e">
        <f t="shared" si="3"/>
        <v>#N/A</v>
      </c>
      <c r="H45" s="96">
        <f t="shared" si="1"/>
        <v>0</v>
      </c>
      <c r="I45" s="25">
        <f t="shared" si="4"/>
        <v>0</v>
      </c>
      <c r="J45" s="114"/>
      <c r="K45" s="114"/>
      <c r="U45" s="148"/>
      <c r="V45" s="2"/>
    </row>
    <row r="46" spans="1:22" ht="18" thickBot="1">
      <c r="A46" s="146"/>
      <c r="B46" s="48">
        <f>Inputs!A79</f>
        <v>27</v>
      </c>
      <c r="C46" s="47">
        <f t="shared" si="0"/>
        <v>0</v>
      </c>
      <c r="D46" s="49" t="e">
        <f>IF(Inputs!AN79="",NA(),Inputs!AN79)</f>
        <v>#N/A</v>
      </c>
      <c r="E46" s="49" t="e">
        <f>IF(Inputs!AO79="",NA(),Inputs!AO79)</f>
        <v>#N/A</v>
      </c>
      <c r="F46" s="24" t="e">
        <f t="shared" si="2"/>
        <v>#N/A</v>
      </c>
      <c r="G46" s="24" t="e">
        <f t="shared" si="3"/>
        <v>#N/A</v>
      </c>
      <c r="H46" s="96">
        <f t="shared" si="1"/>
        <v>0</v>
      </c>
      <c r="I46" s="25">
        <f t="shared" si="4"/>
        <v>0</v>
      </c>
      <c r="J46" s="114"/>
      <c r="K46" s="114"/>
      <c r="U46" s="148"/>
      <c r="V46" s="2"/>
    </row>
    <row r="47" spans="1:22" ht="18" thickBot="1">
      <c r="A47" s="146"/>
      <c r="B47" s="48">
        <f>Inputs!A80</f>
        <v>28</v>
      </c>
      <c r="C47" s="47">
        <f t="shared" si="0"/>
        <v>0</v>
      </c>
      <c r="D47" s="49" t="e">
        <f>IF(Inputs!AN80="",NA(),Inputs!AN80)</f>
        <v>#N/A</v>
      </c>
      <c r="E47" s="49" t="e">
        <f>IF(Inputs!AO80="",NA(),Inputs!AO80)</f>
        <v>#N/A</v>
      </c>
      <c r="F47" s="24" t="e">
        <f t="shared" si="2"/>
        <v>#N/A</v>
      </c>
      <c r="G47" s="24" t="e">
        <f t="shared" si="3"/>
        <v>#N/A</v>
      </c>
      <c r="H47" s="96">
        <f t="shared" si="1"/>
        <v>0</v>
      </c>
      <c r="I47" s="25">
        <f t="shared" si="4"/>
        <v>0</v>
      </c>
      <c r="J47" s="114"/>
      <c r="K47" s="114"/>
      <c r="U47" s="148"/>
      <c r="V47" s="2"/>
    </row>
    <row r="48" spans="1:22" ht="18" thickBot="1">
      <c r="A48" s="146"/>
      <c r="B48" s="48">
        <f>Inputs!A81</f>
        <v>29</v>
      </c>
      <c r="C48" s="47">
        <f t="shared" si="0"/>
        <v>0</v>
      </c>
      <c r="D48" s="49" t="e">
        <f>IF(Inputs!AN81="",NA(),Inputs!AN81)</f>
        <v>#N/A</v>
      </c>
      <c r="E48" s="49" t="e">
        <f>IF(Inputs!AO81="",NA(),Inputs!AO81)</f>
        <v>#N/A</v>
      </c>
      <c r="F48" s="24" t="e">
        <f t="shared" si="2"/>
        <v>#N/A</v>
      </c>
      <c r="G48" s="24" t="e">
        <f t="shared" si="3"/>
        <v>#N/A</v>
      </c>
      <c r="H48" s="96">
        <f t="shared" si="1"/>
        <v>0</v>
      </c>
      <c r="I48" s="25">
        <f t="shared" si="4"/>
        <v>0</v>
      </c>
      <c r="J48" s="114"/>
      <c r="K48" s="114"/>
      <c r="U48" s="148"/>
      <c r="V48" s="2"/>
    </row>
    <row r="49" spans="1:22" ht="18" thickBot="1">
      <c r="A49" s="146"/>
      <c r="B49" s="48">
        <f>Inputs!A82</f>
        <v>30</v>
      </c>
      <c r="C49" s="47">
        <f t="shared" si="0"/>
        <v>0</v>
      </c>
      <c r="D49" s="49" t="e">
        <f>IF(Inputs!AN82="",NA(),Inputs!AN82)</f>
        <v>#N/A</v>
      </c>
      <c r="E49" s="49" t="e">
        <f>IF(Inputs!AO82="",NA(),Inputs!AO82)</f>
        <v>#N/A</v>
      </c>
      <c r="F49" s="24" t="e">
        <f t="shared" si="2"/>
        <v>#N/A</v>
      </c>
      <c r="G49" s="24" t="e">
        <f t="shared" si="3"/>
        <v>#N/A</v>
      </c>
      <c r="H49" s="96">
        <f t="shared" si="1"/>
        <v>0</v>
      </c>
      <c r="I49" s="25">
        <f t="shared" si="4"/>
        <v>0</v>
      </c>
      <c r="J49" s="114"/>
      <c r="K49" s="114"/>
      <c r="U49" s="148"/>
      <c r="V49" s="2"/>
    </row>
    <row r="50" spans="1:22" ht="18.600000000000001" thickTop="1" thickBot="1">
      <c r="A50" s="15"/>
      <c r="B50" s="321" t="s">
        <v>40</v>
      </c>
      <c r="C50" s="321"/>
      <c r="D50" s="321"/>
      <c r="E50" s="321"/>
      <c r="F50" s="321"/>
      <c r="G50" s="321"/>
      <c r="H50" s="311" t="s">
        <v>2</v>
      </c>
      <c r="I50" s="312"/>
      <c r="J50" s="28"/>
      <c r="K50" s="28"/>
    </row>
    <row r="51" spans="1:22" ht="19.5" customHeight="1" thickTop="1" thickBot="1">
      <c r="B51" s="313" t="s">
        <v>41</v>
      </c>
      <c r="C51" s="314"/>
      <c r="D51" s="94" t="e">
        <f t="array" ref="D51">AVERAGE(IF(ISNUMBER(D20:D49),D20:D49))</f>
        <v>#DIV/0!</v>
      </c>
      <c r="E51" s="95" t="e">
        <f t="array" ref="E51">AVERAGE(IF(ISNUMBER(E20:E49),E20:E49))</f>
        <v>#DIV/0!</v>
      </c>
      <c r="F51" s="95" t="e">
        <f t="array" ref="F51">AVERAGE(IF(ISNUMBER(F20:F49),F20:F49))</f>
        <v>#DIV/0!</v>
      </c>
      <c r="G51" s="95" t="e">
        <f t="array" ref="G51">AVERAGE(IF(ISNUMBER(G20:G49),G20:G49))</f>
        <v>#DIV/0!</v>
      </c>
      <c r="H51" s="26" t="s">
        <v>33</v>
      </c>
      <c r="I51" s="27" t="e">
        <f>100*(NORMDIST(B12/2,F51,F52,1)-NORMDIST(-B12/2,F51,F52,1))</f>
        <v>#DIV/0!</v>
      </c>
      <c r="J51" s="28"/>
      <c r="K51" s="28"/>
      <c r="M51" s="28"/>
    </row>
    <row r="52" spans="1:22" ht="19.5" customHeight="1" thickTop="1">
      <c r="B52" s="315" t="s">
        <v>42</v>
      </c>
      <c r="C52" s="316"/>
      <c r="D52" s="29" t="e">
        <f t="array" ref="D52">STDEV(IF(ISNUMBER(D20:D49),D20:D49))</f>
        <v>#DIV/0!</v>
      </c>
      <c r="E52" s="29" t="e">
        <f t="array" ref="E52">STDEV(IF(ISNUMBER(E20:E49),E20:E49))</f>
        <v>#DIV/0!</v>
      </c>
      <c r="F52" s="45" t="e">
        <f t="array" ref="F52">STDEV(IF(ISNUMBER(F20:F49),F20:F49))</f>
        <v>#DIV/0!</v>
      </c>
      <c r="G52" s="45" t="e">
        <f t="array" ref="G52">STDEV(IF(ISNUMBER(G20:G49),G20:G49))</f>
        <v>#DIV/0!</v>
      </c>
      <c r="H52" s="26" t="s">
        <v>34</v>
      </c>
      <c r="I52" s="30" t="e">
        <f>100*(NORMDIST(B13/2,G51,G52,1)-NORMDIST(-B13/2,G51,G52,1))</f>
        <v>#DIV/0!</v>
      </c>
      <c r="J52" s="28"/>
      <c r="K52" s="28"/>
    </row>
    <row r="53" spans="1:22" ht="18.75" customHeight="1">
      <c r="B53" s="315" t="s">
        <v>43</v>
      </c>
      <c r="C53" s="316"/>
      <c r="D53" s="29">
        <f t="array" ref="D53">ABS(MAX(IF(ISNUMBER(D20:D49),(D20:D49))-(MIN(IF(ISNUMBER(D20:D49),(D20:D49))))))</f>
        <v>0</v>
      </c>
      <c r="E53" s="29">
        <f t="array" ref="E53">ABS(MAX(IF(ISNUMBER(E20:E49),(E20:E49))-(MIN(IF(ISNUMBER(E20:E49),(E20:E49))))))</f>
        <v>0</v>
      </c>
      <c r="F53" s="90">
        <f t="array" ref="F53">ABS(MAX(IF(ISNUMBER(F20:F49),(F20:F49))-(MIN(IF(ISNUMBER(F20:F49),(F20:F49))))))</f>
        <v>0</v>
      </c>
      <c r="G53" s="90">
        <f t="array" ref="G53">ABS(MAX(IF(ISNUMBER(G20:G49),(G20:G49))-(MIN(IF(ISNUMBER(G20:G49),(G20:G49))))))</f>
        <v>0</v>
      </c>
      <c r="H53" s="91" t="s">
        <v>44</v>
      </c>
      <c r="I53" s="46" t="e">
        <f>1-(1-(I51*I52/10000))^5</f>
        <v>#DIV/0!</v>
      </c>
      <c r="J53" s="115"/>
      <c r="K53" s="115"/>
      <c r="L53" s="31"/>
    </row>
    <row r="54" spans="1:22" ht="18.75" customHeight="1" thickBot="1">
      <c r="B54" s="309" t="s">
        <v>45</v>
      </c>
      <c r="C54" s="310"/>
      <c r="D54" s="32" t="e">
        <f t="array" ref="D54">MAX(ABS(MAX(IF(NOT(ISNA(D20:D49)),D20:D49))-AVERAGE(IF(ISNUMBER(D20:D49),D20:D49))),ABS(MIN(IF(NOT(ISNA(D20:D49)),D20:D49))-AVERAGE(IF(ISNUMBER(D20:D49),D20:D49))))</f>
        <v>#DIV/0!</v>
      </c>
      <c r="E54" s="32" t="e">
        <f t="array" ref="E54">MAX(ABS(MAX(IF(NOT(ISNA(E20:E49)),E20:E49))-AVERAGE(IF(ISNUMBER(E20:E49),E20:E49))),ABS(MIN(IF(NOT(ISNA(E20:E49)),E20:E49))-AVERAGE(IF(ISNUMBER(E20:E49),E20:E49))))</f>
        <v>#DIV/0!</v>
      </c>
      <c r="F54" s="32" t="e">
        <f t="array" ref="F54">MAX(ABS(MAX(IF(NOT(ISNA(F20:F49)),F20:F49))-AVERAGE(IF(ISNUMBER(F20:F49),F20:F49))),ABS(MIN(IF(NOT(ISNA(F20:F49)),F20:F49))-AVERAGE(IF(ISNUMBER(F20:F49),F20:F49))))</f>
        <v>#DIV/0!</v>
      </c>
      <c r="G54" s="32" t="e">
        <f t="array" ref="G54">MAX(ABS(MAX(IF(NOT(ISNA(G20:G49)),G20:G49))-AVERAGE(IF(ISNUMBER(G20:G49),G20:G49))),ABS(MIN(IF(NOT(ISNA(G20:G49)),G20:G49))-AVERAGE(IF(ISNUMBER(G20:G49),G20:G49))))</f>
        <v>#DIV/0!</v>
      </c>
      <c r="H54" s="91" t="s">
        <v>56</v>
      </c>
      <c r="I54" s="46" t="e">
        <f>1-(1-(I51*I52/10000))^3</f>
        <v>#DIV/0!</v>
      </c>
      <c r="J54" s="115"/>
      <c r="K54" s="153"/>
      <c r="L54" s="31"/>
    </row>
    <row r="55" spans="1:22" ht="21.6" thickTop="1">
      <c r="B55" s="33"/>
      <c r="H55" s="91" t="s">
        <v>57</v>
      </c>
      <c r="I55" s="46" t="e">
        <f>1-(1-(I51*I52/10000))^2</f>
        <v>#DIV/0!</v>
      </c>
      <c r="J55" s="115"/>
      <c r="K55" s="115"/>
    </row>
    <row r="56" spans="1:22" ht="18.75" customHeight="1">
      <c r="C56" s="34"/>
      <c r="E56" s="35"/>
      <c r="H56" s="91" t="s">
        <v>58</v>
      </c>
      <c r="I56" s="46" t="e">
        <f>1-(1-(I51*I52/10000))^1</f>
        <v>#DIV/0!</v>
      </c>
      <c r="J56" s="115"/>
      <c r="K56" s="115"/>
    </row>
    <row r="57" spans="1:22" ht="23.4" thickBot="1">
      <c r="H57" s="92" t="str">
        <f>Inputs!A6</f>
        <v>SW Ver:</v>
      </c>
      <c r="I57" s="88"/>
      <c r="J57" s="116"/>
      <c r="K57" s="116"/>
    </row>
    <row r="58" spans="1:22" ht="23.4" thickBot="1">
      <c r="H58" s="87" t="str">
        <f>Inputs!A7</f>
        <v>FCS App:</v>
      </c>
      <c r="I58" s="89">
        <f>Inputs!AN7</f>
        <v>0</v>
      </c>
      <c r="J58" s="117"/>
      <c r="K58" s="117"/>
      <c r="L58" s="43" t="s">
        <v>50</v>
      </c>
      <c r="M58" s="44">
        <f t="array" ref="M58">MAX(IF(NOT(ISNA(D20:D49)),D20:D49))</f>
        <v>0</v>
      </c>
      <c r="N58" s="44">
        <f t="array" ref="N58">MAX(IF(NOT(ISNA(E20:E49)),E20:E49))</f>
        <v>0</v>
      </c>
    </row>
    <row r="59" spans="1:22" ht="23.4" thickBot="1">
      <c r="H59" s="87" t="str">
        <f>Inputs!A8</f>
        <v>EDSS Control:</v>
      </c>
      <c r="I59" s="89">
        <f>Inputs!AN8</f>
        <v>0</v>
      </c>
      <c r="J59" s="117"/>
      <c r="K59" s="117"/>
      <c r="L59" s="43" t="s">
        <v>51</v>
      </c>
      <c r="M59" s="44">
        <f t="array" ref="M59">MIN(IF(NOT(ISNA(D20:D49)),D20:D49))</f>
        <v>0</v>
      </c>
      <c r="N59" s="44">
        <f t="array" ref="N59">MIN(IF(NOT(ISNA(E20:E49)),E20:E49))</f>
        <v>0</v>
      </c>
    </row>
    <row r="60" spans="1:22" ht="23.4" thickBot="1">
      <c r="H60" s="87" t="str">
        <f>Inputs!A9</f>
        <v>FCS Servo:</v>
      </c>
      <c r="I60" s="89">
        <f>Inputs!AN9</f>
        <v>0</v>
      </c>
      <c r="J60" s="117"/>
      <c r="K60" s="117"/>
      <c r="L60" s="43"/>
      <c r="M60" s="44"/>
      <c r="N60" s="44"/>
    </row>
    <row r="61" spans="1:22">
      <c r="L61" s="43"/>
      <c r="M61" s="44">
        <f>M59</f>
        <v>0</v>
      </c>
      <c r="N61" s="44">
        <f>N59</f>
        <v>0</v>
      </c>
    </row>
    <row r="62" spans="1:22">
      <c r="L62" s="43"/>
      <c r="M62" s="44">
        <f>M59</f>
        <v>0</v>
      </c>
      <c r="N62" s="44">
        <f>N58</f>
        <v>0</v>
      </c>
    </row>
    <row r="63" spans="1:22">
      <c r="L63" s="43"/>
      <c r="M63" s="44">
        <f>M58</f>
        <v>0</v>
      </c>
      <c r="N63" s="44">
        <f>N58</f>
        <v>0</v>
      </c>
    </row>
    <row r="64" spans="1:22">
      <c r="H64" s="145">
        <f>(B10/2)*100</f>
        <v>114.99999999999999</v>
      </c>
      <c r="I64" s="145">
        <f>(B11/2)*100</f>
        <v>114.99999999999999</v>
      </c>
      <c r="J64" s="40"/>
      <c r="K64" s="40"/>
      <c r="L64" s="43"/>
      <c r="M64" s="44">
        <f>M58</f>
        <v>0</v>
      </c>
      <c r="N64" s="44">
        <f>N59</f>
        <v>0</v>
      </c>
      <c r="V64" s="2"/>
    </row>
    <row r="65" spans="8:22">
      <c r="H65" s="145">
        <v>115</v>
      </c>
      <c r="I65" s="145">
        <f>(B11/2)*-100</f>
        <v>-114.99999999999999</v>
      </c>
      <c r="J65" s="40"/>
      <c r="K65" s="40"/>
      <c r="L65" s="43"/>
      <c r="M65" s="44">
        <f>M59</f>
        <v>0</v>
      </c>
      <c r="N65" s="44">
        <f>N59</f>
        <v>0</v>
      </c>
      <c r="V65" s="2"/>
    </row>
    <row r="66" spans="8:22">
      <c r="H66" s="145">
        <f>(B10/2)*-100</f>
        <v>-114.99999999999999</v>
      </c>
      <c r="I66" s="145">
        <f>(B11/2)*-100</f>
        <v>-114.99999999999999</v>
      </c>
      <c r="J66" s="40"/>
      <c r="K66" s="40"/>
      <c r="V66" s="2"/>
    </row>
    <row r="67" spans="8:22">
      <c r="H67" s="145">
        <f>(B10/2)*-100</f>
        <v>-114.99999999999999</v>
      </c>
      <c r="I67" s="145">
        <f>(B11/2)*100</f>
        <v>114.99999999999999</v>
      </c>
      <c r="J67" s="40"/>
      <c r="K67" s="40"/>
      <c r="V67" s="2"/>
    </row>
    <row r="68" spans="8:22">
      <c r="H68" s="145">
        <f>(B10/2)*100</f>
        <v>114.99999999999999</v>
      </c>
      <c r="I68" s="145">
        <f>(B11/2)*100</f>
        <v>114.99999999999999</v>
      </c>
      <c r="J68" s="40"/>
      <c r="K68" s="40"/>
      <c r="V68" s="2"/>
    </row>
    <row r="84" spans="5:22">
      <c r="E84" s="2" t="s">
        <v>47</v>
      </c>
      <c r="V84" s="2"/>
    </row>
  </sheetData>
  <sheetProtection password="CEE5" sheet="1" objects="1" scenarios="1"/>
  <mergeCells count="36">
    <mergeCell ref="B53:C53"/>
    <mergeCell ref="B54:C54"/>
    <mergeCell ref="H18:H19"/>
    <mergeCell ref="I18:I19"/>
    <mergeCell ref="B50:G50"/>
    <mergeCell ref="H50:I50"/>
    <mergeCell ref="B51:C51"/>
    <mergeCell ref="B52:C52"/>
    <mergeCell ref="D14:E14"/>
    <mergeCell ref="I14:J14"/>
    <mergeCell ref="D15:E15"/>
    <mergeCell ref="I15:J15"/>
    <mergeCell ref="D16:E16"/>
    <mergeCell ref="A18:A19"/>
    <mergeCell ref="B18:B19"/>
    <mergeCell ref="C18:C19"/>
    <mergeCell ref="D18:E18"/>
    <mergeCell ref="F18:G18"/>
    <mergeCell ref="F11:G11"/>
    <mergeCell ref="I11:J11"/>
    <mergeCell ref="F12:G12"/>
    <mergeCell ref="I12:J12"/>
    <mergeCell ref="F13:G13"/>
    <mergeCell ref="I13:J13"/>
    <mergeCell ref="I10:K10"/>
    <mergeCell ref="B1:I1"/>
    <mergeCell ref="B4:I4"/>
    <mergeCell ref="A5:B5"/>
    <mergeCell ref="D5:G5"/>
    <mergeCell ref="I5:K5"/>
    <mergeCell ref="F6:G6"/>
    <mergeCell ref="F7:G7"/>
    <mergeCell ref="F8:G8"/>
    <mergeCell ref="A9:B9"/>
    <mergeCell ref="D9:G9"/>
    <mergeCell ref="F10:G10"/>
  </mergeCells>
  <printOptions horizontalCentered="1"/>
  <pageMargins left="0" right="0" top="0" bottom="0" header="0" footer="0"/>
  <pageSetup scale="57"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21</vt:i4>
      </vt:variant>
    </vt:vector>
  </HeadingPairs>
  <TitlesOfParts>
    <vt:vector size="46" baseType="lpstr">
      <vt:lpstr>Inputs</vt:lpstr>
      <vt:lpstr>Outputs Data</vt:lpstr>
      <vt:lpstr>Output Graph</vt:lpstr>
      <vt:lpstr>Histogram</vt:lpstr>
      <vt:lpstr>Sum ALL-SSS-BSS-BMS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'3'!Print_Area</vt:lpstr>
      <vt:lpstr>'4'!Print_Area</vt:lpstr>
      <vt:lpstr>'5'!Print_Area</vt:lpstr>
      <vt:lpstr>'6'!Print_Area</vt:lpstr>
      <vt:lpstr>'7'!Print_Area</vt:lpstr>
      <vt:lpstr>'8'!Print_Area</vt:lpstr>
      <vt:lpstr>'9'!Print_Area</vt:lpstr>
      <vt:lpstr>'Output Graph'!Print_Area</vt:lpstr>
    </vt:vector>
  </TitlesOfParts>
  <Company>Elbit Systems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TC24060</dc:creator>
  <cp:lastModifiedBy>Goddard Yuval</cp:lastModifiedBy>
  <cp:lastPrinted>2014-04-23T06:52:36Z</cp:lastPrinted>
  <dcterms:created xsi:type="dcterms:W3CDTF">2011-04-28T15:11:12Z</dcterms:created>
  <dcterms:modified xsi:type="dcterms:W3CDTF">2017-04-06T17:30:00Z</dcterms:modified>
</cp:coreProperties>
</file>