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27795" windowHeight="12840"/>
  </bookViews>
  <sheets>
    <sheet name="Unihan" sheetId="1" r:id="rId1"/>
    <sheet name="Kang Xi radicals" sheetId="2" r:id="rId2"/>
    <sheet name="Unicode sup. radicals" sheetId="3" r:id="rId3"/>
  </sheets>
  <definedNames>
    <definedName name="AlphabeticalListing" localSheetId="0">Unihan!$A$2:$B$469</definedName>
    <definedName name="arch_chinese_radicals" localSheetId="1">'Kang Xi radicals'!$A$1:$F$216</definedName>
  </definedNames>
  <calcPr calcId="145621"/>
</workbook>
</file>

<file path=xl/calcChain.xml><?xml version="1.0" encoding="utf-8"?>
<calcChain xmlns="http://schemas.openxmlformats.org/spreadsheetml/2006/main">
  <c r="D5" i="1" l="1"/>
  <c r="D6" i="1"/>
  <c r="C398" i="1"/>
  <c r="C406" i="1"/>
  <c r="C407" i="1"/>
  <c r="C408" i="1"/>
  <c r="C409" i="1"/>
  <c r="C410" i="1"/>
  <c r="C355" i="1"/>
  <c r="C347" i="1" s="1"/>
  <c r="C356" i="1"/>
  <c r="C357" i="1"/>
  <c r="C358" i="1"/>
  <c r="C359" i="1"/>
  <c r="C339" i="1"/>
  <c r="C340" i="1"/>
  <c r="C341" i="1"/>
  <c r="C342" i="1"/>
  <c r="C343" i="1"/>
  <c r="C344" i="1"/>
  <c r="C345" i="1"/>
  <c r="C331" i="1"/>
  <c r="D331" i="1" s="1"/>
  <c r="C281" i="1"/>
  <c r="C269" i="1"/>
  <c r="C277" i="1"/>
  <c r="C278" i="1"/>
  <c r="C279" i="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3" i="3"/>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3" i="2"/>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3" i="3"/>
  <c r="G3" i="3"/>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3" i="2"/>
  <c r="C230" i="1"/>
  <c r="C226" i="1"/>
  <c r="C227" i="1"/>
  <c r="C229" i="1"/>
  <c r="C228" i="1"/>
  <c r="C231" i="1"/>
  <c r="C190" i="1"/>
  <c r="D190" i="1" s="1"/>
  <c r="C469" i="1"/>
  <c r="D468" i="1"/>
  <c r="C468" i="1"/>
  <c r="D467" i="1"/>
  <c r="D466" i="1"/>
  <c r="C465" i="1"/>
  <c r="D465" i="1" s="1"/>
  <c r="D464" i="1"/>
  <c r="D463" i="1"/>
  <c r="C462" i="1"/>
  <c r="D462" i="1" s="1"/>
  <c r="C461" i="1"/>
  <c r="D461" i="1" s="1"/>
  <c r="C437" i="1"/>
  <c r="D436" i="1"/>
  <c r="C436" i="1"/>
  <c r="C430" i="1" s="1"/>
  <c r="D430" i="1" s="1"/>
  <c r="D435" i="1"/>
  <c r="D434" i="1"/>
  <c r="C433" i="1"/>
  <c r="D433" i="1" s="1"/>
  <c r="D432" i="1"/>
  <c r="D431" i="1"/>
  <c r="C429" i="1"/>
  <c r="D429" i="1" s="1"/>
  <c r="C428" i="1"/>
  <c r="D427" i="1"/>
  <c r="C427" i="1"/>
  <c r="C421" i="1" s="1"/>
  <c r="D421" i="1" s="1"/>
  <c r="D426" i="1"/>
  <c r="D425" i="1"/>
  <c r="C424" i="1"/>
  <c r="D424" i="1" s="1"/>
  <c r="D423" i="1"/>
  <c r="D422" i="1"/>
  <c r="C420" i="1"/>
  <c r="D420" i="1" s="1"/>
  <c r="C419" i="1"/>
  <c r="D418" i="1"/>
  <c r="C418" i="1"/>
  <c r="C412" i="1" s="1"/>
  <c r="D412" i="1" s="1"/>
  <c r="D417" i="1"/>
  <c r="D416" i="1"/>
  <c r="C415" i="1"/>
  <c r="D415" i="1" s="1"/>
  <c r="D414" i="1"/>
  <c r="D413" i="1"/>
  <c r="C411" i="1"/>
  <c r="D411" i="1" s="1"/>
  <c r="C405" i="1"/>
  <c r="D398" i="1" s="1"/>
  <c r="D404" i="1"/>
  <c r="C404" i="1"/>
  <c r="D403" i="1"/>
  <c r="D402" i="1"/>
  <c r="C401" i="1"/>
  <c r="D401" i="1" s="1"/>
  <c r="D400" i="1"/>
  <c r="D399" i="1"/>
  <c r="C397" i="1"/>
  <c r="D397" i="1" s="1"/>
  <c r="C396" i="1"/>
  <c r="D395" i="1"/>
  <c r="C395" i="1"/>
  <c r="C389" i="1" s="1"/>
  <c r="D389" i="1" s="1"/>
  <c r="D394" i="1"/>
  <c r="D393" i="1"/>
  <c r="C392" i="1"/>
  <c r="D392" i="1" s="1"/>
  <c r="D391" i="1"/>
  <c r="D390" i="1"/>
  <c r="C388" i="1"/>
  <c r="D388" i="1" s="1"/>
  <c r="C387" i="1"/>
  <c r="D386" i="1"/>
  <c r="C386" i="1"/>
  <c r="C380" i="1" s="1"/>
  <c r="D380" i="1" s="1"/>
  <c r="D385" i="1"/>
  <c r="D384" i="1"/>
  <c r="C383" i="1"/>
  <c r="D383" i="1" s="1"/>
  <c r="D382" i="1"/>
  <c r="D381" i="1"/>
  <c r="C379" i="1"/>
  <c r="D379" i="1" s="1"/>
  <c r="C378" i="1"/>
  <c r="C371" i="1" s="1"/>
  <c r="D371" i="1" s="1"/>
  <c r="D377" i="1"/>
  <c r="C377" i="1"/>
  <c r="D376" i="1"/>
  <c r="D375" i="1"/>
  <c r="C374" i="1"/>
  <c r="D374" i="1" s="1"/>
  <c r="D373" i="1"/>
  <c r="D372" i="1"/>
  <c r="C370" i="1"/>
  <c r="D370" i="1" s="1"/>
  <c r="C368" i="1"/>
  <c r="D367" i="1"/>
  <c r="C367" i="1"/>
  <c r="C361" i="1" s="1"/>
  <c r="D361" i="1" s="1"/>
  <c r="D366" i="1"/>
  <c r="D365" i="1"/>
  <c r="C364" i="1"/>
  <c r="D364" i="1" s="1"/>
  <c r="D363" i="1"/>
  <c r="D362" i="1"/>
  <c r="C360" i="1"/>
  <c r="D360" i="1" s="1"/>
  <c r="C354" i="1"/>
  <c r="D353" i="1"/>
  <c r="C353" i="1"/>
  <c r="D352" i="1"/>
  <c r="D351" i="1"/>
  <c r="C350" i="1"/>
  <c r="D350" i="1" s="1"/>
  <c r="D349" i="1"/>
  <c r="D348" i="1"/>
  <c r="C346" i="1"/>
  <c r="D346" i="1" s="1"/>
  <c r="C338" i="1"/>
  <c r="D337" i="1"/>
  <c r="C337" i="1"/>
  <c r="D336" i="1"/>
  <c r="D335" i="1"/>
  <c r="C334" i="1"/>
  <c r="D334" i="1" s="1"/>
  <c r="D333" i="1"/>
  <c r="D332" i="1"/>
  <c r="C330" i="1"/>
  <c r="D330" i="1" s="1"/>
  <c r="C288" i="1"/>
  <c r="D287" i="1"/>
  <c r="C287" i="1"/>
  <c r="D286" i="1"/>
  <c r="D285" i="1"/>
  <c r="C284" i="1"/>
  <c r="D284" i="1" s="1"/>
  <c r="D283" i="1"/>
  <c r="D282" i="1"/>
  <c r="C280" i="1"/>
  <c r="D280" i="1" s="1"/>
  <c r="C276" i="1"/>
  <c r="D275" i="1"/>
  <c r="C275" i="1"/>
  <c r="D269" i="1" s="1"/>
  <c r="D274" i="1"/>
  <c r="D273" i="1"/>
  <c r="C272" i="1"/>
  <c r="D272" i="1" s="1"/>
  <c r="D271" i="1"/>
  <c r="D270" i="1"/>
  <c r="C268" i="1"/>
  <c r="D268" i="1" s="1"/>
  <c r="C267" i="1"/>
  <c r="D266" i="1"/>
  <c r="C266" i="1"/>
  <c r="C260" i="1" s="1"/>
  <c r="D260" i="1" s="1"/>
  <c r="D265" i="1"/>
  <c r="D264" i="1"/>
  <c r="C263" i="1"/>
  <c r="D263" i="1" s="1"/>
  <c r="D262" i="1"/>
  <c r="D261" i="1"/>
  <c r="C259" i="1"/>
  <c r="D259" i="1" s="1"/>
  <c r="C258" i="1"/>
  <c r="D257" i="1"/>
  <c r="C257" i="1"/>
  <c r="C251" i="1" s="1"/>
  <c r="D251" i="1" s="1"/>
  <c r="D256" i="1"/>
  <c r="D255" i="1"/>
  <c r="C254" i="1"/>
  <c r="D254" i="1" s="1"/>
  <c r="D253" i="1"/>
  <c r="D252" i="1"/>
  <c r="C250" i="1"/>
  <c r="D250" i="1" s="1"/>
  <c r="C249" i="1"/>
  <c r="D248" i="1"/>
  <c r="C248" i="1"/>
  <c r="C242" i="1" s="1"/>
  <c r="D242" i="1" s="1"/>
  <c r="D247" i="1"/>
  <c r="D246" i="1"/>
  <c r="C245" i="1"/>
  <c r="D245" i="1" s="1"/>
  <c r="D244" i="1"/>
  <c r="D243" i="1"/>
  <c r="C241" i="1"/>
  <c r="D241" i="1" s="1"/>
  <c r="C240" i="1"/>
  <c r="D239" i="1"/>
  <c r="C239" i="1"/>
  <c r="C233" i="1" s="1"/>
  <c r="D233" i="1" s="1"/>
  <c r="D238" i="1"/>
  <c r="D237" i="1"/>
  <c r="C236" i="1"/>
  <c r="D236" i="1" s="1"/>
  <c r="D235" i="1"/>
  <c r="D234" i="1"/>
  <c r="C232" i="1"/>
  <c r="D232" i="1" s="1"/>
  <c r="D225" i="1"/>
  <c r="C225" i="1"/>
  <c r="C219" i="1" s="1"/>
  <c r="D219" i="1" s="1"/>
  <c r="D224" i="1"/>
  <c r="D223" i="1"/>
  <c r="C222" i="1"/>
  <c r="D222" i="1" s="1"/>
  <c r="D221" i="1"/>
  <c r="D220" i="1"/>
  <c r="C218" i="1"/>
  <c r="D218" i="1" s="1"/>
  <c r="C217" i="1"/>
  <c r="D216" i="1"/>
  <c r="C216" i="1"/>
  <c r="C210" i="1" s="1"/>
  <c r="D210" i="1" s="1"/>
  <c r="D215" i="1"/>
  <c r="D214" i="1"/>
  <c r="C213" i="1"/>
  <c r="D213" i="1" s="1"/>
  <c r="D212" i="1"/>
  <c r="D211" i="1"/>
  <c r="C209" i="1"/>
  <c r="D209" i="1" s="1"/>
  <c r="C207" i="1"/>
  <c r="D206" i="1"/>
  <c r="C206" i="1"/>
  <c r="C200" i="1" s="1"/>
  <c r="D200" i="1" s="1"/>
  <c r="D205" i="1"/>
  <c r="D204" i="1"/>
  <c r="C203" i="1"/>
  <c r="D203" i="1" s="1"/>
  <c r="D202" i="1"/>
  <c r="D201" i="1"/>
  <c r="C199" i="1"/>
  <c r="D199" i="1" s="1"/>
  <c r="C198" i="1"/>
  <c r="D197" i="1"/>
  <c r="C197" i="1"/>
  <c r="C191" i="1" s="1"/>
  <c r="D191" i="1" s="1"/>
  <c r="D196" i="1"/>
  <c r="D195" i="1"/>
  <c r="C194" i="1"/>
  <c r="D194" i="1" s="1"/>
  <c r="D193" i="1"/>
  <c r="D192" i="1"/>
  <c r="C188" i="1"/>
  <c r="D187" i="1"/>
  <c r="C187" i="1"/>
  <c r="C181" i="1" s="1"/>
  <c r="D181" i="1" s="1"/>
  <c r="D186" i="1"/>
  <c r="D185" i="1"/>
  <c r="C184" i="1"/>
  <c r="D184" i="1" s="1"/>
  <c r="D183" i="1"/>
  <c r="D182" i="1"/>
  <c r="C180" i="1"/>
  <c r="D180" i="1" s="1"/>
  <c r="C179" i="1"/>
  <c r="D178" i="1"/>
  <c r="C178" i="1"/>
  <c r="C172" i="1" s="1"/>
  <c r="D172" i="1" s="1"/>
  <c r="D177" i="1"/>
  <c r="D176" i="1"/>
  <c r="C175" i="1"/>
  <c r="D175" i="1" s="1"/>
  <c r="D174" i="1"/>
  <c r="D173" i="1"/>
  <c r="C171" i="1"/>
  <c r="D171" i="1" s="1"/>
  <c r="C169" i="1"/>
  <c r="D168" i="1"/>
  <c r="C168" i="1"/>
  <c r="C162" i="1" s="1"/>
  <c r="D162" i="1" s="1"/>
  <c r="D167" i="1"/>
  <c r="D166" i="1"/>
  <c r="D165" i="1"/>
  <c r="C165" i="1"/>
  <c r="D164" i="1"/>
  <c r="D163" i="1"/>
  <c r="C161" i="1"/>
  <c r="D161" i="1" s="1"/>
  <c r="C160" i="1"/>
  <c r="D159" i="1"/>
  <c r="C159" i="1"/>
  <c r="C153" i="1" s="1"/>
  <c r="D153" i="1" s="1"/>
  <c r="D158" i="1"/>
  <c r="D157" i="1"/>
  <c r="D156" i="1"/>
  <c r="C156" i="1"/>
  <c r="D155" i="1"/>
  <c r="D154" i="1"/>
  <c r="C152" i="1"/>
  <c r="D152" i="1" s="1"/>
  <c r="C150" i="1"/>
  <c r="D149" i="1"/>
  <c r="C149" i="1"/>
  <c r="C143" i="1" s="1"/>
  <c r="D143" i="1" s="1"/>
  <c r="D148" i="1"/>
  <c r="D147" i="1"/>
  <c r="C146" i="1"/>
  <c r="D146" i="1" s="1"/>
  <c r="D145" i="1"/>
  <c r="D144" i="1"/>
  <c r="C142" i="1"/>
  <c r="D142" i="1" s="1"/>
  <c r="C141" i="1"/>
  <c r="C134" i="1" s="1"/>
  <c r="D134" i="1" s="1"/>
  <c r="D140" i="1"/>
  <c r="C140" i="1"/>
  <c r="D139" i="1"/>
  <c r="D138" i="1"/>
  <c r="C137" i="1"/>
  <c r="D137" i="1" s="1"/>
  <c r="D136" i="1"/>
  <c r="D135" i="1"/>
  <c r="C133" i="1"/>
  <c r="D133" i="1" s="1"/>
  <c r="C132" i="1"/>
  <c r="D131" i="1"/>
  <c r="C131" i="1"/>
  <c r="C125" i="1" s="1"/>
  <c r="D125" i="1" s="1"/>
  <c r="D130" i="1"/>
  <c r="D129" i="1"/>
  <c r="C128" i="1"/>
  <c r="D128" i="1" s="1"/>
  <c r="D127" i="1"/>
  <c r="D126" i="1"/>
  <c r="C124" i="1"/>
  <c r="D124" i="1" s="1"/>
  <c r="C121" i="1"/>
  <c r="C114" i="1"/>
  <c r="D114" i="1" s="1"/>
  <c r="C112" i="1"/>
  <c r="C105" i="1"/>
  <c r="C103" i="1"/>
  <c r="C96" i="1"/>
  <c r="C94" i="1"/>
  <c r="C87" i="1"/>
  <c r="D87" i="1" s="1"/>
  <c r="C85" i="1"/>
  <c r="C79" i="1" s="1"/>
  <c r="D79" i="1" s="1"/>
  <c r="C78" i="1"/>
  <c r="D78" i="1" s="1"/>
  <c r="C76" i="1"/>
  <c r="C70" i="1" s="1"/>
  <c r="D70" i="1" s="1"/>
  <c r="C69" i="1"/>
  <c r="C66" i="1"/>
  <c r="C59" i="1"/>
  <c r="C54" i="1"/>
  <c r="C47" i="1"/>
  <c r="C45" i="1"/>
  <c r="C39" i="1" s="1"/>
  <c r="D39" i="1" s="1"/>
  <c r="C38" i="1"/>
  <c r="C36" i="1"/>
  <c r="C30" i="1" s="1"/>
  <c r="D30" i="1" s="1"/>
  <c r="C29" i="1"/>
  <c r="C27" i="1"/>
  <c r="C20" i="1"/>
  <c r="D20" i="1" s="1"/>
  <c r="C18" i="1"/>
  <c r="C12" i="1" s="1"/>
  <c r="D12" i="1" s="1"/>
  <c r="C11" i="1"/>
  <c r="D11" i="1" s="1"/>
  <c r="C9" i="1"/>
  <c r="C2" i="1"/>
  <c r="D96" i="1"/>
  <c r="D69" i="1"/>
  <c r="D38" i="1"/>
  <c r="D29" i="1"/>
  <c r="C122" i="1"/>
  <c r="D121" i="1"/>
  <c r="C115" i="1"/>
  <c r="D115" i="1" s="1"/>
  <c r="D120" i="1"/>
  <c r="D119" i="1"/>
  <c r="C118" i="1"/>
  <c r="D118" i="1" s="1"/>
  <c r="D117" i="1"/>
  <c r="D116" i="1"/>
  <c r="C113" i="1"/>
  <c r="D112" i="1"/>
  <c r="D111" i="1"/>
  <c r="D110" i="1"/>
  <c r="C109" i="1"/>
  <c r="D109" i="1" s="1"/>
  <c r="D108" i="1"/>
  <c r="D107" i="1"/>
  <c r="C106" i="1"/>
  <c r="D106" i="1" s="1"/>
  <c r="D105" i="1"/>
  <c r="C104" i="1"/>
  <c r="D103" i="1"/>
  <c r="C97" i="1"/>
  <c r="D97" i="1" s="1"/>
  <c r="D102" i="1"/>
  <c r="D101" i="1"/>
  <c r="C100" i="1"/>
  <c r="D100" i="1" s="1"/>
  <c r="D99" i="1"/>
  <c r="D98" i="1"/>
  <c r="C95" i="1"/>
  <c r="D94" i="1"/>
  <c r="C88" i="1"/>
  <c r="D88" i="1" s="1"/>
  <c r="D93" i="1"/>
  <c r="D92" i="1"/>
  <c r="C91" i="1"/>
  <c r="D91" i="1" s="1"/>
  <c r="D90" i="1"/>
  <c r="D89" i="1"/>
  <c r="C86" i="1"/>
  <c r="D85" i="1"/>
  <c r="D84" i="1"/>
  <c r="D83" i="1"/>
  <c r="C82" i="1"/>
  <c r="D82" i="1" s="1"/>
  <c r="D81" i="1"/>
  <c r="D80" i="1"/>
  <c r="C77" i="1"/>
  <c r="D76" i="1"/>
  <c r="D75" i="1"/>
  <c r="D74" i="1"/>
  <c r="D73" i="1"/>
  <c r="C73" i="1"/>
  <c r="D72" i="1"/>
  <c r="D71" i="1"/>
  <c r="C67" i="1"/>
  <c r="D66" i="1"/>
  <c r="D65" i="1"/>
  <c r="D64" i="1"/>
  <c r="C63" i="1"/>
  <c r="D63" i="1" s="1"/>
  <c r="D62" i="1"/>
  <c r="D61" i="1"/>
  <c r="D59" i="1"/>
  <c r="C48" i="1"/>
  <c r="D48" i="1" s="1"/>
  <c r="C56" i="1"/>
  <c r="C57" i="1"/>
  <c r="C58" i="1"/>
  <c r="C55" i="1"/>
  <c r="D54" i="1"/>
  <c r="D53" i="1"/>
  <c r="D52" i="1"/>
  <c r="C51" i="1"/>
  <c r="D51" i="1" s="1"/>
  <c r="D50" i="1"/>
  <c r="D49" i="1"/>
  <c r="D47" i="1"/>
  <c r="C46" i="1"/>
  <c r="D45" i="1"/>
  <c r="D44" i="1"/>
  <c r="D43" i="1"/>
  <c r="C42" i="1"/>
  <c r="D42" i="1" s="1"/>
  <c r="D41" i="1"/>
  <c r="D40" i="1"/>
  <c r="C37" i="1"/>
  <c r="D36" i="1"/>
  <c r="D35" i="1"/>
  <c r="D34" i="1"/>
  <c r="C33" i="1"/>
  <c r="D33" i="1" s="1"/>
  <c r="D32" i="1"/>
  <c r="D31" i="1"/>
  <c r="C28" i="1"/>
  <c r="D27" i="1"/>
  <c r="C21" i="1"/>
  <c r="D21" i="1" s="1"/>
  <c r="D26" i="1"/>
  <c r="D25" i="1"/>
  <c r="C24" i="1"/>
  <c r="D24" i="1" s="1"/>
  <c r="D23" i="1"/>
  <c r="D22" i="1"/>
  <c r="C19" i="1"/>
  <c r="D18" i="1"/>
  <c r="D17" i="1"/>
  <c r="D16" i="1"/>
  <c r="C15" i="1"/>
  <c r="D15" i="1" s="1"/>
  <c r="D14" i="1"/>
  <c r="D13" i="1"/>
  <c r="C10" i="1"/>
  <c r="D2" i="1"/>
  <c r="D9" i="1"/>
  <c r="D7" i="1"/>
  <c r="D8" i="1"/>
  <c r="D4" i="1"/>
  <c r="C6" i="1"/>
  <c r="D347" i="1" l="1"/>
  <c r="D281" i="1"/>
  <c r="C60" i="1"/>
  <c r="D60" i="1" s="1"/>
  <c r="C3" i="1"/>
  <c r="D3" i="1" s="1"/>
</calcChain>
</file>

<file path=xl/connections.xml><?xml version="1.0" encoding="utf-8"?>
<connections xmlns="http://schemas.openxmlformats.org/spreadsheetml/2006/main">
  <connection id="1" name="Připojení" type="4" refreshedVersion="4" saveData="1">
    <webPr sourceData="1" parsePre="1" consecutive="1" xl2000="1" url="http://www.unicode.org/reports/tr38/#AlphabeticalListing" htmlTables="1">
      <tables count="41">
        <x v="52"/>
        <x v="53"/>
        <x v="54"/>
        <x v="55"/>
        <x v="56"/>
        <x v="57"/>
        <x v="58"/>
        <x v="59"/>
        <x v="60"/>
        <x v="61"/>
        <x v="62"/>
        <x v="63"/>
        <x v="64"/>
        <x v="65"/>
        <x v="66"/>
        <x v="67"/>
        <x v="68"/>
        <x v="69"/>
        <x v="70"/>
        <x v="71"/>
        <x v="72"/>
        <x v="73"/>
        <x v="74"/>
        <x v="75"/>
        <x v="76"/>
        <x v="77"/>
        <x v="78"/>
        <x v="79"/>
        <x v="80"/>
        <x v="81"/>
        <x v="82"/>
        <x v="83"/>
        <x v="84"/>
        <x v="85"/>
        <x v="86"/>
        <x v="87"/>
        <x v="88"/>
        <x v="89"/>
        <x v="90"/>
        <x v="91"/>
        <x v="92"/>
      </tables>
    </webPr>
  </connection>
  <connection id="2" name="Připojení1" type="4" refreshedVersion="4" saveData="1">
    <webPr sourceData="1" parsePre="1" consecutive="1" xl2000="1" url="http://www.archchinese.com/arch_chinese_radicals.html" htmlTables="1">
      <tables count="1">
        <x v="5"/>
      </tables>
    </webPr>
  </connection>
</connections>
</file>

<file path=xl/sharedStrings.xml><?xml version="1.0" encoding="utf-8"?>
<sst xmlns="http://schemas.openxmlformats.org/spreadsheetml/2006/main" count="1721" uniqueCount="1200">
  <si>
    <t>Property</t>
  </si>
  <si>
    <t>kJapaneseKun</t>
  </si>
  <si>
    <t>Status</t>
  </si>
  <si>
    <t>Provisional</t>
  </si>
  <si>
    <t>Category</t>
  </si>
  <si>
    <t>Readings</t>
  </si>
  <si>
    <t>Introduced</t>
  </si>
  <si>
    <t>Delimiter</t>
  </si>
  <si>
    <t>space</t>
  </si>
  <si>
    <t>Syntax</t>
  </si>
  <si>
    <t>^[A-Z]+$</t>
  </si>
  <si>
    <t>Description</t>
  </si>
  <si>
    <t>The Japanese pronunciation(s) of this character.</t>
  </si>
  <si>
    <t>kJapaneseOn</t>
  </si>
  <si>
    <t>The Sino-Japanese pronunciation(s) of this character.</t>
  </si>
  <si>
    <t>kJis0</t>
  </si>
  <si>
    <t>Other Mappings</t>
  </si>
  <si>
    <t>^[0-9]{4}$</t>
  </si>
  <si>
    <t>The JIS X 0208-1990 mapping for this character in ku/ten form.</t>
  </si>
  <si>
    <t>kJIS0213</t>
  </si>
  <si>
    <t>^[12],[0-9]{2},[0-9]{1,2}$</t>
  </si>
  <si>
    <t>The JIS X 0213-2000 mapping for this character in min,ku,ten form.</t>
  </si>
  <si>
    <t>kJis1</t>
  </si>
  <si>
    <t>The JIS X 0212-1990 mapping for this character in ku/ten form.</t>
  </si>
  <si>
    <t>kKangXi</t>
  </si>
  <si>
    <t>Dictionary Indices</t>
  </si>
  <si>
    <t>^[0-9]{4}\.[0-9]{2}[01]$</t>
  </si>
  <si>
    <t>The position of this character in the 《康熙字典》 Kang Xi Dictionary used in the four-dictionary sorting algorithm. The position is in the form “page.position” with the final digit in the position being “0” for characters actually in the dictionary and “1” for characters not found in the dictionary but assigned a “virtual” position in the dictionary.</t>
  </si>
  <si>
    <t>Thus, “1187.060” indicates the sixth character on page 1187. A character not in this dictionary but assigned a position between the 6th and 7th characters on page 1187 for sorting purposes would have the code “1187.061”.</t>
  </si>
  <si>
    <t>The edition of the Kang Xi Dictionary used is the 7th edition published by Zhonghua Bookstore in Beijing, 1989.</t>
  </si>
  <si>
    <t>kKarlgren</t>
  </si>
  <si>
    <t>^[1-9][0-9]{0,3}[A*]?$</t>
  </si>
  <si>
    <t>The index of this character in _Analytic Dictionary of Chinese and Sino-Japanese_ by Bernhard Karlgren, New York: Dover Publications, Inc., 1974.</t>
  </si>
  <si>
    <t>If the index is followed by an asterisk (*), then the index is an interpolated one, indicating where the character would be found if it were to have been included in the dictionary. Note that while the index itself is usually an integer, there are some cases where it is an integer followed by an “A”.</t>
  </si>
  <si>
    <t>kKorean</t>
  </si>
  <si>
    <t>The Korean pronunciation(s) of this character, using the Yale romanization system. (See &lt;http://www.coffeesigns.com/Resources/romanization/korean.asp&gt; for a comparison of the various Korean romanization systems.)</t>
  </si>
  <si>
    <t>kKPS0</t>
  </si>
  <si>
    <t>^[0-9A-F]{4}$</t>
  </si>
  <si>
    <t>The KPS 9566-97 mapping for this character in hexadecimal form.</t>
  </si>
  <si>
    <t>kKPS1</t>
  </si>
  <si>
    <t>The KPS 10721-2000 mapping for this character in hexadecimal form.</t>
  </si>
  <si>
    <t>kKSC0</t>
  </si>
  <si>
    <t>The KS X 1001:1992 (KS C 5601-1989) mapping for this character in ku/ten form.</t>
  </si>
  <si>
    <t>kKSC1</t>
  </si>
  <si>
    <t>The KS X 1002:1991 (KS C 5657-1991) mapping for this character in ku/ten form.</t>
  </si>
  <si>
    <t>kLau</t>
  </si>
  <si>
    <t>^[1-9][0-9]{0,3}$</t>
  </si>
  <si>
    <t>The index of this character in A Practical Cantonese-English Dictionary by Sidney Lau, Hong Kong: The Government Printer, 1977.</t>
  </si>
  <si>
    <t>The index consists of an integer. Missing indices indicate unencoded characters which are being submitted to the IRG for inclusion in future versions of the standard.</t>
  </si>
  <si>
    <t>kMainlandTelegraph</t>
  </si>
  <si>
    <t>The PRC telegraph code for this character, derived from “Kanzi denpou koudo henkan-hyou” (“Chinese character telegraph code conversion table”), Lin Jinyi, KDD Engineering and Consulting, Tokyo, 1984.</t>
  </si>
  <si>
    <t>kMandarin</t>
  </si>
  <si>
    <t>^[A-Z\x{308}]+[1-5]$</t>
  </si>
  <si>
    <t>The Mandarin pronunciation(s) for this character in pinyin; Mandarin pronunciations are sorted in order of frequency, not alphabetically.</t>
  </si>
  <si>
    <t>kMatthews</t>
  </si>
  <si>
    <t>^[1-9][0-9]{0,3}(a|\.5)?$</t>
  </si>
  <si>
    <t>The index of this character in Mathews’ Chinese-English Dictionary by Robert H. Mathews, Cambrige: Harvard University Press, 1975.</t>
  </si>
  <si>
    <t>Note that the field name is kMatthews instead of kMathews to maintain compatibility with earlier versions of this file, where it was inadvertently misspelled.</t>
  </si>
  <si>
    <t>kMeyerWempe</t>
  </si>
  <si>
    <t>^[1-9][0-9]{0,3}[a-t*]?$</t>
  </si>
  <si>
    <t>The index of this character in the Student’s Cantonese-English Dictionary by Bernard F. Meyer and Theodore F. Wempe (3rd edition, 1947). The index is an integer, optionally followed by a lower-case Latin letter if the listing is in a subsidiary entry and not a main one. In some cases where the character is found in the radical-stroke index, but not in the main body of the dictionary, the integer is followed by an asterisk (e.g., U+50E5, which is listed as 736* as well as 1185a).</t>
  </si>
  <si>
    <t>kMorohashi</t>
  </si>
  <si>
    <t>^[0-9]{5}\'?$</t>
  </si>
  <si>
    <t>The index of this character in the Dae Kanwa Ziten, aka Morohashi dictionary (Japanese) used in the four-dictionary sorting algorithm.</t>
  </si>
  <si>
    <t>The edition used is the revised edition, published in Tokyo by Taishuukan Shoten, 1986.</t>
  </si>
  <si>
    <t>kNelson</t>
  </si>
  <si>
    <t>The index of this character in The Modern Reader’s Japanese-English Character Dictionary by Andrew Nathaniel Nelson, Rutland, Vermont: Charles E. Tuttle Company, 1974.</t>
  </si>
  <si>
    <t>kOtherNumeric</t>
  </si>
  <si>
    <t>Informative</t>
  </si>
  <si>
    <t>Numeric Values</t>
  </si>
  <si>
    <t>^[0-9]+$</t>
  </si>
  <si>
    <t>The numeric value for the character in certain unusual, specialized contexts.</t>
  </si>
  <si>
    <t>The three numeric-value fields should have no overlap; that is, characters with a kOtherNumeric value should not have a kAccountingNumeric or kPrimaryNumeric value as well.</t>
  </si>
  <si>
    <t>kPhonetic</t>
  </si>
  <si>
    <t>Dictionary-like Data</t>
  </si>
  <si>
    <t>^[1-9][0-9]{0,3}[A-D]?\*?$</t>
  </si>
  <si>
    <t>The phonetic index for the character from _Ten Thousand Characters: An Analytic Dictionary_, by G. Hugh Casey, S.J. Hong Kong: Kelley and Walsh, 1980.</t>
  </si>
  <si>
    <t>kPrimaryNumeric</t>
  </si>
  <si>
    <t>The value of the character when used in the writing of numbers in the standard fashion.</t>
  </si>
  <si>
    <t>The three numeric-value fields should have no overlap; that is, characters with a kPrimaryNumeric value should not have a kAccountingNumeric or kOtherNumeric value as well.</t>
  </si>
  <si>
    <t>kPseudoGB1</t>
  </si>
  <si>
    <t>A “GB 12345-90” code point assigned to this character for the purposes of including it within Unihan. Pseudo-GB1 codes were used to provide official code points for characters not already in national standards, such as characters used to write Cantonese, and so on.</t>
  </si>
  <si>
    <t>kRSAdobe_Japan1_6</t>
  </si>
  <si>
    <t>Radical-Stroke Counts</t>
  </si>
  <si>
    <t>^[CV]\+[0-9]{1,5}\+[1-9][0-9]{0,2}\.[1-9][0-9]?\.[0-9]{1,2}$</t>
  </si>
  <si>
    <t>Information on the glyphs in Adobe-Japan1-6 as contributed by Adobe. The value consists of a number of space-separated entries. Each entry consists of three pieces of information separated by a plus sign:</t>
  </si>
  <si>
    <t>1) C or V. “C” indicates that the Unicode code point maps directly to the Adobe-Japan1-6 CID that appears after it, and “V” indicates that it is considered a variant form, and thus not directly encoded.</t>
  </si>
  <si>
    <t>2) The Adobe-Japan1-6 CID.</t>
  </si>
  <si>
    <t>3) Radical-stroke data for the indicated Adobe-Japan1-6 CID. The radical-stroke data consists of three pieces separated by periods: the KangXi radical (1-214), the number of strokes in the form the radical takes in the glyph, and the number of strokes in the residue. The standard Unicode radical-stroke form can be obtained by omitting the second value, and the total strokes in the glyph from adding the second and third values.</t>
  </si>
  <si>
    <t>kRSJapanese</t>
  </si>
  <si>
    <t>^[1-9][0-9]{0,2}\.[0-9]{1,2}$</t>
  </si>
  <si>
    <t>A Japanese radical/stroke count for this character in the form “radical.additional strokes”.</t>
  </si>
  <si>
    <t>kRSKangXi</t>
  </si>
  <si>
    <t>The KangXi radical/stroke count for this character consistent with the value of the kKangXi field in the form “radical.additional strokes”.</t>
  </si>
  <si>
    <t>kRSKanWa</t>
  </si>
  <si>
    <t>A Morohashi radical/stroke count for this character in the form “radical.additional strokes”.</t>
  </si>
  <si>
    <t>kRSKorean</t>
  </si>
  <si>
    <t>A Korean radical/stroke count for this character in the form “radical.additional strokes”.</t>
  </si>
  <si>
    <t>kRSUnicode</t>
  </si>
  <si>
    <t>^[1-9][0-9]{0,2}\'?\.[0-9]{1,2}$</t>
  </si>
  <si>
    <t>A standard radical/stroke count for this character in the form “radical.additional strokes”. The radical is indicated by a number in the range (1..214) inclusive. An apostrophe (') after the radical indicates a simplified version of the given radical. The “additional strokes” value is the residual stroke-count, the count of all strokes remaining after eliminating all strokes associated with the radical.</t>
  </si>
  <si>
    <t>This field is also used for additional radical-stroke indices where either a character may be reasonably classified under more than one radical, or alternate stroke count algorithms may provide different stroke counts.</t>
  </si>
  <si>
    <t>The first value is intended to reflect the same radical as the kRSKangXi field and the stroke count of the glyph used to print the character within the Unicode Standard.</t>
  </si>
  <si>
    <t>kSBGY</t>
  </si>
  <si>
    <t>^[0-9]{3}\.[0-7][0-9]$</t>
  </si>
  <si>
    <t>The position of this character in the Song Ben Guang Yun (SBGY) Medieval Chinese character dictionary (bibliographic and general information below).</t>
  </si>
  <si>
    <t>The 25334 character references are given in the form “ABC.XY”, in which: “ABC” is the zero-padded page number [004..546]; “XY” is the zero-padded number of the character on the page [01..73]. For example, 364.38 indicates the 38th character on Page 364 (i.e. 澍). Where a given Unicode Scalar Value (USV) has more than one reference, these are space-delimited.</t>
  </si>
  <si>
    <t>-- Release information (20080814) --</t>
  </si>
  <si>
    <t>This release corrects several mappings. This data set now contains a total of 25334 references, for 19583 different hanzi.</t>
  </si>
  <si>
    <t>-- Release information (20031005) --</t>
  </si>
  <si>
    <t>This release corrects several mappings.</t>
  </si>
  <si>
    <t>-- Release information (20020310) --</t>
  </si>
  <si>
    <t>This data set contains a total of 25334 references, for 19572 different hanzi (up from 25330 and 19511 in the previous release).</t>
  </si>
  <si>
    <t>This release of the kSBGY data fixes a number of mappings, based on extensive work done since the initial release (compare the initial release counts given below). See the end of this header for additional information.</t>
  </si>
  <si>
    <t>-- Initial release information (20020310) --</t>
  </si>
  <si>
    <t>The original data was input under the direction of Prof. LUO Fengzhu at Taiwan Taoyuanxian Yuan Zhi University (see below) using an early version of the Big5- based CDP encoding scheme developed at Academia Sinica. During 2000-2002 this raw data was processed and revised by Richard Cook as follows: the data was converted to Unicode encoding using his revised kHanYu mapping tables (first provided to the Unicode Consortium for the the Unihan database release 3.1.1d1) and also using several other mapping tables developed specifically for this project; the kSBGY indices were generated based on hand-counts of all page totals; numerous indexing errors were corrected; and the data underwent final proofing.</t>
  </si>
  <si>
    <t>-- About the print sources --</t>
  </si>
  <si>
    <t>The SBGY text, which dates to the beginning of the Song Dynasty (c. 1008, edited by 陳彭年 CHEN Pengnian et al.) is an enlargement of an earlier text known as 《切韻》 Qie Yun (dated to c. 601, edited by 陸法言 LU Fayan). With 25,330 head entries, this large early lexicon is important in part for the information which it provides for historical Chinese phonology. The GY dictionary employs a Chinese transcription method (known as 反切) to give pronunciations for each of its head entries. In addition, each syllable is also given a brief gloss.</t>
  </si>
  <si>
    <t>It must be emphasized that the mapping of a particular SBGY glyph to a single USV may in some cases be merely an approximation or may have required the choice of a “best possible glyph” (out of those available in the Unicode repertoire). This indexing data in conjunction with the print sources will be useful for evaluating the degree of distinctive variation in the character forms appearing in this text, and future proofing of this data may reveal additional Chinese glyphs for IRG encoding.</t>
  </si>
  <si>
    <t>-- Bibliographic information on the print sources --</t>
  </si>
  <si>
    <t>《宋本廣韻》 &lt;&lt;Song Ben Guang Yun&gt;&gt; [‘Song Dynasty edition of the Guang Yun Rhyming Dictionary’], edited by 陳彭年 CHEN Pengnian et al. (c. 1008).</t>
  </si>
  <si>
    <t>Two modern editions of this work were consulted in building the kSBGY indices:</t>
  </si>
  <si>
    <t>《新校正切宋本廣韻》。台灣黎明文化事業公司 出版，林尹校訂1976 年出版。[This was the edition used by Prof. LUO (台灣桃園縣元智大學中語系羅鳳珠), and in the subsequent revision, conversion, indexing and proofing.]</t>
  </si>
  <si>
    <t>《新校互註‧宋本廣韻》。香港中文大學,余迺永 1993, 2000 年出版。ISBN: 962-201-413-5; 7-5326-0685-6. [Textual problems were resolved on the basis of this extensively annotated modern edition of the text.]</t>
  </si>
  <si>
    <t>-- Additional Information --</t>
  </si>
  <si>
    <t>For further information on this index data and the databases from which it is excerpted, see:</t>
  </si>
  <si>
    <t>Cook, Richard S. 2003. 《說文解字‧電子版》 Shuo Wen Jie Zi - Dianzi Ban: Digital Recension of the Eastern Han Chinese Grammaticon. PhD Dissertation. Department of Linguistics. Berkeley: University of California.</t>
  </si>
  <si>
    <t>kSemanticVariant</t>
  </si>
  <si>
    <t>Variants</t>
  </si>
  <si>
    <t>^U\+2?[0-9A-F]{4}(&lt;k[A-Za-z0-9]+(:[TBZ]+)?(,k[A-Za-z0-9]+(:[TBZ]+)?)*)?$</t>
  </si>
  <si>
    <t>The Unicode value for a semantic variant for this character. A semantic variant is an x- or y-variant with similar or identical meaning which can generally be used in place of the indicated character.</t>
  </si>
  <si>
    <t>The basic syntax is a Unicode scalar value. It may optionally be followed by additional data. The additional data is separated from the Unicode scalar value by a less-than sign (&lt;), and may be subdivided itself into substrings by commas, each of which may be divided into two pieces by a colon. The additional data consists of a series of field tags for another field in the Unihan database indicating the source of the information. If subdivided, the final piece is a string consisting of the letters T (for tòng, U+540C 同) B (for bù, U+4E0D 不), or Z (for zhèng, U+6B63 正).</t>
  </si>
  <si>
    <t>T is used if the indicated source explicitly indicates the two are the same (e.g., by saying that the one character is “the same as” the other).</t>
  </si>
  <si>
    <t>B is used if the source explicitly indicates that the two are used improperly one for the other.</t>
  </si>
  <si>
    <t>Z is used if the source explicitly indicates that the given character is the preferred form. Thus, kHanYu indicates that U+5231 刱 and U+5275 創 are semantic variants and that U+5275 創 is the preferred form.</t>
  </si>
  <si>
    <t>kSimplifiedVariant</t>
  </si>
  <si>
    <t>^U\+2?[0-9A-F]{4}$</t>
  </si>
  <si>
    <t>The Unicode value for the simplified Chinese variant for this character (if any).</t>
  </si>
  <si>
    <t>Note that a character can be both a traditional Chinese character in its own right and the simplified variant for other characters (e.g., U+53F0).</t>
  </si>
  <si>
    <t>In such case, the character is listed as its own simplified variant and one of its own traditional variants. This distinguishes this from the case where the character is not the simplified form for any character (e.g., U+4E95).</t>
  </si>
  <si>
    <t>Much of the of the data on simplified and traditional variants was supplied by Wenlin &lt;http://www.wenlin.com&gt;</t>
  </si>
  <si>
    <t>kSpecializedSemanticVariant</t>
  </si>
  <si>
    <t>The Unicode value for a specialized semantic variant for this character. The syntax is the same as for the kSemanticVariant field.</t>
  </si>
  <si>
    <t>A specialized semantic variant is an x- or y-variant with similar or identical meaning only in certain contexts (such as accountants’ numerals).</t>
  </si>
  <si>
    <t>kTaiwanTelegraph</t>
  </si>
  <si>
    <t>The Taiwanese telegraph code for this character, derived from “Kanzi denpou koudo henkan-hyou” (“Chinese character telegraph code conversion table”), Lin Jinyi, KDD Engineering and Consulting, Tokyo, 1984.</t>
  </si>
  <si>
    <t>kTang</t>
  </si>
  <si>
    <t>^\*?[A-Za-z()\x{E6}\x{251}\x{259}\x{25B}\x{300}\x{30C}]+$</t>
  </si>
  <si>
    <t>The Tang dynasty pronunciation(s) of this character, derived from or consistent with _T’ang Poetic Vocabulary_ by Hugh M. Stimson, Far Eastern Publications, Yale Univ. 1976. An asterisk indicates that the word or morpheme represented in toto or in part by the given character with the given reading occurs more than four times in the seven hundred poems covered.</t>
  </si>
  <si>
    <t>kTotalStrokes</t>
  </si>
  <si>
    <t>^[1-9][0-9]{0,2}$</t>
  </si>
  <si>
    <t>The total number of strokes in the character (including the radical). This value is for the character as drawn in the Unicode charts.</t>
  </si>
  <si>
    <t>kTraditionalVariant</t>
  </si>
  <si>
    <t>The Unicode value(s) for the traditional Chinese variant(s) for this character.</t>
  </si>
  <si>
    <t>Note that a character can be both a traditional Chinese character in its own right and the simplified variant for other characters (e.g., 台 U+53F0).</t>
  </si>
  <si>
    <t>In such case, the character is listed as its own simplified variant and one of its own traditional variants. This distinguishes this from the case where the character is not the simplified form for any character (e.g., 井 U+4E95).</t>
  </si>
  <si>
    <t>Much of the of the data on simplified and traditional variants was graciously supplied by Wenlin Institute, Inc. &lt;http://www.wenlin.com&gt;.</t>
  </si>
  <si>
    <t>kVietnamese</t>
  </si>
  <si>
    <t>^[A-Za-z\x{110}\x{111}\x{300}-\x{303}\x{306}\x{309}\x{31B}\x{323}]+$</t>
  </si>
  <si>
    <t>The character’s pronunciation(s) in Quốc ngữ.</t>
  </si>
  <si>
    <t>kXerox</t>
  </si>
  <si>
    <t>^[0-9]{3}:[0-9]{3}</t>
  </si>
  <si>
    <t>The Xerox code for this character.</t>
  </si>
  <si>
    <t>kXHC1983</t>
  </si>
  <si>
    <t>^[0-9]{4}\.[0-9]{3}\*?(,[0-9]{4}\.[0-9]{3}\*?)*:[a-z\x{300}\x{301}\x{304}\x{308}\x{30C}]+$</t>
  </si>
  <si>
    <t>One or more Hànyǔ Pīnyīn readings as given in the Xiàndài Hànyǔ Cídiǎn (full bibliographic information below).</t>
  </si>
  <si>
    <t>Each pīnyīn reading is preceded by the character’s location(s) in the dictionary, separated from the reading by “:” (colon); multiple locations for a given reading are separated by “,” (comma); multiple “location: reading” values are separated by “ ” (space). Each location reference is of the form /[0-9]{4}\.[0-9]{3}\*?/ . The number preceding the period is the page number, zero-padded to four digits. The first two digits of the number following the period are the entry’s position on the page, zero-padded. The third digit is 0 for a main entry and greater than 0 for a parenthesized variant of the main entry. A trailing “*” (asterisk) on the location indicates an encoded variant substituted for an unencoded character (see below).</t>
  </si>
  <si>
    <t>-- Bibliographical information --</t>
  </si>
  <si>
    <t>《现代汉语词典》 [Xiàndài Hànyǔ Cídiǎn = XHC; ‘Modern Chinese Dictionary’]. 中国社会科学院语言研究所词典编辑室编 [Chinese Academy of Social Sciences, Linguisitics Research Institute, Dictionary Editorial Office, eds.]. 北京: 商务印书馆, 1983 [1978 年 12 月第 1 版; 1983 年 1 月第 2 版; 1984 年 1 月北京第 49 次印刷印张 54; 统一书号: 17017.91].</t>
  </si>
  <si>
    <t>Note that there are subsequent editions of this important PRC dictionary, reflecting later developments and refinements in language and orthographic standardization, and other editions should not be used in future revision of this field.</t>
  </si>
  <si>
    <t>-- Release Notes --</t>
  </si>
  <si>
    <t>The Unihan version of this data was originally prepared by Richard Cook (initial release 2007-12-12), proofing and revising a subset of data contributed by Dr. George Bell (who input it with the help of Joy Zhao Rouzer, Steve Mann, et al., as one part of their “Quick and Easy Index of Chinese Characters with Attributes”; Bell 1995-2005).</t>
  </si>
  <si>
    <t>Distinct Unihan hànzì: 10,992;</t>
  </si>
  <si>
    <t>Distinct hànzì: 11,190;</t>
  </si>
  <si>
    <t>Distinct pīnyīn syllable types: 1,337;</t>
  </si>
  <si>
    <t>As of the present writing (Unicode 5.1), the XHC source data contains 204 unencoded characters (198 of which were represented by PUA or CJK Compatibility [or in one case, by non-CJK, see below] characters), for the most part simplified variants. Each of these 198 characters in the source is replaced by one or more encoded variants (references in all 204 cases are marked with a trailing “*”; see above). Many of these unencoded forms are already in the pipeline for future encoding, and future revisions of this data will eliminate trailing asterisks from mappings.</t>
  </si>
  <si>
    <t>The print source and data also include a lexical entry</t>
  </si>
  <si>
    <t>〇 U+3007 : “0719.100: líng” (IDEOGRAPHIC NUMBER ZERO)</t>
  </si>
  <si>
    <t>which as of Unicode 5.1 is still excluded from Unihan data (as not being a CJK Unified Ideograph); see 零 U+96F6.</t>
  </si>
  <si>
    <t>kZVariant</t>
  </si>
  <si>
    <t>The Unicode value(s) for known z-variants of this character.</t>
  </si>
  <si>
    <t>The basic syntax is a Unicode scalar value. It may optionally be followed by additional data. The additional data is separated from the Unicode scalar value by a less-than sign (&lt;), and may be subdivided itself into substrings by commas. The additional data consists of a series of field tags for another field in the Unihan database indicating the source of the information.</t>
  </si>
  <si>
    <t>Integer</t>
  </si>
  <si>
    <t>GetIntArray</t>
  </si>
  <si>
    <t>.</t>
  </si>
  <si>
    <t>4.</t>
  </si>
  <si>
    <t>GetHexArray</t>
  </si>
  <si>
    <t xml:space="preserve">, </t>
  </si>
  <si>
    <t xml:space="preserve">; </t>
  </si>
  <si>
    <t>5.</t>
  </si>
  <si>
    <t>).</t>
  </si>
  <si>
    <t>Japanese Kun</t>
  </si>
  <si>
    <t>Japanese On</t>
  </si>
  <si>
    <t>JIS X 0208-1990</t>
  </si>
  <si>
    <t>JIS X 0213-2000</t>
  </si>
  <si>
    <t>JIS X 0212-1190</t>
  </si>
  <si>
    <t>Kang Xi</t>
  </si>
  <si>
    <t>Karlgren</t>
  </si>
  <si>
    <t>Korean</t>
  </si>
  <si>
    <t>KPS 9566-97</t>
  </si>
  <si>
    <t>KPS 10721-2000</t>
  </si>
  <si>
    <t>KS X 1001:1992</t>
  </si>
  <si>
    <t>KS X 1002:1991</t>
  </si>
  <si>
    <t>Lau</t>
  </si>
  <si>
    <t>Chinese Telegraph</t>
  </si>
  <si>
    <t>Mandarin</t>
  </si>
  <si>
    <t>Matthews</t>
  </si>
  <si>
    <t>Meyer &amp; Wempe</t>
  </si>
  <si>
    <t>Morohashi</t>
  </si>
  <si>
    <t>Nelson</t>
  </si>
  <si>
    <t>Other Numeric</t>
  </si>
  <si>
    <t>Phonetic</t>
  </si>
  <si>
    <t>0.</t>
  </si>
  <si>
    <t>Primary Numeric</t>
  </si>
  <si>
    <t>Pseudo GB 12345-90</t>
  </si>
  <si>
    <t>Adobe-Japan1-6</t>
  </si>
  <si>
    <t>”.</t>
  </si>
  <si>
    <t>Radical/stroke Count (Japanese)</t>
  </si>
  <si>
    <t>Chinese Radical Table</t>
  </si>
  <si>
    <t>Radical No.</t>
  </si>
  <si>
    <t>Radical</t>
  </si>
  <si>
    <t>English</t>
  </si>
  <si>
    <t>Pinyin</t>
  </si>
  <si>
    <t>Stroke Count</t>
  </si>
  <si>
    <t>Variant</t>
  </si>
  <si>
    <t>一</t>
  </si>
  <si>
    <t>one</t>
  </si>
  <si>
    <t>yī</t>
  </si>
  <si>
    <t>丨</t>
  </si>
  <si>
    <t>line</t>
  </si>
  <si>
    <t>shù</t>
  </si>
  <si>
    <t>丶</t>
  </si>
  <si>
    <t>dot</t>
  </si>
  <si>
    <t>diǎn</t>
  </si>
  <si>
    <t>丿</t>
  </si>
  <si>
    <t>slash</t>
  </si>
  <si>
    <t>piě</t>
  </si>
  <si>
    <t>乀 乁</t>
  </si>
  <si>
    <t>乙</t>
  </si>
  <si>
    <t>second</t>
  </si>
  <si>
    <t>yǐ</t>
  </si>
  <si>
    <t>乚 乛</t>
  </si>
  <si>
    <t>亅</t>
  </si>
  <si>
    <t>hook</t>
  </si>
  <si>
    <t>gōu</t>
  </si>
  <si>
    <t>二</t>
  </si>
  <si>
    <t>two</t>
  </si>
  <si>
    <t>èr</t>
  </si>
  <si>
    <t>亠</t>
  </si>
  <si>
    <t>lid</t>
  </si>
  <si>
    <t>tóu</t>
  </si>
  <si>
    <t>人</t>
  </si>
  <si>
    <t>person</t>
  </si>
  <si>
    <t>rén</t>
  </si>
  <si>
    <t>亻</t>
  </si>
  <si>
    <t>儿</t>
  </si>
  <si>
    <t>legs</t>
  </si>
  <si>
    <t>ér</t>
  </si>
  <si>
    <t>入</t>
  </si>
  <si>
    <t>enter</t>
  </si>
  <si>
    <t>rù</t>
  </si>
  <si>
    <t>八</t>
  </si>
  <si>
    <t>eight</t>
  </si>
  <si>
    <t>bā</t>
  </si>
  <si>
    <t>丷</t>
  </si>
  <si>
    <t>冂</t>
  </si>
  <si>
    <t>down box</t>
  </si>
  <si>
    <t>jiǒng</t>
  </si>
  <si>
    <t>冖</t>
  </si>
  <si>
    <t>cover</t>
  </si>
  <si>
    <t>mì</t>
  </si>
  <si>
    <t>冫</t>
  </si>
  <si>
    <t>ice</t>
  </si>
  <si>
    <t>bīng</t>
  </si>
  <si>
    <t>几</t>
  </si>
  <si>
    <t>table</t>
  </si>
  <si>
    <t>jī</t>
  </si>
  <si>
    <t>凵</t>
  </si>
  <si>
    <t>open box</t>
  </si>
  <si>
    <t>qǔ</t>
  </si>
  <si>
    <t>刀</t>
  </si>
  <si>
    <t>knife</t>
  </si>
  <si>
    <t>dāo</t>
  </si>
  <si>
    <t>刂</t>
  </si>
  <si>
    <t>力</t>
  </si>
  <si>
    <t>power</t>
  </si>
  <si>
    <t>lì</t>
  </si>
  <si>
    <t>勹</t>
  </si>
  <si>
    <t>wrap</t>
  </si>
  <si>
    <t>bāo</t>
  </si>
  <si>
    <t>匕</t>
  </si>
  <si>
    <t>ladle</t>
  </si>
  <si>
    <t>bǐ</t>
  </si>
  <si>
    <t>匚</t>
  </si>
  <si>
    <t>right open box</t>
  </si>
  <si>
    <t>fāng</t>
  </si>
  <si>
    <t>匸</t>
  </si>
  <si>
    <t>hiding enclosure</t>
  </si>
  <si>
    <t>xǐ</t>
  </si>
  <si>
    <t>十</t>
  </si>
  <si>
    <t>ten</t>
  </si>
  <si>
    <t>shí</t>
  </si>
  <si>
    <t>卜</t>
  </si>
  <si>
    <t>divination</t>
  </si>
  <si>
    <t>bǔ</t>
  </si>
  <si>
    <t>卩</t>
  </si>
  <si>
    <t>seal</t>
  </si>
  <si>
    <t>jié</t>
  </si>
  <si>
    <t>厂</t>
  </si>
  <si>
    <t>cliff</t>
  </si>
  <si>
    <t>hàn</t>
  </si>
  <si>
    <t>厶</t>
  </si>
  <si>
    <t>private</t>
  </si>
  <si>
    <t>sī</t>
  </si>
  <si>
    <t>又</t>
  </si>
  <si>
    <t>again</t>
  </si>
  <si>
    <t>yòu</t>
  </si>
  <si>
    <t>口</t>
  </si>
  <si>
    <t>mouth</t>
  </si>
  <si>
    <t>kǒu</t>
  </si>
  <si>
    <t>囗</t>
  </si>
  <si>
    <t>enclosure</t>
  </si>
  <si>
    <t>wéi</t>
  </si>
  <si>
    <t>土</t>
  </si>
  <si>
    <t>earth</t>
  </si>
  <si>
    <t>tǔ</t>
  </si>
  <si>
    <t>士</t>
  </si>
  <si>
    <t>scholar</t>
  </si>
  <si>
    <t>shì</t>
  </si>
  <si>
    <t>夂</t>
  </si>
  <si>
    <t>go</t>
  </si>
  <si>
    <t>suī</t>
  </si>
  <si>
    <t>夊</t>
  </si>
  <si>
    <t>go slowly</t>
  </si>
  <si>
    <t>zhī</t>
  </si>
  <si>
    <t>夕</t>
  </si>
  <si>
    <t>night</t>
  </si>
  <si>
    <t>xī</t>
  </si>
  <si>
    <t>大</t>
  </si>
  <si>
    <t>big</t>
  </si>
  <si>
    <t>dà</t>
  </si>
  <si>
    <t>女</t>
  </si>
  <si>
    <t>woman</t>
  </si>
  <si>
    <t>nǚ</t>
  </si>
  <si>
    <t>子</t>
  </si>
  <si>
    <t>child</t>
  </si>
  <si>
    <t>zǐ</t>
  </si>
  <si>
    <t>宀</t>
  </si>
  <si>
    <t>roof</t>
  </si>
  <si>
    <t>gài</t>
  </si>
  <si>
    <t>寸</t>
  </si>
  <si>
    <t>inch</t>
  </si>
  <si>
    <t>cùn</t>
  </si>
  <si>
    <t>小</t>
  </si>
  <si>
    <t>small</t>
  </si>
  <si>
    <t>xiǎo</t>
  </si>
  <si>
    <t>尢</t>
  </si>
  <si>
    <t>lame</t>
  </si>
  <si>
    <t>yóu</t>
  </si>
  <si>
    <t>尣</t>
  </si>
  <si>
    <t>尸</t>
  </si>
  <si>
    <t>corpse</t>
  </si>
  <si>
    <t>shī</t>
  </si>
  <si>
    <t>屮</t>
  </si>
  <si>
    <t>sprout</t>
  </si>
  <si>
    <t>chè</t>
  </si>
  <si>
    <t>山</t>
  </si>
  <si>
    <t>mountain</t>
  </si>
  <si>
    <t>shān</t>
  </si>
  <si>
    <t>川</t>
  </si>
  <si>
    <t>river</t>
  </si>
  <si>
    <t>chuān</t>
  </si>
  <si>
    <t>巛 巜</t>
  </si>
  <si>
    <t>工</t>
  </si>
  <si>
    <t>work</t>
  </si>
  <si>
    <t>gōng</t>
  </si>
  <si>
    <t>己</t>
  </si>
  <si>
    <t>oneself</t>
  </si>
  <si>
    <t>jǐ</t>
  </si>
  <si>
    <t>巾</t>
  </si>
  <si>
    <t>towel</t>
  </si>
  <si>
    <t>jīn</t>
  </si>
  <si>
    <t>干</t>
  </si>
  <si>
    <t>dry</t>
  </si>
  <si>
    <t>gān</t>
  </si>
  <si>
    <t>幺</t>
  </si>
  <si>
    <t>thread</t>
  </si>
  <si>
    <t>yāo</t>
  </si>
  <si>
    <t>广</t>
  </si>
  <si>
    <t>shelter</t>
  </si>
  <si>
    <t>guǎng</t>
  </si>
  <si>
    <t>廴</t>
  </si>
  <si>
    <t>stride</t>
  </si>
  <si>
    <t>yǐn</t>
  </si>
  <si>
    <t>廾</t>
  </si>
  <si>
    <t>hands joined</t>
  </si>
  <si>
    <t>gǒng</t>
  </si>
  <si>
    <t>弋</t>
  </si>
  <si>
    <t>shoot with a bow</t>
  </si>
  <si>
    <t>yì</t>
  </si>
  <si>
    <t>弓</t>
  </si>
  <si>
    <t>bow</t>
  </si>
  <si>
    <t>彐</t>
  </si>
  <si>
    <t>snout</t>
  </si>
  <si>
    <t>jì</t>
  </si>
  <si>
    <t>彑</t>
  </si>
  <si>
    <t>彡</t>
  </si>
  <si>
    <t>hair</t>
  </si>
  <si>
    <t>彳</t>
  </si>
  <si>
    <t>step</t>
  </si>
  <si>
    <t>chì</t>
  </si>
  <si>
    <t>心</t>
  </si>
  <si>
    <t>heart</t>
  </si>
  <si>
    <t>xīn</t>
  </si>
  <si>
    <t>忄</t>
  </si>
  <si>
    <t>戈</t>
  </si>
  <si>
    <t>spear</t>
  </si>
  <si>
    <t>gē</t>
  </si>
  <si>
    <t>户</t>
  </si>
  <si>
    <t>door</t>
  </si>
  <si>
    <t>hù</t>
  </si>
  <si>
    <t>手</t>
  </si>
  <si>
    <t>hand</t>
  </si>
  <si>
    <t>shǒu</t>
  </si>
  <si>
    <t>扌</t>
  </si>
  <si>
    <t>支</t>
  </si>
  <si>
    <t>branch</t>
  </si>
  <si>
    <t>攴</t>
  </si>
  <si>
    <t>rap</t>
  </si>
  <si>
    <t>pū</t>
  </si>
  <si>
    <t>攵</t>
  </si>
  <si>
    <t>script</t>
  </si>
  <si>
    <t>wén</t>
  </si>
  <si>
    <t>斗</t>
  </si>
  <si>
    <t>dipper</t>
  </si>
  <si>
    <t>dǒu</t>
  </si>
  <si>
    <t>斤</t>
  </si>
  <si>
    <t>axe</t>
  </si>
  <si>
    <t>方</t>
  </si>
  <si>
    <t>square</t>
  </si>
  <si>
    <t>无</t>
  </si>
  <si>
    <t>not</t>
  </si>
  <si>
    <t>wú</t>
  </si>
  <si>
    <t>日</t>
  </si>
  <si>
    <t>sun</t>
  </si>
  <si>
    <t>rì</t>
  </si>
  <si>
    <t>曰</t>
  </si>
  <si>
    <t>say</t>
  </si>
  <si>
    <t>yuē</t>
  </si>
  <si>
    <t>月</t>
  </si>
  <si>
    <t>moon</t>
  </si>
  <si>
    <t>yuè</t>
  </si>
  <si>
    <t>木</t>
  </si>
  <si>
    <t>tree</t>
  </si>
  <si>
    <t>mù</t>
  </si>
  <si>
    <t>欠</t>
  </si>
  <si>
    <t>lack</t>
  </si>
  <si>
    <t>qiàn</t>
  </si>
  <si>
    <t>止</t>
  </si>
  <si>
    <t>stop</t>
  </si>
  <si>
    <t>zhǐ</t>
  </si>
  <si>
    <t>歹</t>
  </si>
  <si>
    <t>death</t>
  </si>
  <si>
    <t>dǎi</t>
  </si>
  <si>
    <t>殳</t>
  </si>
  <si>
    <t>weapon</t>
  </si>
  <si>
    <t>shū</t>
  </si>
  <si>
    <t>毋</t>
  </si>
  <si>
    <t>mother</t>
  </si>
  <si>
    <t>mǔ</t>
  </si>
  <si>
    <t>比</t>
  </si>
  <si>
    <t>compare</t>
  </si>
  <si>
    <t>毛</t>
  </si>
  <si>
    <t>fur</t>
  </si>
  <si>
    <t>máo</t>
  </si>
  <si>
    <t>氏</t>
  </si>
  <si>
    <t>clan</t>
  </si>
  <si>
    <t>气</t>
  </si>
  <si>
    <t>steam</t>
  </si>
  <si>
    <t>qì</t>
  </si>
  <si>
    <t>水</t>
  </si>
  <si>
    <t>water</t>
  </si>
  <si>
    <t>shuì</t>
  </si>
  <si>
    <t>氵</t>
  </si>
  <si>
    <t>火</t>
  </si>
  <si>
    <t>fire</t>
  </si>
  <si>
    <t>huǒ</t>
  </si>
  <si>
    <t>灬</t>
  </si>
  <si>
    <t>爪</t>
  </si>
  <si>
    <t>claw</t>
  </si>
  <si>
    <t>zhǎo</t>
  </si>
  <si>
    <t>爫</t>
  </si>
  <si>
    <t>父</t>
  </si>
  <si>
    <t>father</t>
  </si>
  <si>
    <t>fù</t>
  </si>
  <si>
    <t>爻</t>
  </si>
  <si>
    <t>lines on a trigram</t>
  </si>
  <si>
    <t>yáo</t>
  </si>
  <si>
    <t>爿</t>
  </si>
  <si>
    <t>half of a tree trunk</t>
  </si>
  <si>
    <t>qiáng</t>
  </si>
  <si>
    <t>片</t>
  </si>
  <si>
    <t>slice</t>
  </si>
  <si>
    <t>piàn</t>
  </si>
  <si>
    <t>牙</t>
  </si>
  <si>
    <t>fang</t>
  </si>
  <si>
    <t>yá</t>
  </si>
  <si>
    <t>牛</t>
  </si>
  <si>
    <t>cow</t>
  </si>
  <si>
    <t>niú</t>
  </si>
  <si>
    <t>牜</t>
  </si>
  <si>
    <t>犭</t>
  </si>
  <si>
    <t>dog</t>
  </si>
  <si>
    <t>quǎn</t>
  </si>
  <si>
    <t>犬</t>
  </si>
  <si>
    <t>玄</t>
  </si>
  <si>
    <t>profound</t>
  </si>
  <si>
    <t>xuán</t>
  </si>
  <si>
    <t>玉</t>
  </si>
  <si>
    <t>jade</t>
  </si>
  <si>
    <t>yù</t>
  </si>
  <si>
    <t>王</t>
  </si>
  <si>
    <t>瓜</t>
  </si>
  <si>
    <t>melon</t>
  </si>
  <si>
    <t>guā</t>
  </si>
  <si>
    <t>瓦</t>
  </si>
  <si>
    <t>tile</t>
  </si>
  <si>
    <t>wǎ</t>
  </si>
  <si>
    <t>甘</t>
  </si>
  <si>
    <t>sweet</t>
  </si>
  <si>
    <t>生</t>
  </si>
  <si>
    <t>life</t>
  </si>
  <si>
    <t>shēng</t>
  </si>
  <si>
    <t>用</t>
  </si>
  <si>
    <t>use</t>
  </si>
  <si>
    <t>yòng</t>
  </si>
  <si>
    <t>田</t>
  </si>
  <si>
    <t>field</t>
  </si>
  <si>
    <t>tián</t>
  </si>
  <si>
    <t>疋</t>
  </si>
  <si>
    <t>cloth</t>
  </si>
  <si>
    <t>pǐ</t>
  </si>
  <si>
    <t>疒</t>
  </si>
  <si>
    <t>ill</t>
  </si>
  <si>
    <t>bìng</t>
  </si>
  <si>
    <t>癶</t>
  </si>
  <si>
    <t>foot steps</t>
  </si>
  <si>
    <t>bō</t>
  </si>
  <si>
    <t>白</t>
  </si>
  <si>
    <t>white</t>
  </si>
  <si>
    <t>bái</t>
  </si>
  <si>
    <t>皮</t>
  </si>
  <si>
    <t>skin</t>
  </si>
  <si>
    <t>pí</t>
  </si>
  <si>
    <t>皿</t>
  </si>
  <si>
    <t>dish</t>
  </si>
  <si>
    <t>mǐn</t>
  </si>
  <si>
    <t>目</t>
  </si>
  <si>
    <t>eye</t>
  </si>
  <si>
    <t>矛</t>
  </si>
  <si>
    <t>矢</t>
  </si>
  <si>
    <t>arrow</t>
  </si>
  <si>
    <t>shǐ</t>
  </si>
  <si>
    <t>石</t>
  </si>
  <si>
    <t>stone</t>
  </si>
  <si>
    <t>示</t>
  </si>
  <si>
    <t>spirit</t>
  </si>
  <si>
    <t>礻</t>
  </si>
  <si>
    <t>禸</t>
  </si>
  <si>
    <t>track</t>
  </si>
  <si>
    <t>róu</t>
  </si>
  <si>
    <t>禾</t>
  </si>
  <si>
    <t>grain</t>
  </si>
  <si>
    <t>hé</t>
  </si>
  <si>
    <t>穴</t>
  </si>
  <si>
    <t>cave</t>
  </si>
  <si>
    <t>xuè</t>
  </si>
  <si>
    <t>立</t>
  </si>
  <si>
    <t>stand</t>
  </si>
  <si>
    <t>竹</t>
  </si>
  <si>
    <t>bamboo</t>
  </si>
  <si>
    <t>zhú</t>
  </si>
  <si>
    <t>米</t>
  </si>
  <si>
    <t>rice</t>
  </si>
  <si>
    <t>mǐ</t>
  </si>
  <si>
    <t>纟</t>
  </si>
  <si>
    <t>silk</t>
  </si>
  <si>
    <t>缶</t>
  </si>
  <si>
    <t>jar</t>
  </si>
  <si>
    <t>fǒu</t>
  </si>
  <si>
    <t>网</t>
  </si>
  <si>
    <t>net</t>
  </si>
  <si>
    <t>wǎng</t>
  </si>
  <si>
    <t>罒</t>
  </si>
  <si>
    <t>羊</t>
  </si>
  <si>
    <t>sheep</t>
  </si>
  <si>
    <t>yáng</t>
  </si>
  <si>
    <t>羽</t>
  </si>
  <si>
    <t>feather</t>
  </si>
  <si>
    <t>yǔ</t>
  </si>
  <si>
    <t>老</t>
  </si>
  <si>
    <t>old</t>
  </si>
  <si>
    <t>lǎo</t>
  </si>
  <si>
    <t>而</t>
  </si>
  <si>
    <t>and</t>
  </si>
  <si>
    <t>耒</t>
  </si>
  <si>
    <t>plow</t>
  </si>
  <si>
    <t>lěi</t>
  </si>
  <si>
    <t>耳</t>
  </si>
  <si>
    <t>ear</t>
  </si>
  <si>
    <t>ěr</t>
  </si>
  <si>
    <t>聿</t>
  </si>
  <si>
    <t>brush</t>
  </si>
  <si>
    <t>肉</t>
  </si>
  <si>
    <t>meat</t>
  </si>
  <si>
    <t>ròu</t>
  </si>
  <si>
    <t>臣</t>
  </si>
  <si>
    <t>minister</t>
  </si>
  <si>
    <t>chén</t>
  </si>
  <si>
    <t>自</t>
  </si>
  <si>
    <t>zì</t>
  </si>
  <si>
    <t>至</t>
  </si>
  <si>
    <t>arrive</t>
  </si>
  <si>
    <t>zhì</t>
  </si>
  <si>
    <t>臼</t>
  </si>
  <si>
    <t>mortar</t>
  </si>
  <si>
    <t>jiù</t>
  </si>
  <si>
    <t>舌</t>
  </si>
  <si>
    <t>tongue</t>
  </si>
  <si>
    <t>shé</t>
  </si>
  <si>
    <t>舛</t>
  </si>
  <si>
    <t>contrary</t>
  </si>
  <si>
    <t>chuǎn</t>
  </si>
  <si>
    <t>舟</t>
  </si>
  <si>
    <t>boat</t>
  </si>
  <si>
    <t>zhōu</t>
  </si>
  <si>
    <t>艮</t>
  </si>
  <si>
    <t>gèn</t>
  </si>
  <si>
    <t>色</t>
  </si>
  <si>
    <t>color</t>
  </si>
  <si>
    <t>sè</t>
  </si>
  <si>
    <t>艹</t>
  </si>
  <si>
    <t>grass</t>
  </si>
  <si>
    <t>cǎo</t>
  </si>
  <si>
    <t>虍</t>
  </si>
  <si>
    <t>tiger</t>
  </si>
  <si>
    <t>hǔ</t>
  </si>
  <si>
    <t>虫</t>
  </si>
  <si>
    <t>insect</t>
  </si>
  <si>
    <t>chóng</t>
  </si>
  <si>
    <t>血</t>
  </si>
  <si>
    <t>blood</t>
  </si>
  <si>
    <t>xuě</t>
  </si>
  <si>
    <t>行</t>
  </si>
  <si>
    <t>walk</t>
  </si>
  <si>
    <t>xíng</t>
  </si>
  <si>
    <t>衣</t>
  </si>
  <si>
    <t>clothes</t>
  </si>
  <si>
    <t>衤</t>
  </si>
  <si>
    <t>西</t>
  </si>
  <si>
    <t>west</t>
  </si>
  <si>
    <t>覀</t>
  </si>
  <si>
    <t>见</t>
  </si>
  <si>
    <t>see</t>
  </si>
  <si>
    <t>jiàn</t>
  </si>
  <si>
    <t>角</t>
  </si>
  <si>
    <t>horn</t>
  </si>
  <si>
    <t>jiǎo</t>
  </si>
  <si>
    <t>讠</t>
  </si>
  <si>
    <t>speech</t>
  </si>
  <si>
    <t>yán</t>
  </si>
  <si>
    <t>谷</t>
  </si>
  <si>
    <t>valley</t>
  </si>
  <si>
    <t>gǔ</t>
  </si>
  <si>
    <t>豆</t>
  </si>
  <si>
    <t>bean</t>
  </si>
  <si>
    <t>dòu</t>
  </si>
  <si>
    <t>豖</t>
  </si>
  <si>
    <t>pig</t>
  </si>
  <si>
    <t>豸</t>
  </si>
  <si>
    <t>badger</t>
  </si>
  <si>
    <t>贝</t>
  </si>
  <si>
    <t>shell</t>
  </si>
  <si>
    <t>bèi</t>
  </si>
  <si>
    <t>赤</t>
  </si>
  <si>
    <t>red</t>
  </si>
  <si>
    <t>走</t>
  </si>
  <si>
    <t>zǒu</t>
  </si>
  <si>
    <t>足</t>
  </si>
  <si>
    <t>foot</t>
  </si>
  <si>
    <t>zú</t>
  </si>
  <si>
    <t>身</t>
  </si>
  <si>
    <t>body</t>
  </si>
  <si>
    <t>shēn</t>
  </si>
  <si>
    <t>车</t>
  </si>
  <si>
    <t>cart</t>
  </si>
  <si>
    <t>chē</t>
  </si>
  <si>
    <t>辛</t>
  </si>
  <si>
    <t>bitter</t>
  </si>
  <si>
    <t>辰</t>
  </si>
  <si>
    <t>morning</t>
  </si>
  <si>
    <t>辶</t>
  </si>
  <si>
    <t>chuò</t>
  </si>
  <si>
    <t>邑</t>
  </si>
  <si>
    <t>city</t>
  </si>
  <si>
    <t>阝</t>
  </si>
  <si>
    <t>酉</t>
  </si>
  <si>
    <t>wine</t>
  </si>
  <si>
    <t>yǒu</t>
  </si>
  <si>
    <t>釆</t>
  </si>
  <si>
    <t>distinguish</t>
  </si>
  <si>
    <t>biàn</t>
  </si>
  <si>
    <t>里</t>
  </si>
  <si>
    <t>village</t>
  </si>
  <si>
    <t>lǐ</t>
  </si>
  <si>
    <t>钅</t>
  </si>
  <si>
    <t>metal</t>
  </si>
  <si>
    <t>金</t>
  </si>
  <si>
    <t>长</t>
  </si>
  <si>
    <t>long</t>
  </si>
  <si>
    <t>cháng</t>
  </si>
  <si>
    <t>门</t>
  </si>
  <si>
    <t>gate</t>
  </si>
  <si>
    <t>mén</t>
  </si>
  <si>
    <t>阜</t>
  </si>
  <si>
    <t>mound</t>
  </si>
  <si>
    <t>隶</t>
  </si>
  <si>
    <t>slave</t>
  </si>
  <si>
    <t>隹</t>
  </si>
  <si>
    <t>short-tailed bird</t>
  </si>
  <si>
    <t>zhuī</t>
  </si>
  <si>
    <t>雨</t>
  </si>
  <si>
    <t>rain</t>
  </si>
  <si>
    <t>青</t>
  </si>
  <si>
    <t>blue</t>
  </si>
  <si>
    <t>qīng</t>
  </si>
  <si>
    <t>非</t>
  </si>
  <si>
    <t>wrong</t>
  </si>
  <si>
    <t>fēi</t>
  </si>
  <si>
    <t>面</t>
  </si>
  <si>
    <t>face</t>
  </si>
  <si>
    <t>miàn</t>
  </si>
  <si>
    <t>革</t>
  </si>
  <si>
    <t>leather</t>
  </si>
  <si>
    <t>gé</t>
  </si>
  <si>
    <t>韦</t>
  </si>
  <si>
    <t>soft leather</t>
  </si>
  <si>
    <t>wěi</t>
  </si>
  <si>
    <t>韭</t>
  </si>
  <si>
    <t>leek</t>
  </si>
  <si>
    <t>jiǔ</t>
  </si>
  <si>
    <t>音</t>
  </si>
  <si>
    <t>sound</t>
  </si>
  <si>
    <t>yīn</t>
  </si>
  <si>
    <t>页</t>
  </si>
  <si>
    <t>page</t>
  </si>
  <si>
    <t>yè</t>
  </si>
  <si>
    <t>风</t>
  </si>
  <si>
    <t>wind</t>
  </si>
  <si>
    <t>fēng</t>
  </si>
  <si>
    <t>飞</t>
  </si>
  <si>
    <t>fly</t>
  </si>
  <si>
    <t>饣</t>
  </si>
  <si>
    <t>eat</t>
  </si>
  <si>
    <t>飠 食</t>
  </si>
  <si>
    <t>首</t>
  </si>
  <si>
    <t>head</t>
  </si>
  <si>
    <t>香</t>
  </si>
  <si>
    <t>fragrant</t>
  </si>
  <si>
    <t>xiāng</t>
  </si>
  <si>
    <t>马</t>
  </si>
  <si>
    <t>horse</t>
  </si>
  <si>
    <t>mǎ</t>
  </si>
  <si>
    <t>骨</t>
  </si>
  <si>
    <t>bone</t>
  </si>
  <si>
    <t>高</t>
  </si>
  <si>
    <t>high</t>
  </si>
  <si>
    <t>gāo</t>
  </si>
  <si>
    <t>髟</t>
  </si>
  <si>
    <t>long hair</t>
  </si>
  <si>
    <t>biāo</t>
  </si>
  <si>
    <t>鬥</t>
  </si>
  <si>
    <t>fight</t>
  </si>
  <si>
    <t>鬯</t>
  </si>
  <si>
    <t>sacrificial wine</t>
  </si>
  <si>
    <t>chàng</t>
  </si>
  <si>
    <t>鬲</t>
  </si>
  <si>
    <t>cauldron</t>
  </si>
  <si>
    <t>鬼</t>
  </si>
  <si>
    <t>ghost</t>
  </si>
  <si>
    <t>guǐ</t>
  </si>
  <si>
    <t>鱼</t>
  </si>
  <si>
    <t>fish</t>
  </si>
  <si>
    <t>yú</t>
  </si>
  <si>
    <t>鸟</t>
  </si>
  <si>
    <t>bird</t>
  </si>
  <si>
    <t>niǎo</t>
  </si>
  <si>
    <t>卤</t>
  </si>
  <si>
    <t>salty</t>
  </si>
  <si>
    <t>lǔ</t>
  </si>
  <si>
    <t>鹿</t>
  </si>
  <si>
    <t>deer</t>
  </si>
  <si>
    <t>lù</t>
  </si>
  <si>
    <t>麦</t>
  </si>
  <si>
    <t>wheat</t>
  </si>
  <si>
    <t>mài</t>
  </si>
  <si>
    <t>麻</t>
  </si>
  <si>
    <t>hemp</t>
  </si>
  <si>
    <t>má</t>
  </si>
  <si>
    <t>黃</t>
  </si>
  <si>
    <t>yellow</t>
  </si>
  <si>
    <t>huáng</t>
  </si>
  <si>
    <t>黍</t>
  </si>
  <si>
    <t>millet</t>
  </si>
  <si>
    <t>shǔ</t>
  </si>
  <si>
    <t>黑</t>
  </si>
  <si>
    <t>black</t>
  </si>
  <si>
    <t>hēi</t>
  </si>
  <si>
    <t>黹</t>
  </si>
  <si>
    <t>embroidery</t>
  </si>
  <si>
    <t>黾</t>
  </si>
  <si>
    <t>frog</t>
  </si>
  <si>
    <t>鼎</t>
  </si>
  <si>
    <t>tripod</t>
  </si>
  <si>
    <t>dǐng</t>
  </si>
  <si>
    <t>鼓</t>
  </si>
  <si>
    <t>drum</t>
  </si>
  <si>
    <t>鼠</t>
  </si>
  <si>
    <t>rat</t>
  </si>
  <si>
    <t>鼻</t>
  </si>
  <si>
    <t>nose</t>
  </si>
  <si>
    <t>bí</t>
  </si>
  <si>
    <t>齐</t>
  </si>
  <si>
    <t>even</t>
  </si>
  <si>
    <t>qí</t>
  </si>
  <si>
    <t>齿</t>
  </si>
  <si>
    <t>tooth</t>
  </si>
  <si>
    <t>chǐ</t>
  </si>
  <si>
    <t>龙</t>
  </si>
  <si>
    <t>dragon</t>
  </si>
  <si>
    <t>lóng</t>
  </si>
  <si>
    <t>龟</t>
  </si>
  <si>
    <t>turtle</t>
  </si>
  <si>
    <t>guī</t>
  </si>
  <si>
    <t>龠</t>
  </si>
  <si>
    <t>flute</t>
  </si>
  <si>
    <t>Decimal</t>
  </si>
  <si>
    <t>Hexadecimal</t>
  </si>
  <si>
    <t>Entry</t>
  </si>
  <si>
    <t>Official designation</t>
  </si>
  <si>
    <t> ⺀ </t>
  </si>
  <si>
    <t>U+2E80 CJK RADICAL REPEAT</t>
  </si>
  <si>
    <t> ⺁ </t>
  </si>
  <si>
    <t>U+2E81 CJK RADICAL CLIFF</t>
  </si>
  <si>
    <t> ⺂ </t>
  </si>
  <si>
    <t>U+2E82 CJK RADICAL SECOND ONE</t>
  </si>
  <si>
    <t> ⺃ </t>
  </si>
  <si>
    <t>U+2E83 CJK RADICAL SECOND TWO</t>
  </si>
  <si>
    <t> ⺄ </t>
  </si>
  <si>
    <t>U+2E84 CJK RADICAL SECOND THREE</t>
  </si>
  <si>
    <t> ⺅ </t>
  </si>
  <si>
    <t>U+2E85 CJK RADICAL PERSON</t>
  </si>
  <si>
    <t> ⺆ </t>
  </si>
  <si>
    <t>U+2E86 CJK RADICAL BOX</t>
  </si>
  <si>
    <t> ⺇ </t>
  </si>
  <si>
    <t>U+2E87 CJK RADICAL TABLE</t>
  </si>
  <si>
    <t> ⺈ </t>
  </si>
  <si>
    <t>U+2E88 CJK RADICAL KNIFE ONE</t>
  </si>
  <si>
    <t> ⺉ </t>
  </si>
  <si>
    <t>U+2E89 CJK RADICAL KNIFE TWO</t>
  </si>
  <si>
    <t>2E8A</t>
  </si>
  <si>
    <t> ⺊ </t>
  </si>
  <si>
    <t>U+2E8A CJK RADICAL DIVINATION</t>
  </si>
  <si>
    <t>2E8B</t>
  </si>
  <si>
    <t> ⺋ </t>
  </si>
  <si>
    <t>U+2E8B CJK RADICAL SEAL</t>
  </si>
  <si>
    <t>2E8C</t>
  </si>
  <si>
    <t> ⺌ </t>
  </si>
  <si>
    <t>U+2E8C CJK RADICAL SMALL ONE</t>
  </si>
  <si>
    <t>2E8D</t>
  </si>
  <si>
    <t> ⺍ </t>
  </si>
  <si>
    <t>U+2E8D CJK RADICAL SMALL TWO</t>
  </si>
  <si>
    <t>2E8E</t>
  </si>
  <si>
    <t> ⺎ </t>
  </si>
  <si>
    <t>U+2E8E CJK RADICAL LAME ONE</t>
  </si>
  <si>
    <t>2E8F</t>
  </si>
  <si>
    <t> ⺏ </t>
  </si>
  <si>
    <t>U+2E8F CJK RADICAL LAME TWO</t>
  </si>
  <si>
    <t> ⺐ </t>
  </si>
  <si>
    <t>U+2E90 CJK RADICAL LAME THREE</t>
  </si>
  <si>
    <t> ⺑ </t>
  </si>
  <si>
    <t>U+2E91 CJK RADICAL LAME FOUR</t>
  </si>
  <si>
    <t> ⺒ </t>
  </si>
  <si>
    <t>U+2E92 CJK RADICAL SNAKE</t>
  </si>
  <si>
    <t> ⺓ </t>
  </si>
  <si>
    <t>U+2E93 CJK RADICAL THREAD</t>
  </si>
  <si>
    <t> ⺔ </t>
  </si>
  <si>
    <t>U+2E94 CJK RADICAL SNOUT ONE</t>
  </si>
  <si>
    <t> ⺕ </t>
  </si>
  <si>
    <t>U+2E95 CJK RADICAL SNOUT TWO</t>
  </si>
  <si>
    <t> ⺖ </t>
  </si>
  <si>
    <t>U+2E96 CJK RADICAL HEART ONE</t>
  </si>
  <si>
    <t> ⺗ </t>
  </si>
  <si>
    <t>U+2E97 CJK RADICAL HEART TWO</t>
  </si>
  <si>
    <t> ⺘ </t>
  </si>
  <si>
    <t>U+2E98 CJK RADICAL HAND</t>
  </si>
  <si>
    <t> ⺙ </t>
  </si>
  <si>
    <t>U+2E99 CJK RADICAL RAP</t>
  </si>
  <si>
    <t>2E9B</t>
  </si>
  <si>
    <t> ⺛ </t>
  </si>
  <si>
    <t>U+2E9B CJK RADICAL CHOKE</t>
  </si>
  <si>
    <t>2E9C</t>
  </si>
  <si>
    <t> ⺜ </t>
  </si>
  <si>
    <t>U+2E9C CJK RADICAL SUN</t>
  </si>
  <si>
    <t>2E9D</t>
  </si>
  <si>
    <t> ⺝ </t>
  </si>
  <si>
    <t>U+2E9D CJK RADICAL MOON</t>
  </si>
  <si>
    <t>2E9E</t>
  </si>
  <si>
    <t> ⺞ </t>
  </si>
  <si>
    <t>U+2E9E CJK RADICAL DEATH</t>
  </si>
  <si>
    <t>2E9F</t>
  </si>
  <si>
    <t> ⺟ </t>
  </si>
  <si>
    <t>U+2E9F CJK RADICAL MOTHER</t>
  </si>
  <si>
    <t>2EA0</t>
  </si>
  <si>
    <t> ⺠ </t>
  </si>
  <si>
    <t>U+2EA0 CJK RADICAL CIVILIAN</t>
  </si>
  <si>
    <t>2EA1</t>
  </si>
  <si>
    <t> ⺡ </t>
  </si>
  <si>
    <t>U+2EA1 CJK RADICAL WATER ONE</t>
  </si>
  <si>
    <t>2EA2</t>
  </si>
  <si>
    <t> ⺢ </t>
  </si>
  <si>
    <t>U+2EA2 CJK RADICAL WATER TWO</t>
  </si>
  <si>
    <t>2EA3</t>
  </si>
  <si>
    <t> ⺣ </t>
  </si>
  <si>
    <t>U+2EA3 CJK RADICAL FIRE</t>
  </si>
  <si>
    <t>2EA4</t>
  </si>
  <si>
    <t> ⺤ </t>
  </si>
  <si>
    <t>U+2EA4 CJK RADICAL PAW ONE</t>
  </si>
  <si>
    <t>2EA5</t>
  </si>
  <si>
    <t> ⺥ </t>
  </si>
  <si>
    <t>U+2EA5 CJK RADICAL PAW TWO</t>
  </si>
  <si>
    <t>2EA6</t>
  </si>
  <si>
    <t> ⺦ </t>
  </si>
  <si>
    <t>U+2EA6 CJK RADICAL SIMPLIFIED HALF TREE TRUNK</t>
  </si>
  <si>
    <t>2EA7</t>
  </si>
  <si>
    <t> ⺧ </t>
  </si>
  <si>
    <t>U+2EA7 CJK RADICAL COW</t>
  </si>
  <si>
    <t>2EA8</t>
  </si>
  <si>
    <t> ⺨ </t>
  </si>
  <si>
    <t>U+2EA8 CJK RADICAL DOG</t>
  </si>
  <si>
    <t>2EA9</t>
  </si>
  <si>
    <t> ⺩ </t>
  </si>
  <si>
    <t>U+2EA9 CJK RADICAL JADE</t>
  </si>
  <si>
    <t>2EAA</t>
  </si>
  <si>
    <t> ⺪ </t>
  </si>
  <si>
    <t>U+2EAA CJK RADICAL BOLT OF CLOTH</t>
  </si>
  <si>
    <t>2EAB</t>
  </si>
  <si>
    <t> ⺫ </t>
  </si>
  <si>
    <t>U+2EAB CJK RADICAL EYE</t>
  </si>
  <si>
    <t>2EAC</t>
  </si>
  <si>
    <t> ⺬ </t>
  </si>
  <si>
    <t>U+2EAC CJK RADICAL SPIRIT ONE</t>
  </si>
  <si>
    <t>2EAD</t>
  </si>
  <si>
    <t> ⺭ </t>
  </si>
  <si>
    <t>U+2EAD CJK RADICAL SPIRIT TWO</t>
  </si>
  <si>
    <t>2EAE</t>
  </si>
  <si>
    <t> ⺮ </t>
  </si>
  <si>
    <t>U+2EAE CJK RADICAL BAMBOO</t>
  </si>
  <si>
    <t>2EAF</t>
  </si>
  <si>
    <t> ⺯ </t>
  </si>
  <si>
    <t>U+2EAF CJK RADICAL SILK</t>
  </si>
  <si>
    <t>2EB0</t>
  </si>
  <si>
    <t> ⺰ </t>
  </si>
  <si>
    <t>U+2EB0 CJK RADICAL C-SIMPLIFIED SILK</t>
  </si>
  <si>
    <t>2EB1</t>
  </si>
  <si>
    <t> ⺱ </t>
  </si>
  <si>
    <t>U+2EB1 CJK RADICAL NET ONE</t>
  </si>
  <si>
    <t>2EB2</t>
  </si>
  <si>
    <t> ⺲ </t>
  </si>
  <si>
    <t>U+2EB2 CJK RADICAL NET TWO</t>
  </si>
  <si>
    <t>2EB3</t>
  </si>
  <si>
    <t> ⺳ </t>
  </si>
  <si>
    <t>U+2EB3 CJK RADICAL NET THREE</t>
  </si>
  <si>
    <t>2EB4</t>
  </si>
  <si>
    <t> ⺴ </t>
  </si>
  <si>
    <t>U+2EB4 CJK RADICAL NET FOUR</t>
  </si>
  <si>
    <t>2EB5</t>
  </si>
  <si>
    <t> ⺵ </t>
  </si>
  <si>
    <t>U+2EB5 CJK RADICAL MESH</t>
  </si>
  <si>
    <t>2EB6</t>
  </si>
  <si>
    <t> ⺶ </t>
  </si>
  <si>
    <t>U+2EB6 CJK RADICAL SHEEP</t>
  </si>
  <si>
    <t>2EB7</t>
  </si>
  <si>
    <t> ⺷ </t>
  </si>
  <si>
    <t>U+2EB7 CJK RADICAL RAM</t>
  </si>
  <si>
    <t>2EB8</t>
  </si>
  <si>
    <t> ⺸ </t>
  </si>
  <si>
    <t>U+2EB8 CJK RADICAL EWE</t>
  </si>
  <si>
    <t>2EB9</t>
  </si>
  <si>
    <t> ⺹ </t>
  </si>
  <si>
    <t>U+2EB9 CJK RADICAL OLD</t>
  </si>
  <si>
    <t>2EBA</t>
  </si>
  <si>
    <t> ⺺ </t>
  </si>
  <si>
    <t>U+2EBA CJK RADICAL BRUSH ONE</t>
  </si>
  <si>
    <t>2EBB</t>
  </si>
  <si>
    <t> ⺻ </t>
  </si>
  <si>
    <t>U+2EBB CJK RADICAL BRUSH TWO</t>
  </si>
  <si>
    <t>2EBC</t>
  </si>
  <si>
    <t> ⺼ </t>
  </si>
  <si>
    <t>U+2EBC CJK RADICAL MEAT</t>
  </si>
  <si>
    <t>2EBD</t>
  </si>
  <si>
    <t> ⺽ </t>
  </si>
  <si>
    <t>U+2EBD CJK RADICAL MORTAR</t>
  </si>
  <si>
    <t>2EBE</t>
  </si>
  <si>
    <t> ⺾ </t>
  </si>
  <si>
    <t>U+2EBE CJK RADICAL GRASS ONE</t>
  </si>
  <si>
    <t>2EBF</t>
  </si>
  <si>
    <t> ⺿ </t>
  </si>
  <si>
    <t>U+2EBF CJK RADICAL GRASS TWO</t>
  </si>
  <si>
    <t>2EC0</t>
  </si>
  <si>
    <t> ⻀ </t>
  </si>
  <si>
    <t>U+2EC0 CJK RADICAL GRASS THREE</t>
  </si>
  <si>
    <t>2EC1</t>
  </si>
  <si>
    <t> ⻁ </t>
  </si>
  <si>
    <t>U+2EC1 CJK RADICAL TIGER</t>
  </si>
  <si>
    <t>2EC2</t>
  </si>
  <si>
    <t> ⻂ </t>
  </si>
  <si>
    <t>U+2EC2 CJK RADICAL CLOTHES</t>
  </si>
  <si>
    <t>2EC3</t>
  </si>
  <si>
    <t> ⻃ </t>
  </si>
  <si>
    <t>U+2EC3 CJK RADICAL WEST ONE</t>
  </si>
  <si>
    <t>2EC4</t>
  </si>
  <si>
    <t> ⻄ </t>
  </si>
  <si>
    <t>U+2EC4 CJK RADICAL WEST TWO</t>
  </si>
  <si>
    <t>2EC5</t>
  </si>
  <si>
    <t> ⻅ </t>
  </si>
  <si>
    <t>U+2EC5 CJK RADICAL C-SIMPLIFIED SEE</t>
  </si>
  <si>
    <t>2EC6</t>
  </si>
  <si>
    <t> ⻆ </t>
  </si>
  <si>
    <t>U+2EC6 CJK RADICAL SIMPLIFIED HORN</t>
  </si>
  <si>
    <t>2EC7</t>
  </si>
  <si>
    <t> ⻇ </t>
  </si>
  <si>
    <t>U+2EC7 CJK RADICAL HORN</t>
  </si>
  <si>
    <t>2EC8</t>
  </si>
  <si>
    <t> ⻈ </t>
  </si>
  <si>
    <t>U+2EC8 CJK RADICAL C-SIMPLIFIED SPEECH</t>
  </si>
  <si>
    <t>2EC9</t>
  </si>
  <si>
    <t> ⻉ </t>
  </si>
  <si>
    <t>U+2EC9 CJK RADICAL C-SIMPLIFIED SHELL</t>
  </si>
  <si>
    <t>2ECA</t>
  </si>
  <si>
    <t> ⻊ </t>
  </si>
  <si>
    <t>U+2ECA CJK RADICAL FOOT</t>
  </si>
  <si>
    <t>2ECB</t>
  </si>
  <si>
    <t> ⻋ </t>
  </si>
  <si>
    <t>U+2ECB CJK RADICAL C-SIMPLIFIED CART</t>
  </si>
  <si>
    <t>2ECC</t>
  </si>
  <si>
    <t> ⻌ </t>
  </si>
  <si>
    <t>U+2ECC CJK RADICAL SIMPLIFIED WALK</t>
  </si>
  <si>
    <t>2ECD</t>
  </si>
  <si>
    <t> ⻍ </t>
  </si>
  <si>
    <t>U+2ECD CJK RADICAL WALK ONE</t>
  </si>
  <si>
    <t>2ECE</t>
  </si>
  <si>
    <t> ⻎ </t>
  </si>
  <si>
    <t>U+2ECE CJK RADICAL WALK TWO</t>
  </si>
  <si>
    <t>2ECF</t>
  </si>
  <si>
    <t> ⻏ </t>
  </si>
  <si>
    <t>U+2ECF CJK RADICAL CITY</t>
  </si>
  <si>
    <t>2ED0</t>
  </si>
  <si>
    <t> ⻐ </t>
  </si>
  <si>
    <t>U+2ED0 CJK RADICAL C-SIMPLIFIED GOLD</t>
  </si>
  <si>
    <t>2ED1</t>
  </si>
  <si>
    <t> ⻑ </t>
  </si>
  <si>
    <t>U+2ED1 CJK RADICAL LONG ONE</t>
  </si>
  <si>
    <t>2ED2</t>
  </si>
  <si>
    <t> ⻒ </t>
  </si>
  <si>
    <t>U+2ED2 CJK RADICAL LONG TWO</t>
  </si>
  <si>
    <t>2ED3</t>
  </si>
  <si>
    <t> ⻓ </t>
  </si>
  <si>
    <t>U+2ED3 CJK RADICAL C-SIMPLIFIED LONG</t>
  </si>
  <si>
    <t>2ED4</t>
  </si>
  <si>
    <t> ⻔ </t>
  </si>
  <si>
    <t>U+2ED4 CJK RADICAL C-SIMPLIFIED GATE</t>
  </si>
  <si>
    <t>2ED5</t>
  </si>
  <si>
    <t> ⻕ </t>
  </si>
  <si>
    <t>U+2ED5 CJK RADICAL MOUND ONE</t>
  </si>
  <si>
    <t>2ED6</t>
  </si>
  <si>
    <t> ⻖ </t>
  </si>
  <si>
    <t>U+2ED6 CJK RADICAL MOUND TWO</t>
  </si>
  <si>
    <t>2ED7</t>
  </si>
  <si>
    <t> ⻗ </t>
  </si>
  <si>
    <t>U+2ED7 CJK RADICAL RAIN</t>
  </si>
  <si>
    <t>2ED8</t>
  </si>
  <si>
    <t> ⻘ </t>
  </si>
  <si>
    <t>U+2ED8 CJK RADICAL BLUE</t>
  </si>
  <si>
    <t>2ED9</t>
  </si>
  <si>
    <t> ⻙ </t>
  </si>
  <si>
    <t>U+2ED9 CJK RADICAL C-SIMPLIFIED TANNED LEATHER</t>
  </si>
  <si>
    <t>2EDA</t>
  </si>
  <si>
    <t> ⻚ </t>
  </si>
  <si>
    <t>U+2EDA CJK RADICAL C-SIMPLIFIED LEAF</t>
  </si>
  <si>
    <t>2EDB</t>
  </si>
  <si>
    <t> ⻛ </t>
  </si>
  <si>
    <t>U+2EDB CJK RADICAL C-SIMPLIFIED WIND</t>
  </si>
  <si>
    <t>2EDC</t>
  </si>
  <si>
    <t> ⻜ </t>
  </si>
  <si>
    <t>U+2EDC CJK RADICAL C-SIMPLIFIED FLY</t>
  </si>
  <si>
    <t>2EDD</t>
  </si>
  <si>
    <t> ⻝ </t>
  </si>
  <si>
    <t>U+2EDD CJK RADICAL EAT ONE</t>
  </si>
  <si>
    <t>2EDE</t>
  </si>
  <si>
    <t> ⻞ </t>
  </si>
  <si>
    <t>U+2EDE CJK RADICAL EAT TWO</t>
  </si>
  <si>
    <t>2EDF</t>
  </si>
  <si>
    <t> ⻟ </t>
  </si>
  <si>
    <t>U+2EDF CJK RADICAL EAT THREE</t>
  </si>
  <si>
    <t>2EE0</t>
  </si>
  <si>
    <t> ⻠ </t>
  </si>
  <si>
    <t>U+2EE0 CJK RADICAL C-SIMPLIFIED EAT</t>
  </si>
  <si>
    <t>2EE1</t>
  </si>
  <si>
    <t> ⻡ </t>
  </si>
  <si>
    <t>U+2EE1 CJK RADICAL HEAD</t>
  </si>
  <si>
    <t>2EE2</t>
  </si>
  <si>
    <t> ⻢ </t>
  </si>
  <si>
    <t>U+2EE2 CJK RADICAL C-SIMPLIFIED HORSE</t>
  </si>
  <si>
    <t>2EE3</t>
  </si>
  <si>
    <t> ⻣ </t>
  </si>
  <si>
    <t>U+2EE3 CJK RADICAL BONE</t>
  </si>
  <si>
    <t>2EE4</t>
  </si>
  <si>
    <t> ⻤ </t>
  </si>
  <si>
    <t>U+2EE4 CJK RADICAL GHOST</t>
  </si>
  <si>
    <t>2EE5</t>
  </si>
  <si>
    <t> ⻥ </t>
  </si>
  <si>
    <t>U+2EE5 CJK RADICAL C-SIMPLIFIED FISH</t>
  </si>
  <si>
    <t>2EE6</t>
  </si>
  <si>
    <t> ⻦ </t>
  </si>
  <si>
    <t>U+2EE6 CJK RADICAL C-SIMPLIFIED BIRD</t>
  </si>
  <si>
    <t>2EE7</t>
  </si>
  <si>
    <t> ⻧ </t>
  </si>
  <si>
    <t>U+2EE7 CJK RADICAL C-SIMPLIFIED SALT</t>
  </si>
  <si>
    <t>2EE8</t>
  </si>
  <si>
    <t> ⻨ </t>
  </si>
  <si>
    <t>U+2EE8 CJK RADICAL SIMPLIFIED WHEAT</t>
  </si>
  <si>
    <t>2EE9</t>
  </si>
  <si>
    <t> ⻩ </t>
  </si>
  <si>
    <t>U+2EE9 CJK RADICAL SIMPLIFIED YELLOW</t>
  </si>
  <si>
    <t>2EEA</t>
  </si>
  <si>
    <t> ⻪ </t>
  </si>
  <si>
    <t>U+2EEA CJK RADICAL C-SIMPLIFIED FROG</t>
  </si>
  <si>
    <t>2EEB</t>
  </si>
  <si>
    <t> ⻫ </t>
  </si>
  <si>
    <t>U+2EEB CJK RADICAL J-SIMPLIFIED EVEN</t>
  </si>
  <si>
    <t>2EEC</t>
  </si>
  <si>
    <t> ⻬ </t>
  </si>
  <si>
    <t>U+2EEC CJK RADICAL C-SIMPLIFIED EVEN</t>
  </si>
  <si>
    <t>2EED</t>
  </si>
  <si>
    <t> ⻭ </t>
  </si>
  <si>
    <t>U+2EED CJK RADICAL J-SIMPLIFIED TOOTH</t>
  </si>
  <si>
    <t>2EEE</t>
  </si>
  <si>
    <t> ⻮ </t>
  </si>
  <si>
    <t>U+2EEE CJK RADICAL C-SIMPLIFIED TOOTH</t>
  </si>
  <si>
    <t>2EEF</t>
  </si>
  <si>
    <t> ⻯ </t>
  </si>
  <si>
    <t>U+2EEF CJK RADICAL J-SIMPLIFIED DRAGON</t>
  </si>
  <si>
    <t>2EF0</t>
  </si>
  <si>
    <t> ⻰ </t>
  </si>
  <si>
    <t>U+2EF0 CJK RADICAL C-SIMPLIFIED DRAGON</t>
  </si>
  <si>
    <t>2EF1</t>
  </si>
  <si>
    <t> ⻱ </t>
  </si>
  <si>
    <t>U+2EF1 CJK RADICAL TURTLE</t>
  </si>
  <si>
    <t>2EF2</t>
  </si>
  <si>
    <t> ⻲ </t>
  </si>
  <si>
    <t>U+2EF2 CJK RADICAL J-SIMPLIFIED TURTLE</t>
  </si>
  <si>
    <t>2EF3</t>
  </si>
  <si>
    <t> ⻳ </t>
  </si>
  <si>
    <t>U+2EF3 CJK RADICAL C-SIMPLIFIED TURTLE</t>
  </si>
  <si>
    <t>Toolbox</t>
  </si>
  <si>
    <t>Characters from ⺀ to ⻳</t>
  </si>
  <si>
    <t>After writing several Unihan properties manually in VB I turned lazy and instead made this "generator"</t>
  </si>
  <si>
    <t>RadicalStrokeCount</t>
  </si>
  <si>
    <t>GetRadicalStrokeCountValue</t>
  </si>
  <si>
    <t>Radical/stroke Count (Kang Xi)</t>
  </si>
  <si>
    <t>Radical/stroke Count (Morohashi)</t>
  </si>
  <si>
    <t>Radical/stroke Count (Korean)</t>
  </si>
  <si>
    <t>Radical/stroke Count (Unicode)</t>
  </si>
  <si>
    <t>dictionary</t>
  </si>
  <si>
    <t>Song Ben Guang Yun</t>
  </si>
  <si>
    <t>Semantic Variant</t>
  </si>
  <si>
    <t>Simplified Variant</t>
  </si>
  <si>
    <t>String</t>
  </si>
  <si>
    <t>GetUnicodeArray</t>
  </si>
  <si>
    <t>Specialized Semantic Variant</t>
  </si>
  <si>
    <t>Taiwan Telegraph</t>
  </si>
  <si>
    <t>Tang</t>
  </si>
  <si>
    <t>6.</t>
  </si>
  <si>
    <t>Total Strokes</t>
  </si>
  <si>
    <t>Traditional Variant</t>
  </si>
  <si>
    <t>Vietnamese</t>
  </si>
  <si>
    <t>Xerox</t>
  </si>
  <si>
    <t>Xiàndài Hànyǔ Cídiǎn</t>
  </si>
  <si>
    <t>Z-variant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</si>
</sst>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1"/>
      <name val="Calibri"/>
      <family val="2"/>
      <charset val="238"/>
      <scheme val="minor"/>
    </font>
    <font>
      <sz val="11"/>
      <name val="Calibri"/>
      <family val="2"/>
      <charset val="238"/>
      <scheme val="minor"/>
    </font>
  </fonts>
  <fills count="4">
    <fill>
      <patternFill patternType="none"/>
    </fill>
    <fill>
      <patternFill patternType="gray125"/>
    </fill>
    <fill>
      <patternFill patternType="solid">
        <fgColor rgb="FF92D05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2" fillId="2" borderId="0" xfId="0" applyFont="1" applyFill="1" applyAlignment="1">
      <alignment vertical="top"/>
    </xf>
    <xf numFmtId="0" fontId="2" fillId="3" borderId="0" xfId="0" applyFont="1" applyFill="1" applyAlignment="1">
      <alignment vertical="top"/>
    </xf>
    <xf numFmtId="0" fontId="0" fillId="3" borderId="0" xfId="0" applyFill="1" applyAlignment="1">
      <alignment vertical="top"/>
    </xf>
    <xf numFmtId="14" fontId="0" fillId="0" borderId="0" xfId="0" applyNumberFormat="1" applyAlignment="1">
      <alignment vertical="top" wrapText="1"/>
    </xf>
    <xf numFmtId="0" fontId="2" fillId="2" borderId="0" xfId="0" quotePrefix="1" applyFont="1" applyFill="1" applyAlignment="1">
      <alignment vertical="top"/>
    </xf>
    <xf numFmtId="0" fontId="0" fillId="0" borderId="0" xfId="0" quotePrefix="1" applyAlignment="1">
      <alignment vertical="top"/>
    </xf>
    <xf numFmtId="0" fontId="2" fillId="2" borderId="0" xfId="0" applyNumberFormat="1" applyFont="1" applyFill="1" applyAlignment="1">
      <alignment vertical="top"/>
    </xf>
    <xf numFmtId="0" fontId="0" fillId="0" borderId="0" xfId="0" quotePrefix="1" applyNumberFormat="1" applyAlignment="1">
      <alignment vertical="top"/>
    </xf>
    <xf numFmtId="0" fontId="0" fillId="0" borderId="0" xfId="0" applyAlignment="1">
      <alignment horizontal="center"/>
    </xf>
    <xf numFmtId="0" fontId="1" fillId="0" borderId="0" xfId="0" applyFont="1" applyAlignment="1">
      <alignment horizontal="center"/>
    </xf>
    <xf numFmtId="11" fontId="0" fillId="0" borderId="0" xfId="0" applyNumberFormat="1"/>
    <xf numFmtId="0" fontId="0" fillId="0" borderId="0" xfId="0" applyAlignment="1">
      <alignment horizontal="left" vertical="top"/>
    </xf>
  </cellXfs>
  <cellStyles count="1">
    <cellStyle name="Normální" xfId="0" builtinId="0"/>
  </cellStyles>
  <dxfs count="10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ill>
        <patternFill>
          <bgColor rgb="FFFF0000"/>
        </patternFill>
      </fill>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lphabeticalListing" backgroundRefresh="0"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rch_chinese_radicals" backgroundRefresh="0" connectionId="2" autoFormatId="16" applyNumberFormats="0" applyBorderFormats="0" applyFontFormats="1" applyPatternFormats="1" applyAlignmentFormats="0" applyWidthHeightFormats="0"/>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9"/>
  <sheetViews>
    <sheetView tabSelected="1" topLeftCell="A198" zoomScaleNormal="100" workbookViewId="0">
      <selection activeCell="C216" sqref="C216"/>
    </sheetView>
  </sheetViews>
  <sheetFormatPr defaultRowHeight="15" x14ac:dyDescent="0.25"/>
  <cols>
    <col min="1" max="1" width="11.140625" style="1" bestFit="1" customWidth="1"/>
    <col min="2" max="2" width="81.140625" style="2" bestFit="1" customWidth="1"/>
    <col min="3" max="3" width="23.28515625" style="1" customWidth="1"/>
    <col min="4" max="4" width="147.28515625" style="2" customWidth="1"/>
    <col min="5" max="5" width="11.85546875" style="1" bestFit="1" customWidth="1"/>
    <col min="6" max="16384" width="9.140625" style="1"/>
  </cols>
  <sheetData>
    <row r="1" spans="1:4" x14ac:dyDescent="0.25">
      <c r="A1" s="14" t="s">
        <v>1177</v>
      </c>
      <c r="B1" s="14"/>
      <c r="C1" s="14"/>
      <c r="D1" s="14"/>
    </row>
    <row r="2" spans="1:4" x14ac:dyDescent="0.25">
      <c r="A2" s="1" t="s">
        <v>0</v>
      </c>
      <c r="B2" s="2" t="s">
        <v>1</v>
      </c>
      <c r="C2" s="7" t="str">
        <f>SUBSTITUTE(SUBSTITUTE(SUBSTITUTE(SUBSTITUTE(MID(B8,1,FIND(C4,B8)+LEN(C4)-1),"&amp;","&amp;amp;"),"&lt;","&amp;lt;")," _"," &lt;em&gt;"),"_ ","&lt;/em&gt; ")</f>
        <v>The Japanese pronunciation(s) of this character.</v>
      </c>
      <c r="D2" s="2" t="str">
        <f>"''' &lt;summary&gt;"&amp;C2&amp;"&lt;/summary&gt;"</f>
        <v>''' &lt;summary&gt;The Japanese pronunciation(s) of this character.&lt;/summary&gt;</v>
      </c>
    </row>
    <row r="3" spans="1:4" x14ac:dyDescent="0.25">
      <c r="A3" s="1" t="s">
        <v>2</v>
      </c>
      <c r="B3" s="2" t="s">
        <v>3</v>
      </c>
      <c r="C3" s="3" t="str">
        <f t="shared" ref="C3" si="0">C9&amp;C10</f>
        <v/>
      </c>
      <c r="D3" s="2" t="str">
        <f>IF(C3&lt;&gt;"","''' &lt;remarks&gt;"&amp;C3&amp;"&lt;/remarks&gt;","")</f>
        <v/>
      </c>
    </row>
    <row r="4" spans="1:4" x14ac:dyDescent="0.25">
      <c r="A4" s="1" t="s">
        <v>4</v>
      </c>
      <c r="B4" s="2" t="s">
        <v>5</v>
      </c>
      <c r="C4" s="4" t="s">
        <v>184</v>
      </c>
      <c r="D4" s="2" t="str">
        <f t="shared" ref="D4" si="1">"&lt;XmlAttribute("""&amp;B2&amp;""")&gt;"</f>
        <v>&lt;XmlAttribute("kJapaneseKun")&gt;</v>
      </c>
    </row>
    <row r="5" spans="1:4" x14ac:dyDescent="0.25">
      <c r="A5" s="1" t="s">
        <v>6</v>
      </c>
      <c r="B5" s="2">
        <v>2</v>
      </c>
      <c r="C5" s="5" t="s">
        <v>191</v>
      </c>
      <c r="D5" s="2" t="str">
        <f t="shared" ref="D5" si="2">"&lt;UcdProperty("""&amp;B2&amp;""", UnihanPropertyCategory."&amp;B4&amp;", UnicodePropertyStatus."&amp;B3&amp;")&gt;"</f>
        <v>&lt;UcdProperty("kJapaneseKun", UnihanPropertyCategory.Readings, UnicodePropertyStatus.Provisional)&gt;</v>
      </c>
    </row>
    <row r="6" spans="1:4" x14ac:dyDescent="0.25">
      <c r="A6" s="1" t="s">
        <v>7</v>
      </c>
      <c r="B6" s="2" t="s">
        <v>8</v>
      </c>
      <c r="C6" s="3" t="str">
        <f t="shared" ref="C6:C46" si="3">"Unihan "&amp;SUBSTITUTE(SUBSTITUTE(SUBSTITUTE(C5,"""",""""""),"“","““"),"”","””")</f>
        <v>Unihan Japanese Kun</v>
      </c>
      <c r="D6" s="2" t="str">
        <f t="shared" ref="D6" si="4">"&lt;UcdCategoryUnihan(UnihanPropertyCategory."&amp;B4&amp;"), DisplayName("""&amp;C6&amp;""")&gt;"</f>
        <v>&lt;UcdCategoryUnihan(UnihanPropertyCategory.Readings), DisplayName("Unihan Japanese Kun")&gt;</v>
      </c>
    </row>
    <row r="7" spans="1:4" x14ac:dyDescent="0.25">
      <c r="A7" s="1" t="s">
        <v>9</v>
      </c>
      <c r="B7" s="2" t="s">
        <v>10</v>
      </c>
      <c r="C7" s="5"/>
      <c r="D7" s="2" t="str">
        <f>"Public ReadOnly Property Han"&amp;MID(B2,2,LEN(B2)-1) &amp; " As "&amp;IF(C7&lt;&gt;"",C7,"String")&amp;IF(B6="space","()","")&amp;"\n"&amp;"Get"</f>
        <v>Public ReadOnly Property HanJapaneseKun As String()\nGet</v>
      </c>
    </row>
    <row r="8" spans="1:4" x14ac:dyDescent="0.25">
      <c r="A8" s="1" t="s">
        <v>11</v>
      </c>
      <c r="B8" s="2" t="s">
        <v>12</v>
      </c>
      <c r="C8" s="5"/>
      <c r="D8" s="2" t="str">
        <f>"        Return "&amp;IF(C8="",IF(B6="space","GetStringArray","GetPropertyValue"),C8)&amp;"("""&amp;B2&amp;""")"</f>
        <v xml:space="preserve">        Return GetStringArray("kJapaneseKun")</v>
      </c>
    </row>
    <row r="9" spans="1:4" x14ac:dyDescent="0.25">
      <c r="C9" s="8" t="str">
        <f>SUBSTITUTE(SUBSTITUTE(SUBSTITUTE(SUBSTITUTE(MID(B8,FIND(C4,B8)+LEN(C4),LEN(B8)),"&amp;","&amp;amp;"),"&lt;","&amp;lt;")," _"," &lt;em&gt;"),"_ ","&lt;/em&gt; ")</f>
        <v/>
      </c>
      <c r="D9" s="2" t="str">
        <f>"    End Get"&amp;"\n"&amp;"End Property"</f>
        <v xml:space="preserve">    End Get\nEnd Property</v>
      </c>
    </row>
    <row r="10" spans="1:4" x14ac:dyDescent="0.25">
      <c r="A10" s="1">
        <v>1</v>
      </c>
      <c r="C10" s="1" t="str">
        <f>IF(B10&lt;&gt;"","\n''' &lt;para&gt;"&amp;SUBSTITUTE(SUBSTITUTE(B10,"&amp;","&amp;amp;"),"&lt;","&amp;lt;")&amp;"&lt;/para&gt;","")</f>
        <v/>
      </c>
    </row>
    <row r="11" spans="1:4" x14ac:dyDescent="0.25">
      <c r="A11" s="1" t="s">
        <v>0</v>
      </c>
      <c r="B11" s="2" t="s">
        <v>13</v>
      </c>
      <c r="C11" s="7" t="str">
        <f>SUBSTITUTE(SUBSTITUTE(SUBSTITUTE(SUBSTITUTE(MID(B17,1,FIND(C13,B17)+LEN(C13)-1),"&amp;","&amp;amp;"),"&lt;","&amp;lt;")," _"," &lt;em&gt;"),"_ ","&lt;/em&gt; ")</f>
        <v>The Sino-Japanese pronunciation(s) of this character.</v>
      </c>
      <c r="D11" s="2" t="str">
        <f>"''' &lt;summary&gt;"&amp;C11&amp;"&lt;/summary&gt;"</f>
        <v>''' &lt;summary&gt;The Sino-Japanese pronunciation(s) of this character.&lt;/summary&gt;</v>
      </c>
    </row>
    <row r="12" spans="1:4" x14ac:dyDescent="0.25">
      <c r="A12" s="1" t="s">
        <v>2</v>
      </c>
      <c r="B12" s="2" t="s">
        <v>3</v>
      </c>
      <c r="C12" s="3" t="str">
        <f t="shared" ref="C12" si="5">C18&amp;C19</f>
        <v/>
      </c>
      <c r="D12" s="2" t="str">
        <f>IF(C12&lt;&gt;"","''' &lt;remarks&gt;"&amp;C12&amp;"&lt;/remarks&gt;","")</f>
        <v/>
      </c>
    </row>
    <row r="13" spans="1:4" x14ac:dyDescent="0.25">
      <c r="A13" s="1" t="s">
        <v>4</v>
      </c>
      <c r="B13" s="2" t="s">
        <v>5</v>
      </c>
      <c r="C13" s="4" t="s">
        <v>184</v>
      </c>
      <c r="D13" s="2" t="str">
        <f t="shared" ref="D13" si="6">"&lt;XmlAttribute("""&amp;B11&amp;""")&gt;"</f>
        <v>&lt;XmlAttribute("kJapaneseOn")&gt;</v>
      </c>
    </row>
    <row r="14" spans="1:4" x14ac:dyDescent="0.25">
      <c r="A14" s="1" t="s">
        <v>6</v>
      </c>
      <c r="B14" s="2">
        <v>2</v>
      </c>
      <c r="C14" s="5" t="s">
        <v>192</v>
      </c>
      <c r="D14" s="2" t="str">
        <f t="shared" ref="D14" si="7">"&lt;UcdProperty("""&amp;B11&amp;""", UnihanPropertyCategory."&amp;B13&amp;", UnicodePropertyStatus."&amp;B12&amp;")&gt;"</f>
        <v>&lt;UcdProperty("kJapaneseOn", UnihanPropertyCategory.Readings, UnicodePropertyStatus.Provisional)&gt;</v>
      </c>
    </row>
    <row r="15" spans="1:4" x14ac:dyDescent="0.25">
      <c r="A15" s="1" t="s">
        <v>7</v>
      </c>
      <c r="B15" s="2" t="s">
        <v>8</v>
      </c>
      <c r="C15" s="3" t="str">
        <f t="shared" ref="C15:C19" si="8">"Unihan "&amp;SUBSTITUTE(SUBSTITUTE(SUBSTITUTE(C14,"""",""""""),"“","““"),"”","””")</f>
        <v>Unihan Japanese On</v>
      </c>
      <c r="D15" s="2" t="str">
        <f t="shared" ref="D15" si="9">"&lt;UcdCategoryUnihan(UnihanPropertyCategory."&amp;B13&amp;"), DisplayName("""&amp;C15&amp;""")&gt;"</f>
        <v>&lt;UcdCategoryUnihan(UnihanPropertyCategory.Readings), DisplayName("Unihan Japanese On")&gt;</v>
      </c>
    </row>
    <row r="16" spans="1:4" x14ac:dyDescent="0.25">
      <c r="A16" s="1" t="s">
        <v>9</v>
      </c>
      <c r="B16" s="2" t="s">
        <v>10</v>
      </c>
      <c r="C16" s="5"/>
      <c r="D16" s="2" t="str">
        <f>"Public ReadOnly Property Han"&amp;MID(B11,2,LEN(B11)-1) &amp; " As "&amp;IF(C16&lt;&gt;"",C16,"String")&amp;IF(B15="space","()","")&amp;"\n"&amp;"Get"</f>
        <v>Public ReadOnly Property HanJapaneseOn As String()\nGet</v>
      </c>
    </row>
    <row r="17" spans="1:4" x14ac:dyDescent="0.25">
      <c r="A17" s="1" t="s">
        <v>11</v>
      </c>
      <c r="B17" s="2" t="s">
        <v>14</v>
      </c>
      <c r="C17" s="5"/>
      <c r="D17" s="2" t="str">
        <f>"        Return "&amp;IF(C17="",IF(B15="space","GetStringArray","GetPropertyValue"),C17)&amp;"("""&amp;B11&amp;""")"</f>
        <v xml:space="preserve">        Return GetStringArray("kJapaneseOn")</v>
      </c>
    </row>
    <row r="18" spans="1:4" x14ac:dyDescent="0.25">
      <c r="C18" s="8" t="str">
        <f>SUBSTITUTE(SUBSTITUTE(SUBSTITUTE(SUBSTITUTE(MID(B17,FIND(C13,B17)+LEN(C13),LEN(B17)),"&amp;","&amp;amp;"),"&lt;","&amp;lt;")," _"," &lt;em&gt;"),"_ ","&lt;/em&gt; ")</f>
        <v/>
      </c>
      <c r="D18" s="2" t="str">
        <f>"    End Get"&amp;"\n"&amp;"End Property"</f>
        <v xml:space="preserve">    End Get\nEnd Property</v>
      </c>
    </row>
    <row r="19" spans="1:4" x14ac:dyDescent="0.25">
      <c r="A19" s="1">
        <v>1</v>
      </c>
      <c r="C19" s="1" t="str">
        <f>IF(B19&lt;&gt;"","\n''' &lt;para&gt;"&amp;SUBSTITUTE(SUBSTITUTE(B19,"&amp;","&amp;amp;"),"&lt;","&amp;lt;")&amp;"&lt;/para&gt;","")</f>
        <v/>
      </c>
    </row>
    <row r="20" spans="1:4" x14ac:dyDescent="0.25">
      <c r="A20" s="1" t="s">
        <v>0</v>
      </c>
      <c r="B20" s="2" t="s">
        <v>15</v>
      </c>
      <c r="C20" s="7" t="str">
        <f>SUBSTITUTE(SUBSTITUTE(SUBSTITUTE(SUBSTITUTE(MID(B26,1,FIND(C22,B26)+LEN(C22)-1),"&amp;","&amp;amp;"),"&lt;","&amp;lt;")," _"," &lt;em&gt;"),"_ ","&lt;/em&gt; ")</f>
        <v>The JIS X 0208-1990 mapping for this character in ku/ten form.</v>
      </c>
      <c r="D20" s="2" t="str">
        <f>"''' &lt;summary&gt;"&amp;C20&amp;"&lt;/summary&gt;"</f>
        <v>''' &lt;summary&gt;The JIS X 0208-1990 mapping for this character in ku/ten form.&lt;/summary&gt;</v>
      </c>
    </row>
    <row r="21" spans="1:4" x14ac:dyDescent="0.25">
      <c r="A21" s="1" t="s">
        <v>2</v>
      </c>
      <c r="B21" s="2" t="s">
        <v>3</v>
      </c>
      <c r="C21" s="3" t="str">
        <f t="shared" ref="C21" si="10">C27&amp;C28</f>
        <v/>
      </c>
      <c r="D21" s="2" t="str">
        <f>IF(C21&lt;&gt;"","''' &lt;remarks&gt;"&amp;C21&amp;"&lt;/remarks&gt;","")</f>
        <v/>
      </c>
    </row>
    <row r="22" spans="1:4" x14ac:dyDescent="0.25">
      <c r="A22" s="1" t="s">
        <v>4</v>
      </c>
      <c r="B22" s="2" t="s">
        <v>16</v>
      </c>
      <c r="C22" s="4" t="s">
        <v>184</v>
      </c>
      <c r="D22" s="2" t="str">
        <f t="shared" ref="D22" si="11">"&lt;XmlAttribute("""&amp;B20&amp;""")&gt;"</f>
        <v>&lt;XmlAttribute("kJis0")&gt;</v>
      </c>
    </row>
    <row r="23" spans="1:4" x14ac:dyDescent="0.25">
      <c r="A23" s="1" t="s">
        <v>6</v>
      </c>
      <c r="B23" s="2">
        <v>2</v>
      </c>
      <c r="C23" s="5" t="s">
        <v>193</v>
      </c>
      <c r="D23" s="2" t="str">
        <f t="shared" ref="D23" si="12">"&lt;UcdProperty("""&amp;B20&amp;""", UnihanPropertyCategory."&amp;B22&amp;", UnicodePropertyStatus."&amp;B21&amp;")&gt;"</f>
        <v>&lt;UcdProperty("kJis0", UnihanPropertyCategory.Other Mappings, UnicodePropertyStatus.Provisional)&gt;</v>
      </c>
    </row>
    <row r="24" spans="1:4" x14ac:dyDescent="0.25">
      <c r="A24" s="1" t="s">
        <v>7</v>
      </c>
      <c r="B24" s="2" t="s">
        <v>8</v>
      </c>
      <c r="C24" s="3" t="str">
        <f t="shared" ref="C24:C28" si="13">"Unihan "&amp;SUBSTITUTE(SUBSTITUTE(SUBSTITUTE(C23,"""",""""""),"“","““"),"”","””")</f>
        <v>Unihan JIS X 0208-1990</v>
      </c>
      <c r="D24" s="2" t="str">
        <f t="shared" ref="D24" si="14">"&lt;UcdCategoryUnihan(UnihanPropertyCategory."&amp;B22&amp;"), DisplayName("""&amp;C24&amp;""")&gt;"</f>
        <v>&lt;UcdCategoryUnihan(UnihanPropertyCategory.Other Mappings), DisplayName("Unihan JIS X 0208-1990")&gt;</v>
      </c>
    </row>
    <row r="25" spans="1:4" x14ac:dyDescent="0.25">
      <c r="A25" s="1" t="s">
        <v>9</v>
      </c>
      <c r="B25" s="2" t="s">
        <v>17</v>
      </c>
      <c r="C25" s="5" t="s">
        <v>182</v>
      </c>
      <c r="D25" s="2" t="str">
        <f>"Public ReadOnly Property Han"&amp;MID(B20,2,LEN(B20)-1) &amp; " As "&amp;IF(C25&lt;&gt;"",C25,"String")&amp;IF(B24="space","()","")&amp;"\n"&amp;"Get"</f>
        <v>Public ReadOnly Property HanJis0 As Integer()\nGet</v>
      </c>
    </row>
    <row r="26" spans="1:4" x14ac:dyDescent="0.25">
      <c r="A26" s="1" t="s">
        <v>11</v>
      </c>
      <c r="B26" s="2" t="s">
        <v>18</v>
      </c>
      <c r="C26" s="5" t="s">
        <v>183</v>
      </c>
      <c r="D26" s="2" t="str">
        <f>"        Return "&amp;IF(C26="",IF(B24="space","GetStringArray","GetPropertyValue"),C26)&amp;"("""&amp;B20&amp;""")"</f>
        <v xml:space="preserve">        Return GetIntArray("kJis0")</v>
      </c>
    </row>
    <row r="27" spans="1:4" x14ac:dyDescent="0.25">
      <c r="C27" s="8" t="str">
        <f>SUBSTITUTE(SUBSTITUTE(SUBSTITUTE(SUBSTITUTE(MID(B26,FIND(C22,B26)+LEN(C22),LEN(B26)),"&amp;","&amp;amp;"),"&lt;","&amp;lt;")," _"," &lt;em&gt;"),"_ ","&lt;/em&gt; ")</f>
        <v/>
      </c>
      <c r="D27" s="2" t="str">
        <f>"    End Get"&amp;"\n"&amp;"End Property"</f>
        <v xml:space="preserve">    End Get\nEnd Property</v>
      </c>
    </row>
    <row r="28" spans="1:4" x14ac:dyDescent="0.25">
      <c r="A28" s="1">
        <v>1</v>
      </c>
      <c r="C28" s="1" t="str">
        <f>IF(B28&lt;&gt;"","\n''' &lt;para&gt;"&amp;SUBSTITUTE(SUBSTITUTE(B28,"&amp;","&amp;amp;"),"&lt;","&amp;lt;")&amp;"&lt;/para&gt;","")</f>
        <v/>
      </c>
    </row>
    <row r="29" spans="1:4" x14ac:dyDescent="0.25">
      <c r="A29" s="1" t="s">
        <v>0</v>
      </c>
      <c r="B29" s="2" t="s">
        <v>19</v>
      </c>
      <c r="C29" s="7" t="str">
        <f>SUBSTITUTE(SUBSTITUTE(SUBSTITUTE(SUBSTITUTE(MID(B35,1,FIND(C31,B35)+LEN(C31)-1),"&amp;","&amp;amp;"),"&lt;","&amp;lt;")," _"," &lt;em&gt;"),"_ ","&lt;/em&gt; ")</f>
        <v>The JIS X 0213-2000 mapping for this character in min,ku,ten form.</v>
      </c>
      <c r="D29" s="2" t="str">
        <f>"''' &lt;summary&gt;"&amp;C29&amp;"&lt;/summary&gt;"</f>
        <v>''' &lt;summary&gt;The JIS X 0213-2000 mapping for this character in min,ku,ten form.&lt;/summary&gt;</v>
      </c>
    </row>
    <row r="30" spans="1:4" x14ac:dyDescent="0.25">
      <c r="A30" s="1" t="s">
        <v>2</v>
      </c>
      <c r="B30" s="2" t="s">
        <v>3</v>
      </c>
      <c r="C30" s="3" t="str">
        <f t="shared" ref="C30" si="15">C36&amp;C37</f>
        <v/>
      </c>
      <c r="D30" s="2" t="str">
        <f>IF(C30&lt;&gt;"","''' &lt;remarks&gt;"&amp;C30&amp;"&lt;/remarks&gt;","")</f>
        <v/>
      </c>
    </row>
    <row r="31" spans="1:4" x14ac:dyDescent="0.25">
      <c r="A31" s="1" t="s">
        <v>4</v>
      </c>
      <c r="B31" s="2" t="s">
        <v>16</v>
      </c>
      <c r="C31" s="4" t="s">
        <v>184</v>
      </c>
      <c r="D31" s="2" t="str">
        <f t="shared" ref="D31" si="16">"&lt;XmlAttribute("""&amp;B29&amp;""")&gt;"</f>
        <v>&lt;XmlAttribute("kJIS0213")&gt;</v>
      </c>
    </row>
    <row r="32" spans="1:4" x14ac:dyDescent="0.25">
      <c r="A32" s="1" t="s">
        <v>6</v>
      </c>
      <c r="B32" s="6">
        <v>36894</v>
      </c>
      <c r="C32" s="5" t="s">
        <v>194</v>
      </c>
      <c r="D32" s="2" t="str">
        <f t="shared" ref="D32" si="17">"&lt;UcdProperty("""&amp;B29&amp;""", UnihanPropertyCategory."&amp;B31&amp;", UnicodePropertyStatus."&amp;B30&amp;")&gt;"</f>
        <v>&lt;UcdProperty("kJIS0213", UnihanPropertyCategory.Other Mappings, UnicodePropertyStatus.Provisional)&gt;</v>
      </c>
    </row>
    <row r="33" spans="1:4" x14ac:dyDescent="0.25">
      <c r="A33" s="1" t="s">
        <v>7</v>
      </c>
      <c r="B33" s="2" t="s">
        <v>8</v>
      </c>
      <c r="C33" s="3" t="str">
        <f t="shared" ref="C33:C37" si="18">"Unihan "&amp;SUBSTITUTE(SUBSTITUTE(SUBSTITUTE(C32,"""",""""""),"“","““"),"”","””")</f>
        <v>Unihan JIS X 0213-2000</v>
      </c>
      <c r="D33" s="2" t="str">
        <f t="shared" ref="D33" si="19">"&lt;UcdCategoryUnihan(UnihanPropertyCategory."&amp;B31&amp;"), DisplayName("""&amp;C33&amp;""")&gt;"</f>
        <v>&lt;UcdCategoryUnihan(UnihanPropertyCategory.Other Mappings), DisplayName("Unihan JIS X 0213-2000")&gt;</v>
      </c>
    </row>
    <row r="34" spans="1:4" x14ac:dyDescent="0.25">
      <c r="A34" s="1" t="s">
        <v>9</v>
      </c>
      <c r="B34" s="2" t="s">
        <v>20</v>
      </c>
      <c r="C34" s="5"/>
      <c r="D34" s="2" t="str">
        <f>"Public ReadOnly Property Han"&amp;MID(B29,2,LEN(B29)-1) &amp; " As "&amp;IF(C34&lt;&gt;"",C34,"String")&amp;IF(B33="space","()","")&amp;"\n"&amp;"Get"</f>
        <v>Public ReadOnly Property HanJIS0213 As String()\nGet</v>
      </c>
    </row>
    <row r="35" spans="1:4" x14ac:dyDescent="0.25">
      <c r="A35" s="1" t="s">
        <v>11</v>
      </c>
      <c r="B35" s="2" t="s">
        <v>21</v>
      </c>
      <c r="C35" s="5"/>
      <c r="D35" s="2" t="str">
        <f>"        Return "&amp;IF(C35="",IF(B33="space","GetStringArray","GetPropertyValue"),C35)&amp;"("""&amp;B29&amp;""")"</f>
        <v xml:space="preserve">        Return GetStringArray("kJIS0213")</v>
      </c>
    </row>
    <row r="36" spans="1:4" x14ac:dyDescent="0.25">
      <c r="C36" s="8" t="str">
        <f>SUBSTITUTE(SUBSTITUTE(SUBSTITUTE(SUBSTITUTE(MID(B35,FIND(C31,B35)+LEN(C31),LEN(B35)),"&amp;","&amp;amp;"),"&lt;","&amp;lt;")," _"," &lt;em&gt;"),"_ ","&lt;/em&gt; ")</f>
        <v/>
      </c>
      <c r="D36" s="2" t="str">
        <f>"    End Get"&amp;"\n"&amp;"End Property"</f>
        <v xml:space="preserve">    End Get\nEnd Property</v>
      </c>
    </row>
    <row r="37" spans="1:4" x14ac:dyDescent="0.25">
      <c r="A37" s="1">
        <v>1</v>
      </c>
      <c r="C37" s="1" t="str">
        <f>IF(B37&lt;&gt;"","\n''' &lt;para&gt;"&amp;SUBSTITUTE(SUBSTITUTE(B37,"&amp;","&amp;amp;"),"&lt;","&amp;lt;")&amp;"&lt;/para&gt;","")</f>
        <v/>
      </c>
    </row>
    <row r="38" spans="1:4" x14ac:dyDescent="0.25">
      <c r="A38" s="1" t="s">
        <v>0</v>
      </c>
      <c r="B38" s="2" t="s">
        <v>22</v>
      </c>
      <c r="C38" s="7" t="str">
        <f>SUBSTITUTE(SUBSTITUTE(SUBSTITUTE(SUBSTITUTE(MID(B44,1,FIND(C40,B44)+LEN(C40)-1),"&amp;","&amp;amp;"),"&lt;","&amp;lt;")," _"," &lt;em&gt;"),"_ ","&lt;/em&gt; ")</f>
        <v>The JIS X 0212-1990 mapping for this character in ku/ten form.</v>
      </c>
      <c r="D38" s="2" t="str">
        <f>"''' &lt;summary&gt;"&amp;C38&amp;"&lt;/summary&gt;"</f>
        <v>''' &lt;summary&gt;The JIS X 0212-1990 mapping for this character in ku/ten form.&lt;/summary&gt;</v>
      </c>
    </row>
    <row r="39" spans="1:4" x14ac:dyDescent="0.25">
      <c r="A39" s="1" t="s">
        <v>2</v>
      </c>
      <c r="B39" s="2" t="s">
        <v>3</v>
      </c>
      <c r="C39" s="3" t="str">
        <f t="shared" ref="C39" si="20">C45&amp;C46</f>
        <v/>
      </c>
      <c r="D39" s="2" t="str">
        <f>IF(C39&lt;&gt;"","''' &lt;remarks&gt;"&amp;C39&amp;"&lt;/remarks&gt;","")</f>
        <v/>
      </c>
    </row>
    <row r="40" spans="1:4" x14ac:dyDescent="0.25">
      <c r="A40" s="1" t="s">
        <v>4</v>
      </c>
      <c r="B40" s="2" t="s">
        <v>16</v>
      </c>
      <c r="C40" s="4" t="s">
        <v>184</v>
      </c>
      <c r="D40" s="2" t="str">
        <f t="shared" ref="D40" si="21">"&lt;XmlAttribute("""&amp;B38&amp;""")&gt;"</f>
        <v>&lt;XmlAttribute("kJis1")&gt;</v>
      </c>
    </row>
    <row r="41" spans="1:4" x14ac:dyDescent="0.25">
      <c r="A41" s="1" t="s">
        <v>6</v>
      </c>
      <c r="B41" s="2">
        <v>2</v>
      </c>
      <c r="C41" s="5" t="s">
        <v>195</v>
      </c>
      <c r="D41" s="2" t="str">
        <f t="shared" ref="D41" si="22">"&lt;UcdProperty("""&amp;B38&amp;""", UnihanPropertyCategory."&amp;B40&amp;", UnicodePropertyStatus."&amp;B39&amp;")&gt;"</f>
        <v>&lt;UcdProperty("kJis1", UnihanPropertyCategory.Other Mappings, UnicodePropertyStatus.Provisional)&gt;</v>
      </c>
    </row>
    <row r="42" spans="1:4" x14ac:dyDescent="0.25">
      <c r="A42" s="1" t="s">
        <v>7</v>
      </c>
      <c r="B42" s="2" t="s">
        <v>8</v>
      </c>
      <c r="C42" s="3" t="str">
        <f t="shared" ref="C42:C46" si="23">"Unihan "&amp;SUBSTITUTE(SUBSTITUTE(SUBSTITUTE(C41,"""",""""""),"“","““"),"”","””")</f>
        <v>Unihan JIS X 0212-1190</v>
      </c>
      <c r="D42" s="2" t="str">
        <f t="shared" ref="D42" si="24">"&lt;UcdCategoryUnihan(UnihanPropertyCategory."&amp;B40&amp;"), DisplayName("""&amp;C42&amp;""")&gt;"</f>
        <v>&lt;UcdCategoryUnihan(UnihanPropertyCategory.Other Mappings), DisplayName("Unihan JIS X 0212-1190")&gt;</v>
      </c>
    </row>
    <row r="43" spans="1:4" x14ac:dyDescent="0.25">
      <c r="A43" s="1" t="s">
        <v>9</v>
      </c>
      <c r="B43" s="2" t="s">
        <v>17</v>
      </c>
      <c r="C43" s="5" t="s">
        <v>182</v>
      </c>
      <c r="D43" s="2" t="str">
        <f>"Public ReadOnly Property Han"&amp;MID(B38,2,LEN(B38)-1) &amp; " As "&amp;IF(C43&lt;&gt;"",C43,"String")&amp;IF(B42="space","()","")&amp;"\n"&amp;"Get"</f>
        <v>Public ReadOnly Property HanJis1 As Integer()\nGet</v>
      </c>
    </row>
    <row r="44" spans="1:4" x14ac:dyDescent="0.25">
      <c r="A44" s="1" t="s">
        <v>11</v>
      </c>
      <c r="B44" s="2" t="s">
        <v>23</v>
      </c>
      <c r="C44" s="5" t="s">
        <v>183</v>
      </c>
      <c r="D44" s="2" t="str">
        <f>"        Return "&amp;IF(C44="",IF(B42="space","GetStringArray","GetPropertyValue"),C44)&amp;"("""&amp;B38&amp;""")"</f>
        <v xml:space="preserve">        Return GetIntArray("kJis1")</v>
      </c>
    </row>
    <row r="45" spans="1:4" x14ac:dyDescent="0.25">
      <c r="C45" s="8" t="str">
        <f>SUBSTITUTE(SUBSTITUTE(SUBSTITUTE(SUBSTITUTE(MID(B44,FIND(C40,B44)+LEN(C40),LEN(B44)),"&amp;","&amp;amp;"),"&lt;","&amp;lt;")," _"," &lt;em&gt;"),"_ ","&lt;/em&gt; ")</f>
        <v/>
      </c>
      <c r="D45" s="2" t="str">
        <f>"    End Get"&amp;"\n"&amp;"End Property"</f>
        <v xml:space="preserve">    End Get\nEnd Property</v>
      </c>
    </row>
    <row r="46" spans="1:4" x14ac:dyDescent="0.25">
      <c r="A46" s="1">
        <v>1</v>
      </c>
      <c r="C46" s="1" t="str">
        <f>IF(B46&lt;&gt;"","\n''' &lt;para&gt;"&amp;SUBSTITUTE(SUBSTITUTE(B46,"&amp;","&amp;amp;"),"&lt;","&amp;lt;")&amp;"&lt;/para&gt;","")</f>
        <v/>
      </c>
    </row>
    <row r="47" spans="1:4" x14ac:dyDescent="0.25">
      <c r="A47" s="1" t="s">
        <v>0</v>
      </c>
      <c r="B47" s="2" t="s">
        <v>24</v>
      </c>
      <c r="C47" s="7" t="str">
        <f>SUBSTITUTE(SUBSTITUTE(SUBSTITUTE(SUBSTITUTE(MID(B53,1,FIND(C49,B53)+LEN(C49)-1),"&amp;","&amp;amp;"),"&lt;","&amp;lt;")," _"," &lt;em&gt;"),"_ ","&lt;/em&gt; ")</f>
        <v>The position of this character in the 《康熙字典》 Kang Xi Dictionary used in the four-dictionary sorting algorithm.</v>
      </c>
      <c r="D47" s="2" t="str">
        <f>"''' &lt;summary&gt;"&amp;C47&amp;"&lt;/summary&gt;"</f>
        <v>''' &lt;summary&gt;The position of this character in the 《康熙字典》 Kang Xi Dictionary used in the four-dictionary sorting algorithm.&lt;/summary&gt;</v>
      </c>
    </row>
    <row r="48" spans="1:4" ht="60" x14ac:dyDescent="0.25">
      <c r="A48" s="1" t="s">
        <v>2</v>
      </c>
      <c r="B48" s="2" t="s">
        <v>3</v>
      </c>
      <c r="C48" s="3" t="str">
        <f>C54&amp;C55</f>
        <v xml:space="preserve"> The position is in the form “page.position” with the final digit in the position being “0” for characters actually in the dictionary and “1” for characters not found in the dictionary but assigned a “virtual” position in the dictionary.\n''' &lt;para&gt;Thus, “1187.060” indicates the sixth character on page 1187. A character not in this dictionary but assigned a position between the 6th and 7th characters on page 1187 for sorting purposes would have the code “1187.061”.&lt;/para&gt;</v>
      </c>
      <c r="D48" s="2" t="str">
        <f>IF(C48&lt;&gt;"","''' &lt;remarks&gt;"&amp;C48&amp;"&lt;/remarks&gt;","")</f>
        <v>''' &lt;remarks&gt; The position is in the form “page.position” with the final digit in the position being “0” for characters actually in the dictionary and “1” for characters not found in the dictionary but assigned a “virtual” position in the dictionary.\n''' &lt;para&gt;Thus, “1187.060” indicates the sixth character on page 1187. A character not in this dictionary but assigned a position between the 6th and 7th characters on page 1187 for sorting purposes would have the code “1187.061”.&lt;/para&gt;&lt;/remarks&gt;</v>
      </c>
    </row>
    <row r="49" spans="1:4" x14ac:dyDescent="0.25">
      <c r="A49" s="1" t="s">
        <v>4</v>
      </c>
      <c r="B49" s="2" t="s">
        <v>25</v>
      </c>
      <c r="C49" s="4" t="s">
        <v>184</v>
      </c>
      <c r="D49" s="2" t="str">
        <f t="shared" ref="D49" si="25">"&lt;XmlAttribute("""&amp;B47&amp;""")&gt;"</f>
        <v>&lt;XmlAttribute("kKangXi")&gt;</v>
      </c>
    </row>
    <row r="50" spans="1:4" x14ac:dyDescent="0.25">
      <c r="A50" s="1" t="s">
        <v>6</v>
      </c>
      <c r="B50" s="2">
        <v>2</v>
      </c>
      <c r="C50" s="5" t="s">
        <v>196</v>
      </c>
      <c r="D50" s="2" t="str">
        <f t="shared" ref="D50" si="26">"&lt;UcdProperty("""&amp;B47&amp;""", UnihanPropertyCategory."&amp;B49&amp;", UnicodePropertyStatus."&amp;B48&amp;")&gt;"</f>
        <v>&lt;UcdProperty("kKangXi", UnihanPropertyCategory.Dictionary Indices, UnicodePropertyStatus.Provisional)&gt;</v>
      </c>
    </row>
    <row r="51" spans="1:4" x14ac:dyDescent="0.25">
      <c r="A51" s="1" t="s">
        <v>7</v>
      </c>
      <c r="B51" s="2" t="s">
        <v>8</v>
      </c>
      <c r="C51" s="3" t="str">
        <f t="shared" ref="C51:C55" si="27">"Unihan "&amp;SUBSTITUTE(SUBSTITUTE(SUBSTITUTE(C50,"""",""""""),"“","““"),"”","””")</f>
        <v>Unihan Kang Xi</v>
      </c>
      <c r="D51" s="2" t="str">
        <f t="shared" ref="D51" si="28">"&lt;UcdCategoryUnihan(UnihanPropertyCategory."&amp;B49&amp;"), DisplayName("""&amp;C51&amp;""")&gt;"</f>
        <v>&lt;UcdCategoryUnihan(UnihanPropertyCategory.Dictionary Indices), DisplayName("Unihan Kang Xi")&gt;</v>
      </c>
    </row>
    <row r="52" spans="1:4" x14ac:dyDescent="0.25">
      <c r="A52" s="1" t="s">
        <v>9</v>
      </c>
      <c r="B52" s="2" t="s">
        <v>26</v>
      </c>
      <c r="C52" s="5"/>
      <c r="D52" s="2" t="str">
        <f>"Public ReadOnly Property Han"&amp;MID(B47,2,LEN(B47)-1) &amp; " As "&amp;IF(C52&lt;&gt;"",C52,"String")&amp;IF(B51="space","()","")&amp;"\n"&amp;"Get"</f>
        <v>Public ReadOnly Property HanKangXi As String()\nGet</v>
      </c>
    </row>
    <row r="53" spans="1:4" ht="60" x14ac:dyDescent="0.25">
      <c r="A53" s="1" t="s">
        <v>11</v>
      </c>
      <c r="B53" s="2" t="s">
        <v>27</v>
      </c>
      <c r="C53" s="5"/>
      <c r="D53" s="2" t="str">
        <f>"        Return "&amp;IF(C53="",IF(B51="space","GetStringArray","GetPropertyValue"),C53)&amp;"("""&amp;B47&amp;""")"</f>
        <v xml:space="preserve">        Return GetStringArray("kKangXi")</v>
      </c>
    </row>
    <row r="54" spans="1:4" x14ac:dyDescent="0.25">
      <c r="C54" s="8" t="str">
        <f>SUBSTITUTE(SUBSTITUTE(SUBSTITUTE(SUBSTITUTE(MID(B53,FIND(C49,B53)+LEN(C49),LEN(B53)),"&amp;","&amp;amp;"),"&lt;","&amp;lt;")," _"," &lt;em&gt;"),"_ ","&lt;/em&gt; ")</f>
        <v xml:space="preserve"> The position is in the form “page.position” with the final digit in the position being “0” for characters actually in the dictionary and “1” for characters not found in the dictionary but assigned a “virtual” position in the dictionary.</v>
      </c>
      <c r="D54" s="2" t="str">
        <f>"    End Get"&amp;"\n"&amp;"End Property"</f>
        <v xml:space="preserve">    End Get\nEnd Property</v>
      </c>
    </row>
    <row r="55" spans="1:4" ht="45" x14ac:dyDescent="0.25">
      <c r="B55" s="2" t="s">
        <v>28</v>
      </c>
      <c r="C55" s="1" t="str">
        <f>IF(B55&lt;&gt;"","\n''' &lt;para&gt;"&amp;SUBSTITUTE(SUBSTITUTE(B55,"&amp;","&amp;amp;"),"&lt;","&amp;lt;")&amp;"&lt;/para&gt;","")</f>
        <v>\n''' &lt;para&gt;Thus, “1187.060” indicates the sixth character on page 1187. A character not in this dictionary but assigned a position between the 6th and 7th characters on page 1187 for sorting purposes would have the code “1187.061”.&lt;/para&gt;</v>
      </c>
    </row>
    <row r="56" spans="1:4" x14ac:dyDescent="0.25">
      <c r="C56" s="1" t="str">
        <f t="shared" ref="C56:C58" si="29">IF(B56&lt;&gt;"","\n''' &lt;para&gt;"&amp;SUBSTITUTE(SUBSTITUTE(B56,"&amp;","&amp;amp;"),"&lt;","&amp;lt;")&amp;"&lt;/para&gt;","")</f>
        <v/>
      </c>
    </row>
    <row r="57" spans="1:4" ht="30" x14ac:dyDescent="0.25">
      <c r="B57" s="2" t="s">
        <v>29</v>
      </c>
      <c r="C57" s="1" t="str">
        <f t="shared" si="29"/>
        <v>\n''' &lt;para&gt;The edition of the Kang Xi Dictionary used is the 7th edition published by Zhonghua Bookstore in Beijing, 1989.&lt;/para&gt;</v>
      </c>
    </row>
    <row r="58" spans="1:4" x14ac:dyDescent="0.25">
      <c r="A58" s="1">
        <v>1</v>
      </c>
      <c r="C58" s="1" t="str">
        <f t="shared" si="29"/>
        <v/>
      </c>
    </row>
    <row r="59" spans="1:4" ht="30" x14ac:dyDescent="0.25">
      <c r="A59" s="1" t="s">
        <v>0</v>
      </c>
      <c r="B59" s="2" t="s">
        <v>30</v>
      </c>
      <c r="C59" s="7" t="str">
        <f>SUBSTITUTE(SUBSTITUTE(SUBSTITUTE(SUBSTITUTE(MID(B65,1,FIND(C61,B65)+LEN(C61)-1),"&amp;","&amp;amp;"),"&lt;","&amp;lt;")," _"," &lt;em&gt;"),"_ ","&lt;/em&gt; ")</f>
        <v>The index of this character in &lt;em&gt;Analytic Dictionary of Chinese and Sino-Japanese&lt;/em&gt; by Bernhard Karlgren, New York: Dover Publications, Inc., 1974.</v>
      </c>
      <c r="D59" s="2" t="str">
        <f>"''' &lt;summary&gt;"&amp;C59&amp;"&lt;/summary&gt;"</f>
        <v>''' &lt;summary&gt;The index of this character in &lt;em&gt;Analytic Dictionary of Chinese and Sino-Japanese&lt;/em&gt; by Bernhard Karlgren, New York: Dover Publications, Inc., 1974.&lt;/summary&gt;</v>
      </c>
    </row>
    <row r="60" spans="1:4" ht="45" x14ac:dyDescent="0.25">
      <c r="A60" s="1" t="s">
        <v>2</v>
      </c>
      <c r="B60" s="2" t="s">
        <v>3</v>
      </c>
      <c r="C60" s="3" t="str">
        <f>C66&amp;C67</f>
        <v>\n''' &lt;para&gt;If the index is followed by an asterisk (*), then the index is an interpolated one, indicating where the character would be found if it were to have been included in the dictionary. Note that while the index itself is usually an integer, there are some cases where it is an integer followed by an “A”.&lt;/para&gt;</v>
      </c>
      <c r="D60" s="2" t="str">
        <f>IF(C60&lt;&gt;"","''' &lt;remarks&gt;"&amp;C60&amp;"&lt;/remarks&gt;","")</f>
        <v>''' &lt;remarks&gt;\n''' &lt;para&gt;If the index is followed by an asterisk (*), then the index is an interpolated one, indicating where the character would be found if it were to have been included in the dictionary. Note that while the index itself is usually an integer, there are some cases where it is an integer followed by an “A”.&lt;/para&gt;&lt;/remarks&gt;</v>
      </c>
    </row>
    <row r="61" spans="1:4" x14ac:dyDescent="0.25">
      <c r="A61" s="1" t="s">
        <v>4</v>
      </c>
      <c r="B61" s="2" t="s">
        <v>25</v>
      </c>
      <c r="C61" s="4" t="s">
        <v>185</v>
      </c>
      <c r="D61" s="2" t="str">
        <f t="shared" ref="D61" si="30">"&lt;XmlAttribute("""&amp;B59&amp;""")&gt;"</f>
        <v>&lt;XmlAttribute("kKarlgren")&gt;</v>
      </c>
    </row>
    <row r="62" spans="1:4" x14ac:dyDescent="0.25">
      <c r="A62" s="1" t="s">
        <v>6</v>
      </c>
      <c r="B62" s="6">
        <v>36894</v>
      </c>
      <c r="C62" s="5" t="s">
        <v>197</v>
      </c>
      <c r="D62" s="2" t="str">
        <f t="shared" ref="D62" si="31">"&lt;UcdProperty("""&amp;B59&amp;""", UnihanPropertyCategory."&amp;B61&amp;", UnicodePropertyStatus."&amp;B60&amp;")&gt;"</f>
        <v>&lt;UcdProperty("kKarlgren", UnihanPropertyCategory.Dictionary Indices, UnicodePropertyStatus.Provisional)&gt;</v>
      </c>
    </row>
    <row r="63" spans="1:4" x14ac:dyDescent="0.25">
      <c r="A63" s="1" t="s">
        <v>7</v>
      </c>
      <c r="B63" s="2" t="s">
        <v>8</v>
      </c>
      <c r="C63" s="3" t="str">
        <f t="shared" ref="C63:C67" si="32">"Unihan "&amp;SUBSTITUTE(SUBSTITUTE(SUBSTITUTE(C62,"""",""""""),"“","““"),"”","””")</f>
        <v>Unihan Karlgren</v>
      </c>
      <c r="D63" s="2" t="str">
        <f t="shared" ref="D63" si="33">"&lt;UcdCategoryUnihan(UnihanPropertyCategory."&amp;B61&amp;"), DisplayName("""&amp;C63&amp;""")&gt;"</f>
        <v>&lt;UcdCategoryUnihan(UnihanPropertyCategory.Dictionary Indices), DisplayName("Unihan Karlgren")&gt;</v>
      </c>
    </row>
    <row r="64" spans="1:4" x14ac:dyDescent="0.25">
      <c r="A64" s="1" t="s">
        <v>9</v>
      </c>
      <c r="B64" s="2" t="s">
        <v>31</v>
      </c>
      <c r="C64" s="5"/>
      <c r="D64" s="2" t="str">
        <f>"Public ReadOnly Property Han"&amp;MID(B59,2,LEN(B59)-1) &amp; " As "&amp;IF(C64&lt;&gt;"",C64,"String")&amp;IF(B63="space","()","")&amp;"\n"&amp;"Get"</f>
        <v>Public ReadOnly Property HanKarlgren As String()\nGet</v>
      </c>
    </row>
    <row r="65" spans="1:4" ht="30" x14ac:dyDescent="0.25">
      <c r="A65" s="1" t="s">
        <v>11</v>
      </c>
      <c r="B65" s="2" t="s">
        <v>32</v>
      </c>
      <c r="C65" s="5"/>
      <c r="D65" s="2" t="str">
        <f>"        Return "&amp;IF(C65="",IF(B63="space","GetStringArray","GetPropertyValue"),C65)&amp;"("""&amp;B59&amp;""")"</f>
        <v xml:space="preserve">        Return GetStringArray("kKarlgren")</v>
      </c>
    </row>
    <row r="66" spans="1:4" x14ac:dyDescent="0.25">
      <c r="C66" s="8" t="str">
        <f>SUBSTITUTE(SUBSTITUTE(SUBSTITUTE(SUBSTITUTE(MID(B65,FIND(C61,B65)+LEN(C61),LEN(B65)),"&amp;","&amp;amp;"),"&lt;","&amp;lt;")," _"," &lt;em&gt;"),"_ ","&lt;/em&gt; ")</f>
        <v/>
      </c>
      <c r="D66" s="2" t="str">
        <f>"    End Get"&amp;"\n"&amp;"End Property"</f>
        <v xml:space="preserve">    End Get\nEnd Property</v>
      </c>
    </row>
    <row r="67" spans="1:4" ht="60" x14ac:dyDescent="0.25">
      <c r="B67" s="2" t="s">
        <v>33</v>
      </c>
      <c r="C67" s="1" t="str">
        <f>IF(B67&lt;&gt;"","\n''' &lt;para&gt;"&amp;SUBSTITUTE(SUBSTITUTE(B67,"&amp;","&amp;amp;"),"&lt;","&amp;lt;")&amp;"&lt;/para&gt;","")</f>
        <v>\n''' &lt;para&gt;If the index is followed by an asterisk (*), then the index is an interpolated one, indicating where the character would be found if it were to have been included in the dictionary. Note that while the index itself is usually an integer, there are some cases where it is an integer followed by an “A”.&lt;/para&gt;</v>
      </c>
    </row>
    <row r="68" spans="1:4" x14ac:dyDescent="0.25">
      <c r="A68" s="1">
        <v>1</v>
      </c>
    </row>
    <row r="69" spans="1:4" x14ac:dyDescent="0.25">
      <c r="A69" s="1" t="s">
        <v>0</v>
      </c>
      <c r="B69" s="2" t="s">
        <v>34</v>
      </c>
      <c r="C69" s="7" t="str">
        <f>SUBSTITUTE(SUBSTITUTE(SUBSTITUTE(SUBSTITUTE(MID(B75,1,FIND(C71,B75)+LEN(C71)-1),"&amp;","&amp;amp;"),"&lt;","&amp;lt;")," _"," &lt;em&gt;"),"_ ","&lt;/em&gt; ")</f>
        <v>The Korean pronunciation(s) of this character, using the Yale romanization system.</v>
      </c>
      <c r="D69" s="2" t="str">
        <f>"''' &lt;summary&gt;"&amp;C69&amp;"&lt;/summary&gt;"</f>
        <v>''' &lt;summary&gt;The Korean pronunciation(s) of this character, using the Yale romanization system.&lt;/summary&gt;</v>
      </c>
    </row>
    <row r="70" spans="1:4" ht="30" x14ac:dyDescent="0.25">
      <c r="A70" s="1" t="s">
        <v>2</v>
      </c>
      <c r="B70" s="2" t="s">
        <v>3</v>
      </c>
      <c r="C70" s="3" t="str">
        <f>C76&amp;C77</f>
        <v xml:space="preserve"> (See &amp;lt;http://www.coffeesigns.com/Resources/romanization/korean.asp&gt; for a comparison of the various Korean romanization systems.)</v>
      </c>
      <c r="D70" s="2" t="str">
        <f>IF(C70&lt;&gt;"","''' &lt;remarks&gt;"&amp;C70&amp;"&lt;/remarks&gt;","")</f>
        <v>''' &lt;remarks&gt; (See &amp;lt;http://www.coffeesigns.com/Resources/romanization/korean.asp&gt; for a comparison of the various Korean romanization systems.)&lt;/remarks&gt;</v>
      </c>
    </row>
    <row r="71" spans="1:4" x14ac:dyDescent="0.25">
      <c r="A71" s="1" t="s">
        <v>4</v>
      </c>
      <c r="B71" s="2" t="s">
        <v>5</v>
      </c>
      <c r="C71" s="4" t="s">
        <v>184</v>
      </c>
      <c r="D71" s="2" t="str">
        <f t="shared" ref="D71" si="34">"&lt;XmlAttribute("""&amp;B69&amp;""")&gt;"</f>
        <v>&lt;XmlAttribute("kKorean")&gt;</v>
      </c>
    </row>
    <row r="72" spans="1:4" x14ac:dyDescent="0.25">
      <c r="A72" s="1" t="s">
        <v>6</v>
      </c>
      <c r="B72" s="2">
        <v>2</v>
      </c>
      <c r="C72" s="5" t="s">
        <v>198</v>
      </c>
      <c r="D72" s="2" t="str">
        <f t="shared" ref="D72" si="35">"&lt;UcdProperty("""&amp;B69&amp;""", UnihanPropertyCategory."&amp;B71&amp;", UnicodePropertyStatus."&amp;B70&amp;")&gt;"</f>
        <v>&lt;UcdProperty("kKorean", UnihanPropertyCategory.Readings, UnicodePropertyStatus.Provisional)&gt;</v>
      </c>
    </row>
    <row r="73" spans="1:4" x14ac:dyDescent="0.25">
      <c r="A73" s="1" t="s">
        <v>7</v>
      </c>
      <c r="B73" s="2" t="s">
        <v>8</v>
      </c>
      <c r="C73" s="3" t="str">
        <f t="shared" ref="C73:C77" si="36">"Unihan "&amp;SUBSTITUTE(SUBSTITUTE(SUBSTITUTE(C72,"""",""""""),"“","““"),"”","””")</f>
        <v>Unihan Korean</v>
      </c>
      <c r="D73" s="2" t="str">
        <f t="shared" ref="D73" si="37">"&lt;UcdCategoryUnihan(UnihanPropertyCategory."&amp;B71&amp;"), DisplayName("""&amp;C73&amp;""")&gt;"</f>
        <v>&lt;UcdCategoryUnihan(UnihanPropertyCategory.Readings), DisplayName("Unihan Korean")&gt;</v>
      </c>
    </row>
    <row r="74" spans="1:4" x14ac:dyDescent="0.25">
      <c r="A74" s="1" t="s">
        <v>9</v>
      </c>
      <c r="B74" s="2" t="s">
        <v>10</v>
      </c>
      <c r="C74" s="5"/>
      <c r="D74" s="2" t="str">
        <f>"Public ReadOnly Property Han"&amp;MID(B69,2,LEN(B69)-1) &amp; " As "&amp;IF(C74&lt;&gt;"",C74,"String")&amp;IF(B73="space","()","")&amp;"\n"&amp;"Get"</f>
        <v>Public ReadOnly Property HanKorean As String()\nGet</v>
      </c>
    </row>
    <row r="75" spans="1:4" ht="45" x14ac:dyDescent="0.25">
      <c r="A75" s="1" t="s">
        <v>11</v>
      </c>
      <c r="B75" s="2" t="s">
        <v>35</v>
      </c>
      <c r="C75" s="5"/>
      <c r="D75" s="2" t="str">
        <f>"        Return "&amp;IF(C75="",IF(B73="space","GetStringArray","GetPropertyValue"),C75)&amp;"("""&amp;B69&amp;""")"</f>
        <v xml:space="preserve">        Return GetStringArray("kKorean")</v>
      </c>
    </row>
    <row r="76" spans="1:4" x14ac:dyDescent="0.25">
      <c r="C76" s="8" t="str">
        <f>SUBSTITUTE(SUBSTITUTE(SUBSTITUTE(SUBSTITUTE(MID(B75,FIND(C71,B75)+LEN(C71),LEN(B75)),"&amp;","&amp;amp;"),"&lt;","&amp;lt;")," _"," &lt;em&gt;"),"_ ","&lt;/em&gt; ")</f>
        <v xml:space="preserve"> (See &amp;lt;http://www.coffeesigns.com/Resources/romanization/korean.asp&gt; for a comparison of the various Korean romanization systems.)</v>
      </c>
      <c r="D76" s="2" t="str">
        <f>"    End Get"&amp;"\n"&amp;"End Property"</f>
        <v xml:space="preserve">    End Get\nEnd Property</v>
      </c>
    </row>
    <row r="77" spans="1:4" x14ac:dyDescent="0.25">
      <c r="A77" s="1">
        <v>1</v>
      </c>
      <c r="C77" s="1" t="str">
        <f>IF(B77&lt;&gt;"","\n''' &lt;para&gt;"&amp;SUBSTITUTE(SUBSTITUTE(B77,"&amp;","&amp;amp;"),"&lt;","&amp;lt;")&amp;"&lt;/para&gt;","")</f>
        <v/>
      </c>
    </row>
    <row r="78" spans="1:4" x14ac:dyDescent="0.25">
      <c r="A78" s="1" t="s">
        <v>0</v>
      </c>
      <c r="B78" s="2" t="s">
        <v>36</v>
      </c>
      <c r="C78" s="7" t="str">
        <f>SUBSTITUTE(SUBSTITUTE(SUBSTITUTE(SUBSTITUTE(MID(B84,1,FIND(C80,B84)+LEN(C80)-1),"&amp;","&amp;amp;"),"&lt;","&amp;lt;")," _"," &lt;em&gt;"),"_ ","&lt;/em&gt; ")</f>
        <v>The KPS 9566-97 mapping for this character in hexadecimal form.</v>
      </c>
      <c r="D78" s="2" t="str">
        <f>"''' &lt;summary&gt;"&amp;C78&amp;"&lt;/summary&gt;"</f>
        <v>''' &lt;summary&gt;The KPS 9566-97 mapping for this character in hexadecimal form.&lt;/summary&gt;</v>
      </c>
    </row>
    <row r="79" spans="1:4" x14ac:dyDescent="0.25">
      <c r="A79" s="1" t="s">
        <v>2</v>
      </c>
      <c r="B79" s="2" t="s">
        <v>3</v>
      </c>
      <c r="C79" s="3" t="str">
        <f>C85&amp;C86</f>
        <v/>
      </c>
      <c r="D79" s="2" t="str">
        <f>IF(C79&lt;&gt;"","''' &lt;remarks&gt;"&amp;C79&amp;"&lt;/remarks&gt;","")</f>
        <v/>
      </c>
    </row>
    <row r="80" spans="1:4" x14ac:dyDescent="0.25">
      <c r="A80" s="1" t="s">
        <v>4</v>
      </c>
      <c r="B80" s="2" t="s">
        <v>16</v>
      </c>
      <c r="C80" s="4" t="s">
        <v>184</v>
      </c>
      <c r="D80" s="2" t="str">
        <f t="shared" ref="D80" si="38">"&lt;XmlAttribute("""&amp;B78&amp;""")&gt;"</f>
        <v>&lt;XmlAttribute("kKPS0")&gt;</v>
      </c>
    </row>
    <row r="81" spans="1:4" x14ac:dyDescent="0.25">
      <c r="A81" s="1" t="s">
        <v>6</v>
      </c>
      <c r="B81" s="6">
        <v>36894</v>
      </c>
      <c r="C81" s="5" t="s">
        <v>199</v>
      </c>
      <c r="D81" s="2" t="str">
        <f t="shared" ref="D81" si="39">"&lt;UcdProperty("""&amp;B78&amp;""", UnihanPropertyCategory."&amp;B80&amp;", UnicodePropertyStatus."&amp;B79&amp;")&gt;"</f>
        <v>&lt;UcdProperty("kKPS0", UnihanPropertyCategory.Other Mappings, UnicodePropertyStatus.Provisional)&gt;</v>
      </c>
    </row>
    <row r="82" spans="1:4" x14ac:dyDescent="0.25">
      <c r="A82" s="1" t="s">
        <v>7</v>
      </c>
      <c r="B82" s="2" t="s">
        <v>8</v>
      </c>
      <c r="C82" s="3" t="str">
        <f t="shared" ref="C82:C86" si="40">"Unihan "&amp;SUBSTITUTE(SUBSTITUTE(SUBSTITUTE(C81,"""",""""""),"“","““"),"”","””")</f>
        <v>Unihan KPS 9566-97</v>
      </c>
      <c r="D82" s="2" t="str">
        <f t="shared" ref="D82" si="41">"&lt;UcdCategoryUnihan(UnihanPropertyCategory."&amp;B80&amp;"), DisplayName("""&amp;C82&amp;""")&gt;"</f>
        <v>&lt;UcdCategoryUnihan(UnihanPropertyCategory.Other Mappings), DisplayName("Unihan KPS 9566-97")&gt;</v>
      </c>
    </row>
    <row r="83" spans="1:4" x14ac:dyDescent="0.25">
      <c r="A83" s="1" t="s">
        <v>9</v>
      </c>
      <c r="B83" s="2" t="s">
        <v>37</v>
      </c>
      <c r="C83" s="5" t="s">
        <v>182</v>
      </c>
      <c r="D83" s="2" t="str">
        <f>"Public ReadOnly Property Han"&amp;MID(B78,2,LEN(B78)-1) &amp; " As "&amp;IF(C83&lt;&gt;"",C83,"String")&amp;IF(B82="space","()","")&amp;"\n"&amp;"Get"</f>
        <v>Public ReadOnly Property HanKPS0 As Integer()\nGet</v>
      </c>
    </row>
    <row r="84" spans="1:4" x14ac:dyDescent="0.25">
      <c r="A84" s="1" t="s">
        <v>11</v>
      </c>
      <c r="B84" s="2" t="s">
        <v>38</v>
      </c>
      <c r="C84" s="5" t="s">
        <v>186</v>
      </c>
      <c r="D84" s="2" t="str">
        <f>"        Return "&amp;IF(C84="",IF(B82="space","GetStringArray","GetPropertyValue"),C84)&amp;"("""&amp;B78&amp;""")"</f>
        <v xml:space="preserve">        Return GetHexArray("kKPS0")</v>
      </c>
    </row>
    <row r="85" spans="1:4" x14ac:dyDescent="0.25">
      <c r="C85" s="8" t="str">
        <f>SUBSTITUTE(SUBSTITUTE(SUBSTITUTE(SUBSTITUTE(MID(B84,FIND(C80,B84)+LEN(C80),LEN(B84)),"&amp;","&amp;amp;"),"&lt;","&amp;lt;")," _"," &lt;em&gt;"),"_ ","&lt;/em&gt; ")</f>
        <v/>
      </c>
      <c r="D85" s="2" t="str">
        <f>"    End Get"&amp;"\n"&amp;"End Property"</f>
        <v xml:space="preserve">    End Get\nEnd Property</v>
      </c>
    </row>
    <row r="86" spans="1:4" x14ac:dyDescent="0.25">
      <c r="A86" s="1">
        <v>1</v>
      </c>
      <c r="C86" s="1" t="str">
        <f>IF(B86&lt;&gt;"","\n''' &lt;para&gt;"&amp;SUBSTITUTE(SUBSTITUTE(B86,"&amp;","&amp;amp;"),"&lt;","&amp;lt;")&amp;"&lt;/para&gt;","")</f>
        <v/>
      </c>
    </row>
    <row r="87" spans="1:4" x14ac:dyDescent="0.25">
      <c r="A87" s="1" t="s">
        <v>0</v>
      </c>
      <c r="B87" s="2" t="s">
        <v>39</v>
      </c>
      <c r="C87" s="7" t="str">
        <f>SUBSTITUTE(SUBSTITUTE(SUBSTITUTE(SUBSTITUTE(MID(B93,1,FIND(C89,B93)+LEN(C89)-1),"&amp;","&amp;amp;"),"&lt;","&amp;lt;")," _"," &lt;em&gt;"),"_ ","&lt;/em&gt; ")</f>
        <v>The KPS 10721-2000 mapping for this character in hexadecimal form.</v>
      </c>
      <c r="D87" s="2" t="str">
        <f>"''' &lt;summary&gt;"&amp;C87&amp;"&lt;/summary&gt;"</f>
        <v>''' &lt;summary&gt;The KPS 10721-2000 mapping for this character in hexadecimal form.&lt;/summary&gt;</v>
      </c>
    </row>
    <row r="88" spans="1:4" x14ac:dyDescent="0.25">
      <c r="A88" s="1" t="s">
        <v>2</v>
      </c>
      <c r="B88" s="2" t="s">
        <v>3</v>
      </c>
      <c r="C88" s="3" t="str">
        <f>C94&amp;C95</f>
        <v/>
      </c>
      <c r="D88" s="2" t="str">
        <f>IF(C88&lt;&gt;"","''' &lt;remarks&gt;"&amp;C88&amp;"&lt;/remarks&gt;","")</f>
        <v/>
      </c>
    </row>
    <row r="89" spans="1:4" x14ac:dyDescent="0.25">
      <c r="A89" s="1" t="s">
        <v>4</v>
      </c>
      <c r="B89" s="2" t="s">
        <v>16</v>
      </c>
      <c r="C89" s="4" t="s">
        <v>184</v>
      </c>
      <c r="D89" s="2" t="str">
        <f t="shared" ref="D89" si="42">"&lt;XmlAttribute("""&amp;B87&amp;""")&gt;"</f>
        <v>&lt;XmlAttribute("kKPS1")&gt;</v>
      </c>
    </row>
    <row r="90" spans="1:4" x14ac:dyDescent="0.25">
      <c r="A90" s="1" t="s">
        <v>6</v>
      </c>
      <c r="B90" s="6">
        <v>36894</v>
      </c>
      <c r="C90" s="5" t="s">
        <v>200</v>
      </c>
      <c r="D90" s="2" t="str">
        <f t="shared" ref="D90" si="43">"&lt;UcdProperty("""&amp;B87&amp;""", UnihanPropertyCategory."&amp;B89&amp;", UnicodePropertyStatus."&amp;B88&amp;")&gt;"</f>
        <v>&lt;UcdProperty("kKPS1", UnihanPropertyCategory.Other Mappings, UnicodePropertyStatus.Provisional)&gt;</v>
      </c>
    </row>
    <row r="91" spans="1:4" x14ac:dyDescent="0.25">
      <c r="A91" s="1" t="s">
        <v>7</v>
      </c>
      <c r="B91" s="2" t="s">
        <v>8</v>
      </c>
      <c r="C91" s="3" t="str">
        <f t="shared" ref="C91:C95" si="44">"Unihan "&amp;SUBSTITUTE(SUBSTITUTE(SUBSTITUTE(C90,"""",""""""),"“","““"),"”","””")</f>
        <v>Unihan KPS 10721-2000</v>
      </c>
      <c r="D91" s="2" t="str">
        <f t="shared" ref="D91" si="45">"&lt;UcdCategoryUnihan(UnihanPropertyCategory."&amp;B89&amp;"), DisplayName("""&amp;C91&amp;""")&gt;"</f>
        <v>&lt;UcdCategoryUnihan(UnihanPropertyCategory.Other Mappings), DisplayName("Unihan KPS 10721-2000")&gt;</v>
      </c>
    </row>
    <row r="92" spans="1:4" x14ac:dyDescent="0.25">
      <c r="A92" s="1" t="s">
        <v>9</v>
      </c>
      <c r="B92" s="2" t="s">
        <v>37</v>
      </c>
      <c r="C92" s="5" t="s">
        <v>182</v>
      </c>
      <c r="D92" s="2" t="str">
        <f>"Public ReadOnly Property Han"&amp;MID(B87,2,LEN(B87)-1) &amp; " As "&amp;IF(C92&lt;&gt;"",C92,"String")&amp;IF(B91="space","()","")&amp;"\n"&amp;"Get"</f>
        <v>Public ReadOnly Property HanKPS1 As Integer()\nGet</v>
      </c>
    </row>
    <row r="93" spans="1:4" x14ac:dyDescent="0.25">
      <c r="A93" s="1" t="s">
        <v>11</v>
      </c>
      <c r="B93" s="2" t="s">
        <v>40</v>
      </c>
      <c r="C93" s="5" t="s">
        <v>186</v>
      </c>
      <c r="D93" s="2" t="str">
        <f>"        Return "&amp;IF(C93="",IF(B91="space","GetStringArray","GetPropertyValue"),C93)&amp;"("""&amp;B87&amp;""")"</f>
        <v xml:space="preserve">        Return GetHexArray("kKPS1")</v>
      </c>
    </row>
    <row r="94" spans="1:4" x14ac:dyDescent="0.25">
      <c r="C94" s="8" t="str">
        <f>SUBSTITUTE(SUBSTITUTE(SUBSTITUTE(SUBSTITUTE(MID(B93,FIND(C89,B93)+LEN(C89),LEN(B93)),"&amp;","&amp;amp;"),"&lt;","&amp;lt;")," _"," &lt;em&gt;"),"_ ","&lt;/em&gt; ")</f>
        <v/>
      </c>
      <c r="D94" s="2" t="str">
        <f>"    End Get"&amp;"\n"&amp;"End Property"</f>
        <v xml:space="preserve">    End Get\nEnd Property</v>
      </c>
    </row>
    <row r="95" spans="1:4" x14ac:dyDescent="0.25">
      <c r="A95" s="1">
        <v>1</v>
      </c>
      <c r="C95" s="1" t="str">
        <f>IF(B95&lt;&gt;"","\n''' &lt;para&gt;"&amp;SUBSTITUTE(SUBSTITUTE(B95,"&amp;","&amp;amp;"),"&lt;","&amp;lt;")&amp;"&lt;/para&gt;","")</f>
        <v/>
      </c>
    </row>
    <row r="96" spans="1:4" x14ac:dyDescent="0.25">
      <c r="A96" s="1" t="s">
        <v>0</v>
      </c>
      <c r="B96" s="2" t="s">
        <v>41</v>
      </c>
      <c r="C96" s="7" t="str">
        <f>SUBSTITUTE(SUBSTITUTE(SUBSTITUTE(SUBSTITUTE(MID(B102,1,FIND(C98,B102)+LEN(C98)-1),"&amp;","&amp;amp;"),"&lt;","&amp;lt;")," _"," &lt;em&gt;"),"_ ","&lt;/em&gt; ")</f>
        <v>The KS X 1001:1992 (KS C 5601-1989) mapping for this character in ku/ten form.</v>
      </c>
      <c r="D96" s="2" t="str">
        <f>"''' &lt;summary&gt;"&amp;C96&amp;"&lt;/summary&gt;"</f>
        <v>''' &lt;summary&gt;The KS X 1001:1992 (KS C 5601-1989) mapping for this character in ku/ten form.&lt;/summary&gt;</v>
      </c>
    </row>
    <row r="97" spans="1:4" x14ac:dyDescent="0.25">
      <c r="A97" s="1" t="s">
        <v>2</v>
      </c>
      <c r="B97" s="2" t="s">
        <v>3</v>
      </c>
      <c r="C97" s="3" t="str">
        <f>C103&amp;C104</f>
        <v/>
      </c>
      <c r="D97" s="2" t="str">
        <f>IF(C97&lt;&gt;"","''' &lt;remarks&gt;"&amp;C97&amp;"&lt;/remarks&gt;","")</f>
        <v/>
      </c>
    </row>
    <row r="98" spans="1:4" x14ac:dyDescent="0.25">
      <c r="A98" s="1" t="s">
        <v>4</v>
      </c>
      <c r="B98" s="2" t="s">
        <v>16</v>
      </c>
      <c r="C98" s="4" t="s">
        <v>184</v>
      </c>
      <c r="D98" s="2" t="str">
        <f t="shared" ref="D98" si="46">"&lt;XmlAttribute("""&amp;B96&amp;""")&gt;"</f>
        <v>&lt;XmlAttribute("kKSC0")&gt;</v>
      </c>
    </row>
    <row r="99" spans="1:4" x14ac:dyDescent="0.25">
      <c r="A99" s="1" t="s">
        <v>6</v>
      </c>
      <c r="B99" s="2">
        <v>2</v>
      </c>
      <c r="C99" s="5" t="s">
        <v>201</v>
      </c>
      <c r="D99" s="2" t="str">
        <f t="shared" ref="D99" si="47">"&lt;UcdProperty("""&amp;B96&amp;""", UnihanPropertyCategory."&amp;B98&amp;", UnicodePropertyStatus."&amp;B97&amp;")&gt;"</f>
        <v>&lt;UcdProperty("kKSC0", UnihanPropertyCategory.Other Mappings, UnicodePropertyStatus.Provisional)&gt;</v>
      </c>
    </row>
    <row r="100" spans="1:4" x14ac:dyDescent="0.25">
      <c r="A100" s="1" t="s">
        <v>7</v>
      </c>
      <c r="B100" s="2" t="s">
        <v>8</v>
      </c>
      <c r="C100" s="3" t="str">
        <f t="shared" ref="C100:C104" si="48">"Unihan "&amp;SUBSTITUTE(SUBSTITUTE(SUBSTITUTE(C99,"""",""""""),"“","““"),"”","””")</f>
        <v>Unihan KS X 1001:1992</v>
      </c>
      <c r="D100" s="2" t="str">
        <f t="shared" ref="D100" si="49">"&lt;UcdCategoryUnihan(UnihanPropertyCategory."&amp;B98&amp;"), DisplayName("""&amp;C100&amp;""")&gt;"</f>
        <v>&lt;UcdCategoryUnihan(UnihanPropertyCategory.Other Mappings), DisplayName("Unihan KS X 1001:1992")&gt;</v>
      </c>
    </row>
    <row r="101" spans="1:4" x14ac:dyDescent="0.25">
      <c r="A101" s="1" t="s">
        <v>9</v>
      </c>
      <c r="B101" s="2" t="s">
        <v>17</v>
      </c>
      <c r="C101" s="5" t="s">
        <v>182</v>
      </c>
      <c r="D101" s="2" t="str">
        <f>"Public ReadOnly Property Han"&amp;MID(B96,2,LEN(B96)-1) &amp; " As "&amp;IF(C101&lt;&gt;"",C101,"String")&amp;IF(B100="space","()","")&amp;"\n"&amp;"Get"</f>
        <v>Public ReadOnly Property HanKSC0 As Integer()\nGet</v>
      </c>
    </row>
    <row r="102" spans="1:4" x14ac:dyDescent="0.25">
      <c r="A102" s="1" t="s">
        <v>11</v>
      </c>
      <c r="B102" s="2" t="s">
        <v>42</v>
      </c>
      <c r="C102" s="5" t="s">
        <v>183</v>
      </c>
      <c r="D102" s="2" t="str">
        <f>"        Return "&amp;IF(C102="",IF(B100="space","GetStringArray","GetPropertyValue"),C102)&amp;"("""&amp;B96&amp;""")"</f>
        <v xml:space="preserve">        Return GetIntArray("kKSC0")</v>
      </c>
    </row>
    <row r="103" spans="1:4" x14ac:dyDescent="0.25">
      <c r="C103" s="8" t="str">
        <f>SUBSTITUTE(SUBSTITUTE(SUBSTITUTE(SUBSTITUTE(MID(B102,FIND(C98,B102)+LEN(C98),LEN(B102)),"&amp;","&amp;amp;"),"&lt;","&amp;lt;")," _"," &lt;em&gt;"),"_ ","&lt;/em&gt; ")</f>
        <v/>
      </c>
      <c r="D103" s="2" t="str">
        <f>"    End Get"&amp;"\n"&amp;"End Property"</f>
        <v xml:space="preserve">    End Get\nEnd Property</v>
      </c>
    </row>
    <row r="104" spans="1:4" x14ac:dyDescent="0.25">
      <c r="A104" s="1">
        <v>1</v>
      </c>
      <c r="C104" s="1" t="str">
        <f>IF(B104&lt;&gt;"","\n''' &lt;para&gt;"&amp;SUBSTITUTE(SUBSTITUTE(B104,"&amp;","&amp;amp;"),"&lt;","&amp;lt;")&amp;"&lt;/para&gt;","")</f>
        <v/>
      </c>
    </row>
    <row r="105" spans="1:4" x14ac:dyDescent="0.25">
      <c r="A105" s="1" t="s">
        <v>0</v>
      </c>
      <c r="B105" s="2" t="s">
        <v>43</v>
      </c>
      <c r="C105" s="7" t="str">
        <f>SUBSTITUTE(SUBSTITUTE(SUBSTITUTE(SUBSTITUTE(MID(B111,1,FIND(C107,B111)+LEN(C107)-1),"&amp;","&amp;amp;"),"&lt;","&amp;lt;")," _"," &lt;em&gt;"),"_ ","&lt;/em&gt; ")</f>
        <v>The KS X 1002:1991 (KS C 5657-1991) mapping for this character in ku/ten form.</v>
      </c>
      <c r="D105" s="2" t="str">
        <f>"''' &lt;summary&gt;"&amp;C105&amp;"&lt;/summary&gt;"</f>
        <v>''' &lt;summary&gt;The KS X 1002:1991 (KS C 5657-1991) mapping for this character in ku/ten form.&lt;/summary&gt;</v>
      </c>
    </row>
    <row r="106" spans="1:4" x14ac:dyDescent="0.25">
      <c r="A106" s="1" t="s">
        <v>2</v>
      </c>
      <c r="B106" s="2" t="s">
        <v>3</v>
      </c>
      <c r="C106" s="9" t="str">
        <f>C112&amp;C113</f>
        <v/>
      </c>
      <c r="D106" s="2" t="str">
        <f>IF(C106&lt;&gt;"","''' &lt;remarks&gt;"&amp;C106&amp;"&lt;/remarks&gt;","")</f>
        <v/>
      </c>
    </row>
    <row r="107" spans="1:4" x14ac:dyDescent="0.25">
      <c r="A107" s="1" t="s">
        <v>4</v>
      </c>
      <c r="B107" s="2" t="s">
        <v>16</v>
      </c>
      <c r="C107" s="4" t="s">
        <v>184</v>
      </c>
      <c r="D107" s="2" t="str">
        <f t="shared" ref="D107" si="50">"&lt;XmlAttribute("""&amp;B105&amp;""")&gt;"</f>
        <v>&lt;XmlAttribute("kKSC1")&gt;</v>
      </c>
    </row>
    <row r="108" spans="1:4" x14ac:dyDescent="0.25">
      <c r="A108" s="1" t="s">
        <v>6</v>
      </c>
      <c r="B108" s="2">
        <v>2</v>
      </c>
      <c r="C108" s="5" t="s">
        <v>202</v>
      </c>
      <c r="D108" s="2" t="str">
        <f t="shared" ref="D108" si="51">"&lt;UcdProperty("""&amp;B105&amp;""", UnihanPropertyCategory."&amp;B107&amp;", UnicodePropertyStatus."&amp;B106&amp;")&gt;"</f>
        <v>&lt;UcdProperty("kKSC1", UnihanPropertyCategory.Other Mappings, UnicodePropertyStatus.Provisional)&gt;</v>
      </c>
    </row>
    <row r="109" spans="1:4" x14ac:dyDescent="0.25">
      <c r="A109" s="1" t="s">
        <v>7</v>
      </c>
      <c r="B109" s="2" t="s">
        <v>8</v>
      </c>
      <c r="C109" s="3" t="str">
        <f t="shared" ref="C109:C113" si="52">"Unihan "&amp;SUBSTITUTE(SUBSTITUTE(SUBSTITUTE(C108,"""",""""""),"“","““"),"”","””")</f>
        <v>Unihan KS X 1002:1991</v>
      </c>
      <c r="D109" s="2" t="str">
        <f t="shared" ref="D109" si="53">"&lt;UcdCategoryUnihan(UnihanPropertyCategory."&amp;B107&amp;"), DisplayName("""&amp;C109&amp;""")&gt;"</f>
        <v>&lt;UcdCategoryUnihan(UnihanPropertyCategory.Other Mappings), DisplayName("Unihan KS X 1002:1991")&gt;</v>
      </c>
    </row>
    <row r="110" spans="1:4" x14ac:dyDescent="0.25">
      <c r="A110" s="1" t="s">
        <v>9</v>
      </c>
      <c r="B110" s="2" t="s">
        <v>17</v>
      </c>
      <c r="C110" s="5" t="s">
        <v>182</v>
      </c>
      <c r="D110" s="2" t="str">
        <f>"Public ReadOnly Property Han"&amp;MID(B105,2,LEN(B105)-1) &amp; " As "&amp;IF(C110&lt;&gt;"",C110,"String")&amp;IF(B109="space","()","")&amp;"\n"&amp;"Get"</f>
        <v>Public ReadOnly Property HanKSC1 As Integer()\nGet</v>
      </c>
    </row>
    <row r="111" spans="1:4" x14ac:dyDescent="0.25">
      <c r="A111" s="1" t="s">
        <v>11</v>
      </c>
      <c r="B111" s="2" t="s">
        <v>44</v>
      </c>
      <c r="C111" s="5" t="s">
        <v>183</v>
      </c>
      <c r="D111" s="2" t="str">
        <f>"        Return "&amp;IF(C111="",IF(B109="space","GetStringArray","GetPropertyValue"),C111)&amp;"("""&amp;B105&amp;""")"</f>
        <v xml:space="preserve">        Return GetIntArray("kKSC1")</v>
      </c>
    </row>
    <row r="112" spans="1:4" x14ac:dyDescent="0.25">
      <c r="C112" s="10" t="str">
        <f>SUBSTITUTE(SUBSTITUTE(SUBSTITUTE(SUBSTITUTE(MID(B111,FIND(C107,B111)+LEN(C107),LEN(B111)),"&amp;","&amp;amp;"),"&lt;","&amp;lt;")," _"," &lt;em&gt;"),"_ ","&lt;/em&gt; ")</f>
        <v/>
      </c>
      <c r="D112" s="2" t="str">
        <f>"    End Get"&amp;"\n"&amp;"End Property"</f>
        <v xml:space="preserve">    End Get\nEnd Property</v>
      </c>
    </row>
    <row r="113" spans="1:4" x14ac:dyDescent="0.25">
      <c r="A113" s="1">
        <v>1</v>
      </c>
      <c r="C113" s="1" t="str">
        <f>IF(B113&lt;&gt;"","\n''' &lt;para&gt;"&amp;SUBSTITUTE(SUBSTITUTE(B113,"&amp;","&amp;amp;"),"&lt;","&amp;lt;")&amp;"&lt;/para&gt;","")</f>
        <v/>
      </c>
    </row>
    <row r="114" spans="1:4" x14ac:dyDescent="0.25">
      <c r="A114" s="1" t="s">
        <v>0</v>
      </c>
      <c r="B114" s="2" t="s">
        <v>45</v>
      </c>
      <c r="C114" s="7" t="str">
        <f>SUBSTITUTE(SUBSTITUTE(SUBSTITUTE(SUBSTITUTE(MID(B120,1,FIND(C116,B120)+LEN(C116)-1),"&amp;","&amp;amp;"),"&lt;","&amp;lt;")," _"," &lt;em&gt;"),"_ ","&lt;/em&gt; ")</f>
        <v>The index of this character in A Practical Cantonese-English Dictionary by Sidney Lau, Hong Kong: The Government Printer, 1977.</v>
      </c>
      <c r="D114" s="2" t="str">
        <f>"''' &lt;summary&gt;"&amp;C114&amp;"&lt;/summary&gt;"</f>
        <v>''' &lt;summary&gt;The index of this character in A Practical Cantonese-English Dictionary by Sidney Lau, Hong Kong: The Government Printer, 1977.&lt;/summary&gt;</v>
      </c>
    </row>
    <row r="115" spans="1:4" ht="30" x14ac:dyDescent="0.25">
      <c r="A115" s="1" t="s">
        <v>2</v>
      </c>
      <c r="B115" s="2" t="s">
        <v>3</v>
      </c>
      <c r="C115" s="3" t="str">
        <f>C121&amp;C122</f>
        <v>\n''' &lt;para&gt;The index consists of an integer. Missing indices indicate unencoded characters which are being submitted to the IRG for inclusion in future versions of the standard.&lt;/para&gt;</v>
      </c>
      <c r="D115" s="2" t="str">
        <f>IF(C115&lt;&gt;"","''' &lt;remarks&gt;"&amp;C115&amp;"&lt;/remarks&gt;","")</f>
        <v>''' &lt;remarks&gt;\n''' &lt;para&gt;The index consists of an integer. Missing indices indicate unencoded characters which are being submitted to the IRG for inclusion in future versions of the standard.&lt;/para&gt;&lt;/remarks&gt;</v>
      </c>
    </row>
    <row r="116" spans="1:4" x14ac:dyDescent="0.25">
      <c r="A116" s="1" t="s">
        <v>4</v>
      </c>
      <c r="B116" s="2" t="s">
        <v>25</v>
      </c>
      <c r="C116" s="4" t="s">
        <v>184</v>
      </c>
      <c r="D116" s="2" t="str">
        <f t="shared" ref="D116" si="54">"&lt;XmlAttribute("""&amp;B114&amp;""")&gt;"</f>
        <v>&lt;XmlAttribute("kLau")&gt;</v>
      </c>
    </row>
    <row r="117" spans="1:4" x14ac:dyDescent="0.25">
      <c r="A117" s="1" t="s">
        <v>6</v>
      </c>
      <c r="B117" s="6">
        <v>36894</v>
      </c>
      <c r="C117" s="5" t="s">
        <v>203</v>
      </c>
      <c r="D117" s="2" t="str">
        <f t="shared" ref="D117" si="55">"&lt;UcdProperty("""&amp;B114&amp;""", UnihanPropertyCategory."&amp;B116&amp;", UnicodePropertyStatus."&amp;B115&amp;")&gt;"</f>
        <v>&lt;UcdProperty("kLau", UnihanPropertyCategory.Dictionary Indices, UnicodePropertyStatus.Provisional)&gt;</v>
      </c>
    </row>
    <row r="118" spans="1:4" x14ac:dyDescent="0.25">
      <c r="A118" s="1" t="s">
        <v>7</v>
      </c>
      <c r="B118" s="2" t="s">
        <v>8</v>
      </c>
      <c r="C118" s="3" t="str">
        <f t="shared" ref="C118:C122" si="56">"Unihan "&amp;SUBSTITUTE(SUBSTITUTE(SUBSTITUTE(C117,"""",""""""),"“","““"),"”","””")</f>
        <v>Unihan Lau</v>
      </c>
      <c r="D118" s="2" t="str">
        <f t="shared" ref="D118" si="57">"&lt;UcdCategoryUnihan(UnihanPropertyCategory."&amp;B116&amp;"), DisplayName("""&amp;C118&amp;""")&gt;"</f>
        <v>&lt;UcdCategoryUnihan(UnihanPropertyCategory.Dictionary Indices), DisplayName("Unihan Lau")&gt;</v>
      </c>
    </row>
    <row r="119" spans="1:4" x14ac:dyDescent="0.25">
      <c r="A119" s="1" t="s">
        <v>9</v>
      </c>
      <c r="B119" s="2" t="s">
        <v>46</v>
      </c>
      <c r="C119" s="5" t="s">
        <v>182</v>
      </c>
      <c r="D119" s="2" t="str">
        <f>"Public ReadOnly Property Han"&amp;MID(B114,2,LEN(B114)-1) &amp; " As "&amp;IF(C119&lt;&gt;"",C119,"String")&amp;IF(B118="space","()","")&amp;"\n"&amp;"Get"</f>
        <v>Public ReadOnly Property HanLau As Integer()\nGet</v>
      </c>
    </row>
    <row r="120" spans="1:4" ht="30" x14ac:dyDescent="0.25">
      <c r="A120" s="1" t="s">
        <v>11</v>
      </c>
      <c r="B120" s="2" t="s">
        <v>47</v>
      </c>
      <c r="C120" s="5" t="s">
        <v>183</v>
      </c>
      <c r="D120" s="2" t="str">
        <f>"        Return "&amp;IF(C120="",IF(B118="space","GetStringArray","GetPropertyValue"),C120)&amp;"("""&amp;B114&amp;""")"</f>
        <v xml:space="preserve">        Return GetIntArray("kLau")</v>
      </c>
    </row>
    <row r="121" spans="1:4" x14ac:dyDescent="0.25">
      <c r="C121" s="8" t="str">
        <f>SUBSTITUTE(SUBSTITUTE(SUBSTITUTE(SUBSTITUTE(MID(B120,FIND(C116,B120)+LEN(C116),LEN(B120)),"&amp;","&amp;amp;"),"&lt;","&amp;lt;")," _"," &lt;em&gt;"),"_ ","&lt;/em&gt; ")</f>
        <v/>
      </c>
      <c r="D121" s="2" t="str">
        <f>"    End Get"&amp;"\n"&amp;"End Property"</f>
        <v xml:space="preserve">    End Get\nEnd Property</v>
      </c>
    </row>
    <row r="122" spans="1:4" ht="30" x14ac:dyDescent="0.25">
      <c r="B122" s="2" t="s">
        <v>48</v>
      </c>
      <c r="C122" s="1" t="str">
        <f>IF(B122&lt;&gt;"","\n''' &lt;para&gt;"&amp;SUBSTITUTE(SUBSTITUTE(B122,"&amp;","&amp;amp;"),"&lt;","&amp;lt;")&amp;"&lt;/para&gt;","")</f>
        <v>\n''' &lt;para&gt;The index consists of an integer. Missing indices indicate unencoded characters which are being submitted to the IRG for inclusion in future versions of the standard.&lt;/para&gt;</v>
      </c>
    </row>
    <row r="123" spans="1:4" x14ac:dyDescent="0.25">
      <c r="A123" s="1">
        <v>1</v>
      </c>
    </row>
    <row r="124" spans="1:4" x14ac:dyDescent="0.25">
      <c r="A124" s="1" t="s">
        <v>0</v>
      </c>
      <c r="B124" s="2" t="s">
        <v>49</v>
      </c>
      <c r="C124" s="7" t="str">
        <f>SUBSTITUTE(SUBSTITUTE(SUBSTITUTE(SUBSTITUTE(MID(B130,1,FIND(C126,B130)+LEN(C126)-1),"&amp;","&amp;amp;"),"&lt;","&amp;lt;")," _"," &lt;em&gt;"),"_ ","&lt;/em&gt; ")</f>
        <v xml:space="preserve">The PRC telegraph code for this character, </v>
      </c>
      <c r="D124" s="2" t="str">
        <f>"''' &lt;summary&gt;"&amp;C124&amp;"&lt;/summary&gt;"</f>
        <v>''' &lt;summary&gt;The PRC telegraph code for this character, &lt;/summary&gt;</v>
      </c>
    </row>
    <row r="125" spans="1:4" ht="30" x14ac:dyDescent="0.25">
      <c r="A125" s="1" t="s">
        <v>2</v>
      </c>
      <c r="B125" s="2" t="s">
        <v>3</v>
      </c>
      <c r="C125" s="3" t="str">
        <f>C131&amp;C132</f>
        <v>derived from “Kanzi denpou koudo henkan-hyou” (“Chinese character telegraph code conversion table”), Lin Jinyi, KDD Engineering and Consulting, Tokyo, 1984.</v>
      </c>
      <c r="D125" s="2" t="str">
        <f>IF(C125&lt;&gt;"","''' &lt;remarks&gt;"&amp;C125&amp;"&lt;/remarks&gt;","")</f>
        <v>''' &lt;remarks&gt;derived from “Kanzi denpou koudo henkan-hyou” (“Chinese character telegraph code conversion table”), Lin Jinyi, KDD Engineering and Consulting, Tokyo, 1984.&lt;/remarks&gt;</v>
      </c>
    </row>
    <row r="126" spans="1:4" x14ac:dyDescent="0.25">
      <c r="A126" s="1" t="s">
        <v>4</v>
      </c>
      <c r="B126" s="2" t="s">
        <v>16</v>
      </c>
      <c r="C126" s="4" t="s">
        <v>187</v>
      </c>
      <c r="D126" s="2" t="str">
        <f t="shared" ref="D126" si="58">"&lt;XmlAttribute("""&amp;B124&amp;""")&gt;"</f>
        <v>&lt;XmlAttribute("kMainlandTelegraph")&gt;</v>
      </c>
    </row>
    <row r="127" spans="1:4" x14ac:dyDescent="0.25">
      <c r="A127" s="1" t="s">
        <v>6</v>
      </c>
      <c r="B127" s="2">
        <v>2</v>
      </c>
      <c r="C127" s="5" t="s">
        <v>204</v>
      </c>
      <c r="D127" s="2" t="str">
        <f t="shared" ref="D127" si="59">"&lt;UcdProperty("""&amp;B124&amp;""", UnihanPropertyCategory."&amp;B126&amp;", UnicodePropertyStatus."&amp;B125&amp;")&gt;"</f>
        <v>&lt;UcdProperty("kMainlandTelegraph", UnihanPropertyCategory.Other Mappings, UnicodePropertyStatus.Provisional)&gt;</v>
      </c>
    </row>
    <row r="128" spans="1:4" x14ac:dyDescent="0.25">
      <c r="A128" s="1" t="s">
        <v>7</v>
      </c>
      <c r="B128" s="2" t="s">
        <v>8</v>
      </c>
      <c r="C128" s="3" t="str">
        <f t="shared" ref="C128:C132" si="60">"Unihan "&amp;SUBSTITUTE(SUBSTITUTE(SUBSTITUTE(C127,"""",""""""),"“","““"),"”","””")</f>
        <v>Unihan Chinese Telegraph</v>
      </c>
      <c r="D128" s="2" t="str">
        <f t="shared" ref="D128" si="61">"&lt;UcdCategoryUnihan(UnihanPropertyCategory."&amp;B126&amp;"), DisplayName("""&amp;C128&amp;""")&gt;"</f>
        <v>&lt;UcdCategoryUnihan(UnihanPropertyCategory.Other Mappings), DisplayName("Unihan Chinese Telegraph")&gt;</v>
      </c>
    </row>
    <row r="129" spans="1:4" x14ac:dyDescent="0.25">
      <c r="A129" s="1" t="s">
        <v>9</v>
      </c>
      <c r="B129" s="2" t="s">
        <v>17</v>
      </c>
      <c r="C129" s="5" t="s">
        <v>182</v>
      </c>
      <c r="D129" s="2" t="str">
        <f>"Public ReadOnly Property Han"&amp;MID(B124,2,LEN(B124)-1) &amp; " As "&amp;IF(C129&lt;&gt;"",C129,"String")&amp;IF(B128="space","()","")&amp;"\n"&amp;"Get"</f>
        <v>Public ReadOnly Property HanMainlandTelegraph As Integer()\nGet</v>
      </c>
    </row>
    <row r="130" spans="1:4" ht="45" x14ac:dyDescent="0.25">
      <c r="A130" s="1" t="s">
        <v>11</v>
      </c>
      <c r="B130" s="2" t="s">
        <v>50</v>
      </c>
      <c r="C130" s="5" t="s">
        <v>183</v>
      </c>
      <c r="D130" s="2" t="str">
        <f>"        Return "&amp;IF(C130="",IF(B128="space","GetStringArray","GetPropertyValue"),C130)&amp;"("""&amp;B124&amp;""")"</f>
        <v xml:space="preserve">        Return GetIntArray("kMainlandTelegraph")</v>
      </c>
    </row>
    <row r="131" spans="1:4" x14ac:dyDescent="0.25">
      <c r="C131" s="8" t="str">
        <f>SUBSTITUTE(SUBSTITUTE(SUBSTITUTE(SUBSTITUTE(MID(B130,FIND(C126,B130)+LEN(C126),LEN(B130)),"&amp;","&amp;amp;"),"&lt;","&amp;lt;")," _"," &lt;em&gt;"),"_ ","&lt;/em&gt; ")</f>
        <v>derived from “Kanzi denpou koudo henkan-hyou” (“Chinese character telegraph code conversion table”), Lin Jinyi, KDD Engineering and Consulting, Tokyo, 1984.</v>
      </c>
      <c r="D131" s="2" t="str">
        <f>"    End Get"&amp;"\n"&amp;"End Property"</f>
        <v xml:space="preserve">    End Get\nEnd Property</v>
      </c>
    </row>
    <row r="132" spans="1:4" x14ac:dyDescent="0.25">
      <c r="A132" s="1">
        <v>1</v>
      </c>
      <c r="C132" s="1" t="str">
        <f>IF(B132&lt;&gt;"","\n''' &lt;para&gt;"&amp;SUBSTITUTE(SUBSTITUTE(B132,"&amp;","&amp;amp;"),"&lt;","&amp;lt;")&amp;"&lt;/para&gt;","")</f>
        <v/>
      </c>
    </row>
    <row r="133" spans="1:4" x14ac:dyDescent="0.25">
      <c r="A133" s="1" t="s">
        <v>0</v>
      </c>
      <c r="B133" s="2" t="s">
        <v>51</v>
      </c>
      <c r="C133" s="7" t="str">
        <f>SUBSTITUTE(SUBSTITUTE(SUBSTITUTE(SUBSTITUTE(MID(B139,1,FIND(C135,B139)+LEN(C135)-1),"&amp;","&amp;amp;"),"&lt;","&amp;lt;")," _"," &lt;em&gt;"),"_ ","&lt;/em&gt; ")</f>
        <v xml:space="preserve">The Mandarin pronunciation(s) for this character in pinyin; </v>
      </c>
      <c r="D133" s="2" t="str">
        <f>"''' &lt;summary&gt;"&amp;C133&amp;"&lt;/summary&gt;"</f>
        <v>''' &lt;summary&gt;The Mandarin pronunciation(s) for this character in pinyin; &lt;/summary&gt;</v>
      </c>
    </row>
    <row r="134" spans="1:4" x14ac:dyDescent="0.25">
      <c r="A134" s="1" t="s">
        <v>2</v>
      </c>
      <c r="B134" s="2" t="s">
        <v>3</v>
      </c>
      <c r="C134" s="3" t="str">
        <f>C140&amp;C141</f>
        <v>Mandarin pronunciations are sorted in order of frequency, not alphabetically.</v>
      </c>
      <c r="D134" s="2" t="str">
        <f>IF(C134&lt;&gt;"","''' &lt;remarks&gt;"&amp;C134&amp;"&lt;/remarks&gt;","")</f>
        <v>''' &lt;remarks&gt;Mandarin pronunciations are sorted in order of frequency, not alphabetically.&lt;/remarks&gt;</v>
      </c>
    </row>
    <row r="135" spans="1:4" x14ac:dyDescent="0.25">
      <c r="A135" s="1" t="s">
        <v>4</v>
      </c>
      <c r="B135" s="2" t="s">
        <v>5</v>
      </c>
      <c r="C135" s="4" t="s">
        <v>188</v>
      </c>
      <c r="D135" s="2" t="str">
        <f t="shared" ref="D135" si="62">"&lt;XmlAttribute("""&amp;B133&amp;""")&gt;"</f>
        <v>&lt;XmlAttribute("kMandarin")&gt;</v>
      </c>
    </row>
    <row r="136" spans="1:4" x14ac:dyDescent="0.25">
      <c r="A136" s="1" t="s">
        <v>6</v>
      </c>
      <c r="B136" s="2">
        <v>2</v>
      </c>
      <c r="C136" s="5" t="s">
        <v>205</v>
      </c>
      <c r="D136" s="2" t="str">
        <f t="shared" ref="D136" si="63">"&lt;UcdProperty("""&amp;B133&amp;""", UnihanPropertyCategory."&amp;B135&amp;", UnicodePropertyStatus."&amp;B134&amp;")&gt;"</f>
        <v>&lt;UcdProperty("kMandarin", UnihanPropertyCategory.Readings, UnicodePropertyStatus.Provisional)&gt;</v>
      </c>
    </row>
    <row r="137" spans="1:4" x14ac:dyDescent="0.25">
      <c r="A137" s="1" t="s">
        <v>7</v>
      </c>
      <c r="B137" s="2" t="s">
        <v>8</v>
      </c>
      <c r="C137" s="3" t="str">
        <f t="shared" ref="C137:C141" si="64">"Unihan "&amp;SUBSTITUTE(SUBSTITUTE(SUBSTITUTE(C136,"""",""""""),"“","““"),"”","””")</f>
        <v>Unihan Mandarin</v>
      </c>
      <c r="D137" s="2" t="str">
        <f t="shared" ref="D137" si="65">"&lt;UcdCategoryUnihan(UnihanPropertyCategory."&amp;B135&amp;"), DisplayName("""&amp;C137&amp;""")&gt;"</f>
        <v>&lt;UcdCategoryUnihan(UnihanPropertyCategory.Readings), DisplayName("Unihan Mandarin")&gt;</v>
      </c>
    </row>
    <row r="138" spans="1:4" x14ac:dyDescent="0.25">
      <c r="A138" s="1" t="s">
        <v>9</v>
      </c>
      <c r="B138" s="2" t="s">
        <v>52</v>
      </c>
      <c r="C138" s="5"/>
      <c r="D138" s="2" t="str">
        <f>"Public ReadOnly Property Han"&amp;MID(B133,2,LEN(B133)-1) &amp; " As "&amp;IF(C138&lt;&gt;"",C138,"String")&amp;IF(B137="space","()","")&amp;"\n"&amp;"Get"</f>
        <v>Public ReadOnly Property HanMandarin As String()\nGet</v>
      </c>
    </row>
    <row r="139" spans="1:4" ht="30" x14ac:dyDescent="0.25">
      <c r="A139" s="1" t="s">
        <v>11</v>
      </c>
      <c r="B139" s="2" t="s">
        <v>53</v>
      </c>
      <c r="C139" s="5"/>
      <c r="D139" s="2" t="str">
        <f>"        Return "&amp;IF(C139="",IF(B137="space","GetStringArray","GetPropertyValue"),C139)&amp;"("""&amp;B133&amp;""")"</f>
        <v xml:space="preserve">        Return GetStringArray("kMandarin")</v>
      </c>
    </row>
    <row r="140" spans="1:4" x14ac:dyDescent="0.25">
      <c r="C140" s="8" t="str">
        <f>SUBSTITUTE(SUBSTITUTE(SUBSTITUTE(SUBSTITUTE(MID(B139,FIND(C135,B139)+LEN(C135),LEN(B139)),"&amp;","&amp;amp;"),"&lt;","&amp;lt;")," _"," &lt;em&gt;"),"_ ","&lt;/em&gt; ")</f>
        <v>Mandarin pronunciations are sorted in order of frequency, not alphabetically.</v>
      </c>
      <c r="D140" s="2" t="str">
        <f>"    End Get"&amp;"\n"&amp;"End Property"</f>
        <v xml:space="preserve">    End Get\nEnd Property</v>
      </c>
    </row>
    <row r="141" spans="1:4" x14ac:dyDescent="0.25">
      <c r="A141" s="1">
        <v>1</v>
      </c>
      <c r="C141" s="1" t="str">
        <f>IF(B141&lt;&gt;"","\n''' &lt;para&gt;"&amp;SUBSTITUTE(SUBSTITUTE(B141,"&amp;","&amp;amp;"),"&lt;","&amp;lt;")&amp;"&lt;/para&gt;","")</f>
        <v/>
      </c>
    </row>
    <row r="142" spans="1:4" x14ac:dyDescent="0.25">
      <c r="A142" s="1" t="s">
        <v>0</v>
      </c>
      <c r="B142" s="2" t="s">
        <v>54</v>
      </c>
      <c r="C142" s="7" t="str">
        <f>SUBSTITUTE(SUBSTITUTE(SUBSTITUTE(SUBSTITUTE(MID(B148,1,FIND(C144,B148)+LEN(C144)-1),"&amp;","&amp;amp;"),"&lt;","&amp;lt;")," _"," &lt;em&gt;"),"_ ","&lt;/em&gt; ")</f>
        <v>The index of this character in Mathews’ Chinese-English Dictionary by Robert H. Mathews, Cambrige: Harvard University Press, 1975.</v>
      </c>
      <c r="D142" s="2" t="str">
        <f>"''' &lt;summary&gt;"&amp;C142&amp;"&lt;/summary&gt;"</f>
        <v>''' &lt;summary&gt;The index of this character in Mathews’ Chinese-English Dictionary by Robert H. Mathews, Cambrige: Harvard University Press, 1975.&lt;/summary&gt;</v>
      </c>
    </row>
    <row r="143" spans="1:4" ht="30" x14ac:dyDescent="0.25">
      <c r="A143" s="1" t="s">
        <v>2</v>
      </c>
      <c r="B143" s="2" t="s">
        <v>3</v>
      </c>
      <c r="C143" s="3" t="str">
        <f>C149&amp;C150</f>
        <v>\n''' &lt;para&gt;Note that the field name is kMatthews instead of kMathews to maintain compatibility with earlier versions of this file, where it was inadvertently misspelled.&lt;/para&gt;</v>
      </c>
      <c r="D143" s="2" t="str">
        <f>IF(C143&lt;&gt;"","''' &lt;remarks&gt;"&amp;C143&amp;"&lt;/remarks&gt;","")</f>
        <v>''' &lt;remarks&gt;\n''' &lt;para&gt;Note that the field name is kMatthews instead of kMathews to maintain compatibility with earlier versions of this file, where it was inadvertently misspelled.&lt;/para&gt;&lt;/remarks&gt;</v>
      </c>
    </row>
    <row r="144" spans="1:4" x14ac:dyDescent="0.25">
      <c r="A144" s="1" t="s">
        <v>4</v>
      </c>
      <c r="B144" s="2" t="s">
        <v>25</v>
      </c>
      <c r="C144" s="4" t="s">
        <v>189</v>
      </c>
      <c r="D144" s="2" t="str">
        <f t="shared" ref="D144" si="66">"&lt;XmlAttribute("""&amp;B142&amp;""")&gt;"</f>
        <v>&lt;XmlAttribute("kMatthews")&gt;</v>
      </c>
    </row>
    <row r="145" spans="1:4" x14ac:dyDescent="0.25">
      <c r="A145" s="1" t="s">
        <v>6</v>
      </c>
      <c r="B145" s="2">
        <v>2</v>
      </c>
      <c r="C145" s="5" t="s">
        <v>206</v>
      </c>
      <c r="D145" s="2" t="str">
        <f t="shared" ref="D145" si="67">"&lt;UcdProperty("""&amp;B142&amp;""", UnihanPropertyCategory."&amp;B144&amp;", UnicodePropertyStatus."&amp;B143&amp;")&gt;"</f>
        <v>&lt;UcdProperty("kMatthews", UnihanPropertyCategory.Dictionary Indices, UnicodePropertyStatus.Provisional)&gt;</v>
      </c>
    </row>
    <row r="146" spans="1:4" x14ac:dyDescent="0.25">
      <c r="A146" s="1" t="s">
        <v>7</v>
      </c>
      <c r="B146" s="2" t="s">
        <v>8</v>
      </c>
      <c r="C146" s="3" t="str">
        <f t="shared" ref="C146:C150" si="68">"Unihan "&amp;SUBSTITUTE(SUBSTITUTE(SUBSTITUTE(C145,"""",""""""),"“","““"),"”","””")</f>
        <v>Unihan Matthews</v>
      </c>
      <c r="D146" s="2" t="str">
        <f t="shared" ref="D146" si="69">"&lt;UcdCategoryUnihan(UnihanPropertyCategory."&amp;B144&amp;"), DisplayName("""&amp;C146&amp;""")&gt;"</f>
        <v>&lt;UcdCategoryUnihan(UnihanPropertyCategory.Dictionary Indices), DisplayName("Unihan Matthews")&gt;</v>
      </c>
    </row>
    <row r="147" spans="1:4" x14ac:dyDescent="0.25">
      <c r="A147" s="1" t="s">
        <v>9</v>
      </c>
      <c r="B147" s="2" t="s">
        <v>55</v>
      </c>
      <c r="C147" s="5"/>
      <c r="D147" s="2" t="str">
        <f>"Public ReadOnly Property Han"&amp;MID(B142,2,LEN(B142)-1) &amp; " As "&amp;IF(C147&lt;&gt;"",C147,"String")&amp;IF(B146="space","()","")&amp;"\n"&amp;"Get"</f>
        <v>Public ReadOnly Property HanMatthews As String()\nGet</v>
      </c>
    </row>
    <row r="148" spans="1:4" ht="30" x14ac:dyDescent="0.25">
      <c r="A148" s="1" t="s">
        <v>11</v>
      </c>
      <c r="B148" s="2" t="s">
        <v>56</v>
      </c>
      <c r="C148" s="5"/>
      <c r="D148" s="2" t="str">
        <f>"        Return "&amp;IF(C148="",IF(B146="space","GetStringArray","GetPropertyValue"),C148)&amp;"("""&amp;B142&amp;""")"</f>
        <v xml:space="preserve">        Return GetStringArray("kMatthews")</v>
      </c>
    </row>
    <row r="149" spans="1:4" x14ac:dyDescent="0.25">
      <c r="C149" s="8" t="str">
        <f>SUBSTITUTE(SUBSTITUTE(SUBSTITUTE(SUBSTITUTE(MID(B148,FIND(C144,B148)+LEN(C144),LEN(B148)),"&amp;","&amp;amp;"),"&lt;","&amp;lt;")," _"," &lt;em&gt;"),"_ ","&lt;/em&gt; ")</f>
        <v/>
      </c>
      <c r="D149" s="2" t="str">
        <f>"    End Get"&amp;"\n"&amp;"End Property"</f>
        <v xml:space="preserve">    End Get\nEnd Property</v>
      </c>
    </row>
    <row r="150" spans="1:4" ht="30" x14ac:dyDescent="0.25">
      <c r="B150" s="2" t="s">
        <v>57</v>
      </c>
      <c r="C150" s="1" t="str">
        <f>IF(B150&lt;&gt;"","\n''' &lt;para&gt;"&amp;SUBSTITUTE(SUBSTITUTE(B150,"&amp;","&amp;amp;"),"&lt;","&amp;lt;")&amp;"&lt;/para&gt;","")</f>
        <v>\n''' &lt;para&gt;Note that the field name is kMatthews instead of kMathews to maintain compatibility with earlier versions of this file, where it was inadvertently misspelled.&lt;/para&gt;</v>
      </c>
    </row>
    <row r="151" spans="1:4" x14ac:dyDescent="0.25">
      <c r="A151" s="1">
        <v>1</v>
      </c>
    </row>
    <row r="152" spans="1:4" ht="30" x14ac:dyDescent="0.25">
      <c r="A152" s="1" t="s">
        <v>0</v>
      </c>
      <c r="B152" s="2" t="s">
        <v>58</v>
      </c>
      <c r="C152" s="7" t="str">
        <f>SUBSTITUTE(SUBSTITUTE(SUBSTITUTE(SUBSTITUTE(MID(B158,1,FIND(C154,B158)+LEN(C154)-1),"&amp;","&amp;amp;"),"&lt;","&amp;lt;")," _"," &lt;em&gt;"),"_ ","&lt;/em&gt; ")</f>
        <v>The index of this character in the Student’s Cantonese-English Dictionary by Bernard F. Meyer and Theodore F. Wempe (3rd edition, 1947).</v>
      </c>
      <c r="D152" s="2" t="str">
        <f>"''' &lt;summary&gt;"&amp;C152&amp;"&lt;/summary&gt;"</f>
        <v>''' &lt;summary&gt;The index of this character in the Student’s Cantonese-English Dictionary by Bernard F. Meyer and Theodore F. Wempe (3rd edition, 1947).&lt;/summary&gt;</v>
      </c>
    </row>
    <row r="153" spans="1:4" ht="45" x14ac:dyDescent="0.25">
      <c r="A153" s="1" t="s">
        <v>2</v>
      </c>
      <c r="B153" s="2" t="s">
        <v>3</v>
      </c>
      <c r="C153" s="3" t="str">
        <f>C159&amp;C160</f>
        <v xml:space="preserve"> The index is an integer, optionally followed by a lower-case Latin letter if the listing is in a subsidiary entry and not a main one. In some cases where the character is found in the radical-stroke index, but not in the main body of the dictionary, the integer is followed by an asterisk (e.g., U+50E5, which is listed as 736* as well as 1185a).</v>
      </c>
      <c r="D153" s="2" t="str">
        <f>IF(C153&lt;&gt;"","''' &lt;remarks&gt;"&amp;C153&amp;"&lt;/remarks&gt;","")</f>
        <v>''' &lt;remarks&gt; The index is an integer, optionally followed by a lower-case Latin letter if the listing is in a subsidiary entry and not a main one. In some cases where the character is found in the radical-stroke index, but not in the main body of the dictionary, the integer is followed by an asterisk (e.g., U+50E5, which is listed as 736* as well as 1185a).&lt;/remarks&gt;</v>
      </c>
    </row>
    <row r="154" spans="1:4" x14ac:dyDescent="0.25">
      <c r="A154" s="1" t="s">
        <v>4</v>
      </c>
      <c r="B154" s="2" t="s">
        <v>25</v>
      </c>
      <c r="C154" s="4" t="s">
        <v>190</v>
      </c>
      <c r="D154" s="2" t="str">
        <f t="shared" ref="D154" si="70">"&lt;XmlAttribute("""&amp;B152&amp;""")&gt;"</f>
        <v>&lt;XmlAttribute("kMeyerWempe")&gt;</v>
      </c>
    </row>
    <row r="155" spans="1:4" x14ac:dyDescent="0.25">
      <c r="A155" s="1" t="s">
        <v>6</v>
      </c>
      <c r="B155" s="2">
        <v>3.1</v>
      </c>
      <c r="C155" s="5" t="s">
        <v>207</v>
      </c>
      <c r="D155" s="2" t="str">
        <f t="shared" ref="D155" si="71">"&lt;UcdProperty("""&amp;B152&amp;""", UnihanPropertyCategory."&amp;B154&amp;", UnicodePropertyStatus."&amp;B153&amp;")&gt;"</f>
        <v>&lt;UcdProperty("kMeyerWempe", UnihanPropertyCategory.Dictionary Indices, UnicodePropertyStatus.Provisional)&gt;</v>
      </c>
    </row>
    <row r="156" spans="1:4" x14ac:dyDescent="0.25">
      <c r="A156" s="1" t="s">
        <v>7</v>
      </c>
      <c r="B156" s="2" t="s">
        <v>8</v>
      </c>
      <c r="C156" s="3" t="str">
        <f t="shared" ref="C156:C160" si="72">"Unihan "&amp;SUBSTITUTE(SUBSTITUTE(SUBSTITUTE(C155,"""",""""""),"“","““"),"”","””")</f>
        <v>Unihan Meyer &amp; Wempe</v>
      </c>
      <c r="D156" s="2" t="str">
        <f t="shared" ref="D156" si="73">"&lt;UcdCategoryUnihan(UnihanPropertyCategory."&amp;B154&amp;"), DisplayName("""&amp;C156&amp;""")&gt;"</f>
        <v>&lt;UcdCategoryUnihan(UnihanPropertyCategory.Dictionary Indices), DisplayName("Unihan Meyer &amp; Wempe")&gt;</v>
      </c>
    </row>
    <row r="157" spans="1:4" x14ac:dyDescent="0.25">
      <c r="A157" s="1" t="s">
        <v>9</v>
      </c>
      <c r="B157" s="2" t="s">
        <v>59</v>
      </c>
      <c r="C157" s="5"/>
      <c r="D157" s="2" t="str">
        <f>"Public ReadOnly Property Han"&amp;MID(B152,2,LEN(B152)-1) &amp; " As "&amp;IF(C157&lt;&gt;"",C157,"String")&amp;IF(B156="space","()","")&amp;"\n"&amp;"Get"</f>
        <v>Public ReadOnly Property HanMeyerWempe As String()\nGet</v>
      </c>
    </row>
    <row r="158" spans="1:4" ht="90" x14ac:dyDescent="0.25">
      <c r="A158" s="1" t="s">
        <v>11</v>
      </c>
      <c r="B158" s="2" t="s">
        <v>60</v>
      </c>
      <c r="C158" s="5"/>
      <c r="D158" s="2" t="str">
        <f>"        Return "&amp;IF(C158="",IF(B156="space","GetStringArray","GetPropertyValue"),C158)&amp;"("""&amp;B152&amp;""")"</f>
        <v xml:space="preserve">        Return GetStringArray("kMeyerWempe")</v>
      </c>
    </row>
    <row r="159" spans="1:4" x14ac:dyDescent="0.25">
      <c r="C159" s="8" t="str">
        <f>SUBSTITUTE(SUBSTITUTE(SUBSTITUTE(SUBSTITUTE(MID(B158,FIND(C154,B158)+LEN(C154),LEN(B158)),"&amp;","&amp;amp;"),"&lt;","&amp;lt;")," _"," &lt;em&gt;"),"_ ","&lt;/em&gt; ")</f>
        <v xml:space="preserve"> The index is an integer, optionally followed by a lower-case Latin letter if the listing is in a subsidiary entry and not a main one. In some cases where the character is found in the radical-stroke index, but not in the main body of the dictionary, the integer is followed by an asterisk (e.g., U+50E5, which is listed as 736* as well as 1185a).</v>
      </c>
      <c r="D159" s="2" t="str">
        <f>"    End Get"&amp;"\n"&amp;"End Property"</f>
        <v xml:space="preserve">    End Get\nEnd Property</v>
      </c>
    </row>
    <row r="160" spans="1:4" x14ac:dyDescent="0.25">
      <c r="A160" s="1">
        <v>1</v>
      </c>
      <c r="C160" s="1" t="str">
        <f>IF(B160&lt;&gt;"","\n''' &lt;para&gt;"&amp;SUBSTITUTE(SUBSTITUTE(B160,"&amp;","&amp;amp;"),"&lt;","&amp;lt;")&amp;"&lt;/para&gt;","")</f>
        <v/>
      </c>
    </row>
    <row r="161" spans="1:4" x14ac:dyDescent="0.25">
      <c r="A161" s="1" t="s">
        <v>0</v>
      </c>
      <c r="B161" s="2" t="s">
        <v>61</v>
      </c>
      <c r="C161" s="7" t="str">
        <f>SUBSTITUTE(SUBSTITUTE(SUBSTITUTE(SUBSTITUTE(MID(B167,1,FIND(C163,B167)+LEN(C163)-1),"&amp;","&amp;amp;"),"&lt;","&amp;lt;")," _"," &lt;em&gt;"),"_ ","&lt;/em&gt; ")</f>
        <v>The index of this character in the Dae Kanwa Ziten, aka Morohashi dictionary (Japanese) used in the four-dictionary sorting algorithm.</v>
      </c>
      <c r="D161" s="2" t="str">
        <f>"''' &lt;summary&gt;"&amp;C161&amp;"&lt;/summary&gt;"</f>
        <v>''' &lt;summary&gt;The index of this character in the Dae Kanwa Ziten, aka Morohashi dictionary (Japanese) used in the four-dictionary sorting algorithm.&lt;/summary&gt;</v>
      </c>
    </row>
    <row r="162" spans="1:4" x14ac:dyDescent="0.25">
      <c r="A162" s="1" t="s">
        <v>2</v>
      </c>
      <c r="B162" s="2" t="s">
        <v>3</v>
      </c>
      <c r="C162" s="3" t="str">
        <f>C168&amp;C169</f>
        <v>\n''' &lt;para&gt;The edition used is the revised edition, published in Tokyo by Taishuukan Shoten, 1986.&lt;/para&gt;</v>
      </c>
      <c r="D162" s="2" t="str">
        <f>IF(C162&lt;&gt;"","''' &lt;remarks&gt;"&amp;C162&amp;"&lt;/remarks&gt;","")</f>
        <v>''' &lt;remarks&gt;\n''' &lt;para&gt;The edition used is the revised edition, published in Tokyo by Taishuukan Shoten, 1986.&lt;/para&gt;&lt;/remarks&gt;</v>
      </c>
    </row>
    <row r="163" spans="1:4" x14ac:dyDescent="0.25">
      <c r="A163" s="1" t="s">
        <v>4</v>
      </c>
      <c r="B163" s="2" t="s">
        <v>25</v>
      </c>
      <c r="C163" s="4" t="s">
        <v>184</v>
      </c>
      <c r="D163" s="2" t="str">
        <f t="shared" ref="D163" si="74">"&lt;XmlAttribute("""&amp;B161&amp;""")&gt;"</f>
        <v>&lt;XmlAttribute("kMorohashi")&gt;</v>
      </c>
    </row>
    <row r="164" spans="1:4" x14ac:dyDescent="0.25">
      <c r="A164" s="1" t="s">
        <v>6</v>
      </c>
      <c r="B164" s="2">
        <v>2</v>
      </c>
      <c r="C164" s="5" t="s">
        <v>208</v>
      </c>
      <c r="D164" s="2" t="str">
        <f t="shared" ref="D164" si="75">"&lt;UcdProperty("""&amp;B161&amp;""", UnihanPropertyCategory."&amp;B163&amp;", UnicodePropertyStatus."&amp;B162&amp;")&gt;"</f>
        <v>&lt;UcdProperty("kMorohashi", UnihanPropertyCategory.Dictionary Indices, UnicodePropertyStatus.Provisional)&gt;</v>
      </c>
    </row>
    <row r="165" spans="1:4" x14ac:dyDescent="0.25">
      <c r="A165" s="1" t="s">
        <v>7</v>
      </c>
      <c r="B165" s="2" t="s">
        <v>8</v>
      </c>
      <c r="C165" s="3" t="str">
        <f t="shared" ref="C165:C169" si="76">"Unihan "&amp;SUBSTITUTE(SUBSTITUTE(SUBSTITUTE(C164,"""",""""""),"“","““"),"”","””")</f>
        <v>Unihan Morohashi</v>
      </c>
      <c r="D165" s="2" t="str">
        <f t="shared" ref="D165" si="77">"&lt;UcdCategoryUnihan(UnihanPropertyCategory."&amp;B163&amp;"), DisplayName("""&amp;C165&amp;""")&gt;"</f>
        <v>&lt;UcdCategoryUnihan(UnihanPropertyCategory.Dictionary Indices), DisplayName("Unihan Morohashi")&gt;</v>
      </c>
    </row>
    <row r="166" spans="1:4" x14ac:dyDescent="0.25">
      <c r="A166" s="1" t="s">
        <v>9</v>
      </c>
      <c r="B166" s="2" t="s">
        <v>62</v>
      </c>
      <c r="C166" s="5"/>
      <c r="D166" s="2" t="str">
        <f>"Public ReadOnly Property Han"&amp;MID(B161,2,LEN(B161)-1) &amp; " As "&amp;IF(C166&lt;&gt;"",C166,"String")&amp;IF(B165="space","()","")&amp;"\n"&amp;"Get"</f>
        <v>Public ReadOnly Property HanMorohashi As String()\nGet</v>
      </c>
    </row>
    <row r="167" spans="1:4" ht="30" x14ac:dyDescent="0.25">
      <c r="A167" s="1" t="s">
        <v>11</v>
      </c>
      <c r="B167" s="2" t="s">
        <v>63</v>
      </c>
      <c r="C167" s="5"/>
      <c r="D167" s="2" t="str">
        <f>"        Return "&amp;IF(C167="",IF(B165="space","GetStringArray","GetPropertyValue"),C167)&amp;"("""&amp;B161&amp;""")"</f>
        <v xml:space="preserve">        Return GetStringArray("kMorohashi")</v>
      </c>
    </row>
    <row r="168" spans="1:4" x14ac:dyDescent="0.25">
      <c r="C168" s="8" t="str">
        <f>SUBSTITUTE(SUBSTITUTE(SUBSTITUTE(SUBSTITUTE(MID(B167,FIND(C163,B167)+LEN(C163),LEN(B167)),"&amp;","&amp;amp;"),"&lt;","&amp;lt;")," _"," &lt;em&gt;"),"_ ","&lt;/em&gt; ")</f>
        <v/>
      </c>
      <c r="D168" s="2" t="str">
        <f>"    End Get"&amp;"\n"&amp;"End Property"</f>
        <v xml:space="preserve">    End Get\nEnd Property</v>
      </c>
    </row>
    <row r="169" spans="1:4" x14ac:dyDescent="0.25">
      <c r="B169" s="2" t="s">
        <v>64</v>
      </c>
      <c r="C169" s="1" t="str">
        <f>IF(B169&lt;&gt;"","\n''' &lt;para&gt;"&amp;SUBSTITUTE(SUBSTITUTE(B169,"&amp;","&amp;amp;"),"&lt;","&amp;lt;")&amp;"&lt;/para&gt;","")</f>
        <v>\n''' &lt;para&gt;The edition used is the revised edition, published in Tokyo by Taishuukan Shoten, 1986.&lt;/para&gt;</v>
      </c>
    </row>
    <row r="170" spans="1:4" x14ac:dyDescent="0.25">
      <c r="A170" s="1">
        <v>1</v>
      </c>
    </row>
    <row r="171" spans="1:4" ht="30" x14ac:dyDescent="0.25">
      <c r="A171" s="1" t="s">
        <v>0</v>
      </c>
      <c r="B171" s="2" t="s">
        <v>65</v>
      </c>
      <c r="C171" s="7" t="str">
        <f>SUBSTITUTE(SUBSTITUTE(SUBSTITUTE(SUBSTITUTE(MID(B177,1,FIND(C173,B177)+LEN(C173)-1),"&amp;","&amp;amp;"),"&lt;","&amp;lt;")," _"," &lt;em&gt;"),"_ ","&lt;/em&gt; ")</f>
        <v>The index of this character in The Modern Reader’s Japanese-English Character Dictionary by Andrew Nathaniel Nelson, Rutland, Vermont: Charles E. Tuttle Company, 1974.</v>
      </c>
      <c r="D171" s="2" t="str">
        <f>"''' &lt;summary&gt;"&amp;C171&amp;"&lt;/summary&gt;"</f>
        <v>''' &lt;summary&gt;The index of this character in The Modern Reader’s Japanese-English Character Dictionary by Andrew Nathaniel Nelson, Rutland, Vermont: Charles E. Tuttle Company, 1974.&lt;/summary&gt;</v>
      </c>
    </row>
    <row r="172" spans="1:4" x14ac:dyDescent="0.25">
      <c r="A172" s="1" t="s">
        <v>2</v>
      </c>
      <c r="B172" s="2" t="s">
        <v>3</v>
      </c>
      <c r="C172" s="3" t="str">
        <f>C178&amp;C179</f>
        <v/>
      </c>
      <c r="D172" s="2" t="str">
        <f>IF(C172&lt;&gt;"","''' &lt;remarks&gt;"&amp;C172&amp;"&lt;/remarks&gt;","")</f>
        <v/>
      </c>
    </row>
    <row r="173" spans="1:4" x14ac:dyDescent="0.25">
      <c r="A173" s="1" t="s">
        <v>4</v>
      </c>
      <c r="B173" s="2" t="s">
        <v>25</v>
      </c>
      <c r="C173" s="4" t="s">
        <v>185</v>
      </c>
      <c r="D173" s="2" t="str">
        <f t="shared" ref="D173" si="78">"&lt;XmlAttribute("""&amp;B171&amp;""")&gt;"</f>
        <v>&lt;XmlAttribute("kNelson")&gt;</v>
      </c>
    </row>
    <row r="174" spans="1:4" x14ac:dyDescent="0.25">
      <c r="A174" s="1" t="s">
        <v>6</v>
      </c>
      <c r="B174" s="2">
        <v>2</v>
      </c>
      <c r="C174" s="5" t="s">
        <v>209</v>
      </c>
      <c r="D174" s="2" t="str">
        <f t="shared" ref="D174" si="79">"&lt;UcdProperty("""&amp;B171&amp;""", UnihanPropertyCategory."&amp;B173&amp;", UnicodePropertyStatus."&amp;B172&amp;")&gt;"</f>
        <v>&lt;UcdProperty("kNelson", UnihanPropertyCategory.Dictionary Indices, UnicodePropertyStatus.Provisional)&gt;</v>
      </c>
    </row>
    <row r="175" spans="1:4" x14ac:dyDescent="0.25">
      <c r="A175" s="1" t="s">
        <v>7</v>
      </c>
      <c r="B175" s="2" t="s">
        <v>8</v>
      </c>
      <c r="C175" s="3" t="str">
        <f t="shared" ref="C175:C179" si="80">"Unihan "&amp;SUBSTITUTE(SUBSTITUTE(SUBSTITUTE(C174,"""",""""""),"“","““"),"”","””")</f>
        <v>Unihan Nelson</v>
      </c>
      <c r="D175" s="2" t="str">
        <f t="shared" ref="D175" si="81">"&lt;UcdCategoryUnihan(UnihanPropertyCategory."&amp;B173&amp;"), DisplayName("""&amp;C175&amp;""")&gt;"</f>
        <v>&lt;UcdCategoryUnihan(UnihanPropertyCategory.Dictionary Indices), DisplayName("Unihan Nelson")&gt;</v>
      </c>
    </row>
    <row r="176" spans="1:4" x14ac:dyDescent="0.25">
      <c r="A176" s="1" t="s">
        <v>9</v>
      </c>
      <c r="B176" s="2" t="s">
        <v>17</v>
      </c>
      <c r="C176" s="5" t="s">
        <v>182</v>
      </c>
      <c r="D176" s="2" t="str">
        <f>"Public ReadOnly Property Han"&amp;MID(B171,2,LEN(B171)-1) &amp; " As "&amp;IF(C176&lt;&gt;"",C176,"String")&amp;IF(B175="space","()","")&amp;"\n"&amp;"Get"</f>
        <v>Public ReadOnly Property HanNelson As Integer()\nGet</v>
      </c>
    </row>
    <row r="177" spans="1:4" ht="45" x14ac:dyDescent="0.25">
      <c r="A177" s="1" t="s">
        <v>11</v>
      </c>
      <c r="B177" s="2" t="s">
        <v>66</v>
      </c>
      <c r="C177" s="5" t="s">
        <v>183</v>
      </c>
      <c r="D177" s="2" t="str">
        <f>"        Return "&amp;IF(C177="",IF(B175="space","GetStringArray","GetPropertyValue"),C177)&amp;"("""&amp;B171&amp;""")"</f>
        <v xml:space="preserve">        Return GetIntArray("kNelson")</v>
      </c>
    </row>
    <row r="178" spans="1:4" x14ac:dyDescent="0.25">
      <c r="C178" s="8" t="str">
        <f>SUBSTITUTE(SUBSTITUTE(SUBSTITUTE(SUBSTITUTE(MID(B177,FIND(C173,B177)+LEN(C173),LEN(B177)),"&amp;","&amp;amp;"),"&lt;","&amp;lt;")," _"," &lt;em&gt;"),"_ ","&lt;/em&gt; ")</f>
        <v/>
      </c>
      <c r="D178" s="2" t="str">
        <f>"    End Get"&amp;"\n"&amp;"End Property"</f>
        <v xml:space="preserve">    End Get\nEnd Property</v>
      </c>
    </row>
    <row r="179" spans="1:4" x14ac:dyDescent="0.25">
      <c r="A179" s="1">
        <v>1</v>
      </c>
      <c r="C179" s="1" t="str">
        <f>IF(B179&lt;&gt;"","\n''' &lt;para&gt;"&amp;SUBSTITUTE(SUBSTITUTE(B179,"&amp;","&amp;amp;"),"&lt;","&amp;lt;")&amp;"&lt;/para&gt;","")</f>
        <v/>
      </c>
    </row>
    <row r="180" spans="1:4" x14ac:dyDescent="0.25">
      <c r="A180" s="1" t="s">
        <v>0</v>
      </c>
      <c r="B180" s="2" t="s">
        <v>67</v>
      </c>
      <c r="C180" s="7" t="str">
        <f>SUBSTITUTE(SUBSTITUTE(SUBSTITUTE(SUBSTITUTE(MID(B186,1,FIND(C182,B186)+LEN(C182)-1),"&amp;","&amp;amp;"),"&lt;","&amp;lt;")," _"," &lt;em&gt;"),"_ ","&lt;/em&gt; ")</f>
        <v>The numeric value for the character in certain unusual, specialized contexts.</v>
      </c>
      <c r="D180" s="2" t="str">
        <f>"''' &lt;summary&gt;"&amp;C180&amp;"&lt;/summary&gt;"</f>
        <v>''' &lt;summary&gt;The numeric value for the character in certain unusual, specialized contexts.&lt;/summary&gt;</v>
      </c>
    </row>
    <row r="181" spans="1:4" ht="30" x14ac:dyDescent="0.25">
      <c r="A181" s="1" t="s">
        <v>2</v>
      </c>
      <c r="B181" s="2" t="s">
        <v>68</v>
      </c>
      <c r="C181" s="3" t="str">
        <f>C187&amp;C188</f>
        <v>\n''' &lt;para&gt;The three numeric-value fields should have no overlap; that is, characters with a kOtherNumeric value should not have a kAccountingNumeric or kPrimaryNumeric value as well.&lt;/para&gt;</v>
      </c>
      <c r="D181" s="2" t="str">
        <f>IF(C181&lt;&gt;"","''' &lt;remarks&gt;"&amp;C181&amp;"&lt;/remarks&gt;","")</f>
        <v>''' &lt;remarks&gt;\n''' &lt;para&gt;The three numeric-value fields should have no overlap; that is, characters with a kOtherNumeric value should not have a kAccountingNumeric or kPrimaryNumeric value as well.&lt;/para&gt;&lt;/remarks&gt;</v>
      </c>
    </row>
    <row r="182" spans="1:4" x14ac:dyDescent="0.25">
      <c r="A182" s="1" t="s">
        <v>4</v>
      </c>
      <c r="B182" s="2" t="s">
        <v>69</v>
      </c>
      <c r="C182" s="4" t="s">
        <v>184</v>
      </c>
      <c r="D182" s="2" t="str">
        <f t="shared" ref="D182" si="82">"&lt;XmlAttribute("""&amp;B180&amp;""")&gt;"</f>
        <v>&lt;XmlAttribute("kOtherNumeric")&gt;</v>
      </c>
    </row>
    <row r="183" spans="1:4" x14ac:dyDescent="0.25">
      <c r="A183" s="1" t="s">
        <v>6</v>
      </c>
      <c r="B183" s="2">
        <v>3.2</v>
      </c>
      <c r="C183" s="5" t="s">
        <v>210</v>
      </c>
      <c r="D183" s="2" t="str">
        <f t="shared" ref="D183" si="83">"&lt;UcdProperty("""&amp;B180&amp;""", UnihanPropertyCategory."&amp;B182&amp;", UnicodePropertyStatus."&amp;B181&amp;")&gt;"</f>
        <v>&lt;UcdProperty("kOtherNumeric", UnihanPropertyCategory.Numeric Values, UnicodePropertyStatus.Informative)&gt;</v>
      </c>
    </row>
    <row r="184" spans="1:4" x14ac:dyDescent="0.25">
      <c r="A184" s="1" t="s">
        <v>7</v>
      </c>
      <c r="B184" s="2" t="s">
        <v>8</v>
      </c>
      <c r="C184" s="3" t="str">
        <f t="shared" ref="C184:C188" si="84">"Unihan "&amp;SUBSTITUTE(SUBSTITUTE(SUBSTITUTE(C183,"""",""""""),"“","““"),"”","””")</f>
        <v>Unihan Other Numeric</v>
      </c>
      <c r="D184" s="2" t="str">
        <f t="shared" ref="D184" si="85">"&lt;UcdCategoryUnihan(UnihanPropertyCategory."&amp;B182&amp;"), DisplayName("""&amp;C184&amp;""")&gt;"</f>
        <v>&lt;UcdCategoryUnihan(UnihanPropertyCategory.Numeric Values), DisplayName("Unihan Other Numeric")&gt;</v>
      </c>
    </row>
    <row r="185" spans="1:4" x14ac:dyDescent="0.25">
      <c r="A185" s="1" t="s">
        <v>9</v>
      </c>
      <c r="B185" s="2" t="s">
        <v>70</v>
      </c>
      <c r="C185" s="5" t="s">
        <v>182</v>
      </c>
      <c r="D185" s="2" t="str">
        <f>"Public ReadOnly Property Han"&amp;MID(B180,2,LEN(B180)-1) &amp; " As "&amp;IF(C185&lt;&gt;"",C185,"String")&amp;IF(B184="space","()","")&amp;"\n"&amp;"Get"</f>
        <v>Public ReadOnly Property HanOtherNumeric As Integer()\nGet</v>
      </c>
    </row>
    <row r="186" spans="1:4" x14ac:dyDescent="0.25">
      <c r="A186" s="1" t="s">
        <v>11</v>
      </c>
      <c r="B186" s="2" t="s">
        <v>71</v>
      </c>
      <c r="C186" s="5" t="s">
        <v>183</v>
      </c>
      <c r="D186" s="2" t="str">
        <f>"        Return "&amp;IF(C186="",IF(B184="space","GetStringArray","GetPropertyValue"),C186)&amp;"("""&amp;B180&amp;""")"</f>
        <v xml:space="preserve">        Return GetIntArray("kOtherNumeric")</v>
      </c>
    </row>
    <row r="187" spans="1:4" x14ac:dyDescent="0.25">
      <c r="C187" s="8" t="str">
        <f>SUBSTITUTE(SUBSTITUTE(SUBSTITUTE(SUBSTITUTE(MID(B186,FIND(C182,B186)+LEN(C182),LEN(B186)),"&amp;","&amp;amp;"),"&lt;","&amp;lt;")," _"," &lt;em&gt;"),"_ ","&lt;/em&gt; ")</f>
        <v/>
      </c>
      <c r="D187" s="2" t="str">
        <f>"    End Get"&amp;"\n"&amp;"End Property"</f>
        <v xml:space="preserve">    End Get\nEnd Property</v>
      </c>
    </row>
    <row r="188" spans="1:4" ht="45" x14ac:dyDescent="0.25">
      <c r="B188" s="2" t="s">
        <v>72</v>
      </c>
      <c r="C188" s="1" t="str">
        <f>IF(B188&lt;&gt;"","\n''' &lt;para&gt;"&amp;SUBSTITUTE(SUBSTITUTE(B188,"&amp;","&amp;amp;"),"&lt;","&amp;lt;")&amp;"&lt;/para&gt;","")</f>
        <v>\n''' &lt;para&gt;The three numeric-value fields should have no overlap; that is, characters with a kOtherNumeric value should not have a kAccountingNumeric or kPrimaryNumeric value as well.&lt;/para&gt;</v>
      </c>
    </row>
    <row r="189" spans="1:4" x14ac:dyDescent="0.25">
      <c r="A189" s="1">
        <v>1</v>
      </c>
    </row>
    <row r="190" spans="1:4" ht="30" x14ac:dyDescent="0.25">
      <c r="A190" s="1" t="s">
        <v>0</v>
      </c>
      <c r="B190" s="2" t="s">
        <v>73</v>
      </c>
      <c r="C190" s="7" t="str">
        <f>SUBSTITUTE(SUBSTITUTE(SUBSTITUTE(SUBSTITUTE(MID(B196,1,FIND(C192,B196)+LEN(C192)-1),"&amp;","&amp;amp;"),"&lt;","&amp;lt;")," _"," &lt;em&gt;"),"_,","&lt;/em&gt;,")</f>
        <v>The phonetic index for the character from &lt;em&gt;Ten Thousand Characters: An Analytic Dictionary&lt;/em&gt;, by G. Hugh Casey, S.J. Hong Kong: Kelley and Walsh, 1980.</v>
      </c>
      <c r="D190" s="2" t="str">
        <f>"''' &lt;summary&gt;"&amp;C190&amp;"&lt;/summary&gt;"</f>
        <v>''' &lt;summary&gt;The phonetic index for the character from &lt;em&gt;Ten Thousand Characters: An Analytic Dictionary&lt;/em&gt;, by G. Hugh Casey, S.J. Hong Kong: Kelley and Walsh, 1980.&lt;/summary&gt;</v>
      </c>
    </row>
    <row r="191" spans="1:4" x14ac:dyDescent="0.25">
      <c r="A191" s="1" t="s">
        <v>2</v>
      </c>
      <c r="B191" s="2" t="s">
        <v>3</v>
      </c>
      <c r="C191" s="3" t="str">
        <f>C197&amp;C198</f>
        <v/>
      </c>
      <c r="D191" s="2" t="str">
        <f>IF(C191&lt;&gt;"","''' &lt;remarks&gt;"&amp;C191&amp;"&lt;/remarks&gt;","")</f>
        <v/>
      </c>
    </row>
    <row r="192" spans="1:4" x14ac:dyDescent="0.25">
      <c r="A192" s="1" t="s">
        <v>4</v>
      </c>
      <c r="B192" s="2" t="s">
        <v>74</v>
      </c>
      <c r="C192" s="4" t="s">
        <v>212</v>
      </c>
      <c r="D192" s="2" t="str">
        <f t="shared" ref="D192" si="86">"&lt;XmlAttribute("""&amp;B190&amp;""")&gt;"</f>
        <v>&lt;XmlAttribute("kPhonetic")&gt;</v>
      </c>
    </row>
    <row r="193" spans="1:4" x14ac:dyDescent="0.25">
      <c r="A193" s="1" t="s">
        <v>6</v>
      </c>
      <c r="B193" s="2">
        <v>3.1</v>
      </c>
      <c r="C193" s="5" t="s">
        <v>211</v>
      </c>
      <c r="D193" s="2" t="str">
        <f t="shared" ref="D193" si="87">"&lt;UcdProperty("""&amp;B190&amp;""", UnihanPropertyCategory."&amp;B192&amp;", UnicodePropertyStatus."&amp;B191&amp;")&gt;"</f>
        <v>&lt;UcdProperty("kPhonetic", UnihanPropertyCategory.Dictionary-like Data, UnicodePropertyStatus.Provisional)&gt;</v>
      </c>
    </row>
    <row r="194" spans="1:4" x14ac:dyDescent="0.25">
      <c r="A194" s="1" t="s">
        <v>7</v>
      </c>
      <c r="B194" s="2" t="s">
        <v>8</v>
      </c>
      <c r="C194" s="3" t="str">
        <f t="shared" ref="C194:C198" si="88">"Unihan "&amp;SUBSTITUTE(SUBSTITUTE(SUBSTITUTE(C193,"""",""""""),"“","““"),"”","””")</f>
        <v>Unihan Phonetic</v>
      </c>
      <c r="D194" s="2" t="str">
        <f t="shared" ref="D194" si="89">"&lt;UcdCategoryUnihan(UnihanPropertyCategory."&amp;B192&amp;"), DisplayName("""&amp;C194&amp;""")&gt;"</f>
        <v>&lt;UcdCategoryUnihan(UnihanPropertyCategory.Dictionary-like Data), DisplayName("Unihan Phonetic")&gt;</v>
      </c>
    </row>
    <row r="195" spans="1:4" x14ac:dyDescent="0.25">
      <c r="A195" s="1" t="s">
        <v>9</v>
      </c>
      <c r="B195" s="2" t="s">
        <v>75</v>
      </c>
      <c r="C195" s="5"/>
      <c r="D195" s="2" t="str">
        <f>"Public ReadOnly Property Han"&amp;MID(B190,2,LEN(B190)-1) &amp; " As "&amp;IF(C195&lt;&gt;"",C195,"String")&amp;IF(B194="space","()","")&amp;"\n"&amp;"Get"</f>
        <v>Public ReadOnly Property HanPhonetic As String()\nGet</v>
      </c>
    </row>
    <row r="196" spans="1:4" ht="30" x14ac:dyDescent="0.25">
      <c r="A196" s="1" t="s">
        <v>11</v>
      </c>
      <c r="B196" s="2" t="s">
        <v>76</v>
      </c>
      <c r="C196" s="5"/>
      <c r="D196" s="2" t="str">
        <f>"        Return "&amp;IF(C196="",IF(B194="space","GetStringArray","GetPropertyValue"),C196)&amp;"("""&amp;B190&amp;""")"</f>
        <v xml:space="preserve">        Return GetStringArray("kPhonetic")</v>
      </c>
    </row>
    <row r="197" spans="1:4" x14ac:dyDescent="0.25">
      <c r="C197" s="8" t="str">
        <f>SUBSTITUTE(SUBSTITUTE(SUBSTITUTE(SUBSTITUTE(MID(B196,FIND(C192,B196)+LEN(C192),LEN(B196)),"&amp;","&amp;amp;"),"&lt;","&amp;lt;")," _"," &lt;em&gt;"),"_ ","&lt;/em&gt; ")</f>
        <v/>
      </c>
      <c r="D197" s="2" t="str">
        <f>"    End Get"&amp;"\n"&amp;"End Property"</f>
        <v xml:space="preserve">    End Get\nEnd Property</v>
      </c>
    </row>
    <row r="198" spans="1:4" x14ac:dyDescent="0.25">
      <c r="A198" s="1">
        <v>1</v>
      </c>
      <c r="C198" s="1" t="str">
        <f>IF(B198&lt;&gt;"","\n''' &lt;para&gt;"&amp;SUBSTITUTE(SUBSTITUTE(B198,"&amp;","&amp;amp;"),"&lt;","&amp;lt;")&amp;"&lt;/para&gt;","")</f>
        <v/>
      </c>
    </row>
    <row r="199" spans="1:4" x14ac:dyDescent="0.25">
      <c r="A199" s="1" t="s">
        <v>0</v>
      </c>
      <c r="B199" s="2" t="s">
        <v>77</v>
      </c>
      <c r="C199" s="7" t="str">
        <f>SUBSTITUTE(SUBSTITUTE(SUBSTITUTE(SUBSTITUTE(MID(B205,1,FIND(C201,B205)+LEN(C201)-1),"&amp;","&amp;amp;"),"&lt;","&amp;lt;")," _"," &lt;em&gt;"),"_ ","&lt;/em&gt; ")</f>
        <v>The value of the character when used in the writing of numbers in the standard fashion.</v>
      </c>
      <c r="D199" s="2" t="str">
        <f>"''' &lt;summary&gt;"&amp;C199&amp;"&lt;/summary&gt;"</f>
        <v>''' &lt;summary&gt;The value of the character when used in the writing of numbers in the standard fashion.&lt;/summary&gt;</v>
      </c>
    </row>
    <row r="200" spans="1:4" ht="30" x14ac:dyDescent="0.25">
      <c r="A200" s="1" t="s">
        <v>2</v>
      </c>
      <c r="B200" s="2" t="s">
        <v>68</v>
      </c>
      <c r="C200" s="3" t="str">
        <f>C206&amp;C207</f>
        <v>\n''' &lt;para&gt;The three numeric-value fields should have no overlap; that is, characters with a kPrimaryNumeric value should not have a kAccountingNumeric or kOtherNumeric value as well.&lt;/para&gt;</v>
      </c>
      <c r="D200" s="2" t="str">
        <f>IF(C200&lt;&gt;"","''' &lt;remarks&gt;"&amp;C200&amp;"&lt;/remarks&gt;","")</f>
        <v>''' &lt;remarks&gt;\n''' &lt;para&gt;The three numeric-value fields should have no overlap; that is, characters with a kPrimaryNumeric value should not have a kAccountingNumeric or kOtherNumeric value as well.&lt;/para&gt;&lt;/remarks&gt;</v>
      </c>
    </row>
    <row r="201" spans="1:4" x14ac:dyDescent="0.25">
      <c r="A201" s="1" t="s">
        <v>4</v>
      </c>
      <c r="B201" s="2" t="s">
        <v>69</v>
      </c>
      <c r="C201" s="4" t="s">
        <v>184</v>
      </c>
      <c r="D201" s="2" t="str">
        <f t="shared" ref="D201" si="90">"&lt;XmlAttribute("""&amp;B199&amp;""")&gt;"</f>
        <v>&lt;XmlAttribute("kPrimaryNumeric")&gt;</v>
      </c>
    </row>
    <row r="202" spans="1:4" x14ac:dyDescent="0.25">
      <c r="A202" s="1" t="s">
        <v>6</v>
      </c>
      <c r="B202" s="2">
        <v>3.2</v>
      </c>
      <c r="C202" s="5" t="s">
        <v>213</v>
      </c>
      <c r="D202" s="2" t="str">
        <f t="shared" ref="D202" si="91">"&lt;UcdProperty("""&amp;B199&amp;""", UnihanPropertyCategory."&amp;B201&amp;", UnicodePropertyStatus."&amp;B200&amp;")&gt;"</f>
        <v>&lt;UcdProperty("kPrimaryNumeric", UnihanPropertyCategory.Numeric Values, UnicodePropertyStatus.Informative)&gt;</v>
      </c>
    </row>
    <row r="203" spans="1:4" x14ac:dyDescent="0.25">
      <c r="A203" s="1" t="s">
        <v>7</v>
      </c>
      <c r="B203" s="2" t="s">
        <v>8</v>
      </c>
      <c r="C203" s="3" t="str">
        <f t="shared" ref="C203:C207" si="92">"Unihan "&amp;SUBSTITUTE(SUBSTITUTE(SUBSTITUTE(C202,"""",""""""),"“","““"),"”","””")</f>
        <v>Unihan Primary Numeric</v>
      </c>
      <c r="D203" s="2" t="str">
        <f t="shared" ref="D203" si="93">"&lt;UcdCategoryUnihan(UnihanPropertyCategory."&amp;B201&amp;"), DisplayName("""&amp;C203&amp;""")&gt;"</f>
        <v>&lt;UcdCategoryUnihan(UnihanPropertyCategory.Numeric Values), DisplayName("Unihan Primary Numeric")&gt;</v>
      </c>
    </row>
    <row r="204" spans="1:4" x14ac:dyDescent="0.25">
      <c r="A204" s="1" t="s">
        <v>9</v>
      </c>
      <c r="B204" s="2" t="s">
        <v>70</v>
      </c>
      <c r="C204" s="5" t="s">
        <v>182</v>
      </c>
      <c r="D204" s="2" t="str">
        <f>"Public ReadOnly Property Han"&amp;MID(B199,2,LEN(B199)-1) &amp; " As "&amp;IF(C204&lt;&gt;"",C204,"String")&amp;IF(B203="space","()","")&amp;"\n"&amp;"Get"</f>
        <v>Public ReadOnly Property HanPrimaryNumeric As Integer()\nGet</v>
      </c>
    </row>
    <row r="205" spans="1:4" x14ac:dyDescent="0.25">
      <c r="A205" s="1" t="s">
        <v>11</v>
      </c>
      <c r="B205" s="2" t="s">
        <v>78</v>
      </c>
      <c r="C205" s="5" t="s">
        <v>183</v>
      </c>
      <c r="D205" s="2" t="str">
        <f>"        Return "&amp;IF(C205="",IF(B203="space","GetStringArray","GetPropertyValue"),C205)&amp;"("""&amp;B199&amp;""")"</f>
        <v xml:space="preserve">        Return GetIntArray("kPrimaryNumeric")</v>
      </c>
    </row>
    <row r="206" spans="1:4" x14ac:dyDescent="0.25">
      <c r="C206" s="8" t="str">
        <f>SUBSTITUTE(SUBSTITUTE(SUBSTITUTE(SUBSTITUTE(MID(B205,FIND(C201,B205)+LEN(C201),LEN(B205)),"&amp;","&amp;amp;"),"&lt;","&amp;lt;")," _"," &lt;em&gt;"),"_ ","&lt;/em&gt; ")</f>
        <v/>
      </c>
      <c r="D206" s="2" t="str">
        <f>"    End Get"&amp;"\n"&amp;"End Property"</f>
        <v xml:space="preserve">    End Get\nEnd Property</v>
      </c>
    </row>
    <row r="207" spans="1:4" ht="45" x14ac:dyDescent="0.25">
      <c r="B207" s="2" t="s">
        <v>79</v>
      </c>
      <c r="C207" s="1" t="str">
        <f>IF(B207&lt;&gt;"","\n''' &lt;para&gt;"&amp;SUBSTITUTE(SUBSTITUTE(B207,"&amp;","&amp;amp;"),"&lt;","&amp;lt;")&amp;"&lt;/para&gt;","")</f>
        <v>\n''' &lt;para&gt;The three numeric-value fields should have no overlap; that is, characters with a kPrimaryNumeric value should not have a kAccountingNumeric or kOtherNumeric value as well.&lt;/para&gt;</v>
      </c>
    </row>
    <row r="208" spans="1:4" x14ac:dyDescent="0.25">
      <c r="A208" s="1">
        <v>1</v>
      </c>
    </row>
    <row r="209" spans="1:4" x14ac:dyDescent="0.25">
      <c r="A209" s="1" t="s">
        <v>0</v>
      </c>
      <c r="B209" s="2" t="s">
        <v>80</v>
      </c>
      <c r="C209" s="7" t="str">
        <f>SUBSTITUTE(SUBSTITUTE(SUBSTITUTE(SUBSTITUTE(MID(B215,1,FIND(C211,B215)+LEN(C211)-1),"&amp;","&amp;amp;"),"&lt;","&amp;lt;")," _"," &lt;em&gt;"),"_ ","&lt;/em&gt; ")</f>
        <v>A “GB 12345-90” code point assigned to this character for the purposes of including it within Unihan.</v>
      </c>
      <c r="D209" s="2" t="str">
        <f>"''' &lt;summary&gt;"&amp;C209&amp;"&lt;/summary&gt;"</f>
        <v>''' &lt;summary&gt;A “GB 12345-90” code point assigned to this character for the purposes of including it within Unihan.&lt;/summary&gt;</v>
      </c>
    </row>
    <row r="210" spans="1:4" ht="30" x14ac:dyDescent="0.25">
      <c r="A210" s="1" t="s">
        <v>2</v>
      </c>
      <c r="B210" s="2" t="s">
        <v>3</v>
      </c>
      <c r="C210" s="3" t="str">
        <f>C216&amp;C217</f>
        <v xml:space="preserve"> Pseudo-GB1 codes were used to provide official code points for characters not already in national standards, such as characters used to write Cantonese, and so on.</v>
      </c>
      <c r="D210" s="2" t="str">
        <f>IF(C210&lt;&gt;"","''' &lt;remarks&gt;"&amp;C210&amp;"&lt;/remarks&gt;","")</f>
        <v>''' &lt;remarks&gt; Pseudo-GB1 codes were used to provide official code points for characters not already in national standards, such as characters used to write Cantonese, and so on.&lt;/remarks&gt;</v>
      </c>
    </row>
    <row r="211" spans="1:4" x14ac:dyDescent="0.25">
      <c r="A211" s="1" t="s">
        <v>4</v>
      </c>
      <c r="B211" s="2" t="s">
        <v>16</v>
      </c>
      <c r="C211" s="4" t="s">
        <v>184</v>
      </c>
      <c r="D211" s="2" t="str">
        <f t="shared" ref="D211" si="94">"&lt;XmlAttribute("""&amp;B209&amp;""")&gt;"</f>
        <v>&lt;XmlAttribute("kPseudoGB1")&gt;</v>
      </c>
    </row>
    <row r="212" spans="1:4" x14ac:dyDescent="0.25">
      <c r="A212" s="1" t="s">
        <v>6</v>
      </c>
      <c r="B212" s="2">
        <v>2</v>
      </c>
      <c r="C212" s="5" t="s">
        <v>214</v>
      </c>
      <c r="D212" s="2" t="str">
        <f t="shared" ref="D212" si="95">"&lt;UcdProperty("""&amp;B209&amp;""", UnihanPropertyCategory."&amp;B211&amp;", UnicodePropertyStatus."&amp;B210&amp;")&gt;"</f>
        <v>&lt;UcdProperty("kPseudoGB1", UnihanPropertyCategory.Other Mappings, UnicodePropertyStatus.Provisional)&gt;</v>
      </c>
    </row>
    <row r="213" spans="1:4" x14ac:dyDescent="0.25">
      <c r="A213" s="1" t="s">
        <v>7</v>
      </c>
      <c r="B213" s="2" t="s">
        <v>8</v>
      </c>
      <c r="C213" s="3" t="str">
        <f t="shared" ref="C213:C217" si="96">"Unihan "&amp;SUBSTITUTE(SUBSTITUTE(SUBSTITUTE(C212,"""",""""""),"“","““"),"”","””")</f>
        <v>Unihan Pseudo GB 12345-90</v>
      </c>
      <c r="D213" s="2" t="str">
        <f t="shared" ref="D213" si="97">"&lt;UcdCategoryUnihan(UnihanPropertyCategory."&amp;B211&amp;"), DisplayName("""&amp;C213&amp;""")&gt;"</f>
        <v>&lt;UcdCategoryUnihan(UnihanPropertyCategory.Other Mappings), DisplayName("Unihan Pseudo GB 12345-90")&gt;</v>
      </c>
    </row>
    <row r="214" spans="1:4" x14ac:dyDescent="0.25">
      <c r="A214" s="1" t="s">
        <v>9</v>
      </c>
      <c r="B214" s="2" t="s">
        <v>17</v>
      </c>
      <c r="C214" s="5" t="s">
        <v>182</v>
      </c>
      <c r="D214" s="2" t="str">
        <f>"Public ReadOnly Property Han"&amp;MID(B209,2,LEN(B209)-1) &amp; " As "&amp;IF(C214&lt;&gt;"",C214,"String")&amp;IF(B213="space","()","")&amp;"\n"&amp;"Get"</f>
        <v>Public ReadOnly Property HanPseudoGB1 As Integer()\nGet</v>
      </c>
    </row>
    <row r="215" spans="1:4" ht="60" x14ac:dyDescent="0.25">
      <c r="A215" s="1" t="s">
        <v>11</v>
      </c>
      <c r="B215" s="2" t="s">
        <v>81</v>
      </c>
      <c r="C215" s="5" t="s">
        <v>183</v>
      </c>
      <c r="D215" s="2" t="str">
        <f>"        Return "&amp;IF(C215="",IF(B213="space","GetStringArray","GetPropertyValue"),C215)&amp;"("""&amp;B209&amp;""")"</f>
        <v xml:space="preserve">        Return GetIntArray("kPseudoGB1")</v>
      </c>
    </row>
    <row r="216" spans="1:4" x14ac:dyDescent="0.25">
      <c r="C216" s="8" t="str">
        <f>SUBSTITUTE(SUBSTITUTE(SUBSTITUTE(SUBSTITUTE(MID(B215,FIND(C211,B215)+LEN(C211),LEN(B215)),"&amp;","&amp;amp;"),"&lt;","&amp;lt;")," _"," &lt;em&gt;"),"_ ","&lt;/em&gt; ")</f>
        <v xml:space="preserve"> Pseudo-GB1 codes were used to provide official code points for characters not already in national standards, such as characters used to write Cantonese, and so on.</v>
      </c>
      <c r="D216" s="2" t="str">
        <f>"    End Get"&amp;"\n"&amp;"End Property"</f>
        <v xml:space="preserve">    End Get\nEnd Property</v>
      </c>
    </row>
    <row r="217" spans="1:4" x14ac:dyDescent="0.25">
      <c r="A217" s="1">
        <v>1</v>
      </c>
      <c r="C217" s="1" t="str">
        <f>IF(B217&lt;&gt;"","\n''' &lt;para&gt;"&amp;SUBSTITUTE(SUBSTITUTE(B217,"&amp;","&amp;amp;"),"&lt;","&amp;lt;")&amp;"&lt;/para&gt;","")</f>
        <v/>
      </c>
    </row>
    <row r="218" spans="1:4" x14ac:dyDescent="0.25">
      <c r="A218" s="1" t="s">
        <v>0</v>
      </c>
      <c r="B218" s="2" t="s">
        <v>82</v>
      </c>
      <c r="C218" s="7" t="str">
        <f>SUBSTITUTE(SUBSTITUTE(SUBSTITUTE(SUBSTITUTE(MID(B224,1,FIND(C220,B224)+LEN(C220)-1),"&amp;","&amp;amp;"),"&lt;","&amp;lt;")," _"," &lt;em&gt;"),"_ ","&lt;/em&gt; ")</f>
        <v>Information on the glyphs in Adobe-Japan1-6 as contributed by Adobe.</v>
      </c>
      <c r="D218" s="2" t="str">
        <f>"''' &lt;summary&gt;"&amp;C218&amp;"&lt;/summary&gt;"</f>
        <v>''' &lt;summary&gt;Information on the glyphs in Adobe-Japan1-6 as contributed by Adobe.&lt;/summary&gt;</v>
      </c>
    </row>
    <row r="219" spans="1:4" ht="45" x14ac:dyDescent="0.25">
      <c r="A219" s="1" t="s">
        <v>2</v>
      </c>
      <c r="B219" s="2" t="s">
        <v>3</v>
      </c>
      <c r="C219" s="3" t="str">
        <f>C225&amp;C226</f>
        <v xml:space="preserve"> The value consists of a number of space-separated entries. Each entry consists of three pieces of information separated by a plus sign:\n''' &lt;list type="number"&gt;\n''' &lt;item&gt;C or V. “C” indicates that the Unicode code point maps directly to the Adobe-Japan1-6 CID that appears after it, and “V” indicates that it is considered a variant form, and thus not directly encoded.&lt;/item&gt;</v>
      </c>
      <c r="D219" s="2" t="str">
        <f>IF(C219&lt;&gt;"","''' &lt;remarks&gt;"&amp;C219&amp;"&lt;/remarks&gt;","")</f>
        <v>''' &lt;remarks&gt; The value consists of a number of space-separated entries. Each entry consists of three pieces of information separated by a plus sign:\n''' &lt;list type="number"&gt;\n''' &lt;item&gt;C or V. “C” indicates that the Unicode code point maps directly to the Adobe-Japan1-6 CID that appears after it, and “V” indicates that it is considered a variant form, and thus not directly encoded.&lt;/item&gt;&lt;/remarks&gt;</v>
      </c>
    </row>
    <row r="220" spans="1:4" x14ac:dyDescent="0.25">
      <c r="A220" s="1" t="s">
        <v>4</v>
      </c>
      <c r="B220" s="2" t="s">
        <v>83</v>
      </c>
      <c r="C220" s="4" t="s">
        <v>184</v>
      </c>
      <c r="D220" s="2" t="str">
        <f t="shared" ref="D220" si="98">"&lt;XmlAttribute("""&amp;B218&amp;""")&gt;"</f>
        <v>&lt;XmlAttribute("kRSAdobe_Japan1_6")&gt;</v>
      </c>
    </row>
    <row r="221" spans="1:4" x14ac:dyDescent="0.25">
      <c r="A221" s="1" t="s">
        <v>6</v>
      </c>
      <c r="B221" s="2">
        <v>4.0999999999999996</v>
      </c>
      <c r="C221" s="5" t="s">
        <v>215</v>
      </c>
      <c r="D221" s="2" t="str">
        <f t="shared" ref="D221" si="99">"&lt;UcdProperty("""&amp;B218&amp;""", UnihanPropertyCategory."&amp;B220&amp;", UnicodePropertyStatus."&amp;B219&amp;")&gt;"</f>
        <v>&lt;UcdProperty("kRSAdobe_Japan1_6", UnihanPropertyCategory.Radical-Stroke Counts, UnicodePropertyStatus.Provisional)&gt;</v>
      </c>
    </row>
    <row r="222" spans="1:4" x14ac:dyDescent="0.25">
      <c r="A222" s="1" t="s">
        <v>7</v>
      </c>
      <c r="B222" s="2" t="s">
        <v>8</v>
      </c>
      <c r="C222" s="3" t="str">
        <f t="shared" ref="C222:C226" si="100">"Unihan "&amp;SUBSTITUTE(SUBSTITUTE(SUBSTITUTE(C221,"""",""""""),"“","““"),"”","””")</f>
        <v>Unihan Adobe-Japan1-6</v>
      </c>
      <c r="D222" s="2" t="str">
        <f t="shared" ref="D222" si="101">"&lt;UcdCategoryUnihan(UnihanPropertyCategory."&amp;B220&amp;"), DisplayName("""&amp;C222&amp;""")&gt;"</f>
        <v>&lt;UcdCategoryUnihan(UnihanPropertyCategory.Radical-Stroke Counts), DisplayName("Unihan Adobe-Japan1-6")&gt;</v>
      </c>
    </row>
    <row r="223" spans="1:4" x14ac:dyDescent="0.25">
      <c r="A223" s="1" t="s">
        <v>9</v>
      </c>
      <c r="B223" s="2" t="s">
        <v>84</v>
      </c>
      <c r="C223" s="5"/>
      <c r="D223" s="2" t="str">
        <f>"Public ReadOnly Property Han"&amp;MID(B218,2,LEN(B218)-1) &amp; " As "&amp;IF(C223&lt;&gt;"",C223,"String")&amp;IF(B222="space","()","")&amp;"\n"&amp;"Get"</f>
        <v>Public ReadOnly Property HanRSAdobe_Japan1_6 As String()\nGet</v>
      </c>
    </row>
    <row r="224" spans="1:4" ht="45" x14ac:dyDescent="0.25">
      <c r="A224" s="1" t="s">
        <v>11</v>
      </c>
      <c r="B224" s="2" t="s">
        <v>85</v>
      </c>
      <c r="C224" s="5"/>
      <c r="D224" s="2" t="str">
        <f>"        Return "&amp;IF(C224="",IF(B222="space","GetStringArray","GetPropertyValue"),C224)&amp;"("""&amp;B218&amp;""")"</f>
        <v xml:space="preserve">        Return GetStringArray("kRSAdobe_Japan1_6")</v>
      </c>
    </row>
    <row r="225" spans="1:4" x14ac:dyDescent="0.25">
      <c r="C225" s="8" t="str">
        <f>SUBSTITUTE(SUBSTITUTE(SUBSTITUTE(SUBSTITUTE(MID(B224,FIND(C220,B224)+LEN(C220),LEN(B224)),"&amp;","&amp;amp;"),"&lt;","&amp;lt;")," _"," &lt;em&gt;"),"_ ","&lt;/em&gt; ")</f>
        <v xml:space="preserve"> The value consists of a number of space-separated entries. Each entry consists of three pieces of information separated by a plus sign:</v>
      </c>
      <c r="D225" s="2" t="str">
        <f>"    End Get"&amp;"\n"&amp;"End Property"</f>
        <v xml:space="preserve">    End Get\nEnd Property</v>
      </c>
    </row>
    <row r="226" spans="1:4" ht="45" x14ac:dyDescent="0.25">
      <c r="B226" s="2" t="s">
        <v>86</v>
      </c>
      <c r="C226" s="1" t="str">
        <f>IF(B226&lt;&gt;"","\n''' &lt;list type=""number""&gt;\n''' &lt;item&gt;"&amp;SUBSTITUTE(SUBSTITUTE(MID(B226,4,20000),"&amp;","&amp;amp;"),"&lt;","&amp;lt;")&amp;"&lt;/item&gt;","")</f>
        <v>\n''' &lt;list type="number"&gt;\n''' &lt;item&gt;C or V. “C” indicates that the Unicode code point maps directly to the Adobe-Japan1-6 CID that appears after it, and “V” indicates that it is considered a variant form, and thus not directly encoded.&lt;/item&gt;</v>
      </c>
    </row>
    <row r="227" spans="1:4" x14ac:dyDescent="0.25">
      <c r="C227" s="1" t="str">
        <f>IF(B227&lt;&gt;"","\n''' &lt;item&gt;"&amp;SUBSTITUTE(SUBSTITUTE(MID(B227,4,5000),"&amp;","&amp;amp;"),"&lt;","&amp;lt;")&amp;"&lt;/item&gt;","")</f>
        <v/>
      </c>
    </row>
    <row r="228" spans="1:4" x14ac:dyDescent="0.25">
      <c r="B228" s="2" t="s">
        <v>87</v>
      </c>
      <c r="C228" s="1" t="str">
        <f>IF(B228&lt;&gt;"","\n''' &lt;item&gt;"&amp;SUBSTITUTE(SUBSTITUTE(MID(B228,4,5000),"&amp;","&amp;amp;"),"&lt;","&amp;lt;")&amp;"&lt;/item&gt;","")</f>
        <v>\n''' &lt;item&gt;The Adobe-Japan1-6 CID.&lt;/item&gt;</v>
      </c>
    </row>
    <row r="229" spans="1:4" x14ac:dyDescent="0.25">
      <c r="C229" s="1" t="str">
        <f t="shared" ref="C229:C230" si="102">IF(B229&lt;&gt;"","\n''' &lt;item&gt;"&amp;SUBSTITUTE(SUBSTITUTE(MID(B229,4,5000),"&amp;","&amp;amp;"),"&lt;","&amp;lt;")&amp;"&lt;/item&gt;","")</f>
        <v/>
      </c>
    </row>
    <row r="230" spans="1:4" ht="90" x14ac:dyDescent="0.25">
      <c r="B230" s="2" t="s">
        <v>88</v>
      </c>
      <c r="C230" s="1" t="str">
        <f>IF(B230&lt;&gt;"","\n''' &lt;item&gt;"&amp;SUBSTITUTE(SUBSTITUTE(MID(B230,4,5000),"&amp;","&amp;amp;"),"&lt;","&amp;lt;")&amp;"&lt;/item&gt;\n''' &lt;/list&gt;","")</f>
        <v>\n''' &lt;item&gt;Radical-stroke data for the indicated Adobe-Japan1-6 CID. The radical-stroke data consists of three pieces separated by periods: the KangXi radical (1-214), the number of strokes in the form the radical takes in the glyph, and the number of strokes in the residue. The standard Unicode radical-stroke form can be obtained by omitting the second value, and the total strokes in the glyph from adding the second and third values.&lt;/item&gt;\n''' &lt;/list&gt;</v>
      </c>
    </row>
    <row r="231" spans="1:4" x14ac:dyDescent="0.25">
      <c r="A231" s="1">
        <v>1</v>
      </c>
      <c r="C231" s="1" t="str">
        <f t="shared" ref="C227:C231" si="103">IF(B231&lt;&gt;"","\n''' &lt;para&gt;"&amp;SUBSTITUTE(SUBSTITUTE(B231,"&amp;","&amp;amp;"),"&lt;","&amp;lt;")&amp;"&lt;/para&gt;","")</f>
        <v/>
      </c>
    </row>
    <row r="232" spans="1:4" x14ac:dyDescent="0.25">
      <c r="A232" s="1" t="s">
        <v>0</v>
      </c>
      <c r="B232" s="2" t="s">
        <v>89</v>
      </c>
      <c r="C232" s="7" t="str">
        <f>SUBSTITUTE(SUBSTITUTE(SUBSTITUTE(SUBSTITUTE(MID(B238,1,FIND(C234,B238)+LEN(C234)-1),"&amp;","&amp;amp;"),"&lt;","&amp;lt;")," _"," &lt;em&gt;"),"_ ","&lt;/em&gt; ")</f>
        <v>A Japanese radical/stroke count for this character in the form “radical.additional strokes”.</v>
      </c>
      <c r="D232" s="2" t="str">
        <f>"''' &lt;summary&gt;"&amp;C232&amp;"&lt;/summary&gt;"</f>
        <v>''' &lt;summary&gt;A Japanese radical/stroke count for this character in the form “radical.additional strokes”.&lt;/summary&gt;</v>
      </c>
    </row>
    <row r="233" spans="1:4" x14ac:dyDescent="0.25">
      <c r="A233" s="1" t="s">
        <v>2</v>
      </c>
      <c r="B233" s="2" t="s">
        <v>3</v>
      </c>
      <c r="C233" s="3" t="str">
        <f>C239&amp;C240</f>
        <v/>
      </c>
      <c r="D233" s="2" t="str">
        <f>IF(C233&lt;&gt;"","''' &lt;remarks&gt;"&amp;C233&amp;"&lt;/remarks&gt;","")</f>
        <v/>
      </c>
    </row>
    <row r="234" spans="1:4" x14ac:dyDescent="0.25">
      <c r="A234" s="1" t="s">
        <v>4</v>
      </c>
      <c r="B234" s="2" t="s">
        <v>83</v>
      </c>
      <c r="C234" s="4" t="s">
        <v>216</v>
      </c>
      <c r="D234" s="2" t="str">
        <f t="shared" ref="D234" si="104">"&lt;XmlAttribute("""&amp;B232&amp;""")&gt;"</f>
        <v>&lt;XmlAttribute("kRSJapanese")&gt;</v>
      </c>
    </row>
    <row r="235" spans="1:4" x14ac:dyDescent="0.25">
      <c r="A235" s="1" t="s">
        <v>6</v>
      </c>
      <c r="B235" s="2">
        <v>2</v>
      </c>
      <c r="C235" s="5" t="s">
        <v>217</v>
      </c>
      <c r="D235" s="2" t="str">
        <f t="shared" ref="D235" si="105">"&lt;UcdProperty("""&amp;B232&amp;""", UnihanPropertyCategory."&amp;B234&amp;", UnicodePropertyStatus."&amp;B233&amp;")&gt;"</f>
        <v>&lt;UcdProperty("kRSJapanese", UnihanPropertyCategory.Radical-Stroke Counts, UnicodePropertyStatus.Provisional)&gt;</v>
      </c>
    </row>
    <row r="236" spans="1:4" x14ac:dyDescent="0.25">
      <c r="A236" s="1" t="s">
        <v>7</v>
      </c>
      <c r="B236" s="2" t="s">
        <v>8</v>
      </c>
      <c r="C236" s="3" t="str">
        <f t="shared" ref="C236:C240" si="106">"Unihan "&amp;SUBSTITUTE(SUBSTITUTE(SUBSTITUTE(C235,"""",""""""),"“","““"),"”","””")</f>
        <v>Unihan Radical/stroke Count (Japanese)</v>
      </c>
      <c r="D236" s="2" t="str">
        <f t="shared" ref="D236" si="107">"&lt;UcdCategoryUnihan(UnihanPropertyCategory."&amp;B234&amp;"), DisplayName("""&amp;C236&amp;""")&gt;"</f>
        <v>&lt;UcdCategoryUnihan(UnihanPropertyCategory.Radical-Stroke Counts), DisplayName("Unihan Radical/stroke Count (Japanese)")&gt;</v>
      </c>
    </row>
    <row r="237" spans="1:4" x14ac:dyDescent="0.25">
      <c r="A237" s="1" t="s">
        <v>9</v>
      </c>
      <c r="B237" s="2" t="s">
        <v>90</v>
      </c>
      <c r="C237" s="5" t="s">
        <v>1178</v>
      </c>
      <c r="D237" s="2" t="str">
        <f>"Public ReadOnly Property Han"&amp;MID(B232,2,LEN(B232)-1) &amp; " As "&amp;IF(C237&lt;&gt;"",C237,"String")&amp;IF(B236="space","()","")&amp;"\n"&amp;"Get"</f>
        <v>Public ReadOnly Property HanRSJapanese As RadicalStrokeCount()\nGet</v>
      </c>
    </row>
    <row r="238" spans="1:4" ht="30" x14ac:dyDescent="0.25">
      <c r="A238" s="1" t="s">
        <v>11</v>
      </c>
      <c r="B238" s="2" t="s">
        <v>91</v>
      </c>
      <c r="C238" s="5" t="s">
        <v>1179</v>
      </c>
      <c r="D238" s="2" t="str">
        <f>"        Return "&amp;IF(C238="",IF(B236="space","GetStringArray","GetPropertyValue"),C238)&amp;"("""&amp;B232&amp;""")"</f>
        <v xml:space="preserve">        Return GetRadicalStrokeCountValue("kRSJapanese")</v>
      </c>
    </row>
    <row r="239" spans="1:4" x14ac:dyDescent="0.25">
      <c r="C239" s="8" t="str">
        <f>SUBSTITUTE(SUBSTITUTE(SUBSTITUTE(SUBSTITUTE(MID(B238,FIND(C234,B238)+LEN(C234),LEN(B238)),"&amp;","&amp;amp;"),"&lt;","&amp;lt;")," _"," &lt;em&gt;"),"_ ","&lt;/em&gt; ")</f>
        <v/>
      </c>
      <c r="D239" s="2" t="str">
        <f>"    End Get"&amp;"\n"&amp;"End Property"</f>
        <v xml:space="preserve">    End Get\nEnd Property</v>
      </c>
    </row>
    <row r="240" spans="1:4" x14ac:dyDescent="0.25">
      <c r="A240" s="1">
        <v>1</v>
      </c>
      <c r="C240" s="1" t="str">
        <f>IF(B240&lt;&gt;"","\n''' &lt;para&gt;"&amp;SUBSTITUTE(SUBSTITUTE(B240,"&amp;","&amp;amp;"),"&lt;","&amp;lt;")&amp;"&lt;/para&gt;","")</f>
        <v/>
      </c>
    </row>
    <row r="241" spans="1:4" ht="30" x14ac:dyDescent="0.25">
      <c r="A241" s="1" t="s">
        <v>0</v>
      </c>
      <c r="B241" s="2" t="s">
        <v>92</v>
      </c>
      <c r="C241" s="7" t="str">
        <f>SUBSTITUTE(SUBSTITUTE(SUBSTITUTE(SUBSTITUTE(MID(B247,1,FIND(C243,B247)+LEN(C243)-1),"&amp;","&amp;amp;"),"&lt;","&amp;lt;")," _"," &lt;em&gt;"),"_ ","&lt;/em&gt; ")</f>
        <v>The KangXi radical/stroke count for this character consistent with the value of the kKangXi field in the form “radical.additional strokes”.</v>
      </c>
      <c r="D241" s="2" t="str">
        <f>"''' &lt;summary&gt;"&amp;C241&amp;"&lt;/summary&gt;"</f>
        <v>''' &lt;summary&gt;The KangXi radical/stroke count for this character consistent with the value of the kKangXi field in the form “radical.additional strokes”.&lt;/summary&gt;</v>
      </c>
    </row>
    <row r="242" spans="1:4" x14ac:dyDescent="0.25">
      <c r="A242" s="1" t="s">
        <v>2</v>
      </c>
      <c r="B242" s="2" t="s">
        <v>3</v>
      </c>
      <c r="C242" s="3" t="str">
        <f>C248&amp;C249</f>
        <v/>
      </c>
      <c r="D242" s="2" t="str">
        <f>IF(C242&lt;&gt;"","''' &lt;remarks&gt;"&amp;C242&amp;"&lt;/remarks&gt;","")</f>
        <v/>
      </c>
    </row>
    <row r="243" spans="1:4" x14ac:dyDescent="0.25">
      <c r="A243" s="1" t="s">
        <v>4</v>
      </c>
      <c r="B243" s="2" t="s">
        <v>83</v>
      </c>
      <c r="C243" s="4" t="s">
        <v>216</v>
      </c>
      <c r="D243" s="2" t="str">
        <f t="shared" ref="D243" si="108">"&lt;XmlAttribute("""&amp;B241&amp;""")&gt;"</f>
        <v>&lt;XmlAttribute("kRSKangXi")&gt;</v>
      </c>
    </row>
    <row r="244" spans="1:4" x14ac:dyDescent="0.25">
      <c r="A244" s="1" t="s">
        <v>6</v>
      </c>
      <c r="B244" s="2">
        <v>2</v>
      </c>
      <c r="C244" s="5" t="s">
        <v>1180</v>
      </c>
      <c r="D244" s="2" t="str">
        <f t="shared" ref="D244" si="109">"&lt;UcdProperty("""&amp;B241&amp;""", UnihanPropertyCategory."&amp;B243&amp;", UnicodePropertyStatus."&amp;B242&amp;")&gt;"</f>
        <v>&lt;UcdProperty("kRSKangXi", UnihanPropertyCategory.Radical-Stroke Counts, UnicodePropertyStatus.Provisional)&gt;</v>
      </c>
    </row>
    <row r="245" spans="1:4" x14ac:dyDescent="0.25">
      <c r="A245" s="1" t="s">
        <v>7</v>
      </c>
      <c r="B245" s="2" t="s">
        <v>8</v>
      </c>
      <c r="C245" s="3" t="str">
        <f t="shared" ref="C245:C249" si="110">"Unihan "&amp;SUBSTITUTE(SUBSTITUTE(SUBSTITUTE(C244,"""",""""""),"“","““"),"”","””")</f>
        <v>Unihan Radical/stroke Count (Kang Xi)</v>
      </c>
      <c r="D245" s="2" t="str">
        <f t="shared" ref="D245" si="111">"&lt;UcdCategoryUnihan(UnihanPropertyCategory."&amp;B243&amp;"), DisplayName("""&amp;C245&amp;""")&gt;"</f>
        <v>&lt;UcdCategoryUnihan(UnihanPropertyCategory.Radical-Stroke Counts), DisplayName("Unihan Radical/stroke Count (Kang Xi)")&gt;</v>
      </c>
    </row>
    <row r="246" spans="1:4" x14ac:dyDescent="0.25">
      <c r="A246" s="1" t="s">
        <v>9</v>
      </c>
      <c r="B246" s="2" t="s">
        <v>90</v>
      </c>
      <c r="C246" s="5" t="s">
        <v>1178</v>
      </c>
      <c r="D246" s="2" t="str">
        <f>"Public ReadOnly Property Han"&amp;MID(B241,2,LEN(B241)-1) &amp; " As "&amp;IF(C246&lt;&gt;"",C246,"String")&amp;IF(B245="space","()","")&amp;"\n"&amp;"Get"</f>
        <v>Public ReadOnly Property HanRSKangXi As RadicalStrokeCount()\nGet</v>
      </c>
    </row>
    <row r="247" spans="1:4" ht="30" x14ac:dyDescent="0.25">
      <c r="A247" s="1" t="s">
        <v>11</v>
      </c>
      <c r="B247" s="2" t="s">
        <v>93</v>
      </c>
      <c r="C247" s="5" t="s">
        <v>1179</v>
      </c>
      <c r="D247" s="2" t="str">
        <f>"        Return "&amp;IF(C247="",IF(B245="space","GetStringArray","GetPropertyValue"),C247)&amp;"("""&amp;B241&amp;""")"</f>
        <v xml:space="preserve">        Return GetRadicalStrokeCountValue("kRSKangXi")</v>
      </c>
    </row>
    <row r="248" spans="1:4" x14ac:dyDescent="0.25">
      <c r="C248" s="8" t="str">
        <f>SUBSTITUTE(SUBSTITUTE(SUBSTITUTE(SUBSTITUTE(MID(B247,FIND(C243,B247)+LEN(C243),LEN(B247)),"&amp;","&amp;amp;"),"&lt;","&amp;lt;")," _"," &lt;em&gt;"),"_ ","&lt;/em&gt; ")</f>
        <v/>
      </c>
      <c r="D248" s="2" t="str">
        <f>"    End Get"&amp;"\n"&amp;"End Property"</f>
        <v xml:space="preserve">    End Get\nEnd Property</v>
      </c>
    </row>
    <row r="249" spans="1:4" x14ac:dyDescent="0.25">
      <c r="A249" s="1">
        <v>1</v>
      </c>
      <c r="C249" s="1" t="str">
        <f>IF(B249&lt;&gt;"","\n''' &lt;para&gt;"&amp;SUBSTITUTE(SUBSTITUTE(B249,"&amp;","&amp;amp;"),"&lt;","&amp;lt;")&amp;"&lt;/para&gt;","")</f>
        <v/>
      </c>
    </row>
    <row r="250" spans="1:4" x14ac:dyDescent="0.25">
      <c r="A250" s="1" t="s">
        <v>0</v>
      </c>
      <c r="B250" s="2" t="s">
        <v>94</v>
      </c>
      <c r="C250" s="7" t="str">
        <f>SUBSTITUTE(SUBSTITUTE(SUBSTITUTE(SUBSTITUTE(MID(B256,1,FIND(C252,B256)+LEN(C252)-1),"&amp;","&amp;amp;"),"&lt;","&amp;lt;")," _"," &lt;em&gt;"),"_ ","&lt;/em&gt; ")</f>
        <v>A Morohashi radical/stroke count for this character in the form “radical.additional strokes”.</v>
      </c>
      <c r="D250" s="2" t="str">
        <f>"''' &lt;summary&gt;"&amp;C250&amp;"&lt;/summary&gt;"</f>
        <v>''' &lt;summary&gt;A Morohashi radical/stroke count for this character in the form “radical.additional strokes”.&lt;/summary&gt;</v>
      </c>
    </row>
    <row r="251" spans="1:4" x14ac:dyDescent="0.25">
      <c r="A251" s="1" t="s">
        <v>2</v>
      </c>
      <c r="B251" s="2" t="s">
        <v>3</v>
      </c>
      <c r="C251" s="3" t="str">
        <f>C257&amp;C258</f>
        <v/>
      </c>
      <c r="D251" s="2" t="str">
        <f>IF(C251&lt;&gt;"","''' &lt;remarks&gt;"&amp;C251&amp;"&lt;/remarks&gt;","")</f>
        <v/>
      </c>
    </row>
    <row r="252" spans="1:4" x14ac:dyDescent="0.25">
      <c r="A252" s="1" t="s">
        <v>4</v>
      </c>
      <c r="B252" s="2" t="s">
        <v>83</v>
      </c>
      <c r="C252" s="4" t="s">
        <v>216</v>
      </c>
      <c r="D252" s="2" t="str">
        <f t="shared" ref="D252" si="112">"&lt;XmlAttribute("""&amp;B250&amp;""")&gt;"</f>
        <v>&lt;XmlAttribute("kRSKanWa")&gt;</v>
      </c>
    </row>
    <row r="253" spans="1:4" x14ac:dyDescent="0.25">
      <c r="A253" s="1" t="s">
        <v>6</v>
      </c>
      <c r="B253" s="2">
        <v>2</v>
      </c>
      <c r="C253" s="5" t="s">
        <v>1181</v>
      </c>
      <c r="D253" s="2" t="str">
        <f t="shared" ref="D253" si="113">"&lt;UcdProperty("""&amp;B250&amp;""", UnihanPropertyCategory."&amp;B252&amp;", UnicodePropertyStatus."&amp;B251&amp;")&gt;"</f>
        <v>&lt;UcdProperty("kRSKanWa", UnihanPropertyCategory.Radical-Stroke Counts, UnicodePropertyStatus.Provisional)&gt;</v>
      </c>
    </row>
    <row r="254" spans="1:4" x14ac:dyDescent="0.25">
      <c r="A254" s="1" t="s">
        <v>7</v>
      </c>
      <c r="B254" s="2" t="s">
        <v>8</v>
      </c>
      <c r="C254" s="3" t="str">
        <f t="shared" ref="C254:C258" si="114">"Unihan "&amp;SUBSTITUTE(SUBSTITUTE(SUBSTITUTE(C253,"""",""""""),"“","““"),"”","””")</f>
        <v>Unihan Radical/stroke Count (Morohashi)</v>
      </c>
      <c r="D254" s="2" t="str">
        <f t="shared" ref="D254" si="115">"&lt;UcdCategoryUnihan(UnihanPropertyCategory."&amp;B252&amp;"), DisplayName("""&amp;C254&amp;""")&gt;"</f>
        <v>&lt;UcdCategoryUnihan(UnihanPropertyCategory.Radical-Stroke Counts), DisplayName("Unihan Radical/stroke Count (Morohashi)")&gt;</v>
      </c>
    </row>
    <row r="255" spans="1:4" x14ac:dyDescent="0.25">
      <c r="A255" s="1" t="s">
        <v>9</v>
      </c>
      <c r="B255" s="2" t="s">
        <v>90</v>
      </c>
      <c r="C255" s="5" t="s">
        <v>1178</v>
      </c>
      <c r="D255" s="2" t="str">
        <f>"Public ReadOnly Property Han"&amp;MID(B250,2,LEN(B250)-1) &amp; " As "&amp;IF(C255&lt;&gt;"",C255,"String")&amp;IF(B254="space","()","")&amp;"\n"&amp;"Get"</f>
        <v>Public ReadOnly Property HanRSKanWa As RadicalStrokeCount()\nGet</v>
      </c>
    </row>
    <row r="256" spans="1:4" ht="30" x14ac:dyDescent="0.25">
      <c r="A256" s="1" t="s">
        <v>11</v>
      </c>
      <c r="B256" s="2" t="s">
        <v>95</v>
      </c>
      <c r="C256" s="5" t="s">
        <v>1179</v>
      </c>
      <c r="D256" s="2" t="str">
        <f>"        Return "&amp;IF(C256="",IF(B254="space","GetStringArray","GetPropertyValue"),C256)&amp;"("""&amp;B250&amp;""")"</f>
        <v xml:space="preserve">        Return GetRadicalStrokeCountValue("kRSKanWa")</v>
      </c>
    </row>
    <row r="257" spans="1:4" x14ac:dyDescent="0.25">
      <c r="C257" s="8" t="str">
        <f>SUBSTITUTE(SUBSTITUTE(SUBSTITUTE(SUBSTITUTE(MID(B256,FIND(C252,B256)+LEN(C252),LEN(B256)),"&amp;","&amp;amp;"),"&lt;","&amp;lt;")," _"," &lt;em&gt;"),"_ ","&lt;/em&gt; ")</f>
        <v/>
      </c>
      <c r="D257" s="2" t="str">
        <f>"    End Get"&amp;"\n"&amp;"End Property"</f>
        <v xml:space="preserve">    End Get\nEnd Property</v>
      </c>
    </row>
    <row r="258" spans="1:4" x14ac:dyDescent="0.25">
      <c r="A258" s="1">
        <v>1</v>
      </c>
      <c r="C258" s="1" t="str">
        <f>IF(B258&lt;&gt;"","\n''' &lt;para&gt;"&amp;SUBSTITUTE(SUBSTITUTE(B258,"&amp;","&amp;amp;"),"&lt;","&amp;lt;")&amp;"&lt;/para&gt;","")</f>
        <v/>
      </c>
    </row>
    <row r="259" spans="1:4" x14ac:dyDescent="0.25">
      <c r="A259" s="1" t="s">
        <v>0</v>
      </c>
      <c r="B259" s="2" t="s">
        <v>96</v>
      </c>
      <c r="C259" s="7" t="str">
        <f>SUBSTITUTE(SUBSTITUTE(SUBSTITUTE(SUBSTITUTE(MID(B265,1,FIND(C261,B265)+LEN(C261)-1),"&amp;","&amp;amp;"),"&lt;","&amp;lt;")," _"," &lt;em&gt;"),"_ ","&lt;/em&gt; ")</f>
        <v>A Korean radical/stroke count for this character in the form “radical.additional strokes”.</v>
      </c>
      <c r="D259" s="2" t="str">
        <f>"''' &lt;summary&gt;"&amp;C259&amp;"&lt;/summary&gt;"</f>
        <v>''' &lt;summary&gt;A Korean radical/stroke count for this character in the form “radical.additional strokes”.&lt;/summary&gt;</v>
      </c>
    </row>
    <row r="260" spans="1:4" x14ac:dyDescent="0.25">
      <c r="A260" s="1" t="s">
        <v>2</v>
      </c>
      <c r="B260" s="2" t="s">
        <v>3</v>
      </c>
      <c r="C260" s="3" t="str">
        <f>C266&amp;C267</f>
        <v/>
      </c>
      <c r="D260" s="2" t="str">
        <f>IF(C260&lt;&gt;"","''' &lt;remarks&gt;"&amp;C260&amp;"&lt;/remarks&gt;","")</f>
        <v/>
      </c>
    </row>
    <row r="261" spans="1:4" x14ac:dyDescent="0.25">
      <c r="A261" s="1" t="s">
        <v>4</v>
      </c>
      <c r="B261" s="2" t="s">
        <v>83</v>
      </c>
      <c r="C261" s="4" t="s">
        <v>216</v>
      </c>
      <c r="D261" s="2" t="str">
        <f t="shared" ref="D261" si="116">"&lt;XmlAttribute("""&amp;B259&amp;""")&gt;"</f>
        <v>&lt;XmlAttribute("kRSKorean")&gt;</v>
      </c>
    </row>
    <row r="262" spans="1:4" x14ac:dyDescent="0.25">
      <c r="A262" s="1" t="s">
        <v>6</v>
      </c>
      <c r="B262" s="2">
        <v>2</v>
      </c>
      <c r="C262" s="5" t="s">
        <v>1182</v>
      </c>
      <c r="D262" s="2" t="str">
        <f t="shared" ref="D262" si="117">"&lt;UcdProperty("""&amp;B259&amp;""", UnihanPropertyCategory."&amp;B261&amp;", UnicodePropertyStatus."&amp;B260&amp;")&gt;"</f>
        <v>&lt;UcdProperty("kRSKorean", UnihanPropertyCategory.Radical-Stroke Counts, UnicodePropertyStatus.Provisional)&gt;</v>
      </c>
    </row>
    <row r="263" spans="1:4" x14ac:dyDescent="0.25">
      <c r="A263" s="1" t="s">
        <v>7</v>
      </c>
      <c r="B263" s="2" t="s">
        <v>8</v>
      </c>
      <c r="C263" s="3" t="str">
        <f t="shared" ref="C263:C267" si="118">"Unihan "&amp;SUBSTITUTE(SUBSTITUTE(SUBSTITUTE(C262,"""",""""""),"“","““"),"”","””")</f>
        <v>Unihan Radical/stroke Count (Korean)</v>
      </c>
      <c r="D263" s="2" t="str">
        <f t="shared" ref="D263" si="119">"&lt;UcdCategoryUnihan(UnihanPropertyCategory."&amp;B261&amp;"), DisplayName("""&amp;C263&amp;""")&gt;"</f>
        <v>&lt;UcdCategoryUnihan(UnihanPropertyCategory.Radical-Stroke Counts), DisplayName("Unihan Radical/stroke Count (Korean)")&gt;</v>
      </c>
    </row>
    <row r="264" spans="1:4" x14ac:dyDescent="0.25">
      <c r="A264" s="1" t="s">
        <v>9</v>
      </c>
      <c r="B264" s="2" t="s">
        <v>90</v>
      </c>
      <c r="C264" s="5" t="s">
        <v>1178</v>
      </c>
      <c r="D264" s="2" t="str">
        <f>"Public ReadOnly Property Han"&amp;MID(B259,2,LEN(B259)-1) &amp; " As "&amp;IF(C264&lt;&gt;"",C264,"String")&amp;IF(B263="space","()","")&amp;"\n"&amp;"Get"</f>
        <v>Public ReadOnly Property HanRSKorean As RadicalStrokeCount()\nGet</v>
      </c>
    </row>
    <row r="265" spans="1:4" x14ac:dyDescent="0.25">
      <c r="A265" s="1" t="s">
        <v>11</v>
      </c>
      <c r="B265" s="2" t="s">
        <v>97</v>
      </c>
      <c r="C265" s="5" t="s">
        <v>1179</v>
      </c>
      <c r="D265" s="2" t="str">
        <f>"        Return "&amp;IF(C265="",IF(B263="space","GetStringArray","GetPropertyValue"),C265)&amp;"("""&amp;B259&amp;""")"</f>
        <v xml:space="preserve">        Return GetRadicalStrokeCountValue("kRSKorean")</v>
      </c>
    </row>
    <row r="266" spans="1:4" x14ac:dyDescent="0.25">
      <c r="C266" s="8" t="str">
        <f>SUBSTITUTE(SUBSTITUTE(SUBSTITUTE(SUBSTITUTE(MID(B265,FIND(C261,B265)+LEN(C261),LEN(B265)),"&amp;","&amp;amp;"),"&lt;","&amp;lt;")," _"," &lt;em&gt;"),"_ ","&lt;/em&gt; ")</f>
        <v/>
      </c>
      <c r="D266" s="2" t="str">
        <f>"    End Get"&amp;"\n"&amp;"End Property"</f>
        <v xml:space="preserve">    End Get\nEnd Property</v>
      </c>
    </row>
    <row r="267" spans="1:4" x14ac:dyDescent="0.25">
      <c r="A267" s="1">
        <v>1</v>
      </c>
      <c r="C267" s="1" t="str">
        <f>IF(B267&lt;&gt;"","\n''' &lt;para&gt;"&amp;SUBSTITUTE(SUBSTITUTE(B267,"&amp;","&amp;amp;"),"&lt;","&amp;lt;")&amp;"&lt;/para&gt;","")</f>
        <v/>
      </c>
    </row>
    <row r="268" spans="1:4" x14ac:dyDescent="0.25">
      <c r="A268" s="1" t="s">
        <v>0</v>
      </c>
      <c r="B268" s="2" t="s">
        <v>98</v>
      </c>
      <c r="C268" s="7" t="str">
        <f>SUBSTITUTE(SUBSTITUTE(SUBSTITUTE(SUBSTITUTE(MID(B274,1,FIND(C270,B274)+LEN(C270)-1),"&amp;","&amp;amp;"),"&lt;","&amp;lt;")," _"," &lt;em&gt;"),"_ ","&lt;/em&gt; ")</f>
        <v>A standard radical/stroke count for this character in the form “radical.additional strokes”.</v>
      </c>
      <c r="D268" s="2" t="str">
        <f>"''' &lt;summary&gt;"&amp;C268&amp;"&lt;/summary&gt;"</f>
        <v>''' &lt;summary&gt;A standard radical/stroke count for this character in the form “radical.additional strokes”.&lt;/summary&gt;</v>
      </c>
    </row>
    <row r="269" spans="1:4" ht="75" x14ac:dyDescent="0.25">
      <c r="A269" s="1" t="s">
        <v>2</v>
      </c>
      <c r="B269" s="2" t="s">
        <v>68</v>
      </c>
      <c r="C269" s="3" t="str">
        <f>C275&amp;C276&amp;C277&amp;C278</f>
        <v xml:space="preserve"> The radical is indicated by a number in the range (1..214) inclusive. An apostrophe (') after the radical indicates a simplified version of the given radical. The “additional strokes” value is the residual stroke-count, the count of all strokes remaining after eliminating all strokes associated with the radical.\n''' &lt;para&gt;This field is also used for additional radical-stroke indices where either a character may be reasonably classified under more than one radical, or alternate stroke count algorithms may provide different stroke counts.&lt;/para&gt;\n''' &lt;para&gt;The first value is intended to reflect the same radical as the kRSKangXi field and the stroke count of the glyph used to print the character within the Unicode Standard.&lt;/para&gt;</v>
      </c>
      <c r="D269" s="2" t="str">
        <f>IF(C269&lt;&gt;"","''' &lt;remarks&gt;"&amp;C269&amp;"&lt;/remarks&gt;","")</f>
        <v>''' &lt;remarks&gt; The radical is indicated by a number in the range (1..214) inclusive. An apostrophe (') after the radical indicates a simplified version of the given radical. The “additional strokes” value is the residual stroke-count, the count of all strokes remaining after eliminating all strokes associated with the radical.\n''' &lt;para&gt;This field is also used for additional radical-stroke indices where either a character may be reasonably classified under more than one radical, or alternate stroke count algorithms may provide different stroke counts.&lt;/para&gt;\n''' &lt;para&gt;The first value is intended to reflect the same radical as the kRSKangXi field and the stroke count of the glyph used to print the character within the Unicode Standard.&lt;/para&gt;&lt;/remarks&gt;</v>
      </c>
    </row>
    <row r="270" spans="1:4" x14ac:dyDescent="0.25">
      <c r="A270" s="1" t="s">
        <v>4</v>
      </c>
      <c r="B270" s="2" t="s">
        <v>83</v>
      </c>
      <c r="C270" s="4" t="s">
        <v>216</v>
      </c>
      <c r="D270" s="2" t="str">
        <f t="shared" ref="D270" si="120">"&lt;XmlAttribute("""&amp;B268&amp;""")&gt;"</f>
        <v>&lt;XmlAttribute("kRSUnicode")&gt;</v>
      </c>
    </row>
    <row r="271" spans="1:4" x14ac:dyDescent="0.25">
      <c r="A271" s="1" t="s">
        <v>6</v>
      </c>
      <c r="B271" s="2">
        <v>2</v>
      </c>
      <c r="C271" s="5" t="s">
        <v>1183</v>
      </c>
      <c r="D271" s="2" t="str">
        <f t="shared" ref="D271" si="121">"&lt;UcdProperty("""&amp;B268&amp;""", UnihanPropertyCategory."&amp;B270&amp;", UnicodePropertyStatus."&amp;B269&amp;")&gt;"</f>
        <v>&lt;UcdProperty("kRSUnicode", UnihanPropertyCategory.Radical-Stroke Counts, UnicodePropertyStatus.Informative)&gt;</v>
      </c>
    </row>
    <row r="272" spans="1:4" x14ac:dyDescent="0.25">
      <c r="A272" s="1" t="s">
        <v>7</v>
      </c>
      <c r="B272" s="2" t="s">
        <v>8</v>
      </c>
      <c r="C272" s="3" t="str">
        <f t="shared" ref="C272:C276" si="122">"Unihan "&amp;SUBSTITUTE(SUBSTITUTE(SUBSTITUTE(C271,"""",""""""),"“","““"),"”","””")</f>
        <v>Unihan Radical/stroke Count (Unicode)</v>
      </c>
      <c r="D272" s="2" t="str">
        <f t="shared" ref="D272" si="123">"&lt;UcdCategoryUnihan(UnihanPropertyCategory."&amp;B270&amp;"), DisplayName("""&amp;C272&amp;""")&gt;"</f>
        <v>&lt;UcdCategoryUnihan(UnihanPropertyCategory.Radical-Stroke Counts), DisplayName("Unihan Radical/stroke Count (Unicode)")&gt;</v>
      </c>
    </row>
    <row r="273" spans="1:4" x14ac:dyDescent="0.25">
      <c r="A273" s="1" t="s">
        <v>9</v>
      </c>
      <c r="B273" s="2" t="s">
        <v>99</v>
      </c>
      <c r="C273" s="5" t="s">
        <v>1178</v>
      </c>
      <c r="D273" s="2" t="str">
        <f>"Public ReadOnly Property Han"&amp;MID(B268,2,LEN(B268)-1) &amp; " As "&amp;IF(C273&lt;&gt;"",C273,"String")&amp;IF(B272="space","()","")&amp;"\n"&amp;"Get"</f>
        <v>Public ReadOnly Property HanRSUnicode As RadicalStrokeCount()\nGet</v>
      </c>
    </row>
    <row r="274" spans="1:4" ht="75" x14ac:dyDescent="0.25">
      <c r="A274" s="1" t="s">
        <v>11</v>
      </c>
      <c r="B274" s="2" t="s">
        <v>100</v>
      </c>
      <c r="C274" s="5" t="s">
        <v>1179</v>
      </c>
      <c r="D274" s="2" t="str">
        <f>"        Return "&amp;IF(C274="",IF(B272="space","GetStringArray","GetPropertyValue"),C274)&amp;"("""&amp;B268&amp;""")"</f>
        <v xml:space="preserve">        Return GetRadicalStrokeCountValue("kRSUnicode")</v>
      </c>
    </row>
    <row r="275" spans="1:4" x14ac:dyDescent="0.25">
      <c r="C275" s="8" t="str">
        <f>SUBSTITUTE(SUBSTITUTE(SUBSTITUTE(SUBSTITUTE(MID(B274,FIND(C270,B274)+LEN(C270),LEN(B274)),"&amp;","&amp;amp;"),"&lt;","&amp;lt;")," _"," &lt;em&gt;"),"_ ","&lt;/em&gt; ")</f>
        <v xml:space="preserve"> The radical is indicated by a number in the range (1..214) inclusive. An apostrophe (') after the radical indicates a simplified version of the given radical. The “additional strokes” value is the residual stroke-count, the count of all strokes remaining after eliminating all strokes associated with the radical.</v>
      </c>
      <c r="D275" s="2" t="str">
        <f>"    End Get"&amp;"\n"&amp;"End Property"</f>
        <v xml:space="preserve">    End Get\nEnd Property</v>
      </c>
    </row>
    <row r="276" spans="1:4" ht="45" x14ac:dyDescent="0.25">
      <c r="B276" s="2" t="s">
        <v>101</v>
      </c>
      <c r="C276" s="1" t="str">
        <f>IF(B276&lt;&gt;"","\n''' &lt;para&gt;"&amp;SUBSTITUTE(SUBSTITUTE(B276,"&amp;","&amp;amp;"),"&lt;","&amp;lt;")&amp;"&lt;/para&gt;","")</f>
        <v>\n''' &lt;para&gt;This field is also used for additional radical-stroke indices where either a character may be reasonably classified under more than one radical, or alternate stroke count algorithms may provide different stroke counts.&lt;/para&gt;</v>
      </c>
    </row>
    <row r="277" spans="1:4" x14ac:dyDescent="0.25">
      <c r="C277" s="1" t="str">
        <f t="shared" ref="C277:C279" si="124">IF(B277&lt;&gt;"","\n''' &lt;para&gt;"&amp;SUBSTITUTE(SUBSTITUTE(B277,"&amp;","&amp;amp;"),"&lt;","&amp;lt;")&amp;"&lt;/para&gt;","")</f>
        <v/>
      </c>
    </row>
    <row r="278" spans="1:4" ht="30" x14ac:dyDescent="0.25">
      <c r="B278" s="2" t="s">
        <v>102</v>
      </c>
      <c r="C278" s="1" t="str">
        <f t="shared" si="124"/>
        <v>\n''' &lt;para&gt;The first value is intended to reflect the same radical as the kRSKangXi field and the stroke count of the glyph used to print the character within the Unicode Standard.&lt;/para&gt;</v>
      </c>
    </row>
    <row r="279" spans="1:4" x14ac:dyDescent="0.25">
      <c r="A279" s="1">
        <v>1</v>
      </c>
      <c r="C279" s="1" t="str">
        <f t="shared" si="124"/>
        <v/>
      </c>
    </row>
    <row r="280" spans="1:4" x14ac:dyDescent="0.25">
      <c r="A280" s="1" t="s">
        <v>0</v>
      </c>
      <c r="B280" s="2" t="s">
        <v>103</v>
      </c>
      <c r="C280" s="7" t="str">
        <f>SUBSTITUTE(SUBSTITUTE(SUBSTITUTE(SUBSTITUTE(MID(B286,1,FIND(C282,B286)+LEN(C282)-1),"&amp;","&amp;amp;"),"&lt;","&amp;lt;")," _"," &lt;em&gt;"),"_ ","&lt;/em&gt; ")</f>
        <v>The position of this character in the Song Ben Guang Yun (SBGY) Medieval Chinese character dictionary</v>
      </c>
      <c r="D280" s="2" t="str">
        <f>"''' &lt;summary&gt;"&amp;C280&amp;"&lt;/summary&gt;"</f>
        <v>''' &lt;summary&gt;The position of this character in the Song Ben Guang Yun (SBGY) Medieval Chinese character dictionary&lt;/summary&gt;</v>
      </c>
    </row>
    <row r="281" spans="1:4" ht="45" x14ac:dyDescent="0.25">
      <c r="A281" s="1" t="s">
        <v>2</v>
      </c>
      <c r="B281" s="2" t="s">
        <v>3</v>
      </c>
      <c r="C281" s="3" t="str">
        <f>C288</f>
        <v>\n''' &lt;para&gt;The 25334 character references are given in the form “ABC.XY”, in which: “ABC” is the zero-padded page number [004..546]; “XY” is the zero-padded number of the character on the page [01..73]. For example, 364.38 indicates the 38th character on Page 364 (i.e. 澍). Where a given Unicode Scalar Value (USV) has more than one reference, these are space-delimited.&lt;/para&gt;</v>
      </c>
      <c r="D281" s="2" t="str">
        <f>IF(C281&lt;&gt;"","''' &lt;remarks&gt;"&amp;C281&amp;"&lt;/remarks&gt;","")</f>
        <v>''' &lt;remarks&gt;\n''' &lt;para&gt;The 25334 character references are given in the form “ABC.XY”, in which: “ABC” is the zero-padded page number [004..546]; “XY” is the zero-padded number of the character on the page [01..73]. For example, 364.38 indicates the 38th character on Page 364 (i.e. 澍). Where a given Unicode Scalar Value (USV) has more than one reference, these are space-delimited.&lt;/para&gt;&lt;/remarks&gt;</v>
      </c>
    </row>
    <row r="282" spans="1:4" x14ac:dyDescent="0.25">
      <c r="A282" s="1" t="s">
        <v>4</v>
      </c>
      <c r="B282" s="2" t="s">
        <v>25</v>
      </c>
      <c r="C282" s="4" t="s">
        <v>1184</v>
      </c>
      <c r="D282" s="2" t="str">
        <f t="shared" ref="D282" si="125">"&lt;XmlAttribute("""&amp;B280&amp;""")&gt;"</f>
        <v>&lt;XmlAttribute("kSBGY")&gt;</v>
      </c>
    </row>
    <row r="283" spans="1:4" x14ac:dyDescent="0.25">
      <c r="A283" s="1" t="s">
        <v>6</v>
      </c>
      <c r="B283" s="2">
        <v>3.2</v>
      </c>
      <c r="C283" s="5" t="s">
        <v>1185</v>
      </c>
      <c r="D283" s="2" t="str">
        <f t="shared" ref="D283" si="126">"&lt;UcdProperty("""&amp;B280&amp;""", UnihanPropertyCategory."&amp;B282&amp;", UnicodePropertyStatus."&amp;B281&amp;")&gt;"</f>
        <v>&lt;UcdProperty("kSBGY", UnihanPropertyCategory.Dictionary Indices, UnicodePropertyStatus.Provisional)&gt;</v>
      </c>
    </row>
    <row r="284" spans="1:4" x14ac:dyDescent="0.25">
      <c r="A284" s="1" t="s">
        <v>7</v>
      </c>
      <c r="B284" s="2" t="s">
        <v>8</v>
      </c>
      <c r="C284" s="3" t="str">
        <f t="shared" ref="C284:C288" si="127">"Unihan "&amp;SUBSTITUTE(SUBSTITUTE(SUBSTITUTE(C283,"""",""""""),"“","““"),"”","””")</f>
        <v>Unihan Song Ben Guang Yun</v>
      </c>
      <c r="D284" s="2" t="str">
        <f t="shared" ref="D284" si="128">"&lt;UcdCategoryUnihan(UnihanPropertyCategory."&amp;B282&amp;"), DisplayName("""&amp;C284&amp;""")&gt;"</f>
        <v>&lt;UcdCategoryUnihan(UnihanPropertyCategory.Dictionary Indices), DisplayName("Unihan Song Ben Guang Yun")&gt;</v>
      </c>
    </row>
    <row r="285" spans="1:4" x14ac:dyDescent="0.25">
      <c r="A285" s="1" t="s">
        <v>9</v>
      </c>
      <c r="B285" s="2" t="s">
        <v>104</v>
      </c>
      <c r="C285" s="5"/>
      <c r="D285" s="2" t="str">
        <f>"Public ReadOnly Property Han"&amp;MID(B280,2,LEN(B280)-1) &amp; " As "&amp;IF(C285&lt;&gt;"",C285,"String")&amp;IF(B284="space","()","")&amp;"\n"&amp;"Get"</f>
        <v>Public ReadOnly Property HanSBGY As String()\nGet</v>
      </c>
    </row>
    <row r="286" spans="1:4" ht="30" x14ac:dyDescent="0.25">
      <c r="A286" s="1" t="s">
        <v>11</v>
      </c>
      <c r="B286" s="2" t="s">
        <v>105</v>
      </c>
      <c r="C286" s="5"/>
      <c r="D286" s="2" t="str">
        <f>"        Return "&amp;IF(C286="",IF(B284="space","GetStringArray","GetPropertyValue"),C286)&amp;"("""&amp;B280&amp;""")"</f>
        <v xml:space="preserve">        Return GetStringArray("kSBGY")</v>
      </c>
    </row>
    <row r="287" spans="1:4" x14ac:dyDescent="0.25">
      <c r="C287" s="8" t="str">
        <f>SUBSTITUTE(SUBSTITUTE(SUBSTITUTE(SUBSTITUTE(MID(B286,FIND(C282,B286)+LEN(C282),LEN(B286)),"&amp;","&amp;amp;"),"&lt;","&amp;lt;")," _"," &lt;em&gt;"),"_ ","&lt;/em&gt; ")</f>
        <v xml:space="preserve"> (bibliographic and general information below).</v>
      </c>
      <c r="D287" s="2" t="str">
        <f>"    End Get"&amp;"\n"&amp;"End Property"</f>
        <v xml:space="preserve">    End Get\nEnd Property</v>
      </c>
    </row>
    <row r="288" spans="1:4" ht="75" x14ac:dyDescent="0.25">
      <c r="B288" s="2" t="s">
        <v>106</v>
      </c>
      <c r="C288" s="1" t="str">
        <f>IF(B288&lt;&gt;"","\n''' &lt;para&gt;"&amp;SUBSTITUTE(SUBSTITUTE(B288,"&amp;","&amp;amp;"),"&lt;","&amp;lt;")&amp;"&lt;/para&gt;","")</f>
        <v>\n''' &lt;para&gt;The 25334 character references are given in the form “ABC.XY”, in which: “ABC” is the zero-padded page number [004..546]; “XY” is the zero-padded number of the character on the page [01..73]. For example, 364.38 indicates the 38th character on Page 364 (i.e. 澍). Where a given Unicode Scalar Value (USV) has more than one reference, these are space-delimited.&lt;/para&gt;</v>
      </c>
    </row>
    <row r="290" spans="2:2" x14ac:dyDescent="0.25">
      <c r="B290" s="2" t="s">
        <v>107</v>
      </c>
    </row>
    <row r="292" spans="2:2" ht="30" x14ac:dyDescent="0.25">
      <c r="B292" s="2" t="s">
        <v>108</v>
      </c>
    </row>
    <row r="294" spans="2:2" x14ac:dyDescent="0.25">
      <c r="B294" s="2" t="s">
        <v>109</v>
      </c>
    </row>
    <row r="296" spans="2:2" x14ac:dyDescent="0.25">
      <c r="B296" s="2" t="s">
        <v>110</v>
      </c>
    </row>
    <row r="298" spans="2:2" x14ac:dyDescent="0.25">
      <c r="B298" s="2" t="s">
        <v>111</v>
      </c>
    </row>
    <row r="300" spans="2:2" ht="30" x14ac:dyDescent="0.25">
      <c r="B300" s="2" t="s">
        <v>112</v>
      </c>
    </row>
    <row r="302" spans="2:2" ht="45" x14ac:dyDescent="0.25">
      <c r="B302" s="2" t="s">
        <v>113</v>
      </c>
    </row>
    <row r="304" spans="2:2" x14ac:dyDescent="0.25">
      <c r="B304" s="2" t="s">
        <v>114</v>
      </c>
    </row>
    <row r="306" spans="2:2" ht="135" x14ac:dyDescent="0.25">
      <c r="B306" s="2" t="s">
        <v>115</v>
      </c>
    </row>
    <row r="308" spans="2:2" x14ac:dyDescent="0.25">
      <c r="B308" s="2" t="s">
        <v>116</v>
      </c>
    </row>
    <row r="310" spans="2:2" ht="105" x14ac:dyDescent="0.25">
      <c r="B310" s="2" t="s">
        <v>117</v>
      </c>
    </row>
    <row r="312" spans="2:2" ht="90" x14ac:dyDescent="0.25">
      <c r="B312" s="2" t="s">
        <v>118</v>
      </c>
    </row>
    <row r="314" spans="2:2" x14ac:dyDescent="0.25">
      <c r="B314" s="2" t="s">
        <v>119</v>
      </c>
    </row>
    <row r="316" spans="2:2" ht="30" x14ac:dyDescent="0.25">
      <c r="B316" s="2" t="s">
        <v>120</v>
      </c>
    </row>
    <row r="318" spans="2:2" x14ac:dyDescent="0.25">
      <c r="B318" s="2" t="s">
        <v>121</v>
      </c>
    </row>
    <row r="320" spans="2:2" ht="60" x14ac:dyDescent="0.25">
      <c r="B320" s="2" t="s">
        <v>122</v>
      </c>
    </row>
    <row r="322" spans="1:4" ht="45" x14ac:dyDescent="0.25">
      <c r="B322" s="2" t="s">
        <v>123</v>
      </c>
    </row>
    <row r="324" spans="1:4" x14ac:dyDescent="0.25">
      <c r="B324" s="2" t="s">
        <v>124</v>
      </c>
    </row>
    <row r="326" spans="1:4" ht="30" x14ac:dyDescent="0.25">
      <c r="B326" s="2" t="s">
        <v>125</v>
      </c>
    </row>
    <row r="328" spans="1:4" ht="45" x14ac:dyDescent="0.25">
      <c r="B328" s="2" t="s">
        <v>126</v>
      </c>
    </row>
    <row r="329" spans="1:4" x14ac:dyDescent="0.25">
      <c r="A329" s="1">
        <v>1</v>
      </c>
    </row>
    <row r="330" spans="1:4" x14ac:dyDescent="0.25">
      <c r="A330" s="1" t="s">
        <v>0</v>
      </c>
      <c r="B330" s="2" t="s">
        <v>127</v>
      </c>
      <c r="C330" s="7" t="str">
        <f>SUBSTITUTE(SUBSTITUTE(SUBSTITUTE(SUBSTITUTE(MID(B336,1,FIND(C332,B336)+LEN(C332)-1),"&amp;","&amp;amp;"),"&lt;","&amp;lt;")," _"," &lt;em&gt;"),"_ ","&lt;/em&gt; ")</f>
        <v>The Unicode value for a semantic variant for this character.</v>
      </c>
      <c r="D330" s="2" t="str">
        <f>"''' &lt;summary&gt;"&amp;C330&amp;"&lt;/summary&gt;"</f>
        <v>''' &lt;summary&gt;The Unicode value for a semantic variant for this character.&lt;/summary&gt;</v>
      </c>
    </row>
    <row r="331" spans="1:4" ht="120" x14ac:dyDescent="0.25">
      <c r="A331" s="1" t="s">
        <v>2</v>
      </c>
      <c r="B331" s="2" t="s">
        <v>3</v>
      </c>
      <c r="C331" s="3" t="str">
        <f>C337&amp;C338&amp;C339&amp;C340&amp;C341&amp;C342&amp;C343&amp;C344&amp;C345</f>
        <v xml:space="preserve"> A semantic variant is an x- or y-variant with similar or identical meaning which can generally be used in place of the indicated character.\n''' &lt;para&gt;The basic syntax is a Unicode scalar value. It may optionally be followed by additional data. The additional data is separated from the Unicode scalar value by a less-than sign (&amp;lt;), and may be subdivided itself into substrings by commas, each of which may be divided into two pieces by a colon. The additional data consists of a series of field tags for another field in the Unihan database indicating the source of the information. If subdivided, the final piece is a string consisting of the letters T (for tòng, U+540C 同) B (for bù, U+4E0D 不), or Z (for zhèng, U+6B63 正).&lt;/para&gt;\n''' &lt;para&gt;T is used if the indicated source explicitly indicates the two are the same (e.g., by saying that the one character is “the same as” the other).&lt;/para&gt;\n''' &lt;para&gt;B is used if the source explicitly indicates that the two are used improperly one for the other.&lt;/para&gt;\n''' &lt;para&gt;Z is used if the source explicitly indicates that the given character is the preferred form. Thus, kHanYu indicates that U+5231 刱 and U+5275 創 are semantic variants and that U+5275 創 is the preferred form.&lt;/para&gt;</v>
      </c>
      <c r="D331" s="2" t="str">
        <f>IF(C331&lt;&gt;"","''' &lt;remarks&gt;"&amp;C331&amp;"&lt;/remarks&gt;","")</f>
        <v>''' &lt;remarks&gt; A semantic variant is an x- or y-variant with similar or identical meaning which can generally be used in place of the indicated character.\n''' &lt;para&gt;The basic syntax is a Unicode scalar value. It may optionally be followed by additional data. The additional data is separated from the Unicode scalar value by a less-than sign (&amp;lt;), and may be subdivided itself into substrings by commas, each of which may be divided into two pieces by a colon. The additional data consists of a series of field tags for another field in the Unihan database indicating the source of the information. If subdivided, the final piece is a string consisting of the letters T (for tòng, U+540C 同) B (for bù, U+4E0D 不), or Z (for zhèng, U+6B63 正).&lt;/para&gt;\n''' &lt;para&gt;T is used if the indicated source explicitly indicates the two are the same (e.g., by saying that the one character is “the same as” the other).&lt;/para&gt;\n''' &lt;para&gt;B is used if the source explicitly indicates that the two are used improperly one for the other.&lt;/para&gt;\n''' &lt;para&gt;Z is used if the source explicitly indicates that the given character is the preferred form. Thus, kHanYu indicates that U+5231 刱 and U+5275 創 are semantic variants and that U+5275 創 is the preferred form.&lt;/para&gt;&lt;/remarks&gt;</v>
      </c>
    </row>
    <row r="332" spans="1:4" x14ac:dyDescent="0.25">
      <c r="A332" s="1" t="s">
        <v>4</v>
      </c>
      <c r="B332" s="2" t="s">
        <v>128</v>
      </c>
      <c r="C332" s="4" t="s">
        <v>184</v>
      </c>
      <c r="D332" s="2" t="str">
        <f t="shared" ref="D332" si="129">"&lt;XmlAttribute("""&amp;B330&amp;""")&gt;"</f>
        <v>&lt;XmlAttribute("kSemanticVariant")&gt;</v>
      </c>
    </row>
    <row r="333" spans="1:4" x14ac:dyDescent="0.25">
      <c r="A333" s="1" t="s">
        <v>6</v>
      </c>
      <c r="B333" s="2">
        <v>2</v>
      </c>
      <c r="C333" s="5" t="s">
        <v>1186</v>
      </c>
      <c r="D333" s="2" t="str">
        <f t="shared" ref="D333" si="130">"&lt;UcdProperty("""&amp;B330&amp;""", UnihanPropertyCategory."&amp;B332&amp;", UnicodePropertyStatus."&amp;B331&amp;")&gt;"</f>
        <v>&lt;UcdProperty("kSemanticVariant", UnihanPropertyCategory.Variants, UnicodePropertyStatus.Provisional)&gt;</v>
      </c>
    </row>
    <row r="334" spans="1:4" x14ac:dyDescent="0.25">
      <c r="A334" s="1" t="s">
        <v>7</v>
      </c>
      <c r="B334" s="2" t="s">
        <v>8</v>
      </c>
      <c r="C334" s="3" t="str">
        <f t="shared" ref="C334:C338" si="131">"Unihan "&amp;SUBSTITUTE(SUBSTITUTE(SUBSTITUTE(C333,"""",""""""),"“","““"),"”","””")</f>
        <v>Unihan Semantic Variant</v>
      </c>
      <c r="D334" s="2" t="str">
        <f t="shared" ref="D334" si="132">"&lt;UcdCategoryUnihan(UnihanPropertyCategory."&amp;B332&amp;"), DisplayName("""&amp;C334&amp;""")&gt;"</f>
        <v>&lt;UcdCategoryUnihan(UnihanPropertyCategory.Variants), DisplayName("Unihan Semantic Variant")&gt;</v>
      </c>
    </row>
    <row r="335" spans="1:4" x14ac:dyDescent="0.25">
      <c r="A335" s="1" t="s">
        <v>9</v>
      </c>
      <c r="B335" s="2" t="s">
        <v>129</v>
      </c>
      <c r="C335" s="5"/>
      <c r="D335" s="2" t="str">
        <f>"Public ReadOnly Property Han"&amp;MID(B330,2,LEN(B330)-1) &amp; " As "&amp;IF(C335&lt;&gt;"",C335,"String")&amp;IF(B334="space","()","")&amp;"\n"&amp;"Get"</f>
        <v>Public ReadOnly Property HanSemanticVariant As String()\nGet</v>
      </c>
    </row>
    <row r="336" spans="1:4" ht="45" x14ac:dyDescent="0.25">
      <c r="A336" s="1" t="s">
        <v>11</v>
      </c>
      <c r="B336" s="2" t="s">
        <v>130</v>
      </c>
      <c r="C336" s="5"/>
      <c r="D336" s="2" t="str">
        <f>"        Return "&amp;IF(C336="",IF(B334="space","GetStringArray","GetPropertyValue"),C336)&amp;"("""&amp;B330&amp;""")"</f>
        <v xml:space="preserve">        Return GetStringArray("kSemanticVariant")</v>
      </c>
    </row>
    <row r="337" spans="1:4" x14ac:dyDescent="0.25">
      <c r="C337" s="8" t="str">
        <f>SUBSTITUTE(SUBSTITUTE(SUBSTITUTE(SUBSTITUTE(MID(B336,FIND(C332,B336)+LEN(C332),LEN(B336)),"&amp;","&amp;amp;"),"&lt;","&amp;lt;")," _"," &lt;em&gt;"),"_ ","&lt;/em&gt; ")</f>
        <v xml:space="preserve"> A semantic variant is an x- or y-variant with similar or identical meaning which can generally be used in place of the indicated character.</v>
      </c>
      <c r="D337" s="2" t="str">
        <f>"    End Get"&amp;"\n"&amp;"End Property"</f>
        <v xml:space="preserve">    End Get\nEnd Property</v>
      </c>
    </row>
    <row r="338" spans="1:4" ht="105" x14ac:dyDescent="0.25">
      <c r="B338" s="2" t="s">
        <v>131</v>
      </c>
      <c r="C338" s="1" t="str">
        <f>IF(B338&lt;&gt;"","\n''' &lt;para&gt;"&amp;SUBSTITUTE(SUBSTITUTE(B338,"&amp;","&amp;amp;"),"&lt;","&amp;lt;")&amp;"&lt;/para&gt;","")</f>
        <v>\n''' &lt;para&gt;The basic syntax is a Unicode scalar value. It may optionally be followed by additional data. The additional data is separated from the Unicode scalar value by a less-than sign (&amp;lt;), and may be subdivided itself into substrings by commas, each of which may be divided into two pieces by a colon. The additional data consists of a series of field tags for another field in the Unihan database indicating the source of the information. If subdivided, the final piece is a string consisting of the letters T (for tòng, U+540C 同) B (for bù, U+4E0D 不), or Z (for zhèng, U+6B63 正).&lt;/para&gt;</v>
      </c>
    </row>
    <row r="339" spans="1:4" x14ac:dyDescent="0.25">
      <c r="C339" s="1" t="str">
        <f t="shared" ref="C339:C345" si="133">IF(B339&lt;&gt;"","\n''' &lt;para&gt;"&amp;SUBSTITUTE(SUBSTITUTE(B339,"&amp;","&amp;amp;"),"&lt;","&amp;lt;")&amp;"&lt;/para&gt;","")</f>
        <v/>
      </c>
    </row>
    <row r="340" spans="1:4" ht="30" x14ac:dyDescent="0.25">
      <c r="B340" s="2" t="s">
        <v>132</v>
      </c>
      <c r="C340" s="1" t="str">
        <f t="shared" si="133"/>
        <v>\n''' &lt;para&gt;T is used if the indicated source explicitly indicates the two are the same (e.g., by saying that the one character is “the same as” the other).&lt;/para&gt;</v>
      </c>
    </row>
    <row r="341" spans="1:4" x14ac:dyDescent="0.25">
      <c r="C341" s="1" t="str">
        <f t="shared" si="133"/>
        <v/>
      </c>
    </row>
    <row r="342" spans="1:4" ht="30" x14ac:dyDescent="0.25">
      <c r="B342" s="2" t="s">
        <v>133</v>
      </c>
      <c r="C342" s="1" t="str">
        <f t="shared" si="133"/>
        <v>\n''' &lt;para&gt;B is used if the source explicitly indicates that the two are used improperly one for the other.&lt;/para&gt;</v>
      </c>
    </row>
    <row r="343" spans="1:4" x14ac:dyDescent="0.25">
      <c r="C343" s="1" t="str">
        <f t="shared" si="133"/>
        <v/>
      </c>
    </row>
    <row r="344" spans="1:4" ht="45" x14ac:dyDescent="0.25">
      <c r="B344" s="2" t="s">
        <v>134</v>
      </c>
      <c r="C344" s="1" t="str">
        <f t="shared" si="133"/>
        <v>\n''' &lt;para&gt;Z is used if the source explicitly indicates that the given character is the preferred form. Thus, kHanYu indicates that U+5231 刱 and U+5275 創 are semantic variants and that U+5275 創 is the preferred form.&lt;/para&gt;</v>
      </c>
    </row>
    <row r="345" spans="1:4" x14ac:dyDescent="0.25">
      <c r="A345" s="1">
        <v>1</v>
      </c>
      <c r="C345" s="1" t="str">
        <f t="shared" si="133"/>
        <v/>
      </c>
    </row>
    <row r="346" spans="1:4" x14ac:dyDescent="0.25">
      <c r="A346" s="1" t="s">
        <v>0</v>
      </c>
      <c r="B346" s="2" t="s">
        <v>135</v>
      </c>
      <c r="C346" s="7" t="str">
        <f>SUBSTITUTE(SUBSTITUTE(SUBSTITUTE(SUBSTITUTE(MID(B352,1,FIND(C348,B352)+LEN(C348)-1),"&amp;","&amp;amp;"),"&lt;","&amp;lt;")," _"," &lt;em&gt;"),"_ ","&lt;/em&gt; ")</f>
        <v>The Unicode value for the simplified Chinese variant for this character (if any).</v>
      </c>
      <c r="D346" s="2" t="str">
        <f>"''' &lt;summary&gt;"&amp;C346&amp;"&lt;/summary&gt;"</f>
        <v>''' &lt;summary&gt;The Unicode value for the simplified Chinese variant for this character (if any).&lt;/summary&gt;</v>
      </c>
    </row>
    <row r="347" spans="1:4" ht="60" x14ac:dyDescent="0.25">
      <c r="A347" s="1" t="s">
        <v>2</v>
      </c>
      <c r="B347" s="2" t="s">
        <v>3</v>
      </c>
      <c r="C347" s="3" t="str">
        <f>C353&amp;C354&amp;C355&amp;C356&amp;C357&amp;C358&amp;C359</f>
        <v>\n''' &lt;para&gt;Note that a character can be both a traditional Chinese character in its own right and the simplified variant for other characters (e.g., U+53F0).&lt;/para&gt;\n''' &lt;para&gt;In such case, the character is listed as its own simplified variant and one of its own traditional variants. This distinguishes this from the case where the character is not the simplified form for any character (e.g., U+4E95).&lt;/para&gt;\n''' &lt;para&gt;Much of the of the data on simplified and traditional variants was supplied by Wenlin &amp;lt;http://www.wenlin.com&gt;&lt;/para&gt;</v>
      </c>
      <c r="D347" s="2" t="str">
        <f>IF(C347&lt;&gt;"","''' &lt;remarks&gt;"&amp;C347&amp;"&lt;/remarks&gt;","")</f>
        <v>''' &lt;remarks&gt;\n''' &lt;para&gt;Note that a character can be both a traditional Chinese character in its own right and the simplified variant for other characters (e.g., U+53F0).&lt;/para&gt;\n''' &lt;para&gt;In such case, the character is listed as its own simplified variant and one of its own traditional variants. This distinguishes this from the case where the character is not the simplified form for any character (e.g., U+4E95).&lt;/para&gt;\n''' &lt;para&gt;Much of the of the data on simplified and traditional variants was supplied by Wenlin &amp;lt;http://www.wenlin.com&gt;&lt;/para&gt;&lt;/remarks&gt;</v>
      </c>
    </row>
    <row r="348" spans="1:4" x14ac:dyDescent="0.25">
      <c r="A348" s="1" t="s">
        <v>4</v>
      </c>
      <c r="B348" s="2" t="s">
        <v>128</v>
      </c>
      <c r="C348" s="4" t="s">
        <v>190</v>
      </c>
      <c r="D348" s="2" t="str">
        <f t="shared" ref="D348" si="134">"&lt;XmlAttribute("""&amp;B346&amp;""")&gt;"</f>
        <v>&lt;XmlAttribute("kSimplifiedVariant")&gt;</v>
      </c>
    </row>
    <row r="349" spans="1:4" x14ac:dyDescent="0.25">
      <c r="A349" s="1" t="s">
        <v>6</v>
      </c>
      <c r="B349" s="2">
        <v>2</v>
      </c>
      <c r="C349" s="5" t="s">
        <v>1187</v>
      </c>
      <c r="D349" s="2" t="str">
        <f t="shared" ref="D349" si="135">"&lt;UcdProperty("""&amp;B346&amp;""", UnihanPropertyCategory."&amp;B348&amp;", UnicodePropertyStatus."&amp;B347&amp;")&gt;"</f>
        <v>&lt;UcdProperty("kSimplifiedVariant", UnihanPropertyCategory.Variants, UnicodePropertyStatus.Provisional)&gt;</v>
      </c>
    </row>
    <row r="350" spans="1:4" x14ac:dyDescent="0.25">
      <c r="A350" s="1" t="s">
        <v>7</v>
      </c>
      <c r="B350" s="2" t="s">
        <v>8</v>
      </c>
      <c r="C350" s="3" t="str">
        <f t="shared" ref="C350:C354" si="136">"Unihan "&amp;SUBSTITUTE(SUBSTITUTE(SUBSTITUTE(C349,"""",""""""),"“","““"),"”","””")</f>
        <v>Unihan Simplified Variant</v>
      </c>
      <c r="D350" s="2" t="str">
        <f t="shared" ref="D350" si="137">"&lt;UcdCategoryUnihan(UnihanPropertyCategory."&amp;B348&amp;"), DisplayName("""&amp;C350&amp;""")&gt;"</f>
        <v>&lt;UcdCategoryUnihan(UnihanPropertyCategory.Variants), DisplayName("Unihan Simplified Variant")&gt;</v>
      </c>
    </row>
    <row r="351" spans="1:4" x14ac:dyDescent="0.25">
      <c r="A351" s="1" t="s">
        <v>9</v>
      </c>
      <c r="B351" s="2" t="s">
        <v>136</v>
      </c>
      <c r="C351" s="5" t="s">
        <v>1188</v>
      </c>
      <c r="D351" s="2" t="str">
        <f>"Public ReadOnly Property Han"&amp;MID(B346,2,LEN(B346)-1) &amp; " As "&amp;IF(C351&lt;&gt;"",C351,"String")&amp;IF(B350="space","()","")&amp;"\n"&amp;"Get"</f>
        <v>Public ReadOnly Property HanSimplifiedVariant As String()\nGet</v>
      </c>
    </row>
    <row r="352" spans="1:4" x14ac:dyDescent="0.25">
      <c r="A352" s="1" t="s">
        <v>11</v>
      </c>
      <c r="B352" s="2" t="s">
        <v>137</v>
      </c>
      <c r="C352" s="5" t="s">
        <v>1189</v>
      </c>
      <c r="D352" s="2" t="str">
        <f>"        Return "&amp;IF(C352="",IF(B350="space","GetStringArray","GetPropertyValue"),C352)&amp;"("""&amp;B346&amp;""")"</f>
        <v xml:space="preserve">        Return GetUnicodeArray("kSimplifiedVariant")</v>
      </c>
    </row>
    <row r="353" spans="1:4" x14ac:dyDescent="0.25">
      <c r="C353" s="8" t="str">
        <f>SUBSTITUTE(SUBSTITUTE(SUBSTITUTE(SUBSTITUTE(MID(B352,FIND(C348,B352)+LEN(C348),LEN(B352)),"&amp;","&amp;amp;"),"&lt;","&amp;lt;")," _"," &lt;em&gt;"),"_ ","&lt;/em&gt; ")</f>
        <v/>
      </c>
      <c r="D353" s="2" t="str">
        <f>"    End Get"&amp;"\n"&amp;"End Property"</f>
        <v xml:space="preserve">    End Get\nEnd Property</v>
      </c>
    </row>
    <row r="354" spans="1:4" ht="30" x14ac:dyDescent="0.25">
      <c r="B354" s="2" t="s">
        <v>138</v>
      </c>
      <c r="C354" s="1" t="str">
        <f>IF(B354&lt;&gt;"","\n''' &lt;para&gt;"&amp;SUBSTITUTE(SUBSTITUTE(B354,"&amp;","&amp;amp;"),"&lt;","&amp;lt;")&amp;"&lt;/para&gt;","")</f>
        <v>\n''' &lt;para&gt;Note that a character can be both a traditional Chinese character in its own right and the simplified variant for other characters (e.g., U+53F0).&lt;/para&gt;</v>
      </c>
    </row>
    <row r="355" spans="1:4" x14ac:dyDescent="0.25">
      <c r="C355" s="1" t="str">
        <f t="shared" ref="C355:C359" si="138">IF(B355&lt;&gt;"","\n''' &lt;para&gt;"&amp;SUBSTITUTE(SUBSTITUTE(B355,"&amp;","&amp;amp;"),"&lt;","&amp;lt;")&amp;"&lt;/para&gt;","")</f>
        <v/>
      </c>
    </row>
    <row r="356" spans="1:4" ht="45" x14ac:dyDescent="0.25">
      <c r="B356" s="2" t="s">
        <v>139</v>
      </c>
      <c r="C356" s="1" t="str">
        <f t="shared" si="138"/>
        <v>\n''' &lt;para&gt;In such case, the character is listed as its own simplified variant and one of its own traditional variants. This distinguishes this from the case where the character is not the simplified form for any character (e.g., U+4E95).&lt;/para&gt;</v>
      </c>
    </row>
    <row r="357" spans="1:4" x14ac:dyDescent="0.25">
      <c r="C357" s="1" t="str">
        <f t="shared" si="138"/>
        <v/>
      </c>
    </row>
    <row r="358" spans="1:4" ht="30" x14ac:dyDescent="0.25">
      <c r="B358" s="2" t="s">
        <v>140</v>
      </c>
      <c r="C358" s="1" t="str">
        <f t="shared" si="138"/>
        <v>\n''' &lt;para&gt;Much of the of the data on simplified and traditional variants was supplied by Wenlin &amp;lt;http://www.wenlin.com&gt;&lt;/para&gt;</v>
      </c>
    </row>
    <row r="359" spans="1:4" x14ac:dyDescent="0.25">
      <c r="A359" s="1">
        <v>1</v>
      </c>
      <c r="C359" s="1" t="str">
        <f t="shared" si="138"/>
        <v/>
      </c>
    </row>
    <row r="360" spans="1:4" x14ac:dyDescent="0.25">
      <c r="A360" s="1" t="s">
        <v>0</v>
      </c>
      <c r="B360" s="2" t="s">
        <v>141</v>
      </c>
      <c r="C360" s="7" t="str">
        <f>SUBSTITUTE(SUBSTITUTE(SUBSTITUTE(SUBSTITUTE(MID(B366,1,FIND(C362,B366)+LEN(C362)-1),"&amp;","&amp;amp;"),"&lt;","&amp;lt;")," _"," &lt;em&gt;"),"_ ","&lt;/em&gt; ")</f>
        <v>The Unicode value for a specialized semantic variant for this character.</v>
      </c>
      <c r="D360" s="2" t="str">
        <f>"''' &lt;summary&gt;"&amp;C360&amp;"&lt;/summary&gt;"</f>
        <v>''' &lt;summary&gt;The Unicode value for a specialized semantic variant for this character.&lt;/summary&gt;</v>
      </c>
    </row>
    <row r="361" spans="1:4" ht="30" x14ac:dyDescent="0.25">
      <c r="A361" s="1" t="s">
        <v>2</v>
      </c>
      <c r="B361" s="2" t="s">
        <v>3</v>
      </c>
      <c r="C361" s="3" t="str">
        <f>C367&amp;C368</f>
        <v xml:space="preserve"> The syntax is the same as for the kSemanticVariant field.\n''' &lt;para&gt;A specialized semantic variant is an x- or y-variant with similar or identical meaning only in certain contexts (such as accountants’ numerals).&lt;/para&gt;</v>
      </c>
      <c r="D361" s="2" t="str">
        <f>IF(C361&lt;&gt;"","''' &lt;remarks&gt;"&amp;C361&amp;"&lt;/remarks&gt;","")</f>
        <v>''' &lt;remarks&gt; The syntax is the same as for the kSemanticVariant field.\n''' &lt;para&gt;A specialized semantic variant is an x- or y-variant with similar or identical meaning only in certain contexts (such as accountants’ numerals).&lt;/para&gt;&lt;/remarks&gt;</v>
      </c>
    </row>
    <row r="362" spans="1:4" x14ac:dyDescent="0.25">
      <c r="A362" s="1" t="s">
        <v>4</v>
      </c>
      <c r="B362" s="2" t="s">
        <v>128</v>
      </c>
      <c r="C362" s="4" t="s">
        <v>184</v>
      </c>
      <c r="D362" s="2" t="str">
        <f t="shared" ref="D362" si="139">"&lt;XmlAttribute("""&amp;B360&amp;""")&gt;"</f>
        <v>&lt;XmlAttribute("kSpecializedSemanticVariant")&gt;</v>
      </c>
    </row>
    <row r="363" spans="1:4" x14ac:dyDescent="0.25">
      <c r="A363" s="1" t="s">
        <v>6</v>
      </c>
      <c r="B363" s="2">
        <v>2</v>
      </c>
      <c r="C363" s="5" t="s">
        <v>1190</v>
      </c>
      <c r="D363" s="2" t="str">
        <f t="shared" ref="D363" si="140">"&lt;UcdProperty("""&amp;B360&amp;""", UnihanPropertyCategory."&amp;B362&amp;", UnicodePropertyStatus."&amp;B361&amp;")&gt;"</f>
        <v>&lt;UcdProperty("kSpecializedSemanticVariant", UnihanPropertyCategory.Variants, UnicodePropertyStatus.Provisional)&gt;</v>
      </c>
    </row>
    <row r="364" spans="1:4" x14ac:dyDescent="0.25">
      <c r="A364" s="1" t="s">
        <v>7</v>
      </c>
      <c r="B364" s="2" t="s">
        <v>8</v>
      </c>
      <c r="C364" s="3" t="str">
        <f t="shared" ref="C364:C368" si="141">"Unihan "&amp;SUBSTITUTE(SUBSTITUTE(SUBSTITUTE(C363,"""",""""""),"“","““"),"”","””")</f>
        <v>Unihan Specialized Semantic Variant</v>
      </c>
      <c r="D364" s="2" t="str">
        <f t="shared" ref="D364" si="142">"&lt;UcdCategoryUnihan(UnihanPropertyCategory."&amp;B362&amp;"), DisplayName("""&amp;C364&amp;""")&gt;"</f>
        <v>&lt;UcdCategoryUnihan(UnihanPropertyCategory.Variants), DisplayName("Unihan Specialized Semantic Variant")&gt;</v>
      </c>
    </row>
    <row r="365" spans="1:4" x14ac:dyDescent="0.25">
      <c r="A365" s="1" t="s">
        <v>9</v>
      </c>
      <c r="B365" s="2" t="s">
        <v>129</v>
      </c>
      <c r="C365" s="5"/>
      <c r="D365" s="2" t="str">
        <f>"Public ReadOnly Property Han"&amp;MID(B360,2,LEN(B360)-1) &amp; " As "&amp;IF(C365&lt;&gt;"",C365,"String")&amp;IF(B364="space","()","")&amp;"\n"&amp;"Get"</f>
        <v>Public ReadOnly Property HanSpecializedSemanticVariant As String()\nGet</v>
      </c>
    </row>
    <row r="366" spans="1:4" ht="30" x14ac:dyDescent="0.25">
      <c r="A366" s="1" t="s">
        <v>11</v>
      </c>
      <c r="B366" s="2" t="s">
        <v>142</v>
      </c>
      <c r="C366" s="5"/>
      <c r="D366" s="2" t="str">
        <f>"        Return "&amp;IF(C366="",IF(B364="space","GetStringArray","GetPropertyValue"),C366)&amp;"("""&amp;B360&amp;""")"</f>
        <v xml:space="preserve">        Return GetStringArray("kSpecializedSemanticVariant")</v>
      </c>
    </row>
    <row r="367" spans="1:4" x14ac:dyDescent="0.25">
      <c r="C367" s="8" t="str">
        <f>SUBSTITUTE(SUBSTITUTE(SUBSTITUTE(SUBSTITUTE(MID(B366,FIND(C362,B366)+LEN(C362),LEN(B366)),"&amp;","&amp;amp;"),"&lt;","&amp;lt;")," _"," &lt;em&gt;"),"_ ","&lt;/em&gt; ")</f>
        <v xml:space="preserve"> The syntax is the same as for the kSemanticVariant field.</v>
      </c>
      <c r="D367" s="2" t="str">
        <f>"    End Get"&amp;"\n"&amp;"End Property"</f>
        <v xml:space="preserve">    End Get\nEnd Property</v>
      </c>
    </row>
    <row r="368" spans="1:4" ht="30" x14ac:dyDescent="0.25">
      <c r="B368" s="2" t="s">
        <v>143</v>
      </c>
      <c r="C368" s="1" t="str">
        <f>IF(B368&lt;&gt;"","\n''' &lt;para&gt;"&amp;SUBSTITUTE(SUBSTITUTE(B368,"&amp;","&amp;amp;"),"&lt;","&amp;lt;")&amp;"&lt;/para&gt;","")</f>
        <v>\n''' &lt;para&gt;A specialized semantic variant is an x- or y-variant with similar or identical meaning only in certain contexts (such as accountants’ numerals).&lt;/para&gt;</v>
      </c>
    </row>
    <row r="369" spans="1:4" x14ac:dyDescent="0.25">
      <c r="A369" s="1">
        <v>1</v>
      </c>
    </row>
    <row r="370" spans="1:4" ht="30" x14ac:dyDescent="0.25">
      <c r="A370" s="1" t="s">
        <v>0</v>
      </c>
      <c r="B370" s="2" t="s">
        <v>144</v>
      </c>
      <c r="C370" s="7" t="str">
        <f>SUBSTITUTE(SUBSTITUTE(SUBSTITUTE(SUBSTITUTE(MID(B376,1,FIND(C372,B376)+LEN(C372)-1),"&amp;","&amp;amp;"),"&lt;","&amp;lt;")," _"," &lt;em&gt;"),"_ ","&lt;/em&gt; ")</f>
        <v>The Taiwanese telegraph code for this character, derived from “Kanzi denpou koudo henkan-hyou” (“Chinese character telegraph code conversion table”), Lin Jinyi, KDD Engineering and Consulting, Tokyo, 1984.</v>
      </c>
      <c r="D370" s="2" t="str">
        <f>"''' &lt;summary&gt;"&amp;C370&amp;"&lt;/summary&gt;"</f>
        <v>''' &lt;summary&gt;The Taiwanese telegraph code for this character, derived from “Kanzi denpou koudo henkan-hyou” (“Chinese character telegraph code conversion table”), Lin Jinyi, KDD Engineering and Consulting, Tokyo, 1984.&lt;/summary&gt;</v>
      </c>
    </row>
    <row r="371" spans="1:4" x14ac:dyDescent="0.25">
      <c r="A371" s="1" t="s">
        <v>2</v>
      </c>
      <c r="B371" s="2" t="s">
        <v>3</v>
      </c>
      <c r="C371" s="3" t="str">
        <f>C377&amp;C378</f>
        <v/>
      </c>
      <c r="D371" s="2" t="str">
        <f>IF(C371&lt;&gt;"","''' &lt;remarks&gt;"&amp;C371&amp;"&lt;/remarks&gt;","")</f>
        <v/>
      </c>
    </row>
    <row r="372" spans="1:4" x14ac:dyDescent="0.25">
      <c r="A372" s="1" t="s">
        <v>4</v>
      </c>
      <c r="B372" s="2" t="s">
        <v>16</v>
      </c>
      <c r="C372" s="4" t="s">
        <v>184</v>
      </c>
      <c r="D372" s="2" t="str">
        <f t="shared" ref="D372" si="143">"&lt;XmlAttribute("""&amp;B370&amp;""")&gt;"</f>
        <v>&lt;XmlAttribute("kTaiwanTelegraph")&gt;</v>
      </c>
    </row>
    <row r="373" spans="1:4" x14ac:dyDescent="0.25">
      <c r="A373" s="1" t="s">
        <v>6</v>
      </c>
      <c r="B373" s="2">
        <v>2</v>
      </c>
      <c r="C373" s="5" t="s">
        <v>1191</v>
      </c>
      <c r="D373" s="2" t="str">
        <f t="shared" ref="D373" si="144">"&lt;UcdProperty("""&amp;B370&amp;""", UnihanPropertyCategory."&amp;B372&amp;", UnicodePropertyStatus."&amp;B371&amp;")&gt;"</f>
        <v>&lt;UcdProperty("kTaiwanTelegraph", UnihanPropertyCategory.Other Mappings, UnicodePropertyStatus.Provisional)&gt;</v>
      </c>
    </row>
    <row r="374" spans="1:4" x14ac:dyDescent="0.25">
      <c r="A374" s="1" t="s">
        <v>7</v>
      </c>
      <c r="B374" s="2" t="s">
        <v>8</v>
      </c>
      <c r="C374" s="3" t="str">
        <f t="shared" ref="C374:C378" si="145">"Unihan "&amp;SUBSTITUTE(SUBSTITUTE(SUBSTITUTE(C373,"""",""""""),"“","““"),"”","””")</f>
        <v>Unihan Taiwan Telegraph</v>
      </c>
      <c r="D374" s="2" t="str">
        <f t="shared" ref="D374" si="146">"&lt;UcdCategoryUnihan(UnihanPropertyCategory."&amp;B372&amp;"), DisplayName("""&amp;C374&amp;""")&gt;"</f>
        <v>&lt;UcdCategoryUnihan(UnihanPropertyCategory.Other Mappings), DisplayName("Unihan Taiwan Telegraph")&gt;</v>
      </c>
    </row>
    <row r="375" spans="1:4" x14ac:dyDescent="0.25">
      <c r="A375" s="1" t="s">
        <v>9</v>
      </c>
      <c r="B375" s="2" t="s">
        <v>17</v>
      </c>
      <c r="C375" s="5" t="s">
        <v>182</v>
      </c>
      <c r="D375" s="2" t="str">
        <f>"Public ReadOnly Property Han"&amp;MID(B370,2,LEN(B370)-1) &amp; " As "&amp;IF(C375&lt;&gt;"",C375,"String")&amp;IF(B374="space","()","")&amp;"\n"&amp;"Get"</f>
        <v>Public ReadOnly Property HanTaiwanTelegraph As Integer()\nGet</v>
      </c>
    </row>
    <row r="376" spans="1:4" ht="45" x14ac:dyDescent="0.25">
      <c r="A376" s="1" t="s">
        <v>11</v>
      </c>
      <c r="B376" s="2" t="s">
        <v>145</v>
      </c>
      <c r="C376" s="5" t="s">
        <v>183</v>
      </c>
      <c r="D376" s="2" t="str">
        <f>"        Return "&amp;IF(C376="",IF(B374="space","GetStringArray","GetPropertyValue"),C376)&amp;"("""&amp;B370&amp;""")"</f>
        <v xml:space="preserve">        Return GetIntArray("kTaiwanTelegraph")</v>
      </c>
    </row>
    <row r="377" spans="1:4" x14ac:dyDescent="0.25">
      <c r="C377" s="8" t="str">
        <f>SUBSTITUTE(SUBSTITUTE(SUBSTITUTE(SUBSTITUTE(MID(B376,FIND(C372,B376)+LEN(C372),LEN(B376)),"&amp;","&amp;amp;"),"&lt;","&amp;lt;")," _"," &lt;em&gt;"),"_ ","&lt;/em&gt; ")</f>
        <v/>
      </c>
      <c r="D377" s="2" t="str">
        <f>"    End Get"&amp;"\n"&amp;"End Property"</f>
        <v xml:space="preserve">    End Get\nEnd Property</v>
      </c>
    </row>
    <row r="378" spans="1:4" x14ac:dyDescent="0.25">
      <c r="A378" s="1">
        <v>1</v>
      </c>
      <c r="C378" s="1" t="str">
        <f>IF(B378&lt;&gt;"","\n''' &lt;para&gt;"&amp;SUBSTITUTE(SUBSTITUTE(B378,"&amp;","&amp;amp;"),"&lt;","&amp;lt;")&amp;"&lt;/para&gt;","")</f>
        <v/>
      </c>
    </row>
    <row r="379" spans="1:4" x14ac:dyDescent="0.25">
      <c r="A379" s="1" t="s">
        <v>0</v>
      </c>
      <c r="B379" s="2" t="s">
        <v>146</v>
      </c>
      <c r="C379" s="7" t="str">
        <f>SUBSTITUTE(SUBSTITUTE(SUBSTITUTE(SUBSTITUTE(MID(B385,1,FIND(C381,B385)+LEN(C381)-1),"&amp;","&amp;amp;"),"&lt;","&amp;lt;")," _"," &lt;em&gt;"),"_ ","&lt;/em&gt; ")</f>
        <v>The Tang dynasty pronunciation(s) of this character, derived from or consistent with &lt;em&gt;T’ang Poetic Vocabulary&lt;/em&gt; by Hugh M. Stimson, Far Eastern Publications, Yale Univ. 1976.</v>
      </c>
      <c r="D379" s="2" t="str">
        <f>"''' &lt;summary&gt;"&amp;C379&amp;"&lt;/summary&gt;"</f>
        <v>''' &lt;summary&gt;The Tang dynasty pronunciation(s) of this character, derived from or consistent with &lt;em&gt;T’ang Poetic Vocabulary&lt;/em&gt; by Hugh M. Stimson, Far Eastern Publications, Yale Univ. 1976.&lt;/summary&gt;</v>
      </c>
    </row>
    <row r="380" spans="1:4" ht="30" x14ac:dyDescent="0.25">
      <c r="A380" s="1" t="s">
        <v>2</v>
      </c>
      <c r="B380" s="2" t="s">
        <v>3</v>
      </c>
      <c r="C380" s="3" t="str">
        <f>C386&amp;C387</f>
        <v xml:space="preserve"> An asterisk indicates that the word or morpheme represented in toto or in part by the given character with the given reading occurs more than four times in the seven hundred poems covered.</v>
      </c>
      <c r="D380" s="2" t="str">
        <f>IF(C380&lt;&gt;"","''' &lt;remarks&gt;"&amp;C380&amp;"&lt;/remarks&gt;","")</f>
        <v>''' &lt;remarks&gt; An asterisk indicates that the word or morpheme represented in toto or in part by the given character with the given reading occurs more than four times in the seven hundred poems covered.&lt;/remarks&gt;</v>
      </c>
    </row>
    <row r="381" spans="1:4" x14ac:dyDescent="0.25">
      <c r="A381" s="1" t="s">
        <v>4</v>
      </c>
      <c r="B381" s="2" t="s">
        <v>5</v>
      </c>
      <c r="C381" s="4" t="s">
        <v>1193</v>
      </c>
      <c r="D381" s="2" t="str">
        <f t="shared" ref="D381" si="147">"&lt;XmlAttribute("""&amp;B379&amp;""")&gt;"</f>
        <v>&lt;XmlAttribute("kTang")&gt;</v>
      </c>
    </row>
    <row r="382" spans="1:4" x14ac:dyDescent="0.25">
      <c r="A382" s="1" t="s">
        <v>6</v>
      </c>
      <c r="B382" s="2">
        <v>2</v>
      </c>
      <c r="C382" s="5" t="s">
        <v>1192</v>
      </c>
      <c r="D382" s="2" t="str">
        <f t="shared" ref="D382" si="148">"&lt;UcdProperty("""&amp;B379&amp;""", UnihanPropertyCategory."&amp;B381&amp;", UnicodePropertyStatus."&amp;B380&amp;")&gt;"</f>
        <v>&lt;UcdProperty("kTang", UnihanPropertyCategory.Readings, UnicodePropertyStatus.Provisional)&gt;</v>
      </c>
    </row>
    <row r="383" spans="1:4" x14ac:dyDescent="0.25">
      <c r="A383" s="1" t="s">
        <v>7</v>
      </c>
      <c r="B383" s="2" t="s">
        <v>8</v>
      </c>
      <c r="C383" s="3" t="str">
        <f t="shared" ref="C383:C387" si="149">"Unihan "&amp;SUBSTITUTE(SUBSTITUTE(SUBSTITUTE(C382,"""",""""""),"“","““"),"”","””")</f>
        <v>Unihan Tang</v>
      </c>
      <c r="D383" s="2" t="str">
        <f t="shared" ref="D383" si="150">"&lt;UcdCategoryUnihan(UnihanPropertyCategory."&amp;B381&amp;"), DisplayName("""&amp;C383&amp;""")&gt;"</f>
        <v>&lt;UcdCategoryUnihan(UnihanPropertyCategory.Readings), DisplayName("Unihan Tang")&gt;</v>
      </c>
    </row>
    <row r="384" spans="1:4" x14ac:dyDescent="0.25">
      <c r="A384" s="1" t="s">
        <v>9</v>
      </c>
      <c r="B384" s="2" t="s">
        <v>147</v>
      </c>
      <c r="C384" s="5"/>
      <c r="D384" s="2" t="str">
        <f>"Public ReadOnly Property Han"&amp;MID(B379,2,LEN(B379)-1) &amp; " As "&amp;IF(C384&lt;&gt;"",C384,"String")&amp;IF(B383="space","()","")&amp;"\n"&amp;"Get"</f>
        <v>Public ReadOnly Property HanTang As String()\nGet</v>
      </c>
    </row>
    <row r="385" spans="1:4" ht="75" x14ac:dyDescent="0.25">
      <c r="A385" s="1" t="s">
        <v>11</v>
      </c>
      <c r="B385" s="2" t="s">
        <v>148</v>
      </c>
      <c r="C385" s="5"/>
      <c r="D385" s="2" t="str">
        <f>"        Return "&amp;IF(C385="",IF(B383="space","GetStringArray","GetPropertyValue"),C385)&amp;"("""&amp;B379&amp;""")"</f>
        <v xml:space="preserve">        Return GetStringArray("kTang")</v>
      </c>
    </row>
    <row r="386" spans="1:4" x14ac:dyDescent="0.25">
      <c r="C386" s="8" t="str">
        <f>SUBSTITUTE(SUBSTITUTE(SUBSTITUTE(SUBSTITUTE(MID(B385,FIND(C381,B385)+LEN(C381),LEN(B385)),"&amp;","&amp;amp;"),"&lt;","&amp;lt;")," _"," &lt;em&gt;"),"_ ","&lt;/em&gt; ")</f>
        <v xml:space="preserve"> An asterisk indicates that the word or morpheme represented in toto or in part by the given character with the given reading occurs more than four times in the seven hundred poems covered.</v>
      </c>
      <c r="D386" s="2" t="str">
        <f>"    End Get"&amp;"\n"&amp;"End Property"</f>
        <v xml:space="preserve">    End Get\nEnd Property</v>
      </c>
    </row>
    <row r="387" spans="1:4" x14ac:dyDescent="0.25">
      <c r="A387" s="1">
        <v>1</v>
      </c>
      <c r="C387" s="1" t="str">
        <f>IF(B387&lt;&gt;"","\n''' &lt;para&gt;"&amp;SUBSTITUTE(SUBSTITUTE(B387,"&amp;","&amp;amp;"),"&lt;","&amp;lt;")&amp;"&lt;/para&gt;","")</f>
        <v/>
      </c>
    </row>
    <row r="388" spans="1:4" x14ac:dyDescent="0.25">
      <c r="A388" s="1" t="s">
        <v>0</v>
      </c>
      <c r="B388" s="2" t="s">
        <v>149</v>
      </c>
      <c r="C388" s="7" t="str">
        <f>SUBSTITUTE(SUBSTITUTE(SUBSTITUTE(SUBSTITUTE(MID(B394,1,FIND(C390,B394)+LEN(C390)-1),"&amp;","&amp;amp;"),"&lt;","&amp;lt;")," _"," &lt;em&gt;"),"_ ","&lt;/em&gt; ")</f>
        <v>The total number of strokes in the character (including the radical).</v>
      </c>
      <c r="D388" s="2" t="str">
        <f>"''' &lt;summary&gt;"&amp;C388&amp;"&lt;/summary&gt;"</f>
        <v>''' &lt;summary&gt;The total number of strokes in the character (including the radical).&lt;/summary&gt;</v>
      </c>
    </row>
    <row r="389" spans="1:4" x14ac:dyDescent="0.25">
      <c r="A389" s="1" t="s">
        <v>2</v>
      </c>
      <c r="B389" s="2" t="s">
        <v>3</v>
      </c>
      <c r="C389" s="3" t="str">
        <f>C395&amp;C396</f>
        <v xml:space="preserve"> This value is for the character as drawn in the Unicode charts.</v>
      </c>
      <c r="D389" s="2" t="str">
        <f>IF(C389&lt;&gt;"","''' &lt;remarks&gt;"&amp;C389&amp;"&lt;/remarks&gt;","")</f>
        <v>''' &lt;remarks&gt; This value is for the character as drawn in the Unicode charts.&lt;/remarks&gt;</v>
      </c>
    </row>
    <row r="390" spans="1:4" x14ac:dyDescent="0.25">
      <c r="A390" s="1" t="s">
        <v>4</v>
      </c>
      <c r="B390" s="2" t="s">
        <v>74</v>
      </c>
      <c r="C390" s="4" t="s">
        <v>184</v>
      </c>
      <c r="D390" s="2" t="str">
        <f t="shared" ref="D390" si="151">"&lt;XmlAttribute("""&amp;B388&amp;""")&gt;"</f>
        <v>&lt;XmlAttribute("kTotalStrokes")&gt;</v>
      </c>
    </row>
    <row r="391" spans="1:4" x14ac:dyDescent="0.25">
      <c r="A391" s="1" t="s">
        <v>6</v>
      </c>
      <c r="B391" s="2">
        <v>3.1</v>
      </c>
      <c r="C391" s="5" t="s">
        <v>1194</v>
      </c>
      <c r="D391" s="2" t="str">
        <f t="shared" ref="D391" si="152">"&lt;UcdProperty("""&amp;B388&amp;""", UnihanPropertyCategory."&amp;B390&amp;", UnicodePropertyStatus."&amp;B389&amp;")&gt;"</f>
        <v>&lt;UcdProperty("kTotalStrokes", UnihanPropertyCategory.Dictionary-like Data, UnicodePropertyStatus.Provisional)&gt;</v>
      </c>
    </row>
    <row r="392" spans="1:4" x14ac:dyDescent="0.25">
      <c r="A392" s="1" t="s">
        <v>7</v>
      </c>
      <c r="B392" s="2" t="s">
        <v>8</v>
      </c>
      <c r="C392" s="3" t="str">
        <f t="shared" ref="C392:C396" si="153">"Unihan "&amp;SUBSTITUTE(SUBSTITUTE(SUBSTITUTE(C391,"""",""""""),"“","““"),"”","””")</f>
        <v>Unihan Total Strokes</v>
      </c>
      <c r="D392" s="2" t="str">
        <f t="shared" ref="D392" si="154">"&lt;UcdCategoryUnihan(UnihanPropertyCategory."&amp;B390&amp;"), DisplayName("""&amp;C392&amp;""")&gt;"</f>
        <v>&lt;UcdCategoryUnihan(UnihanPropertyCategory.Dictionary-like Data), DisplayName("Unihan Total Strokes")&gt;</v>
      </c>
    </row>
    <row r="393" spans="1:4" x14ac:dyDescent="0.25">
      <c r="A393" s="1" t="s">
        <v>9</v>
      </c>
      <c r="B393" s="2" t="s">
        <v>150</v>
      </c>
      <c r="C393" s="5" t="s">
        <v>182</v>
      </c>
      <c r="D393" s="2" t="str">
        <f>"Public ReadOnly Property Han"&amp;MID(B388,2,LEN(B388)-1) &amp; " As "&amp;IF(C393&lt;&gt;"",C393,"String")&amp;IF(B392="space","()","")&amp;"\n"&amp;"Get"</f>
        <v>Public ReadOnly Property HanTotalStrokes As Integer()\nGet</v>
      </c>
    </row>
    <row r="394" spans="1:4" ht="30" x14ac:dyDescent="0.25">
      <c r="A394" s="1" t="s">
        <v>11</v>
      </c>
      <c r="B394" s="2" t="s">
        <v>151</v>
      </c>
      <c r="C394" s="5" t="s">
        <v>183</v>
      </c>
      <c r="D394" s="2" t="str">
        <f>"        Return "&amp;IF(C394="",IF(B392="space","GetStringArray","GetPropertyValue"),C394)&amp;"("""&amp;B388&amp;""")"</f>
        <v xml:space="preserve">        Return GetIntArray("kTotalStrokes")</v>
      </c>
    </row>
    <row r="395" spans="1:4" x14ac:dyDescent="0.25">
      <c r="C395" s="8" t="str">
        <f>SUBSTITUTE(SUBSTITUTE(SUBSTITUTE(SUBSTITUTE(MID(B394,FIND(C390,B394)+LEN(C390),LEN(B394)),"&amp;","&amp;amp;"),"&lt;","&amp;lt;")," _"," &lt;em&gt;"),"_ ","&lt;/em&gt; ")</f>
        <v xml:space="preserve"> This value is for the character as drawn in the Unicode charts.</v>
      </c>
      <c r="D395" s="2" t="str">
        <f>"    End Get"&amp;"\n"&amp;"End Property"</f>
        <v xml:space="preserve">    End Get\nEnd Property</v>
      </c>
    </row>
    <row r="396" spans="1:4" x14ac:dyDescent="0.25">
      <c r="A396" s="1">
        <v>1</v>
      </c>
      <c r="C396" s="1" t="str">
        <f>IF(B396&lt;&gt;"","\n''' &lt;para&gt;"&amp;SUBSTITUTE(SUBSTITUTE(B396,"&amp;","&amp;amp;"),"&lt;","&amp;lt;")&amp;"&lt;/para&gt;","")</f>
        <v/>
      </c>
    </row>
    <row r="397" spans="1:4" x14ac:dyDescent="0.25">
      <c r="A397" s="1" t="s">
        <v>0</v>
      </c>
      <c r="B397" s="2" t="s">
        <v>152</v>
      </c>
      <c r="C397" s="7" t="str">
        <f>SUBSTITUTE(SUBSTITUTE(SUBSTITUTE(SUBSTITUTE(MID(B403,1,FIND(C399,B403)+LEN(C399)-1),"&amp;","&amp;amp;"),"&lt;","&amp;lt;")," _"," &lt;em&gt;"),"_ ","&lt;/em&gt; ")</f>
        <v>The Unicode value(s) for the traditional Chinese variant(s) for this character.</v>
      </c>
      <c r="D397" s="2" t="str">
        <f>"''' &lt;summary&gt;"&amp;C397&amp;"&lt;/summary&gt;"</f>
        <v>''' &lt;summary&gt;The Unicode value(s) for the traditional Chinese variant(s) for this character.&lt;/summary&gt;</v>
      </c>
    </row>
    <row r="398" spans="1:4" ht="30" x14ac:dyDescent="0.25">
      <c r="A398" s="1" t="s">
        <v>2</v>
      </c>
      <c r="B398" s="2" t="s">
        <v>3</v>
      </c>
      <c r="C398" s="3" t="str">
        <f>C404&amp;C405&amp;C406&amp;C407&amp;C408&amp;C409&amp;C410</f>
        <v>\n''' &lt;para&gt;Note that a character can be both a traditional Chinese character in its own right and the simplified variant for other characters (e.g., 台 U+53F0).&lt;/para&gt;\n''' &lt;para&gt;In such case, the character is listed as its own simplified variant and one of its own traditional variants. This distinguishes this from the case where the character is not the simplified form for any character (e.g., 井 U+4E95).&lt;/para&gt;\n''' &lt;para&gt;Much of the of the data on simplified and traditional variants was graciously supplied by Wenlin Institute, Inc. &amp;lt;http://www.wenlin.com&gt;.&lt;/para&gt;</v>
      </c>
      <c r="D398" s="2" t="str">
        <f>IF(C398&lt;&gt;"","''' &lt;remarks&gt;"&amp;C398&amp;"&lt;/remarks&gt;","")</f>
        <v>''' &lt;remarks&gt;\n''' &lt;para&gt;Note that a character can be both a traditional Chinese character in its own right and the simplified variant for other characters (e.g., 台 U+53F0).&lt;/para&gt;\n''' &lt;para&gt;In such case, the character is listed as its own simplified variant and one of its own traditional variants. This distinguishes this from the case where the character is not the simplified form for any character (e.g., 井 U+4E95).&lt;/para&gt;\n''' &lt;para&gt;Much of the of the data on simplified and traditional variants was graciously supplied by Wenlin Institute, Inc. &amp;lt;http://www.wenlin.com&gt;.&lt;/para&gt;&lt;/remarks&gt;</v>
      </c>
    </row>
    <row r="399" spans="1:4" x14ac:dyDescent="0.25">
      <c r="A399" s="1" t="s">
        <v>4</v>
      </c>
      <c r="B399" s="2" t="s">
        <v>128</v>
      </c>
      <c r="C399" s="4" t="s">
        <v>184</v>
      </c>
      <c r="D399" s="2" t="str">
        <f t="shared" ref="D399" si="155">"&lt;XmlAttribute("""&amp;B397&amp;""")&gt;"</f>
        <v>&lt;XmlAttribute("kTraditionalVariant")&gt;</v>
      </c>
    </row>
    <row r="400" spans="1:4" x14ac:dyDescent="0.25">
      <c r="A400" s="1" t="s">
        <v>6</v>
      </c>
      <c r="B400" s="2">
        <v>2</v>
      </c>
      <c r="C400" s="5" t="s">
        <v>1195</v>
      </c>
      <c r="D400" s="2" t="str">
        <f t="shared" ref="D400" si="156">"&lt;UcdProperty("""&amp;B397&amp;""", UnihanPropertyCategory."&amp;B399&amp;", UnicodePropertyStatus."&amp;B398&amp;")&gt;"</f>
        <v>&lt;UcdProperty("kTraditionalVariant", UnihanPropertyCategory.Variants, UnicodePropertyStatus.Provisional)&gt;</v>
      </c>
    </row>
    <row r="401" spans="1:4" x14ac:dyDescent="0.25">
      <c r="A401" s="1" t="s">
        <v>7</v>
      </c>
      <c r="B401" s="2" t="s">
        <v>8</v>
      </c>
      <c r="C401" s="3" t="str">
        <f t="shared" ref="C401:C405" si="157">"Unihan "&amp;SUBSTITUTE(SUBSTITUTE(SUBSTITUTE(C400,"""",""""""),"“","““"),"”","””")</f>
        <v>Unihan Traditional Variant</v>
      </c>
      <c r="D401" s="2" t="str">
        <f t="shared" ref="D401" si="158">"&lt;UcdCategoryUnihan(UnihanPropertyCategory."&amp;B399&amp;"), DisplayName("""&amp;C401&amp;""")&gt;"</f>
        <v>&lt;UcdCategoryUnihan(UnihanPropertyCategory.Variants), DisplayName("Unihan Traditional Variant")&gt;</v>
      </c>
    </row>
    <row r="402" spans="1:4" x14ac:dyDescent="0.25">
      <c r="A402" s="1" t="s">
        <v>9</v>
      </c>
      <c r="B402" s="2" t="s">
        <v>136</v>
      </c>
      <c r="C402" s="5" t="s">
        <v>1188</v>
      </c>
      <c r="D402" s="2" t="str">
        <f>"Public ReadOnly Property Han"&amp;MID(B397,2,LEN(B397)-1) &amp; " As "&amp;IF(C402&lt;&gt;"",C402,"String")&amp;IF(B401="space","()","")&amp;"\n"&amp;"Get"</f>
        <v>Public ReadOnly Property HanTraditionalVariant As String()\nGet</v>
      </c>
    </row>
    <row r="403" spans="1:4" x14ac:dyDescent="0.25">
      <c r="A403" s="1" t="s">
        <v>11</v>
      </c>
      <c r="B403" s="2" t="s">
        <v>153</v>
      </c>
      <c r="C403" s="5" t="s">
        <v>1189</v>
      </c>
      <c r="D403" s="2" t="str">
        <f>"        Return "&amp;IF(C403="",IF(B401="space","GetStringArray","GetPropertyValue"),C403)&amp;"("""&amp;B397&amp;""")"</f>
        <v xml:space="preserve">        Return GetUnicodeArray("kTraditionalVariant")</v>
      </c>
    </row>
    <row r="404" spans="1:4" x14ac:dyDescent="0.25">
      <c r="C404" s="8" t="str">
        <f>SUBSTITUTE(SUBSTITUTE(SUBSTITUTE(SUBSTITUTE(MID(B403,FIND(C399,B403)+LEN(C399),LEN(B403)),"&amp;","&amp;amp;"),"&lt;","&amp;lt;")," _"," &lt;em&gt;"),"_ ","&lt;/em&gt; ")</f>
        <v/>
      </c>
      <c r="D404" s="2" t="str">
        <f>"    End Get"&amp;"\n"&amp;"End Property"</f>
        <v xml:space="preserve">    End Get\nEnd Property</v>
      </c>
    </row>
    <row r="405" spans="1:4" ht="30" x14ac:dyDescent="0.25">
      <c r="B405" s="2" t="s">
        <v>154</v>
      </c>
      <c r="C405" s="1" t="str">
        <f>IF(B405&lt;&gt;"","\n''' &lt;para&gt;"&amp;SUBSTITUTE(SUBSTITUTE(B405,"&amp;","&amp;amp;"),"&lt;","&amp;lt;")&amp;"&lt;/para&gt;","")</f>
        <v>\n''' &lt;para&gt;Note that a character can be both a traditional Chinese character in its own right and the simplified variant for other characters (e.g., 台 U+53F0).&lt;/para&gt;</v>
      </c>
    </row>
    <row r="406" spans="1:4" x14ac:dyDescent="0.25">
      <c r="C406" s="1" t="str">
        <f t="shared" ref="C406:C410" si="159">IF(B406&lt;&gt;"","\n''' &lt;para&gt;"&amp;SUBSTITUTE(SUBSTITUTE(B406,"&amp;","&amp;amp;"),"&lt;","&amp;lt;")&amp;"&lt;/para&gt;","")</f>
        <v/>
      </c>
    </row>
    <row r="407" spans="1:4" ht="45" x14ac:dyDescent="0.25">
      <c r="B407" s="2" t="s">
        <v>155</v>
      </c>
      <c r="C407" s="1" t="str">
        <f t="shared" si="159"/>
        <v>\n''' &lt;para&gt;In such case, the character is listed as its own simplified variant and one of its own traditional variants. This distinguishes this from the case where the character is not the simplified form for any character (e.g., 井 U+4E95).&lt;/para&gt;</v>
      </c>
    </row>
    <row r="408" spans="1:4" x14ac:dyDescent="0.25">
      <c r="C408" s="1" t="str">
        <f t="shared" si="159"/>
        <v/>
      </c>
    </row>
    <row r="409" spans="1:4" ht="30" x14ac:dyDescent="0.25">
      <c r="B409" s="2" t="s">
        <v>156</v>
      </c>
      <c r="C409" s="1" t="str">
        <f t="shared" si="159"/>
        <v>\n''' &lt;para&gt;Much of the of the data on simplified and traditional variants was graciously supplied by Wenlin Institute, Inc. &amp;lt;http://www.wenlin.com&gt;.&lt;/para&gt;</v>
      </c>
    </row>
    <row r="410" spans="1:4" x14ac:dyDescent="0.25">
      <c r="A410" s="1">
        <v>1</v>
      </c>
      <c r="C410" s="1" t="str">
        <f t="shared" si="159"/>
        <v/>
      </c>
    </row>
    <row r="411" spans="1:4" x14ac:dyDescent="0.25">
      <c r="A411" s="1" t="s">
        <v>0</v>
      </c>
      <c r="B411" s="2" t="s">
        <v>157</v>
      </c>
      <c r="C411" s="7" t="str">
        <f>SUBSTITUTE(SUBSTITUTE(SUBSTITUTE(SUBSTITUTE(MID(B417,1,FIND(C413,B417)+LEN(C413)-1),"&amp;","&amp;amp;"),"&lt;","&amp;lt;")," _"," &lt;em&gt;"),"_ ","&lt;/em&gt; ")</f>
        <v>The character’s pronunciation(s) in Quốc ngữ.</v>
      </c>
      <c r="D411" s="2" t="str">
        <f>"''' &lt;summary&gt;"&amp;C411&amp;"&lt;/summary&gt;"</f>
        <v>''' &lt;summary&gt;The character’s pronunciation(s) in Quốc ngữ.&lt;/summary&gt;</v>
      </c>
    </row>
    <row r="412" spans="1:4" x14ac:dyDescent="0.25">
      <c r="A412" s="1" t="s">
        <v>2</v>
      </c>
      <c r="B412" s="2" t="s">
        <v>3</v>
      </c>
      <c r="C412" s="3" t="str">
        <f>C418&amp;C419</f>
        <v/>
      </c>
      <c r="D412" s="2" t="str">
        <f>IF(C412&lt;&gt;"","''' &lt;remarks&gt;"&amp;C412&amp;"&lt;/remarks&gt;","")</f>
        <v/>
      </c>
    </row>
    <row r="413" spans="1:4" x14ac:dyDescent="0.25">
      <c r="A413" s="1" t="s">
        <v>4</v>
      </c>
      <c r="B413" s="2" t="s">
        <v>5</v>
      </c>
      <c r="C413" s="4" t="s">
        <v>184</v>
      </c>
      <c r="D413" s="2" t="str">
        <f t="shared" ref="D413" si="160">"&lt;XmlAttribute("""&amp;B411&amp;""")&gt;"</f>
        <v>&lt;XmlAttribute("kVietnamese")&gt;</v>
      </c>
    </row>
    <row r="414" spans="1:4" x14ac:dyDescent="0.25">
      <c r="A414" s="1" t="s">
        <v>6</v>
      </c>
      <c r="B414" s="6">
        <v>36894</v>
      </c>
      <c r="C414" s="5" t="s">
        <v>1196</v>
      </c>
      <c r="D414" s="2" t="str">
        <f t="shared" ref="D414" si="161">"&lt;UcdProperty("""&amp;B411&amp;""", UnihanPropertyCategory."&amp;B413&amp;", UnicodePropertyStatus."&amp;B412&amp;")&gt;"</f>
        <v>&lt;UcdProperty("kVietnamese", UnihanPropertyCategory.Readings, UnicodePropertyStatus.Provisional)&gt;</v>
      </c>
    </row>
    <row r="415" spans="1:4" x14ac:dyDescent="0.25">
      <c r="A415" s="1" t="s">
        <v>7</v>
      </c>
      <c r="B415" s="2" t="s">
        <v>8</v>
      </c>
      <c r="C415" s="3" t="str">
        <f t="shared" ref="C415:C419" si="162">"Unihan "&amp;SUBSTITUTE(SUBSTITUTE(SUBSTITUTE(C414,"""",""""""),"“","““"),"”","””")</f>
        <v>Unihan Vietnamese</v>
      </c>
      <c r="D415" s="2" t="str">
        <f t="shared" ref="D415" si="163">"&lt;UcdCategoryUnihan(UnihanPropertyCategory."&amp;B413&amp;"), DisplayName("""&amp;C415&amp;""")&gt;"</f>
        <v>&lt;UcdCategoryUnihan(UnihanPropertyCategory.Readings), DisplayName("Unihan Vietnamese")&gt;</v>
      </c>
    </row>
    <row r="416" spans="1:4" x14ac:dyDescent="0.25">
      <c r="A416" s="1" t="s">
        <v>9</v>
      </c>
      <c r="B416" s="2" t="s">
        <v>158</v>
      </c>
      <c r="C416" s="5"/>
      <c r="D416" s="2" t="str">
        <f>"Public ReadOnly Property Han"&amp;MID(B411,2,LEN(B411)-1) &amp; " As "&amp;IF(C416&lt;&gt;"",C416,"String")&amp;IF(B415="space","()","")&amp;"\n"&amp;"Get"</f>
        <v>Public ReadOnly Property HanVietnamese As String()\nGet</v>
      </c>
    </row>
    <row r="417" spans="1:4" x14ac:dyDescent="0.25">
      <c r="A417" s="1" t="s">
        <v>11</v>
      </c>
      <c r="B417" s="2" t="s">
        <v>159</v>
      </c>
      <c r="C417" s="5"/>
      <c r="D417" s="2" t="str">
        <f>"        Return "&amp;IF(C417="",IF(B415="space","GetStringArray","GetPropertyValue"),C417)&amp;"("""&amp;B411&amp;""")"</f>
        <v xml:space="preserve">        Return GetStringArray("kVietnamese")</v>
      </c>
    </row>
    <row r="418" spans="1:4" x14ac:dyDescent="0.25">
      <c r="C418" s="8" t="str">
        <f>SUBSTITUTE(SUBSTITUTE(SUBSTITUTE(SUBSTITUTE(MID(B417,FIND(C413,B417)+LEN(C413),LEN(B417)),"&amp;","&amp;amp;"),"&lt;","&amp;lt;")," _"," &lt;em&gt;"),"_ ","&lt;/em&gt; ")</f>
        <v/>
      </c>
      <c r="D418" s="2" t="str">
        <f>"    End Get"&amp;"\n"&amp;"End Property"</f>
        <v xml:space="preserve">    End Get\nEnd Property</v>
      </c>
    </row>
    <row r="419" spans="1:4" x14ac:dyDescent="0.25">
      <c r="A419" s="1">
        <v>1</v>
      </c>
      <c r="C419" s="1" t="str">
        <f>IF(B419&lt;&gt;"","\n''' &lt;para&gt;"&amp;SUBSTITUTE(SUBSTITUTE(B419,"&amp;","&amp;amp;"),"&lt;","&amp;lt;")&amp;"&lt;/para&gt;","")</f>
        <v/>
      </c>
    </row>
    <row r="420" spans="1:4" x14ac:dyDescent="0.25">
      <c r="A420" s="1" t="s">
        <v>0</v>
      </c>
      <c r="B420" s="2" t="s">
        <v>160</v>
      </c>
      <c r="C420" s="7" t="str">
        <f>SUBSTITUTE(SUBSTITUTE(SUBSTITUTE(SUBSTITUTE(MID(B426,1,FIND(C422,B426)+LEN(C422)-1),"&amp;","&amp;amp;"),"&lt;","&amp;lt;")," _"," &lt;em&gt;"),"_ ","&lt;/em&gt; ")</f>
        <v>The Xerox code for this character.</v>
      </c>
      <c r="D420" s="2" t="str">
        <f>"''' &lt;summary&gt;"&amp;C420&amp;"&lt;/summary&gt;"</f>
        <v>''' &lt;summary&gt;The Xerox code for this character.&lt;/summary&gt;</v>
      </c>
    </row>
    <row r="421" spans="1:4" x14ac:dyDescent="0.25">
      <c r="A421" s="1" t="s">
        <v>2</v>
      </c>
      <c r="B421" s="2" t="s">
        <v>3</v>
      </c>
      <c r="C421" s="3" t="str">
        <f>C427&amp;C428</f>
        <v/>
      </c>
      <c r="D421" s="2" t="str">
        <f>IF(C421&lt;&gt;"","''' &lt;remarks&gt;"&amp;C421&amp;"&lt;/remarks&gt;","")</f>
        <v/>
      </c>
    </row>
    <row r="422" spans="1:4" x14ac:dyDescent="0.25">
      <c r="A422" s="1" t="s">
        <v>4</v>
      </c>
      <c r="B422" s="2" t="s">
        <v>16</v>
      </c>
      <c r="C422" s="4" t="s">
        <v>184</v>
      </c>
      <c r="D422" s="2" t="str">
        <f t="shared" ref="D422" si="164">"&lt;XmlAttribute("""&amp;B420&amp;""")&gt;"</f>
        <v>&lt;XmlAttribute("kXerox")&gt;</v>
      </c>
    </row>
    <row r="423" spans="1:4" x14ac:dyDescent="0.25">
      <c r="A423" s="1" t="s">
        <v>6</v>
      </c>
      <c r="B423" s="2">
        <v>2</v>
      </c>
      <c r="C423" s="5" t="s">
        <v>1197</v>
      </c>
      <c r="D423" s="2" t="str">
        <f t="shared" ref="D423" si="165">"&lt;UcdProperty("""&amp;B420&amp;""", UnihanPropertyCategory."&amp;B422&amp;", UnicodePropertyStatus."&amp;B421&amp;")&gt;"</f>
        <v>&lt;UcdProperty("kXerox", UnihanPropertyCategory.Other Mappings, UnicodePropertyStatus.Provisional)&gt;</v>
      </c>
    </row>
    <row r="424" spans="1:4" x14ac:dyDescent="0.25">
      <c r="A424" s="1" t="s">
        <v>7</v>
      </c>
      <c r="B424" s="2" t="s">
        <v>8</v>
      </c>
      <c r="C424" s="3" t="str">
        <f t="shared" ref="C424:C428" si="166">"Unihan "&amp;SUBSTITUTE(SUBSTITUTE(SUBSTITUTE(C423,"""",""""""),"“","““"),"”","””")</f>
        <v>Unihan Xerox</v>
      </c>
      <c r="D424" s="2" t="str">
        <f t="shared" ref="D424" si="167">"&lt;UcdCategoryUnihan(UnihanPropertyCategory."&amp;B422&amp;"), DisplayName("""&amp;C424&amp;""")&gt;"</f>
        <v>&lt;UcdCategoryUnihan(UnihanPropertyCategory.Other Mappings), DisplayName("Unihan Xerox")&gt;</v>
      </c>
    </row>
    <row r="425" spans="1:4" x14ac:dyDescent="0.25">
      <c r="A425" s="1" t="s">
        <v>9</v>
      </c>
      <c r="B425" s="2" t="s">
        <v>161</v>
      </c>
      <c r="C425" s="5"/>
      <c r="D425" s="2" t="str">
        <f>"Public ReadOnly Property Han"&amp;MID(B420,2,LEN(B420)-1) &amp; " As "&amp;IF(C425&lt;&gt;"",C425,"String")&amp;IF(B424="space","()","")&amp;"\n"&amp;"Get"</f>
        <v>Public ReadOnly Property HanXerox As String()\nGet</v>
      </c>
    </row>
    <row r="426" spans="1:4" x14ac:dyDescent="0.25">
      <c r="A426" s="1" t="s">
        <v>11</v>
      </c>
      <c r="B426" s="2" t="s">
        <v>162</v>
      </c>
      <c r="C426" s="5"/>
      <c r="D426" s="2" t="str">
        <f>"        Return "&amp;IF(C426="",IF(B424="space","GetStringArray","GetPropertyValue"),C426)&amp;"("""&amp;B420&amp;""")"</f>
        <v xml:space="preserve">        Return GetStringArray("kXerox")</v>
      </c>
    </row>
    <row r="427" spans="1:4" x14ac:dyDescent="0.25">
      <c r="C427" s="8" t="str">
        <f>SUBSTITUTE(SUBSTITUTE(SUBSTITUTE(SUBSTITUTE(MID(B426,FIND(C422,B426)+LEN(C422),LEN(B426)),"&amp;","&amp;amp;"),"&lt;","&amp;lt;")," _"," &lt;em&gt;"),"_ ","&lt;/em&gt; ")</f>
        <v/>
      </c>
      <c r="D427" s="2" t="str">
        <f>"    End Get"&amp;"\n"&amp;"End Property"</f>
        <v xml:space="preserve">    End Get\nEnd Property</v>
      </c>
    </row>
    <row r="428" spans="1:4" x14ac:dyDescent="0.25">
      <c r="A428" s="1">
        <v>1</v>
      </c>
      <c r="C428" s="1" t="str">
        <f>IF(B428&lt;&gt;"","\n''' &lt;para&gt;"&amp;SUBSTITUTE(SUBSTITUTE(B428,"&amp;","&amp;amp;"),"&lt;","&amp;lt;")&amp;"&lt;/para&gt;","")</f>
        <v/>
      </c>
    </row>
    <row r="429" spans="1:4" x14ac:dyDescent="0.25">
      <c r="A429" s="1" t="s">
        <v>0</v>
      </c>
      <c r="B429" s="2" t="s">
        <v>163</v>
      </c>
      <c r="C429" s="7" t="str">
        <f>SUBSTITUTE(SUBSTITUTE(SUBSTITUTE(SUBSTITUTE(MID(B435,1,FIND(C431,B435)+LEN(C431)-1),"&amp;","&amp;amp;"),"&lt;","&amp;lt;")," _"," &lt;em&gt;"),"_ ","&lt;/em&gt; ")</f>
        <v>One or more Hànyǔ Pīnyīn readings as given in the Xiàndài Hànyǔ Cídiǎn (full bibliographic information below).</v>
      </c>
      <c r="D429" s="2" t="str">
        <f>"''' &lt;summary&gt;"&amp;C429&amp;"&lt;/summary&gt;"</f>
        <v>''' &lt;summary&gt;One or more Hànyǔ Pīnyīn readings as given in the Xiàndài Hànyǔ Cídiǎn (full bibliographic information below).&lt;/summary&gt;</v>
      </c>
    </row>
    <row r="430" spans="1:4" ht="75" x14ac:dyDescent="0.25">
      <c r="A430" s="1" t="s">
        <v>2</v>
      </c>
      <c r="B430" s="2" t="s">
        <v>3</v>
      </c>
      <c r="C430" s="3" t="str">
        <f>C436&amp;C437</f>
        <v>\n''' &lt;para&gt;Each pīnyīn reading is preceded by the character’s location(s) in the dictionary, separated from the reading by “:” (colon); multiple locations for a given reading are separated by “,” (comma); multiple “location: reading” values are separated by “ ” (space). Each location reference is of the form /[0-9]{4}\.[0-9]{3}\*?/ . The number preceding the period is the page number, zero-padded to four digits. The first two digits of the number following the period are the entry’s position on the page, zero-padded. The third digit is 0 for a main entry and greater than 0 for a parenthesized variant of the main entry. A trailing “*” (asterisk) on the location indicates an encoded variant substituted for an unencoded character (see below).&lt;/para&gt;</v>
      </c>
      <c r="D430" s="2" t="str">
        <f>IF(C430&lt;&gt;"","''' &lt;remarks&gt;"&amp;C430&amp;"&lt;/remarks&gt;","")</f>
        <v>''' &lt;remarks&gt;\n''' &lt;para&gt;Each pīnyīn reading is preceded by the character’s location(s) in the dictionary, separated from the reading by “:” (colon); multiple locations for a given reading are separated by “,” (comma); multiple “location: reading” values are separated by “ ” (space). Each location reference is of the form /[0-9]{4}\.[0-9]{3}\*?/ . The number preceding the period is the page number, zero-padded to four digits. The first two digits of the number following the period are the entry’s position on the page, zero-padded. The third digit is 0 for a main entry and greater than 0 for a parenthesized variant of the main entry. A trailing “*” (asterisk) on the location indicates an encoded variant substituted for an unencoded character (see below).&lt;/para&gt;&lt;/remarks&gt;</v>
      </c>
    </row>
    <row r="431" spans="1:4" x14ac:dyDescent="0.25">
      <c r="A431" s="1" t="s">
        <v>4</v>
      </c>
      <c r="B431" s="2" t="s">
        <v>5</v>
      </c>
      <c r="C431" s="4" t="s">
        <v>184</v>
      </c>
      <c r="D431" s="2" t="str">
        <f t="shared" ref="D431" si="168">"&lt;XmlAttribute("""&amp;B429&amp;""")&gt;"</f>
        <v>&lt;XmlAttribute("kXHC1983")&gt;</v>
      </c>
    </row>
    <row r="432" spans="1:4" x14ac:dyDescent="0.25">
      <c r="A432" s="1" t="s">
        <v>6</v>
      </c>
      <c r="B432" s="2">
        <v>5.0999999999999996</v>
      </c>
      <c r="C432" s="5" t="s">
        <v>1198</v>
      </c>
      <c r="D432" s="2" t="str">
        <f t="shared" ref="D432" si="169">"&lt;UcdProperty("""&amp;B429&amp;""", UnihanPropertyCategory."&amp;B431&amp;", UnicodePropertyStatus."&amp;B430&amp;")&gt;"</f>
        <v>&lt;UcdProperty("kXHC1983", UnihanPropertyCategory.Readings, UnicodePropertyStatus.Provisional)&gt;</v>
      </c>
    </row>
    <row r="433" spans="1:4" x14ac:dyDescent="0.25">
      <c r="A433" s="1" t="s">
        <v>7</v>
      </c>
      <c r="B433" s="2" t="s">
        <v>8</v>
      </c>
      <c r="C433" s="3" t="str">
        <f t="shared" ref="C433:C437" si="170">"Unihan "&amp;SUBSTITUTE(SUBSTITUTE(SUBSTITUTE(C432,"""",""""""),"“","““"),"”","””")</f>
        <v>Unihan Xiàndài Hànyǔ Cídiǎn</v>
      </c>
      <c r="D433" s="2" t="str">
        <f t="shared" ref="D433" si="171">"&lt;UcdCategoryUnihan(UnihanPropertyCategory."&amp;B431&amp;"), DisplayName("""&amp;C433&amp;""")&gt;"</f>
        <v>&lt;UcdCategoryUnihan(UnihanPropertyCategory.Readings), DisplayName("Unihan Xiàndài Hànyǔ Cídiǎn")&gt;</v>
      </c>
    </row>
    <row r="434" spans="1:4" x14ac:dyDescent="0.25">
      <c r="A434" s="1" t="s">
        <v>9</v>
      </c>
      <c r="B434" s="2" t="s">
        <v>164</v>
      </c>
      <c r="C434" s="5"/>
      <c r="D434" s="2" t="str">
        <f>"Public ReadOnly Property Han"&amp;MID(B429,2,LEN(B429)-1) &amp; " As "&amp;IF(C434&lt;&gt;"",C434,"String")&amp;IF(B433="space","()","")&amp;"\n"&amp;"Get"</f>
        <v>Public ReadOnly Property HanXHC1983 As String()\nGet</v>
      </c>
    </row>
    <row r="435" spans="1:4" ht="30" x14ac:dyDescent="0.25">
      <c r="A435" s="1" t="s">
        <v>11</v>
      </c>
      <c r="B435" s="2" t="s">
        <v>165</v>
      </c>
      <c r="C435" s="5"/>
      <c r="D435" s="2" t="str">
        <f>"        Return "&amp;IF(C435="",IF(B433="space","GetStringArray","GetPropertyValue"),C435)&amp;"("""&amp;B429&amp;""")"</f>
        <v xml:space="preserve">        Return GetStringArray("kXHC1983")</v>
      </c>
    </row>
    <row r="436" spans="1:4" x14ac:dyDescent="0.25">
      <c r="C436" s="8" t="str">
        <f>SUBSTITUTE(SUBSTITUTE(SUBSTITUTE(SUBSTITUTE(MID(B435,FIND(C431,B435)+LEN(C431),LEN(B435)),"&amp;","&amp;amp;"),"&lt;","&amp;lt;")," _"," &lt;em&gt;"),"_ ","&lt;/em&gt; ")</f>
        <v/>
      </c>
      <c r="D436" s="2" t="str">
        <f>"    End Get"&amp;"\n"&amp;"End Property"</f>
        <v xml:space="preserve">    End Get\nEnd Property</v>
      </c>
    </row>
    <row r="437" spans="1:4" ht="135" x14ac:dyDescent="0.25">
      <c r="B437" s="2" t="s">
        <v>166</v>
      </c>
      <c r="C437" s="1" t="str">
        <f>IF(B437&lt;&gt;"","\n''' &lt;para&gt;"&amp;SUBSTITUTE(SUBSTITUTE(B437,"&amp;","&amp;amp;"),"&lt;","&amp;lt;")&amp;"&lt;/para&gt;","")</f>
        <v>\n''' &lt;para&gt;Each pīnyīn reading is preceded by the character’s location(s) in the dictionary, separated from the reading by “:” (colon); multiple locations for a given reading are separated by “,” (comma); multiple “location: reading” values are separated by “ ” (space). Each location reference is of the form /[0-9]{4}\.[0-9]{3}\*?/ . The number preceding the period is the page number, zero-padded to four digits. The first two digits of the number following the period are the entry’s position on the page, zero-padded. The third digit is 0 for a main entry and greater than 0 for a parenthesized variant of the main entry. A trailing “*” (asterisk) on the location indicates an encoded variant substituted for an unencoded character (see below).&lt;/para&gt;</v>
      </c>
    </row>
    <row r="439" spans="1:4" x14ac:dyDescent="0.25">
      <c r="B439" s="2" t="s">
        <v>167</v>
      </c>
    </row>
    <row r="441" spans="1:4" ht="75" x14ac:dyDescent="0.25">
      <c r="B441" s="2" t="s">
        <v>168</v>
      </c>
    </row>
    <row r="443" spans="1:4" ht="45" x14ac:dyDescent="0.25">
      <c r="B443" s="2" t="s">
        <v>169</v>
      </c>
    </row>
    <row r="445" spans="1:4" x14ac:dyDescent="0.25">
      <c r="B445" s="2" t="s">
        <v>170</v>
      </c>
    </row>
    <row r="447" spans="1:4" ht="60" x14ac:dyDescent="0.25">
      <c r="B447" s="2" t="s">
        <v>171</v>
      </c>
    </row>
    <row r="449" spans="1:4" x14ac:dyDescent="0.25">
      <c r="B449" s="2" t="s">
        <v>172</v>
      </c>
    </row>
    <row r="450" spans="1:4" x14ac:dyDescent="0.25">
      <c r="B450" s="2" t="s">
        <v>173</v>
      </c>
    </row>
    <row r="451" spans="1:4" x14ac:dyDescent="0.25">
      <c r="B451" s="2" t="s">
        <v>174</v>
      </c>
    </row>
    <row r="453" spans="1:4" ht="105" x14ac:dyDescent="0.25">
      <c r="B453" s="2" t="s">
        <v>175</v>
      </c>
    </row>
    <row r="455" spans="1:4" x14ac:dyDescent="0.25">
      <c r="B455" s="2" t="s">
        <v>176</v>
      </c>
    </row>
    <row r="457" spans="1:4" x14ac:dyDescent="0.25">
      <c r="B457" s="2" t="s">
        <v>177</v>
      </c>
    </row>
    <row r="459" spans="1:4" ht="30" x14ac:dyDescent="0.25">
      <c r="B459" s="2" t="s">
        <v>178</v>
      </c>
    </row>
    <row r="460" spans="1:4" x14ac:dyDescent="0.25">
      <c r="A460" s="1">
        <v>1</v>
      </c>
    </row>
    <row r="461" spans="1:4" x14ac:dyDescent="0.25">
      <c r="A461" s="1" t="s">
        <v>0</v>
      </c>
      <c r="B461" s="2" t="s">
        <v>179</v>
      </c>
      <c r="C461" s="7" t="str">
        <f>SUBSTITUTE(SUBSTITUTE(SUBSTITUTE(SUBSTITUTE(MID(B467,1,FIND(C463,B467)+LEN(C463)-1),"&amp;","&amp;amp;"),"&lt;","&amp;lt;")," _"," &lt;em&gt;"),"_ ","&lt;/em&gt; ")</f>
        <v>The Unicode value(s) for known z-variants of this character.</v>
      </c>
      <c r="D461" s="2" t="str">
        <f>"''' &lt;summary&gt;"&amp;C461&amp;"&lt;/summary&gt;"</f>
        <v>''' &lt;summary&gt;The Unicode value(s) for known z-variants of this character.&lt;/summary&gt;</v>
      </c>
    </row>
    <row r="462" spans="1:4" ht="45" x14ac:dyDescent="0.25">
      <c r="A462" s="1" t="s">
        <v>2</v>
      </c>
      <c r="B462" s="2" t="s">
        <v>3</v>
      </c>
      <c r="C462" s="3" t="str">
        <f>C468&amp;C469</f>
        <v>\n''' &lt;para&gt;The basic syntax is a Unicode scalar value. It may optionally be followed by additional data. The additional data is separated from the Unicode scalar value by a less-than sign (&amp;lt;), and may be subdivided itself into substrings by commas. The additional data consists of a series of field tags for another field in the Unihan database indicating the source of the information.&lt;/para&gt;</v>
      </c>
      <c r="D462" s="2" t="str">
        <f>IF(C462&lt;&gt;"","''' &lt;remarks&gt;"&amp;C462&amp;"&lt;/remarks&gt;","")</f>
        <v>''' &lt;remarks&gt;\n''' &lt;para&gt;The basic syntax is a Unicode scalar value. It may optionally be followed by additional data. The additional data is separated from the Unicode scalar value by a less-than sign (&amp;lt;), and may be subdivided itself into substrings by commas. The additional data consists of a series of field tags for another field in the Unihan database indicating the source of the information.&lt;/para&gt;&lt;/remarks&gt;</v>
      </c>
    </row>
    <row r="463" spans="1:4" x14ac:dyDescent="0.25">
      <c r="A463" s="1" t="s">
        <v>4</v>
      </c>
      <c r="B463" s="2" t="s">
        <v>128</v>
      </c>
      <c r="C463" s="4" t="s">
        <v>184</v>
      </c>
      <c r="D463" s="2" t="str">
        <f t="shared" ref="D463" si="172">"&lt;XmlAttribute("""&amp;B461&amp;""")&gt;"</f>
        <v>&lt;XmlAttribute("kZVariant")&gt;</v>
      </c>
    </row>
    <row r="464" spans="1:4" x14ac:dyDescent="0.25">
      <c r="A464" s="1" t="s">
        <v>6</v>
      </c>
      <c r="B464" s="2">
        <v>2</v>
      </c>
      <c r="C464" s="5" t="s">
        <v>1199</v>
      </c>
      <c r="D464" s="2" t="str">
        <f t="shared" ref="D464" si="173">"&lt;UcdProperty("""&amp;B461&amp;""", UnihanPropertyCategory."&amp;B463&amp;", UnicodePropertyStatus."&amp;B462&amp;")&gt;"</f>
        <v>&lt;UcdProperty("kZVariant", UnihanPropertyCategory.Variants, UnicodePropertyStatus.Provisional)&gt;</v>
      </c>
    </row>
    <row r="465" spans="1:4" x14ac:dyDescent="0.25">
      <c r="A465" s="1" t="s">
        <v>7</v>
      </c>
      <c r="B465" s="2" t="s">
        <v>8</v>
      </c>
      <c r="C465" s="3" t="str">
        <f t="shared" ref="C465:C469" si="174">"Unihan "&amp;SUBSTITUTE(SUBSTITUTE(SUBSTITUTE(C464,"""",""""""),"“","““"),"”","””")</f>
        <v>Unihan Z-variant</v>
      </c>
      <c r="D465" s="2" t="str">
        <f t="shared" ref="D465" si="175">"&lt;UcdCategoryUnihan(UnihanPropertyCategory."&amp;B463&amp;"), DisplayName("""&amp;C465&amp;""")&gt;"</f>
        <v>&lt;UcdCategoryUnihan(UnihanPropertyCategory.Variants), DisplayName("Unihan Z-variant")&gt;</v>
      </c>
    </row>
    <row r="466" spans="1:4" x14ac:dyDescent="0.25">
      <c r="A466" s="1" t="s">
        <v>9</v>
      </c>
      <c r="B466" s="2" t="s">
        <v>129</v>
      </c>
      <c r="C466" s="5"/>
      <c r="D466" s="2" t="str">
        <f>"Public ReadOnly Property Han"&amp;MID(B461,2,LEN(B461)-1) &amp; " As "&amp;IF(C466&lt;&gt;"",C466,"String")&amp;IF(B465="space","()","")&amp;"\n"&amp;"Get"</f>
        <v>Public ReadOnly Property HanZVariant As String()\nGet</v>
      </c>
    </row>
    <row r="467" spans="1:4" x14ac:dyDescent="0.25">
      <c r="A467" s="1" t="s">
        <v>11</v>
      </c>
      <c r="B467" s="2" t="s">
        <v>180</v>
      </c>
      <c r="C467" s="5"/>
      <c r="D467" s="2" t="str">
        <f>"        Return "&amp;IF(C467="",IF(B465="space","GetStringArray","GetPropertyValue"),C467)&amp;"("""&amp;B461&amp;""")"</f>
        <v xml:space="preserve">        Return GetStringArray("kZVariant")</v>
      </c>
    </row>
    <row r="468" spans="1:4" x14ac:dyDescent="0.25">
      <c r="C468" s="8" t="str">
        <f>SUBSTITUTE(SUBSTITUTE(SUBSTITUTE(SUBSTITUTE(MID(B467,FIND(C463,B467)+LEN(C463),LEN(B467)),"&amp;","&amp;amp;"),"&lt;","&amp;lt;")," _"," &lt;em&gt;"),"_ ","&lt;/em&gt; ")</f>
        <v/>
      </c>
      <c r="D468" s="2" t="str">
        <f>"    End Get"&amp;"\n"&amp;"End Property"</f>
        <v xml:space="preserve">    End Get\nEnd Property</v>
      </c>
    </row>
    <row r="469" spans="1:4" ht="75" x14ac:dyDescent="0.25">
      <c r="B469" s="2" t="s">
        <v>181</v>
      </c>
      <c r="C469" s="1" t="str">
        <f>IF(B469&lt;&gt;"","\n''' &lt;para&gt;"&amp;SUBSTITUTE(SUBSTITUTE(B469,"&amp;","&amp;amp;"),"&lt;","&amp;lt;")&amp;"&lt;/para&gt;","")</f>
        <v>\n''' &lt;para&gt;The basic syntax is a Unicode scalar value. It may optionally be followed by additional data. The additional data is separated from the Unicode scalar value by a less-than sign (&amp;lt;), and may be subdivided itself into substrings by commas. The additional data consists of a series of field tags for another field in the Unihan database indicating the source of the information.&lt;/para&gt;</v>
      </c>
    </row>
  </sheetData>
  <mergeCells count="1">
    <mergeCell ref="A1:D1"/>
  </mergeCells>
  <conditionalFormatting sqref="D3 C4:D8 C2:D2 D9 C10:D10 A68:XFD68 E59:XFD67 A123:XFD123 A69:B122 E69:XFD122 A151:XFD151 A124:B150 E124:XFD150 A170:XFD170 A152:B169 E152:XFD169 A290:XFD329 A439:XFD460 A461:B469 E461:XFD469 A2:B67 E2:XFD55 D56:XFD58 E171:XFD227 E232:XFD277 A171:B289 E280:XFD289 E330:XFD339 E346:XFD355 E360:XFD406 A330:B438 E411:XFD438 D228:XFD231 D278:XFD279 D340:XFD345 D356:XFD359 D407:XFD410">
    <cfRule type="expression" dxfId="99" priority="268">
      <formula>$A2="Property"</formula>
    </cfRule>
  </conditionalFormatting>
  <conditionalFormatting sqref="C3">
    <cfRule type="expression" dxfId="98" priority="270">
      <formula>$A9="Property"</formula>
    </cfRule>
  </conditionalFormatting>
  <conditionalFormatting sqref="D242 C243:D247 C241:D241 D248 C249:D249">
    <cfRule type="expression" dxfId="97" priority="47">
      <formula>$A241="Property"</formula>
    </cfRule>
  </conditionalFormatting>
  <conditionalFormatting sqref="D233 C234:D238 C232:D232 D239 C240:D240">
    <cfRule type="expression" dxfId="96" priority="50">
      <formula>$A232="Property"</formula>
    </cfRule>
  </conditionalFormatting>
  <conditionalFormatting sqref="D219 C220:D224 C218:D218 D225 C226:D226 C227:C231">
    <cfRule type="expression" dxfId="95" priority="53">
      <formula>$A218="Property"</formula>
    </cfRule>
  </conditionalFormatting>
  <conditionalFormatting sqref="D227">
    <cfRule type="expression" dxfId="94" priority="55">
      <formula>$A227="Property"</formula>
    </cfRule>
  </conditionalFormatting>
  <conditionalFormatting sqref="D210 C211:D215 C209:D209 D216 C217:D217">
    <cfRule type="expression" dxfId="93" priority="56">
      <formula>$A209="Property"</formula>
    </cfRule>
  </conditionalFormatting>
  <conditionalFormatting sqref="D200 C201:D205 C199:D199 D206 C207:D207">
    <cfRule type="expression" dxfId="92" priority="59">
      <formula>$A199="Property"</formula>
    </cfRule>
  </conditionalFormatting>
  <conditionalFormatting sqref="C208:D208">
    <cfRule type="expression" dxfId="91" priority="61">
      <formula>$A208="Property"</formula>
    </cfRule>
  </conditionalFormatting>
  <conditionalFormatting sqref="D191 C192:D196 C190:D190 D197 C198:D198">
    <cfRule type="expression" dxfId="90" priority="62">
      <formula>$A190="Property"</formula>
    </cfRule>
  </conditionalFormatting>
  <conditionalFormatting sqref="D181 C182:D186 C180:D180 D187 C188:D188">
    <cfRule type="expression" dxfId="89" priority="65">
      <formula>$A180="Property"</formula>
    </cfRule>
  </conditionalFormatting>
  <conditionalFormatting sqref="C189:D189">
    <cfRule type="expression" dxfId="88" priority="67">
      <formula>$A189="Property"</formula>
    </cfRule>
  </conditionalFormatting>
  <conditionalFormatting sqref="D172 C173:D177 C171:D171 D178 C179:D179">
    <cfRule type="expression" dxfId="87" priority="68">
      <formula>$A171="Property"</formula>
    </cfRule>
  </conditionalFormatting>
  <conditionalFormatting sqref="D162 C163:D167 C161:D161 D168 C169:D169">
    <cfRule type="expression" dxfId="86" priority="71">
      <formula>$A161="Property"</formula>
    </cfRule>
  </conditionalFormatting>
  <conditionalFormatting sqref="D153 C154:D158 C152:D152 D159 C160:D160">
    <cfRule type="expression" dxfId="85" priority="73">
      <formula>$A152="Property"</formula>
    </cfRule>
  </conditionalFormatting>
  <conditionalFormatting sqref="D143 C144:D148 C142:D142 D149 C150:D150">
    <cfRule type="expression" dxfId="84" priority="75">
      <formula>$A142="Property"</formula>
    </cfRule>
  </conditionalFormatting>
  <conditionalFormatting sqref="D134 C135:D139 C133:D133 D140 C141:D141">
    <cfRule type="expression" dxfId="83" priority="77">
      <formula>$A133="Property"</formula>
    </cfRule>
  </conditionalFormatting>
  <conditionalFormatting sqref="D125 C126:D130 C124:D124 D131 C132:D132">
    <cfRule type="expression" dxfId="82" priority="79">
      <formula>$A124="Property"</formula>
    </cfRule>
  </conditionalFormatting>
  <conditionalFormatting sqref="D12 C13:D17 C11:D11 D18 C19:D19">
    <cfRule type="expression" dxfId="81" priority="161">
      <formula>$A11="Property"</formula>
    </cfRule>
  </conditionalFormatting>
  <conditionalFormatting sqref="C12">
    <cfRule type="expression" dxfId="80" priority="162">
      <formula>$A18="Property"</formula>
    </cfRule>
  </conditionalFormatting>
  <conditionalFormatting sqref="D462 C463:D467 C461:D461 D468 C469:D469">
    <cfRule type="expression" dxfId="79" priority="2">
      <formula>$A461="Property"</formula>
    </cfRule>
  </conditionalFormatting>
  <conditionalFormatting sqref="D21 C22:D26 C20:D20 D27 C28:D28">
    <cfRule type="expression" dxfId="78" priority="159">
      <formula>$A20="Property"</formula>
    </cfRule>
  </conditionalFormatting>
  <conditionalFormatting sqref="C21">
    <cfRule type="expression" dxfId="77" priority="160">
      <formula>$A27="Property"</formula>
    </cfRule>
  </conditionalFormatting>
  <conditionalFormatting sqref="D30 C31:D35 C29:D29 D36 C37:D37">
    <cfRule type="expression" dxfId="76" priority="157">
      <formula>$A29="Property"</formula>
    </cfRule>
  </conditionalFormatting>
  <conditionalFormatting sqref="C30">
    <cfRule type="expression" dxfId="75" priority="158">
      <formula>$A36="Property"</formula>
    </cfRule>
  </conditionalFormatting>
  <conditionalFormatting sqref="D39 C40:D44 C38:D38 D45 C46:D46">
    <cfRule type="expression" dxfId="74" priority="155">
      <formula>$A38="Property"</formula>
    </cfRule>
  </conditionalFormatting>
  <conditionalFormatting sqref="C39">
    <cfRule type="expression" dxfId="73" priority="156">
      <formula>$A45="Property"</formula>
    </cfRule>
  </conditionalFormatting>
  <conditionalFormatting sqref="D48 C49:D53 C47:D47 D54 C55:D55 C56:C58">
    <cfRule type="expression" dxfId="72" priority="153">
      <formula>$A47="Property"</formula>
    </cfRule>
  </conditionalFormatting>
  <conditionalFormatting sqref="C48">
    <cfRule type="expression" dxfId="71" priority="154">
      <formula>$A54="Property"</formula>
    </cfRule>
  </conditionalFormatting>
  <conditionalFormatting sqref="D60 C61:D65 C59:D59 D66 C67:D67">
    <cfRule type="expression" dxfId="70" priority="151">
      <formula>$A59="Property"</formula>
    </cfRule>
  </conditionalFormatting>
  <conditionalFormatting sqref="C60">
    <cfRule type="expression" dxfId="69" priority="152">
      <formula>$A66="Property"</formula>
    </cfRule>
  </conditionalFormatting>
  <conditionalFormatting sqref="D70 C71:D75 C69:D69 D76 C77:D77">
    <cfRule type="expression" dxfId="68" priority="149">
      <formula>$A69="Property"</formula>
    </cfRule>
  </conditionalFormatting>
  <conditionalFormatting sqref="C70">
    <cfRule type="expression" dxfId="67" priority="150">
      <formula>$A76="Property"</formula>
    </cfRule>
  </conditionalFormatting>
  <conditionalFormatting sqref="D79 C80:D84 C78:D78 D85 C86:D86">
    <cfRule type="expression" dxfId="66" priority="147">
      <formula>$A78="Property"</formula>
    </cfRule>
  </conditionalFormatting>
  <conditionalFormatting sqref="C79">
    <cfRule type="expression" dxfId="65" priority="148">
      <formula>$A85="Property"</formula>
    </cfRule>
  </conditionalFormatting>
  <conditionalFormatting sqref="D88 C89:D93 C87:D87 D94 C95:D95">
    <cfRule type="expression" dxfId="64" priority="145">
      <formula>$A87="Property"</formula>
    </cfRule>
  </conditionalFormatting>
  <conditionalFormatting sqref="C88">
    <cfRule type="expression" dxfId="63" priority="146">
      <formula>$A94="Property"</formula>
    </cfRule>
  </conditionalFormatting>
  <conditionalFormatting sqref="D97 C98:D102 C96:D96 D103 C104:D104">
    <cfRule type="expression" dxfId="62" priority="143">
      <formula>$A96="Property"</formula>
    </cfRule>
  </conditionalFormatting>
  <conditionalFormatting sqref="C97">
    <cfRule type="expression" dxfId="61" priority="144">
      <formula>$A103="Property"</formula>
    </cfRule>
  </conditionalFormatting>
  <conditionalFormatting sqref="D106 C107:D111 C105:D105 D112 C113:D113">
    <cfRule type="expression" dxfId="60" priority="141">
      <formula>$A105="Property"</formula>
    </cfRule>
  </conditionalFormatting>
  <conditionalFormatting sqref="C106">
    <cfRule type="expression" dxfId="59" priority="142">
      <formula>$A112="Property"</formula>
    </cfRule>
  </conditionalFormatting>
  <conditionalFormatting sqref="D115 C116:D120 C114:D114 D121 C122:D122">
    <cfRule type="expression" dxfId="58" priority="139">
      <formula>$A114="Property"</formula>
    </cfRule>
  </conditionalFormatting>
  <conditionalFormatting sqref="C115">
    <cfRule type="expression" dxfId="57" priority="140">
      <formula>$A121="Property"</formula>
    </cfRule>
  </conditionalFormatting>
  <conditionalFormatting sqref="C210">
    <cfRule type="expression" dxfId="56" priority="57">
      <formula>$A216="Property"</formula>
    </cfRule>
  </conditionalFormatting>
  <conditionalFormatting sqref="C200">
    <cfRule type="expression" dxfId="55" priority="60">
      <formula>$A206="Property"</formula>
    </cfRule>
  </conditionalFormatting>
  <conditionalFormatting sqref="C191">
    <cfRule type="expression" dxfId="54" priority="63">
      <formula>$A197="Property"</formula>
    </cfRule>
  </conditionalFormatting>
  <conditionalFormatting sqref="C181">
    <cfRule type="expression" dxfId="53" priority="66">
      <formula>$A187="Property"</formula>
    </cfRule>
  </conditionalFormatting>
  <conditionalFormatting sqref="C172">
    <cfRule type="expression" dxfId="52" priority="69">
      <formula>$A178="Property"</formula>
    </cfRule>
  </conditionalFormatting>
  <conditionalFormatting sqref="C162">
    <cfRule type="expression" dxfId="51" priority="72">
      <formula>$A168="Property"</formula>
    </cfRule>
  </conditionalFormatting>
  <conditionalFormatting sqref="C153">
    <cfRule type="expression" dxfId="50" priority="74">
      <formula>$A159="Property"</formula>
    </cfRule>
  </conditionalFormatting>
  <conditionalFormatting sqref="C143">
    <cfRule type="expression" dxfId="49" priority="76">
      <formula>$A149="Property"</formula>
    </cfRule>
  </conditionalFormatting>
  <conditionalFormatting sqref="C134">
    <cfRule type="expression" dxfId="48" priority="78">
      <formula>$A140="Property"</formula>
    </cfRule>
  </conditionalFormatting>
  <conditionalFormatting sqref="C125">
    <cfRule type="expression" dxfId="47" priority="80">
      <formula>$A131="Property"</formula>
    </cfRule>
  </conditionalFormatting>
  <conditionalFormatting sqref="C462">
    <cfRule type="expression" dxfId="46" priority="3">
      <formula>$A468="Property"</formula>
    </cfRule>
  </conditionalFormatting>
  <conditionalFormatting sqref="C470:D470">
    <cfRule type="expression" dxfId="45" priority="4">
      <formula>$A470="Property"</formula>
    </cfRule>
  </conditionalFormatting>
  <conditionalFormatting sqref="C219">
    <cfRule type="expression" dxfId="44" priority="54">
      <formula>$A225="Property"</formula>
    </cfRule>
  </conditionalFormatting>
  <conditionalFormatting sqref="C233">
    <cfRule type="expression" dxfId="43" priority="51">
      <formula>$A239="Property"</formula>
    </cfRule>
  </conditionalFormatting>
  <conditionalFormatting sqref="C242">
    <cfRule type="expression" dxfId="42" priority="48">
      <formula>$A248="Property"</formula>
    </cfRule>
  </conditionalFormatting>
  <conditionalFormatting sqref="D251 C252:D256 C250:D250 D257 C258:D258">
    <cfRule type="expression" dxfId="41" priority="44">
      <formula>$A250="Property"</formula>
    </cfRule>
  </conditionalFormatting>
  <conditionalFormatting sqref="C251">
    <cfRule type="expression" dxfId="40" priority="45">
      <formula>$A257="Property"</formula>
    </cfRule>
  </conditionalFormatting>
  <conditionalFormatting sqref="D260 C261:D265 C259:D259 D266 C267:D267">
    <cfRule type="expression" dxfId="39" priority="41">
      <formula>$A259="Property"</formula>
    </cfRule>
  </conditionalFormatting>
  <conditionalFormatting sqref="C260">
    <cfRule type="expression" dxfId="38" priority="42">
      <formula>$A266="Property"</formula>
    </cfRule>
  </conditionalFormatting>
  <conditionalFormatting sqref="D277">
    <cfRule type="expression" dxfId="37" priority="40">
      <formula>$A277="Property"</formula>
    </cfRule>
  </conditionalFormatting>
  <conditionalFormatting sqref="C271:D274 C268:D268 D275 C276:D276 D269:D270 C277:C279">
    <cfRule type="expression" dxfId="36" priority="38">
      <formula>$A268="Property"</formula>
    </cfRule>
  </conditionalFormatting>
  <conditionalFormatting sqref="C269">
    <cfRule type="expression" dxfId="35" priority="39">
      <formula>$A275="Property"</formula>
    </cfRule>
  </conditionalFormatting>
  <conditionalFormatting sqref="C289:D289">
    <cfRule type="expression" dxfId="34" priority="37">
      <formula>$A289="Property"</formula>
    </cfRule>
  </conditionalFormatting>
  <conditionalFormatting sqref="D281 C282:D286 C280:D280 D287 C288:D288">
    <cfRule type="expression" dxfId="33" priority="35">
      <formula>$A280="Property"</formula>
    </cfRule>
  </conditionalFormatting>
  <conditionalFormatting sqref="C281">
    <cfRule type="expression" dxfId="32" priority="36">
      <formula>$A287="Property"</formula>
    </cfRule>
  </conditionalFormatting>
  <conditionalFormatting sqref="D339">
    <cfRule type="expression" dxfId="31" priority="34">
      <formula>$A339="Property"</formula>
    </cfRule>
  </conditionalFormatting>
  <conditionalFormatting sqref="D331 C332:D336 C330:D330 D337 C338:D338 C339:C345">
    <cfRule type="expression" dxfId="30" priority="32">
      <formula>$A330="Property"</formula>
    </cfRule>
  </conditionalFormatting>
  <conditionalFormatting sqref="C331">
    <cfRule type="expression" dxfId="29" priority="33">
      <formula>$A337="Property"</formula>
    </cfRule>
  </conditionalFormatting>
  <conditionalFormatting sqref="D355">
    <cfRule type="expression" dxfId="28" priority="31">
      <formula>$A355="Property"</formula>
    </cfRule>
  </conditionalFormatting>
  <conditionalFormatting sqref="D347 C348:D352 C346:D346 D353 C354:D354 C355:C359">
    <cfRule type="expression" dxfId="27" priority="29">
      <formula>$A346="Property"</formula>
    </cfRule>
  </conditionalFormatting>
  <conditionalFormatting sqref="C347">
    <cfRule type="expression" dxfId="26" priority="30">
      <formula>$A353="Property"</formula>
    </cfRule>
  </conditionalFormatting>
  <conditionalFormatting sqref="C369:D369">
    <cfRule type="expression" dxfId="25" priority="28">
      <formula>$A369="Property"</formula>
    </cfRule>
  </conditionalFormatting>
  <conditionalFormatting sqref="D361 C362:D366 C360:D360 D367 C368:D368">
    <cfRule type="expression" dxfId="24" priority="26">
      <formula>$A360="Property"</formula>
    </cfRule>
  </conditionalFormatting>
  <conditionalFormatting sqref="C361">
    <cfRule type="expression" dxfId="23" priority="27">
      <formula>$A367="Property"</formula>
    </cfRule>
  </conditionalFormatting>
  <conditionalFormatting sqref="D371 C372:D376 C370:D370 D377 C378:D378">
    <cfRule type="expression" dxfId="22" priority="23">
      <formula>$A370="Property"</formula>
    </cfRule>
  </conditionalFormatting>
  <conditionalFormatting sqref="C371">
    <cfRule type="expression" dxfId="21" priority="24">
      <formula>$A377="Property"</formula>
    </cfRule>
  </conditionalFormatting>
  <conditionalFormatting sqref="D380 C381:D385 C379:D379 D386 C387:D387">
    <cfRule type="expression" dxfId="20" priority="20">
      <formula>$A379="Property"</formula>
    </cfRule>
  </conditionalFormatting>
  <conditionalFormatting sqref="C380">
    <cfRule type="expression" dxfId="19" priority="21">
      <formula>$A386="Property"</formula>
    </cfRule>
  </conditionalFormatting>
  <conditionalFormatting sqref="D389 C390:D394 C388:D388 D395 C396:D396">
    <cfRule type="expression" dxfId="18" priority="17">
      <formula>$A388="Property"</formula>
    </cfRule>
  </conditionalFormatting>
  <conditionalFormatting sqref="C389">
    <cfRule type="expression" dxfId="17" priority="18">
      <formula>$A395="Property"</formula>
    </cfRule>
  </conditionalFormatting>
  <conditionalFormatting sqref="D406">
    <cfRule type="expression" dxfId="16" priority="16">
      <formula>$A406="Property"</formula>
    </cfRule>
  </conditionalFormatting>
  <conditionalFormatting sqref="D398 C399:D403 C397:D397 D404 C405:D405 C406:C410">
    <cfRule type="expression" dxfId="15" priority="14">
      <formula>$A397="Property"</formula>
    </cfRule>
  </conditionalFormatting>
  <conditionalFormatting sqref="C398">
    <cfRule type="expression" dxfId="14" priority="15">
      <formula>$A404="Property"</formula>
    </cfRule>
  </conditionalFormatting>
  <conditionalFormatting sqref="D412 C413:D417 C411:D411 D418 C419:D419">
    <cfRule type="expression" dxfId="13" priority="11">
      <formula>$A411="Property"</formula>
    </cfRule>
  </conditionalFormatting>
  <conditionalFormatting sqref="C412">
    <cfRule type="expression" dxfId="12" priority="12">
      <formula>$A418="Property"</formula>
    </cfRule>
  </conditionalFormatting>
  <conditionalFormatting sqref="D421 C422:D426 C420:D420 D427 C428:D428">
    <cfRule type="expression" dxfId="11" priority="8">
      <formula>$A420="Property"</formula>
    </cfRule>
  </conditionalFormatting>
  <conditionalFormatting sqref="C421">
    <cfRule type="expression" dxfId="10" priority="9">
      <formula>$A427="Property"</formula>
    </cfRule>
  </conditionalFormatting>
  <conditionalFormatting sqref="C438:D438">
    <cfRule type="expression" dxfId="9" priority="7">
      <formula>$A438="Property"</formula>
    </cfRule>
  </conditionalFormatting>
  <conditionalFormatting sqref="D430 C431:D435 C429:D429 D436 C437:D437">
    <cfRule type="expression" dxfId="8" priority="5">
      <formula>$A429="Property"</formula>
    </cfRule>
  </conditionalFormatting>
  <conditionalFormatting sqref="C430">
    <cfRule type="expression" dxfId="7" priority="6">
      <formula>$A436="Property"</formula>
    </cfRule>
  </conditionalFormatting>
  <conditionalFormatting sqref="C270">
    <cfRule type="expression" dxfId="5" priority="1">
      <formula>$A270="Property"</formula>
    </cfRule>
  </conditionalFormatting>
  <pageMargins left="0.7" right="0.7" top="0.78740157499999996" bottom="0.78740157499999996"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6"/>
  <sheetViews>
    <sheetView topLeftCell="A2" workbookViewId="0">
      <pane ySplit="1" topLeftCell="A3" activePane="bottomLeft" state="frozen"/>
      <selection activeCell="A2" sqref="A2"/>
      <selection pane="bottomLeft" activeCell="J3" sqref="J3:J216"/>
    </sheetView>
  </sheetViews>
  <sheetFormatPr defaultRowHeight="15" x14ac:dyDescent="0.25"/>
  <cols>
    <col min="1" max="1" width="10.85546875" bestFit="1" customWidth="1"/>
    <col min="2" max="2" width="7.28515625" bestFit="1" customWidth="1"/>
    <col min="3" max="3" width="17.7109375" bestFit="1" customWidth="1"/>
    <col min="4" max="4" width="6.5703125" bestFit="1" customWidth="1"/>
    <col min="5" max="5" width="12.42578125" bestFit="1" customWidth="1"/>
    <col min="6" max="6" width="7.42578125" bestFit="1" customWidth="1"/>
    <col min="7" max="7" width="135.7109375" bestFit="1" customWidth="1"/>
    <col min="9" max="9" width="33.28515625" bestFit="1" customWidth="1"/>
    <col min="10" max="10" width="21.140625" bestFit="1" customWidth="1"/>
  </cols>
  <sheetData>
    <row r="1" spans="1:10" x14ac:dyDescent="0.25">
      <c r="A1" s="11" t="s">
        <v>218</v>
      </c>
      <c r="B1" s="11"/>
      <c r="C1" s="11"/>
      <c r="D1" s="11"/>
      <c r="E1" s="11"/>
      <c r="F1" s="11"/>
    </row>
    <row r="2" spans="1:10" x14ac:dyDescent="0.25">
      <c r="A2" s="12" t="s">
        <v>219</v>
      </c>
      <c r="B2" s="12" t="s">
        <v>220</v>
      </c>
      <c r="C2" s="12" t="s">
        <v>221</v>
      </c>
      <c r="D2" s="12" t="s">
        <v>222</v>
      </c>
      <c r="E2" s="12" t="s">
        <v>223</v>
      </c>
      <c r="F2" s="12" t="s">
        <v>224</v>
      </c>
    </row>
    <row r="3" spans="1:10" x14ac:dyDescent="0.25">
      <c r="A3">
        <v>1</v>
      </c>
      <c r="B3" t="s">
        <v>225</v>
      </c>
      <c r="C3" t="s">
        <v>226</v>
      </c>
      <c r="D3" t="s">
        <v>227</v>
      </c>
      <c r="E3">
        <v>1</v>
      </c>
      <c r="G3" t="str">
        <f>"''' &lt;summary&gt;Kang Xi Radical № " &amp; A3 &amp; " " &amp; B3 &amp; " ("&amp;D3&amp;"; "&amp;C3&amp;")&lt;/summary&gt;"&amp;IF(F3&lt;&gt;"","\n''' &lt;remarks&gt;Variants are: "&amp;F3&amp;"&lt;/remarks&gt;","")&amp;"\n&lt;FieldDisplayName("""&amp; D3 &amp; """)&gt;\n["&amp;SUBSTITUTE(PROPER(C3)," ","")&amp;IF(H3&gt;1,"_"&amp;SUBSTITUTE(PROPER(D3)," ",""),"")&amp;"] = " &amp; A3</f>
        <v>''' &lt;summary&gt;Kang Xi Radical № 1 一 (yī; one)&lt;/summary&gt;\n&lt;FieldDisplayName("yī")&gt;\n[One] = 1</v>
      </c>
      <c r="H3">
        <f>COUNTIF(C$3:C$216,"="&amp;C3)</f>
        <v>1</v>
      </c>
      <c r="I3" t="str">
        <f>"Case """&amp;B3&amp;"""c"&amp;IF(F3&lt;&gt;"",", """&amp;SUBSTITUTE(F3," ","""c, """)&amp;"""c","")&amp;": Return "&amp; A3</f>
        <v>Case "一"c: Return 1</v>
      </c>
      <c r="J3" t="str">
        <f>"Case "&amp;A3&amp;": Return """&amp;B3&amp;"""c"</f>
        <v>Case 1: Return "一"c</v>
      </c>
    </row>
    <row r="4" spans="1:10" x14ac:dyDescent="0.25">
      <c r="A4">
        <v>2</v>
      </c>
      <c r="B4" t="s">
        <v>228</v>
      </c>
      <c r="C4" t="s">
        <v>229</v>
      </c>
      <c r="D4" t="s">
        <v>230</v>
      </c>
      <c r="E4">
        <v>1</v>
      </c>
      <c r="G4" t="str">
        <f t="shared" ref="G4:G67" si="0">"''' &lt;summary&gt;Kang Xi Radical № " &amp; A4 &amp; " " &amp; B4 &amp; " ("&amp;D4&amp;"; "&amp;C4&amp;")&lt;/summary&gt;"&amp;IF(F4&lt;&gt;"","\n''' &lt;remarks&gt;Variants are: "&amp;F4&amp;"&lt;/remarks&gt;","")&amp;"\n&lt;FieldDisplayName("""&amp; D4 &amp; """)&gt;\n["&amp;SUBSTITUTE(PROPER(C4)," ","")&amp;IF(H4&gt;1,"_"&amp;SUBSTITUTE(PROPER(D4)," ",""),"")&amp;"] = " &amp; A4</f>
        <v>''' &lt;summary&gt;Kang Xi Radical № 2 丨 (shù; line)&lt;/summary&gt;\n&lt;FieldDisplayName("shù")&gt;\n[Line] = 2</v>
      </c>
      <c r="H4">
        <f t="shared" ref="H4:H67" si="1">COUNTIF(C$3:C$216,"="&amp;C4)</f>
        <v>1</v>
      </c>
      <c r="I4" t="str">
        <f t="shared" ref="I4:I67" si="2">"Case """&amp;B4&amp;"""c"&amp;IF(F4&lt;&gt;"",", """&amp;SUBSTITUTE(F4," ","""c, """)&amp;"""c","")&amp;": Return "&amp; A4</f>
        <v>Case "丨"c: Return 2</v>
      </c>
      <c r="J4" t="str">
        <f t="shared" ref="J4:J67" si="3">"Case "&amp;A4&amp;": Return """&amp;B4&amp;"""c"</f>
        <v>Case 2: Return "丨"c</v>
      </c>
    </row>
    <row r="5" spans="1:10" x14ac:dyDescent="0.25">
      <c r="A5">
        <v>3</v>
      </c>
      <c r="B5" t="s">
        <v>231</v>
      </c>
      <c r="C5" t="s">
        <v>232</v>
      </c>
      <c r="D5" t="s">
        <v>233</v>
      </c>
      <c r="E5">
        <v>1</v>
      </c>
      <c r="G5" t="str">
        <f t="shared" si="0"/>
        <v>''' &lt;summary&gt;Kang Xi Radical № 3 丶 (diǎn; dot)&lt;/summary&gt;\n&lt;FieldDisplayName("diǎn")&gt;\n[Dot] = 3</v>
      </c>
      <c r="H5">
        <f t="shared" si="1"/>
        <v>1</v>
      </c>
      <c r="I5" t="str">
        <f t="shared" si="2"/>
        <v>Case "丶"c: Return 3</v>
      </c>
      <c r="J5" t="str">
        <f t="shared" si="3"/>
        <v>Case 3: Return "丶"c</v>
      </c>
    </row>
    <row r="6" spans="1:10" x14ac:dyDescent="0.25">
      <c r="A6">
        <v>4</v>
      </c>
      <c r="B6" t="s">
        <v>234</v>
      </c>
      <c r="C6" t="s">
        <v>235</v>
      </c>
      <c r="D6" t="s">
        <v>236</v>
      </c>
      <c r="E6">
        <v>1</v>
      </c>
      <c r="F6" t="s">
        <v>237</v>
      </c>
      <c r="G6" t="str">
        <f t="shared" si="0"/>
        <v>''' &lt;summary&gt;Kang Xi Radical № 4 丿 (piě; slash)&lt;/summary&gt;\n''' &lt;remarks&gt;Variants are: 乀 乁&lt;/remarks&gt;\n&lt;FieldDisplayName("piě")&gt;\n[Slash] = 4</v>
      </c>
      <c r="H6">
        <f t="shared" si="1"/>
        <v>1</v>
      </c>
      <c r="I6" t="str">
        <f t="shared" si="2"/>
        <v>Case "丿"c, "乀"c, "乁"c: Return 4</v>
      </c>
      <c r="J6" t="str">
        <f t="shared" si="3"/>
        <v>Case 4: Return "丿"c</v>
      </c>
    </row>
    <row r="7" spans="1:10" x14ac:dyDescent="0.25">
      <c r="A7">
        <v>5</v>
      </c>
      <c r="B7" t="s">
        <v>238</v>
      </c>
      <c r="C7" t="s">
        <v>239</v>
      </c>
      <c r="D7" t="s">
        <v>240</v>
      </c>
      <c r="E7">
        <v>1</v>
      </c>
      <c r="F7" t="s">
        <v>241</v>
      </c>
      <c r="G7" t="str">
        <f t="shared" si="0"/>
        <v>''' &lt;summary&gt;Kang Xi Radical № 5 乙 (yǐ; second)&lt;/summary&gt;\n''' &lt;remarks&gt;Variants are: 乚 乛&lt;/remarks&gt;\n&lt;FieldDisplayName("yǐ")&gt;\n[Second] = 5</v>
      </c>
      <c r="H7">
        <f t="shared" si="1"/>
        <v>1</v>
      </c>
      <c r="I7" t="str">
        <f t="shared" si="2"/>
        <v>Case "乙"c, "乚"c, "乛"c: Return 5</v>
      </c>
      <c r="J7" t="str">
        <f t="shared" si="3"/>
        <v>Case 5: Return "乙"c</v>
      </c>
    </row>
    <row r="8" spans="1:10" x14ac:dyDescent="0.25">
      <c r="A8">
        <v>6</v>
      </c>
      <c r="B8" t="s">
        <v>242</v>
      </c>
      <c r="C8" t="s">
        <v>243</v>
      </c>
      <c r="D8" t="s">
        <v>244</v>
      </c>
      <c r="E8">
        <v>1</v>
      </c>
      <c r="G8" t="str">
        <f t="shared" si="0"/>
        <v>''' &lt;summary&gt;Kang Xi Radical № 6 亅 (gōu; hook)&lt;/summary&gt;\n&lt;FieldDisplayName("gōu")&gt;\n[Hook] = 6</v>
      </c>
      <c r="H8">
        <f t="shared" si="1"/>
        <v>1</v>
      </c>
      <c r="I8" t="str">
        <f t="shared" si="2"/>
        <v>Case "亅"c: Return 6</v>
      </c>
      <c r="J8" t="str">
        <f t="shared" si="3"/>
        <v>Case 6: Return "亅"c</v>
      </c>
    </row>
    <row r="9" spans="1:10" x14ac:dyDescent="0.25">
      <c r="A9">
        <v>7</v>
      </c>
      <c r="B9" t="s">
        <v>245</v>
      </c>
      <c r="C9" t="s">
        <v>246</v>
      </c>
      <c r="D9" t="s">
        <v>247</v>
      </c>
      <c r="E9">
        <v>2</v>
      </c>
      <c r="G9" t="str">
        <f t="shared" si="0"/>
        <v>''' &lt;summary&gt;Kang Xi Radical № 7 二 (èr; two)&lt;/summary&gt;\n&lt;FieldDisplayName("èr")&gt;\n[Two] = 7</v>
      </c>
      <c r="H9">
        <f t="shared" si="1"/>
        <v>1</v>
      </c>
      <c r="I9" t="str">
        <f t="shared" si="2"/>
        <v>Case "二"c: Return 7</v>
      </c>
      <c r="J9" t="str">
        <f t="shared" si="3"/>
        <v>Case 7: Return "二"c</v>
      </c>
    </row>
    <row r="10" spans="1:10" x14ac:dyDescent="0.25">
      <c r="A10">
        <v>8</v>
      </c>
      <c r="B10" t="s">
        <v>248</v>
      </c>
      <c r="C10" t="s">
        <v>249</v>
      </c>
      <c r="D10" t="s">
        <v>250</v>
      </c>
      <c r="E10">
        <v>2</v>
      </c>
      <c r="G10" t="str">
        <f t="shared" si="0"/>
        <v>''' &lt;summary&gt;Kang Xi Radical № 8 亠 (tóu; lid)&lt;/summary&gt;\n&lt;FieldDisplayName("tóu")&gt;\n[Lid] = 8</v>
      </c>
      <c r="H10">
        <f t="shared" si="1"/>
        <v>1</v>
      </c>
      <c r="I10" t="str">
        <f t="shared" si="2"/>
        <v>Case "亠"c: Return 8</v>
      </c>
      <c r="J10" t="str">
        <f t="shared" si="3"/>
        <v>Case 8: Return "亠"c</v>
      </c>
    </row>
    <row r="11" spans="1:10" x14ac:dyDescent="0.25">
      <c r="A11">
        <v>9</v>
      </c>
      <c r="B11" t="s">
        <v>251</v>
      </c>
      <c r="C11" t="s">
        <v>252</v>
      </c>
      <c r="D11" t="s">
        <v>253</v>
      </c>
      <c r="E11">
        <v>2</v>
      </c>
      <c r="F11" t="s">
        <v>254</v>
      </c>
      <c r="G11" t="str">
        <f t="shared" si="0"/>
        <v>''' &lt;summary&gt;Kang Xi Radical № 9 人 (rén; person)&lt;/summary&gt;\n''' &lt;remarks&gt;Variants are: 亻&lt;/remarks&gt;\n&lt;FieldDisplayName("rén")&gt;\n[Person] = 9</v>
      </c>
      <c r="H11">
        <f t="shared" si="1"/>
        <v>1</v>
      </c>
      <c r="I11" t="str">
        <f t="shared" si="2"/>
        <v>Case "人"c, "亻"c: Return 9</v>
      </c>
      <c r="J11" t="str">
        <f t="shared" si="3"/>
        <v>Case 9: Return "人"c</v>
      </c>
    </row>
    <row r="12" spans="1:10" x14ac:dyDescent="0.25">
      <c r="A12">
        <v>10</v>
      </c>
      <c r="B12" t="s">
        <v>255</v>
      </c>
      <c r="C12" t="s">
        <v>256</v>
      </c>
      <c r="D12" t="s">
        <v>257</v>
      </c>
      <c r="E12">
        <v>2</v>
      </c>
      <c r="G12" t="str">
        <f t="shared" si="0"/>
        <v>''' &lt;summary&gt;Kang Xi Radical № 10 儿 (ér; legs)&lt;/summary&gt;\n&lt;FieldDisplayName("ér")&gt;\n[Legs] = 10</v>
      </c>
      <c r="H12">
        <f t="shared" si="1"/>
        <v>1</v>
      </c>
      <c r="I12" t="str">
        <f t="shared" si="2"/>
        <v>Case "儿"c: Return 10</v>
      </c>
      <c r="J12" t="str">
        <f t="shared" si="3"/>
        <v>Case 10: Return "儿"c</v>
      </c>
    </row>
    <row r="13" spans="1:10" x14ac:dyDescent="0.25">
      <c r="A13">
        <v>11</v>
      </c>
      <c r="B13" t="s">
        <v>258</v>
      </c>
      <c r="C13" t="s">
        <v>259</v>
      </c>
      <c r="D13" t="s">
        <v>260</v>
      </c>
      <c r="E13">
        <v>2</v>
      </c>
      <c r="G13" t="str">
        <f t="shared" si="0"/>
        <v>''' &lt;summary&gt;Kang Xi Radical № 11 入 (rù; enter)&lt;/summary&gt;\n&lt;FieldDisplayName("rù")&gt;\n[Enter] = 11</v>
      </c>
      <c r="H13">
        <f t="shared" si="1"/>
        <v>1</v>
      </c>
      <c r="I13" t="str">
        <f t="shared" si="2"/>
        <v>Case "入"c: Return 11</v>
      </c>
      <c r="J13" t="str">
        <f t="shared" si="3"/>
        <v>Case 11: Return "入"c</v>
      </c>
    </row>
    <row r="14" spans="1:10" x14ac:dyDescent="0.25">
      <c r="A14">
        <v>12</v>
      </c>
      <c r="B14" t="s">
        <v>261</v>
      </c>
      <c r="C14" t="s">
        <v>262</v>
      </c>
      <c r="D14" t="s">
        <v>263</v>
      </c>
      <c r="E14">
        <v>2</v>
      </c>
      <c r="F14" t="s">
        <v>264</v>
      </c>
      <c r="G14" t="str">
        <f t="shared" si="0"/>
        <v>''' &lt;summary&gt;Kang Xi Radical № 12 八 (bā; eight)&lt;/summary&gt;\n''' &lt;remarks&gt;Variants are: 丷&lt;/remarks&gt;\n&lt;FieldDisplayName("bā")&gt;\n[Eight] = 12</v>
      </c>
      <c r="H14">
        <f t="shared" si="1"/>
        <v>1</v>
      </c>
      <c r="I14" t="str">
        <f t="shared" si="2"/>
        <v>Case "八"c, "丷"c: Return 12</v>
      </c>
      <c r="J14" t="str">
        <f t="shared" si="3"/>
        <v>Case 12: Return "八"c</v>
      </c>
    </row>
    <row r="15" spans="1:10" x14ac:dyDescent="0.25">
      <c r="A15">
        <v>13</v>
      </c>
      <c r="B15" t="s">
        <v>265</v>
      </c>
      <c r="C15" t="s">
        <v>266</v>
      </c>
      <c r="D15" t="s">
        <v>267</v>
      </c>
      <c r="E15">
        <v>2</v>
      </c>
      <c r="G15" t="str">
        <f t="shared" si="0"/>
        <v>''' &lt;summary&gt;Kang Xi Radical № 13 冂 (jiǒng; down box)&lt;/summary&gt;\n&lt;FieldDisplayName("jiǒng")&gt;\n[DownBox] = 13</v>
      </c>
      <c r="H15">
        <f t="shared" si="1"/>
        <v>1</v>
      </c>
      <c r="I15" t="str">
        <f t="shared" si="2"/>
        <v>Case "冂"c: Return 13</v>
      </c>
      <c r="J15" t="str">
        <f t="shared" si="3"/>
        <v>Case 13: Return "冂"c</v>
      </c>
    </row>
    <row r="16" spans="1:10" x14ac:dyDescent="0.25">
      <c r="A16">
        <v>14</v>
      </c>
      <c r="B16" t="s">
        <v>268</v>
      </c>
      <c r="C16" t="s">
        <v>269</v>
      </c>
      <c r="D16" t="s">
        <v>270</v>
      </c>
      <c r="E16">
        <v>2</v>
      </c>
      <c r="G16" t="str">
        <f t="shared" si="0"/>
        <v>''' &lt;summary&gt;Kang Xi Radical № 14 冖 (mì; cover)&lt;/summary&gt;\n&lt;FieldDisplayName("mì")&gt;\n[Cover] = 14</v>
      </c>
      <c r="H16">
        <f t="shared" si="1"/>
        <v>1</v>
      </c>
      <c r="I16" t="str">
        <f t="shared" si="2"/>
        <v>Case "冖"c: Return 14</v>
      </c>
      <c r="J16" t="str">
        <f t="shared" si="3"/>
        <v>Case 14: Return "冖"c</v>
      </c>
    </row>
    <row r="17" spans="1:10" x14ac:dyDescent="0.25">
      <c r="A17">
        <v>15</v>
      </c>
      <c r="B17" t="s">
        <v>271</v>
      </c>
      <c r="C17" t="s">
        <v>272</v>
      </c>
      <c r="D17" t="s">
        <v>273</v>
      </c>
      <c r="E17">
        <v>2</v>
      </c>
      <c r="G17" t="str">
        <f t="shared" si="0"/>
        <v>''' &lt;summary&gt;Kang Xi Radical № 15 冫 (bīng; ice)&lt;/summary&gt;\n&lt;FieldDisplayName("bīng")&gt;\n[Ice] = 15</v>
      </c>
      <c r="H17">
        <f t="shared" si="1"/>
        <v>1</v>
      </c>
      <c r="I17" t="str">
        <f t="shared" si="2"/>
        <v>Case "冫"c: Return 15</v>
      </c>
      <c r="J17" t="str">
        <f t="shared" si="3"/>
        <v>Case 15: Return "冫"c</v>
      </c>
    </row>
    <row r="18" spans="1:10" x14ac:dyDescent="0.25">
      <c r="A18">
        <v>16</v>
      </c>
      <c r="B18" t="s">
        <v>274</v>
      </c>
      <c r="C18" t="s">
        <v>275</v>
      </c>
      <c r="D18" t="s">
        <v>276</v>
      </c>
      <c r="E18">
        <v>2</v>
      </c>
      <c r="G18" t="str">
        <f t="shared" si="0"/>
        <v>''' &lt;summary&gt;Kang Xi Radical № 16 几 (jī; table)&lt;/summary&gt;\n&lt;FieldDisplayName("jī")&gt;\n[Table] = 16</v>
      </c>
      <c r="H18">
        <f t="shared" si="1"/>
        <v>1</v>
      </c>
      <c r="I18" t="str">
        <f t="shared" si="2"/>
        <v>Case "几"c: Return 16</v>
      </c>
      <c r="J18" t="str">
        <f t="shared" si="3"/>
        <v>Case 16: Return "几"c</v>
      </c>
    </row>
    <row r="19" spans="1:10" x14ac:dyDescent="0.25">
      <c r="A19">
        <v>17</v>
      </c>
      <c r="B19" t="s">
        <v>277</v>
      </c>
      <c r="C19" t="s">
        <v>278</v>
      </c>
      <c r="D19" t="s">
        <v>279</v>
      </c>
      <c r="E19">
        <v>2</v>
      </c>
      <c r="G19" t="str">
        <f t="shared" si="0"/>
        <v>''' &lt;summary&gt;Kang Xi Radical № 17 凵 (qǔ; open box)&lt;/summary&gt;\n&lt;FieldDisplayName("qǔ")&gt;\n[OpenBox] = 17</v>
      </c>
      <c r="H19">
        <f t="shared" si="1"/>
        <v>1</v>
      </c>
      <c r="I19" t="str">
        <f t="shared" si="2"/>
        <v>Case "凵"c: Return 17</v>
      </c>
      <c r="J19" t="str">
        <f t="shared" si="3"/>
        <v>Case 17: Return "凵"c</v>
      </c>
    </row>
    <row r="20" spans="1:10" x14ac:dyDescent="0.25">
      <c r="A20">
        <v>18</v>
      </c>
      <c r="B20" t="s">
        <v>280</v>
      </c>
      <c r="C20" t="s">
        <v>281</v>
      </c>
      <c r="D20" t="s">
        <v>282</v>
      </c>
      <c r="E20">
        <v>2</v>
      </c>
      <c r="F20" t="s">
        <v>283</v>
      </c>
      <c r="G20" t="str">
        <f t="shared" si="0"/>
        <v>''' &lt;summary&gt;Kang Xi Radical № 18 刀 (dāo; knife)&lt;/summary&gt;\n''' &lt;remarks&gt;Variants are: 刂&lt;/remarks&gt;\n&lt;FieldDisplayName("dāo")&gt;\n[Knife] = 18</v>
      </c>
      <c r="H20">
        <f t="shared" si="1"/>
        <v>1</v>
      </c>
      <c r="I20" t="str">
        <f t="shared" si="2"/>
        <v>Case "刀"c, "刂"c: Return 18</v>
      </c>
      <c r="J20" t="str">
        <f t="shared" si="3"/>
        <v>Case 18: Return "刀"c</v>
      </c>
    </row>
    <row r="21" spans="1:10" x14ac:dyDescent="0.25">
      <c r="A21">
        <v>19</v>
      </c>
      <c r="B21" t="s">
        <v>284</v>
      </c>
      <c r="C21" t="s">
        <v>285</v>
      </c>
      <c r="D21" t="s">
        <v>286</v>
      </c>
      <c r="E21">
        <v>2</v>
      </c>
      <c r="G21" t="str">
        <f t="shared" si="0"/>
        <v>''' &lt;summary&gt;Kang Xi Radical № 19 力 (lì; power)&lt;/summary&gt;\n&lt;FieldDisplayName("lì")&gt;\n[Power] = 19</v>
      </c>
      <c r="H21">
        <f t="shared" si="1"/>
        <v>1</v>
      </c>
      <c r="I21" t="str">
        <f t="shared" si="2"/>
        <v>Case "力"c: Return 19</v>
      </c>
      <c r="J21" t="str">
        <f t="shared" si="3"/>
        <v>Case 19: Return "力"c</v>
      </c>
    </row>
    <row r="22" spans="1:10" x14ac:dyDescent="0.25">
      <c r="A22">
        <v>20</v>
      </c>
      <c r="B22" t="s">
        <v>287</v>
      </c>
      <c r="C22" t="s">
        <v>288</v>
      </c>
      <c r="D22" t="s">
        <v>289</v>
      </c>
      <c r="E22">
        <v>2</v>
      </c>
      <c r="G22" t="str">
        <f t="shared" si="0"/>
        <v>''' &lt;summary&gt;Kang Xi Radical № 20 勹 (bāo; wrap)&lt;/summary&gt;\n&lt;FieldDisplayName("bāo")&gt;\n[Wrap] = 20</v>
      </c>
      <c r="H22">
        <f t="shared" si="1"/>
        <v>1</v>
      </c>
      <c r="I22" t="str">
        <f t="shared" si="2"/>
        <v>Case "勹"c: Return 20</v>
      </c>
      <c r="J22" t="str">
        <f t="shared" si="3"/>
        <v>Case 20: Return "勹"c</v>
      </c>
    </row>
    <row r="23" spans="1:10" x14ac:dyDescent="0.25">
      <c r="A23">
        <v>21</v>
      </c>
      <c r="B23" t="s">
        <v>290</v>
      </c>
      <c r="C23" t="s">
        <v>291</v>
      </c>
      <c r="D23" t="s">
        <v>292</v>
      </c>
      <c r="E23">
        <v>2</v>
      </c>
      <c r="G23" t="str">
        <f t="shared" si="0"/>
        <v>''' &lt;summary&gt;Kang Xi Radical № 21 匕 (bǐ; ladle)&lt;/summary&gt;\n&lt;FieldDisplayName("bǐ")&gt;\n[Ladle] = 21</v>
      </c>
      <c r="H23">
        <f t="shared" si="1"/>
        <v>1</v>
      </c>
      <c r="I23" t="str">
        <f t="shared" si="2"/>
        <v>Case "匕"c: Return 21</v>
      </c>
      <c r="J23" t="str">
        <f t="shared" si="3"/>
        <v>Case 21: Return "匕"c</v>
      </c>
    </row>
    <row r="24" spans="1:10" x14ac:dyDescent="0.25">
      <c r="A24">
        <v>22</v>
      </c>
      <c r="B24" t="s">
        <v>293</v>
      </c>
      <c r="C24" t="s">
        <v>294</v>
      </c>
      <c r="D24" t="s">
        <v>295</v>
      </c>
      <c r="E24">
        <v>2</v>
      </c>
      <c r="G24" t="str">
        <f t="shared" si="0"/>
        <v>''' &lt;summary&gt;Kang Xi Radical № 22 匚 (fāng; right open box)&lt;/summary&gt;\n&lt;FieldDisplayName("fāng")&gt;\n[RightOpenBox] = 22</v>
      </c>
      <c r="H24">
        <f t="shared" si="1"/>
        <v>1</v>
      </c>
      <c r="I24" t="str">
        <f t="shared" si="2"/>
        <v>Case "匚"c: Return 22</v>
      </c>
      <c r="J24" t="str">
        <f t="shared" si="3"/>
        <v>Case 22: Return "匚"c</v>
      </c>
    </row>
    <row r="25" spans="1:10" x14ac:dyDescent="0.25">
      <c r="A25">
        <v>23</v>
      </c>
      <c r="B25" t="s">
        <v>296</v>
      </c>
      <c r="C25" t="s">
        <v>297</v>
      </c>
      <c r="D25" t="s">
        <v>298</v>
      </c>
      <c r="E25">
        <v>2</v>
      </c>
      <c r="G25" t="str">
        <f t="shared" si="0"/>
        <v>''' &lt;summary&gt;Kang Xi Radical № 23 匸 (xǐ; hiding enclosure)&lt;/summary&gt;\n&lt;FieldDisplayName("xǐ")&gt;\n[HidingEnclosure] = 23</v>
      </c>
      <c r="H25">
        <f t="shared" si="1"/>
        <v>1</v>
      </c>
      <c r="I25" t="str">
        <f t="shared" si="2"/>
        <v>Case "匸"c: Return 23</v>
      </c>
      <c r="J25" t="str">
        <f t="shared" si="3"/>
        <v>Case 23: Return "匸"c</v>
      </c>
    </row>
    <row r="26" spans="1:10" x14ac:dyDescent="0.25">
      <c r="A26">
        <v>24</v>
      </c>
      <c r="B26" t="s">
        <v>299</v>
      </c>
      <c r="C26" t="s">
        <v>300</v>
      </c>
      <c r="D26" t="s">
        <v>301</v>
      </c>
      <c r="E26">
        <v>2</v>
      </c>
      <c r="G26" t="str">
        <f t="shared" si="0"/>
        <v>''' &lt;summary&gt;Kang Xi Radical № 24 十 (shí; ten)&lt;/summary&gt;\n&lt;FieldDisplayName("shí")&gt;\n[Ten] = 24</v>
      </c>
      <c r="H26">
        <f t="shared" si="1"/>
        <v>1</v>
      </c>
      <c r="I26" t="str">
        <f t="shared" si="2"/>
        <v>Case "十"c: Return 24</v>
      </c>
      <c r="J26" t="str">
        <f t="shared" si="3"/>
        <v>Case 24: Return "十"c</v>
      </c>
    </row>
    <row r="27" spans="1:10" x14ac:dyDescent="0.25">
      <c r="A27">
        <v>25</v>
      </c>
      <c r="B27" t="s">
        <v>302</v>
      </c>
      <c r="C27" t="s">
        <v>303</v>
      </c>
      <c r="D27" t="s">
        <v>304</v>
      </c>
      <c r="E27">
        <v>2</v>
      </c>
      <c r="G27" t="str">
        <f t="shared" si="0"/>
        <v>''' &lt;summary&gt;Kang Xi Radical № 25 卜 (bǔ; divination)&lt;/summary&gt;\n&lt;FieldDisplayName("bǔ")&gt;\n[Divination] = 25</v>
      </c>
      <c r="H27">
        <f t="shared" si="1"/>
        <v>1</v>
      </c>
      <c r="I27" t="str">
        <f t="shared" si="2"/>
        <v>Case "卜"c: Return 25</v>
      </c>
      <c r="J27" t="str">
        <f t="shared" si="3"/>
        <v>Case 25: Return "卜"c</v>
      </c>
    </row>
    <row r="28" spans="1:10" x14ac:dyDescent="0.25">
      <c r="A28">
        <v>26</v>
      </c>
      <c r="B28" t="s">
        <v>305</v>
      </c>
      <c r="C28" t="s">
        <v>306</v>
      </c>
      <c r="D28" t="s">
        <v>307</v>
      </c>
      <c r="E28">
        <v>2</v>
      </c>
      <c r="G28" t="str">
        <f t="shared" si="0"/>
        <v>''' &lt;summary&gt;Kang Xi Radical № 26 卩 (jié; seal)&lt;/summary&gt;\n&lt;FieldDisplayName("jié")&gt;\n[Seal] = 26</v>
      </c>
      <c r="H28">
        <f t="shared" si="1"/>
        <v>1</v>
      </c>
      <c r="I28" t="str">
        <f t="shared" si="2"/>
        <v>Case "卩"c: Return 26</v>
      </c>
      <c r="J28" t="str">
        <f t="shared" si="3"/>
        <v>Case 26: Return "卩"c</v>
      </c>
    </row>
    <row r="29" spans="1:10" x14ac:dyDescent="0.25">
      <c r="A29">
        <v>27</v>
      </c>
      <c r="B29" t="s">
        <v>308</v>
      </c>
      <c r="C29" t="s">
        <v>309</v>
      </c>
      <c r="D29" t="s">
        <v>310</v>
      </c>
      <c r="E29">
        <v>2</v>
      </c>
      <c r="G29" t="str">
        <f t="shared" si="0"/>
        <v>''' &lt;summary&gt;Kang Xi Radical № 27 厂 (hàn; cliff)&lt;/summary&gt;\n&lt;FieldDisplayName("hàn")&gt;\n[Cliff] = 27</v>
      </c>
      <c r="H29">
        <f t="shared" si="1"/>
        <v>1</v>
      </c>
      <c r="I29" t="str">
        <f t="shared" si="2"/>
        <v>Case "厂"c: Return 27</v>
      </c>
      <c r="J29" t="str">
        <f t="shared" si="3"/>
        <v>Case 27: Return "厂"c</v>
      </c>
    </row>
    <row r="30" spans="1:10" x14ac:dyDescent="0.25">
      <c r="A30">
        <v>28</v>
      </c>
      <c r="B30" t="s">
        <v>311</v>
      </c>
      <c r="C30" t="s">
        <v>312</v>
      </c>
      <c r="D30" t="s">
        <v>313</v>
      </c>
      <c r="E30">
        <v>2</v>
      </c>
      <c r="G30" t="str">
        <f t="shared" si="0"/>
        <v>''' &lt;summary&gt;Kang Xi Radical № 28 厶 (sī; private)&lt;/summary&gt;\n&lt;FieldDisplayName("sī")&gt;\n[Private] = 28</v>
      </c>
      <c r="H30">
        <f t="shared" si="1"/>
        <v>1</v>
      </c>
      <c r="I30" t="str">
        <f t="shared" si="2"/>
        <v>Case "厶"c: Return 28</v>
      </c>
      <c r="J30" t="str">
        <f t="shared" si="3"/>
        <v>Case 28: Return "厶"c</v>
      </c>
    </row>
    <row r="31" spans="1:10" x14ac:dyDescent="0.25">
      <c r="A31">
        <v>29</v>
      </c>
      <c r="B31" t="s">
        <v>314</v>
      </c>
      <c r="C31" t="s">
        <v>315</v>
      </c>
      <c r="D31" t="s">
        <v>316</v>
      </c>
      <c r="E31">
        <v>2</v>
      </c>
      <c r="G31" t="str">
        <f t="shared" si="0"/>
        <v>''' &lt;summary&gt;Kang Xi Radical № 29 又 (yòu; again)&lt;/summary&gt;\n&lt;FieldDisplayName("yòu")&gt;\n[Again] = 29</v>
      </c>
      <c r="H31">
        <f t="shared" si="1"/>
        <v>1</v>
      </c>
      <c r="I31" t="str">
        <f t="shared" si="2"/>
        <v>Case "又"c: Return 29</v>
      </c>
      <c r="J31" t="str">
        <f t="shared" si="3"/>
        <v>Case 29: Return "又"c</v>
      </c>
    </row>
    <row r="32" spans="1:10" x14ac:dyDescent="0.25">
      <c r="A32">
        <v>30</v>
      </c>
      <c r="B32" t="s">
        <v>317</v>
      </c>
      <c r="C32" t="s">
        <v>318</v>
      </c>
      <c r="D32" t="s">
        <v>319</v>
      </c>
      <c r="E32">
        <v>3</v>
      </c>
      <c r="G32" t="str">
        <f t="shared" si="0"/>
        <v>''' &lt;summary&gt;Kang Xi Radical № 30 口 (kǒu; mouth)&lt;/summary&gt;\n&lt;FieldDisplayName("kǒu")&gt;\n[Mouth] = 30</v>
      </c>
      <c r="H32">
        <f t="shared" si="1"/>
        <v>1</v>
      </c>
      <c r="I32" t="str">
        <f t="shared" si="2"/>
        <v>Case "口"c: Return 30</v>
      </c>
      <c r="J32" t="str">
        <f t="shared" si="3"/>
        <v>Case 30: Return "口"c</v>
      </c>
    </row>
    <row r="33" spans="1:10" x14ac:dyDescent="0.25">
      <c r="A33">
        <v>31</v>
      </c>
      <c r="B33" t="s">
        <v>320</v>
      </c>
      <c r="C33" t="s">
        <v>321</v>
      </c>
      <c r="D33" t="s">
        <v>322</v>
      </c>
      <c r="E33">
        <v>3</v>
      </c>
      <c r="G33" t="str">
        <f t="shared" si="0"/>
        <v>''' &lt;summary&gt;Kang Xi Radical № 31 囗 (wéi; enclosure)&lt;/summary&gt;\n&lt;FieldDisplayName("wéi")&gt;\n[Enclosure] = 31</v>
      </c>
      <c r="H33">
        <f t="shared" si="1"/>
        <v>1</v>
      </c>
      <c r="I33" t="str">
        <f t="shared" si="2"/>
        <v>Case "囗"c: Return 31</v>
      </c>
      <c r="J33" t="str">
        <f t="shared" si="3"/>
        <v>Case 31: Return "囗"c</v>
      </c>
    </row>
    <row r="34" spans="1:10" x14ac:dyDescent="0.25">
      <c r="A34">
        <v>32</v>
      </c>
      <c r="B34" t="s">
        <v>323</v>
      </c>
      <c r="C34" t="s">
        <v>324</v>
      </c>
      <c r="D34" t="s">
        <v>325</v>
      </c>
      <c r="E34">
        <v>3</v>
      </c>
      <c r="G34" t="str">
        <f t="shared" si="0"/>
        <v>''' &lt;summary&gt;Kang Xi Radical № 32 土 (tǔ; earth)&lt;/summary&gt;\n&lt;FieldDisplayName("tǔ")&gt;\n[Earth] = 32</v>
      </c>
      <c r="H34">
        <f t="shared" si="1"/>
        <v>1</v>
      </c>
      <c r="I34" t="str">
        <f t="shared" si="2"/>
        <v>Case "土"c: Return 32</v>
      </c>
      <c r="J34" t="str">
        <f t="shared" si="3"/>
        <v>Case 32: Return "土"c</v>
      </c>
    </row>
    <row r="35" spans="1:10" x14ac:dyDescent="0.25">
      <c r="A35">
        <v>33</v>
      </c>
      <c r="B35" t="s">
        <v>326</v>
      </c>
      <c r="C35" t="s">
        <v>327</v>
      </c>
      <c r="D35" t="s">
        <v>328</v>
      </c>
      <c r="E35">
        <v>3</v>
      </c>
      <c r="G35" t="str">
        <f t="shared" si="0"/>
        <v>''' &lt;summary&gt;Kang Xi Radical № 33 士 (shì; scholar)&lt;/summary&gt;\n&lt;FieldDisplayName("shì")&gt;\n[Scholar] = 33</v>
      </c>
      <c r="H35">
        <f t="shared" si="1"/>
        <v>1</v>
      </c>
      <c r="I35" t="str">
        <f t="shared" si="2"/>
        <v>Case "士"c: Return 33</v>
      </c>
      <c r="J35" t="str">
        <f t="shared" si="3"/>
        <v>Case 33: Return "士"c</v>
      </c>
    </row>
    <row r="36" spans="1:10" x14ac:dyDescent="0.25">
      <c r="A36">
        <v>34</v>
      </c>
      <c r="B36" t="s">
        <v>329</v>
      </c>
      <c r="C36" t="s">
        <v>330</v>
      </c>
      <c r="D36" t="s">
        <v>331</v>
      </c>
      <c r="E36">
        <v>3</v>
      </c>
      <c r="G36" t="str">
        <f t="shared" si="0"/>
        <v>''' &lt;summary&gt;Kang Xi Radical № 34 夂 (suī; go)&lt;/summary&gt;\n&lt;FieldDisplayName("suī")&gt;\n[Go] = 34</v>
      </c>
      <c r="H36">
        <f t="shared" si="1"/>
        <v>1</v>
      </c>
      <c r="I36" t="str">
        <f t="shared" si="2"/>
        <v>Case "夂"c: Return 34</v>
      </c>
      <c r="J36" t="str">
        <f t="shared" si="3"/>
        <v>Case 34: Return "夂"c</v>
      </c>
    </row>
    <row r="37" spans="1:10" x14ac:dyDescent="0.25">
      <c r="A37">
        <v>35</v>
      </c>
      <c r="B37" t="s">
        <v>332</v>
      </c>
      <c r="C37" t="s">
        <v>333</v>
      </c>
      <c r="D37" t="s">
        <v>334</v>
      </c>
      <c r="E37">
        <v>3</v>
      </c>
      <c r="G37" t="str">
        <f t="shared" si="0"/>
        <v>''' &lt;summary&gt;Kang Xi Radical № 35 夊 (zhī; go slowly)&lt;/summary&gt;\n&lt;FieldDisplayName("zhī")&gt;\n[GoSlowly] = 35</v>
      </c>
      <c r="H37">
        <f t="shared" si="1"/>
        <v>1</v>
      </c>
      <c r="I37" t="str">
        <f t="shared" si="2"/>
        <v>Case "夊"c: Return 35</v>
      </c>
      <c r="J37" t="str">
        <f t="shared" si="3"/>
        <v>Case 35: Return "夊"c</v>
      </c>
    </row>
    <row r="38" spans="1:10" x14ac:dyDescent="0.25">
      <c r="A38">
        <v>36</v>
      </c>
      <c r="B38" t="s">
        <v>335</v>
      </c>
      <c r="C38" t="s">
        <v>336</v>
      </c>
      <c r="D38" t="s">
        <v>337</v>
      </c>
      <c r="E38">
        <v>3</v>
      </c>
      <c r="G38" t="str">
        <f t="shared" si="0"/>
        <v>''' &lt;summary&gt;Kang Xi Radical № 36 夕 (xī; night)&lt;/summary&gt;\n&lt;FieldDisplayName("xī")&gt;\n[Night] = 36</v>
      </c>
      <c r="H38">
        <f t="shared" si="1"/>
        <v>1</v>
      </c>
      <c r="I38" t="str">
        <f t="shared" si="2"/>
        <v>Case "夕"c: Return 36</v>
      </c>
      <c r="J38" t="str">
        <f t="shared" si="3"/>
        <v>Case 36: Return "夕"c</v>
      </c>
    </row>
    <row r="39" spans="1:10" x14ac:dyDescent="0.25">
      <c r="A39">
        <v>37</v>
      </c>
      <c r="B39" t="s">
        <v>338</v>
      </c>
      <c r="C39" t="s">
        <v>339</v>
      </c>
      <c r="D39" t="s">
        <v>340</v>
      </c>
      <c r="E39">
        <v>3</v>
      </c>
      <c r="G39" t="str">
        <f t="shared" si="0"/>
        <v>''' &lt;summary&gt;Kang Xi Radical № 37 大 (dà; big)&lt;/summary&gt;\n&lt;FieldDisplayName("dà")&gt;\n[Big] = 37</v>
      </c>
      <c r="H39">
        <f t="shared" si="1"/>
        <v>1</v>
      </c>
      <c r="I39" t="str">
        <f t="shared" si="2"/>
        <v>Case "大"c: Return 37</v>
      </c>
      <c r="J39" t="str">
        <f t="shared" si="3"/>
        <v>Case 37: Return "大"c</v>
      </c>
    </row>
    <row r="40" spans="1:10" x14ac:dyDescent="0.25">
      <c r="A40">
        <v>38</v>
      </c>
      <c r="B40" t="s">
        <v>341</v>
      </c>
      <c r="C40" t="s">
        <v>342</v>
      </c>
      <c r="D40" t="s">
        <v>343</v>
      </c>
      <c r="E40">
        <v>3</v>
      </c>
      <c r="G40" t="str">
        <f t="shared" si="0"/>
        <v>''' &lt;summary&gt;Kang Xi Radical № 38 女 (nǚ; woman)&lt;/summary&gt;\n&lt;FieldDisplayName("nǚ")&gt;\n[Woman] = 38</v>
      </c>
      <c r="H40">
        <f t="shared" si="1"/>
        <v>1</v>
      </c>
      <c r="I40" t="str">
        <f t="shared" si="2"/>
        <v>Case "女"c: Return 38</v>
      </c>
      <c r="J40" t="str">
        <f t="shared" si="3"/>
        <v>Case 38: Return "女"c</v>
      </c>
    </row>
    <row r="41" spans="1:10" x14ac:dyDescent="0.25">
      <c r="A41">
        <v>39</v>
      </c>
      <c r="B41" t="s">
        <v>344</v>
      </c>
      <c r="C41" t="s">
        <v>345</v>
      </c>
      <c r="D41" t="s">
        <v>346</v>
      </c>
      <c r="E41">
        <v>3</v>
      </c>
      <c r="G41" t="str">
        <f t="shared" si="0"/>
        <v>''' &lt;summary&gt;Kang Xi Radical № 39 子 (zǐ; child)&lt;/summary&gt;\n&lt;FieldDisplayName("zǐ")&gt;\n[Child] = 39</v>
      </c>
      <c r="H41">
        <f t="shared" si="1"/>
        <v>1</v>
      </c>
      <c r="I41" t="str">
        <f t="shared" si="2"/>
        <v>Case "子"c: Return 39</v>
      </c>
      <c r="J41" t="str">
        <f t="shared" si="3"/>
        <v>Case 39: Return "子"c</v>
      </c>
    </row>
    <row r="42" spans="1:10" x14ac:dyDescent="0.25">
      <c r="A42">
        <v>40</v>
      </c>
      <c r="B42" t="s">
        <v>347</v>
      </c>
      <c r="C42" t="s">
        <v>348</v>
      </c>
      <c r="D42" t="s">
        <v>349</v>
      </c>
      <c r="E42">
        <v>3</v>
      </c>
      <c r="G42" t="str">
        <f t="shared" si="0"/>
        <v>''' &lt;summary&gt;Kang Xi Radical № 40 宀 (gài; roof)&lt;/summary&gt;\n&lt;FieldDisplayName("gài")&gt;\n[Roof] = 40</v>
      </c>
      <c r="H42">
        <f t="shared" si="1"/>
        <v>1</v>
      </c>
      <c r="I42" t="str">
        <f t="shared" si="2"/>
        <v>Case "宀"c: Return 40</v>
      </c>
      <c r="J42" t="str">
        <f t="shared" si="3"/>
        <v>Case 40: Return "宀"c</v>
      </c>
    </row>
    <row r="43" spans="1:10" x14ac:dyDescent="0.25">
      <c r="A43">
        <v>41</v>
      </c>
      <c r="B43" t="s">
        <v>350</v>
      </c>
      <c r="C43" t="s">
        <v>351</v>
      </c>
      <c r="D43" t="s">
        <v>352</v>
      </c>
      <c r="E43">
        <v>3</v>
      </c>
      <c r="G43" t="str">
        <f t="shared" si="0"/>
        <v>''' &lt;summary&gt;Kang Xi Radical № 41 寸 (cùn; inch)&lt;/summary&gt;\n&lt;FieldDisplayName("cùn")&gt;\n[Inch] = 41</v>
      </c>
      <c r="H43">
        <f t="shared" si="1"/>
        <v>1</v>
      </c>
      <c r="I43" t="str">
        <f t="shared" si="2"/>
        <v>Case "寸"c: Return 41</v>
      </c>
      <c r="J43" t="str">
        <f t="shared" si="3"/>
        <v>Case 41: Return "寸"c</v>
      </c>
    </row>
    <row r="44" spans="1:10" x14ac:dyDescent="0.25">
      <c r="A44">
        <v>42</v>
      </c>
      <c r="B44" t="s">
        <v>353</v>
      </c>
      <c r="C44" t="s">
        <v>354</v>
      </c>
      <c r="D44" t="s">
        <v>355</v>
      </c>
      <c r="E44">
        <v>3</v>
      </c>
      <c r="G44" t="str">
        <f t="shared" si="0"/>
        <v>''' &lt;summary&gt;Kang Xi Radical № 42 小 (xiǎo; small)&lt;/summary&gt;\n&lt;FieldDisplayName("xiǎo")&gt;\n[Small] = 42</v>
      </c>
      <c r="H44">
        <f t="shared" si="1"/>
        <v>1</v>
      </c>
      <c r="I44" t="str">
        <f t="shared" si="2"/>
        <v>Case "小"c: Return 42</v>
      </c>
      <c r="J44" t="str">
        <f t="shared" si="3"/>
        <v>Case 42: Return "小"c</v>
      </c>
    </row>
    <row r="45" spans="1:10" x14ac:dyDescent="0.25">
      <c r="A45">
        <v>43</v>
      </c>
      <c r="B45" t="s">
        <v>356</v>
      </c>
      <c r="C45" t="s">
        <v>357</v>
      </c>
      <c r="D45" t="s">
        <v>358</v>
      </c>
      <c r="E45">
        <v>3</v>
      </c>
      <c r="F45" t="s">
        <v>359</v>
      </c>
      <c r="G45" t="str">
        <f t="shared" si="0"/>
        <v>''' &lt;summary&gt;Kang Xi Radical № 43 尢 (yóu; lame)&lt;/summary&gt;\n''' &lt;remarks&gt;Variants are: 尣&lt;/remarks&gt;\n&lt;FieldDisplayName("yóu")&gt;\n[Lame] = 43</v>
      </c>
      <c r="H45">
        <f t="shared" si="1"/>
        <v>1</v>
      </c>
      <c r="I45" t="str">
        <f t="shared" si="2"/>
        <v>Case "尢"c, "尣"c: Return 43</v>
      </c>
      <c r="J45" t="str">
        <f t="shared" si="3"/>
        <v>Case 43: Return "尢"c</v>
      </c>
    </row>
    <row r="46" spans="1:10" x14ac:dyDescent="0.25">
      <c r="A46">
        <v>44</v>
      </c>
      <c r="B46" t="s">
        <v>360</v>
      </c>
      <c r="C46" t="s">
        <v>361</v>
      </c>
      <c r="D46" t="s">
        <v>362</v>
      </c>
      <c r="E46">
        <v>3</v>
      </c>
      <c r="G46" t="str">
        <f t="shared" si="0"/>
        <v>''' &lt;summary&gt;Kang Xi Radical № 44 尸 (shī; corpse)&lt;/summary&gt;\n&lt;FieldDisplayName("shī")&gt;\n[Corpse] = 44</v>
      </c>
      <c r="H46">
        <f t="shared" si="1"/>
        <v>1</v>
      </c>
      <c r="I46" t="str">
        <f t="shared" si="2"/>
        <v>Case "尸"c: Return 44</v>
      </c>
      <c r="J46" t="str">
        <f t="shared" si="3"/>
        <v>Case 44: Return "尸"c</v>
      </c>
    </row>
    <row r="47" spans="1:10" x14ac:dyDescent="0.25">
      <c r="A47">
        <v>45</v>
      </c>
      <c r="B47" t="s">
        <v>363</v>
      </c>
      <c r="C47" t="s">
        <v>364</v>
      </c>
      <c r="D47" t="s">
        <v>365</v>
      </c>
      <c r="E47">
        <v>3</v>
      </c>
      <c r="G47" t="str">
        <f t="shared" si="0"/>
        <v>''' &lt;summary&gt;Kang Xi Radical № 45 屮 (chè; sprout)&lt;/summary&gt;\n&lt;FieldDisplayName("chè")&gt;\n[Sprout] = 45</v>
      </c>
      <c r="H47">
        <f t="shared" si="1"/>
        <v>1</v>
      </c>
      <c r="I47" t="str">
        <f t="shared" si="2"/>
        <v>Case "屮"c: Return 45</v>
      </c>
      <c r="J47" t="str">
        <f t="shared" si="3"/>
        <v>Case 45: Return "屮"c</v>
      </c>
    </row>
    <row r="48" spans="1:10" x14ac:dyDescent="0.25">
      <c r="A48">
        <v>46</v>
      </c>
      <c r="B48" t="s">
        <v>366</v>
      </c>
      <c r="C48" t="s">
        <v>367</v>
      </c>
      <c r="D48" t="s">
        <v>368</v>
      </c>
      <c r="E48">
        <v>3</v>
      </c>
      <c r="G48" t="str">
        <f t="shared" si="0"/>
        <v>''' &lt;summary&gt;Kang Xi Radical № 46 山 (shān; mountain)&lt;/summary&gt;\n&lt;FieldDisplayName("shān")&gt;\n[Mountain_Shān] = 46</v>
      </c>
      <c r="H48">
        <f t="shared" si="1"/>
        <v>2</v>
      </c>
      <c r="I48" t="str">
        <f t="shared" si="2"/>
        <v>Case "山"c: Return 46</v>
      </c>
      <c r="J48" t="str">
        <f t="shared" si="3"/>
        <v>Case 46: Return "山"c</v>
      </c>
    </row>
    <row r="49" spans="1:10" x14ac:dyDescent="0.25">
      <c r="A49">
        <v>47</v>
      </c>
      <c r="B49" t="s">
        <v>369</v>
      </c>
      <c r="C49" t="s">
        <v>370</v>
      </c>
      <c r="D49" t="s">
        <v>371</v>
      </c>
      <c r="E49">
        <v>3</v>
      </c>
      <c r="F49" t="s">
        <v>372</v>
      </c>
      <c r="G49" t="str">
        <f t="shared" si="0"/>
        <v>''' &lt;summary&gt;Kang Xi Radical № 47 川 (chuān; river)&lt;/summary&gt;\n''' &lt;remarks&gt;Variants are: 巛 巜&lt;/remarks&gt;\n&lt;FieldDisplayName("chuān")&gt;\n[River] = 47</v>
      </c>
      <c r="H49">
        <f t="shared" si="1"/>
        <v>1</v>
      </c>
      <c r="I49" t="str">
        <f t="shared" si="2"/>
        <v>Case "川"c, "巛"c, "巜"c: Return 47</v>
      </c>
      <c r="J49" t="str">
        <f t="shared" si="3"/>
        <v>Case 47: Return "川"c</v>
      </c>
    </row>
    <row r="50" spans="1:10" x14ac:dyDescent="0.25">
      <c r="A50">
        <v>48</v>
      </c>
      <c r="B50" t="s">
        <v>373</v>
      </c>
      <c r="C50" t="s">
        <v>374</v>
      </c>
      <c r="D50" t="s">
        <v>375</v>
      </c>
      <c r="E50">
        <v>3</v>
      </c>
      <c r="G50" t="str">
        <f t="shared" si="0"/>
        <v>''' &lt;summary&gt;Kang Xi Radical № 48 工 (gōng; work)&lt;/summary&gt;\n&lt;FieldDisplayName("gōng")&gt;\n[Work] = 48</v>
      </c>
      <c r="H50">
        <f t="shared" si="1"/>
        <v>1</v>
      </c>
      <c r="I50" t="str">
        <f t="shared" si="2"/>
        <v>Case "工"c: Return 48</v>
      </c>
      <c r="J50" t="str">
        <f t="shared" si="3"/>
        <v>Case 48: Return "工"c</v>
      </c>
    </row>
    <row r="51" spans="1:10" x14ac:dyDescent="0.25">
      <c r="A51">
        <v>49</v>
      </c>
      <c r="B51" t="s">
        <v>376</v>
      </c>
      <c r="C51" t="s">
        <v>377</v>
      </c>
      <c r="D51" t="s">
        <v>378</v>
      </c>
      <c r="E51">
        <v>3</v>
      </c>
      <c r="G51" t="str">
        <f t="shared" si="0"/>
        <v>''' &lt;summary&gt;Kang Xi Radical № 49 己 (jǐ; oneself)&lt;/summary&gt;\n&lt;FieldDisplayName("jǐ")&gt;\n[Oneself_Jǐ] = 49</v>
      </c>
      <c r="H51">
        <f t="shared" si="1"/>
        <v>2</v>
      </c>
      <c r="I51" t="str">
        <f t="shared" si="2"/>
        <v>Case "己"c: Return 49</v>
      </c>
      <c r="J51" t="str">
        <f t="shared" si="3"/>
        <v>Case 49: Return "己"c</v>
      </c>
    </row>
    <row r="52" spans="1:10" x14ac:dyDescent="0.25">
      <c r="A52">
        <v>50</v>
      </c>
      <c r="B52" t="s">
        <v>379</v>
      </c>
      <c r="C52" t="s">
        <v>380</v>
      </c>
      <c r="D52" t="s">
        <v>381</v>
      </c>
      <c r="E52">
        <v>3</v>
      </c>
      <c r="G52" t="str">
        <f t="shared" si="0"/>
        <v>''' &lt;summary&gt;Kang Xi Radical № 50 巾 (jīn; towel)&lt;/summary&gt;\n&lt;FieldDisplayName("jīn")&gt;\n[Towel] = 50</v>
      </c>
      <c r="H52">
        <f t="shared" si="1"/>
        <v>1</v>
      </c>
      <c r="I52" t="str">
        <f t="shared" si="2"/>
        <v>Case "巾"c: Return 50</v>
      </c>
      <c r="J52" t="str">
        <f t="shared" si="3"/>
        <v>Case 50: Return "巾"c</v>
      </c>
    </row>
    <row r="53" spans="1:10" x14ac:dyDescent="0.25">
      <c r="A53">
        <v>51</v>
      </c>
      <c r="B53" t="s">
        <v>382</v>
      </c>
      <c r="C53" t="s">
        <v>383</v>
      </c>
      <c r="D53" t="s">
        <v>384</v>
      </c>
      <c r="E53">
        <v>3</v>
      </c>
      <c r="G53" t="str">
        <f t="shared" si="0"/>
        <v>''' &lt;summary&gt;Kang Xi Radical № 51 干 (gān; dry)&lt;/summary&gt;\n&lt;FieldDisplayName("gān")&gt;\n[Dry] = 51</v>
      </c>
      <c r="H53">
        <f t="shared" si="1"/>
        <v>1</v>
      </c>
      <c r="I53" t="str">
        <f t="shared" si="2"/>
        <v>Case "干"c: Return 51</v>
      </c>
      <c r="J53" t="str">
        <f t="shared" si="3"/>
        <v>Case 51: Return "干"c</v>
      </c>
    </row>
    <row r="54" spans="1:10" x14ac:dyDescent="0.25">
      <c r="A54">
        <v>52</v>
      </c>
      <c r="B54" t="s">
        <v>385</v>
      </c>
      <c r="C54" t="s">
        <v>386</v>
      </c>
      <c r="D54" t="s">
        <v>387</v>
      </c>
      <c r="E54">
        <v>3</v>
      </c>
      <c r="G54" t="str">
        <f t="shared" si="0"/>
        <v>''' &lt;summary&gt;Kang Xi Radical № 52 幺 (yāo; thread)&lt;/summary&gt;\n&lt;FieldDisplayName("yāo")&gt;\n[Thread] = 52</v>
      </c>
      <c r="H54">
        <f t="shared" si="1"/>
        <v>1</v>
      </c>
      <c r="I54" t="str">
        <f t="shared" si="2"/>
        <v>Case "幺"c: Return 52</v>
      </c>
      <c r="J54" t="str">
        <f t="shared" si="3"/>
        <v>Case 52: Return "幺"c</v>
      </c>
    </row>
    <row r="55" spans="1:10" x14ac:dyDescent="0.25">
      <c r="A55">
        <v>53</v>
      </c>
      <c r="B55" t="s">
        <v>388</v>
      </c>
      <c r="C55" t="s">
        <v>389</v>
      </c>
      <c r="D55" t="s">
        <v>390</v>
      </c>
      <c r="E55">
        <v>3</v>
      </c>
      <c r="G55" t="str">
        <f t="shared" si="0"/>
        <v>''' &lt;summary&gt;Kang Xi Radical № 53 广 (guǎng; shelter)&lt;/summary&gt;\n&lt;FieldDisplayName("guǎng")&gt;\n[Shelter] = 53</v>
      </c>
      <c r="H55">
        <f t="shared" si="1"/>
        <v>1</v>
      </c>
      <c r="I55" t="str">
        <f t="shared" si="2"/>
        <v>Case "广"c: Return 53</v>
      </c>
      <c r="J55" t="str">
        <f t="shared" si="3"/>
        <v>Case 53: Return "广"c</v>
      </c>
    </row>
    <row r="56" spans="1:10" x14ac:dyDescent="0.25">
      <c r="A56">
        <v>54</v>
      </c>
      <c r="B56" t="s">
        <v>391</v>
      </c>
      <c r="C56" t="s">
        <v>392</v>
      </c>
      <c r="D56" t="s">
        <v>393</v>
      </c>
      <c r="E56">
        <v>3</v>
      </c>
      <c r="G56" t="str">
        <f t="shared" si="0"/>
        <v>''' &lt;summary&gt;Kang Xi Radical № 54 廴 (yǐn; stride)&lt;/summary&gt;\n&lt;FieldDisplayName("yǐn")&gt;\n[Stride] = 54</v>
      </c>
      <c r="H56">
        <f t="shared" si="1"/>
        <v>1</v>
      </c>
      <c r="I56" t="str">
        <f t="shared" si="2"/>
        <v>Case "廴"c: Return 54</v>
      </c>
      <c r="J56" t="str">
        <f t="shared" si="3"/>
        <v>Case 54: Return "廴"c</v>
      </c>
    </row>
    <row r="57" spans="1:10" x14ac:dyDescent="0.25">
      <c r="A57">
        <v>55</v>
      </c>
      <c r="B57" t="s">
        <v>394</v>
      </c>
      <c r="C57" t="s">
        <v>395</v>
      </c>
      <c r="D57" t="s">
        <v>396</v>
      </c>
      <c r="E57">
        <v>3</v>
      </c>
      <c r="G57" t="str">
        <f t="shared" si="0"/>
        <v>''' &lt;summary&gt;Kang Xi Radical № 55 廾 (gǒng; hands joined)&lt;/summary&gt;\n&lt;FieldDisplayName("gǒng")&gt;\n[HandsJoined] = 55</v>
      </c>
      <c r="H57">
        <f t="shared" si="1"/>
        <v>1</v>
      </c>
      <c r="I57" t="str">
        <f t="shared" si="2"/>
        <v>Case "廾"c: Return 55</v>
      </c>
      <c r="J57" t="str">
        <f t="shared" si="3"/>
        <v>Case 55: Return "廾"c</v>
      </c>
    </row>
    <row r="58" spans="1:10" x14ac:dyDescent="0.25">
      <c r="A58">
        <v>56</v>
      </c>
      <c r="B58" t="s">
        <v>397</v>
      </c>
      <c r="C58" t="s">
        <v>398</v>
      </c>
      <c r="D58" t="s">
        <v>399</v>
      </c>
      <c r="E58">
        <v>3</v>
      </c>
      <c r="G58" t="str">
        <f t="shared" si="0"/>
        <v>''' &lt;summary&gt;Kang Xi Radical № 56 弋 (yì; shoot with a bow)&lt;/summary&gt;\n&lt;FieldDisplayName("yì")&gt;\n[ShootWithABow] = 56</v>
      </c>
      <c r="H58">
        <f t="shared" si="1"/>
        <v>1</v>
      </c>
      <c r="I58" t="str">
        <f t="shared" si="2"/>
        <v>Case "弋"c: Return 56</v>
      </c>
      <c r="J58" t="str">
        <f t="shared" si="3"/>
        <v>Case 56: Return "弋"c</v>
      </c>
    </row>
    <row r="59" spans="1:10" x14ac:dyDescent="0.25">
      <c r="A59">
        <v>57</v>
      </c>
      <c r="B59" t="s">
        <v>400</v>
      </c>
      <c r="C59" t="s">
        <v>401</v>
      </c>
      <c r="D59" t="s">
        <v>375</v>
      </c>
      <c r="E59">
        <v>3</v>
      </c>
      <c r="G59" t="str">
        <f t="shared" si="0"/>
        <v>''' &lt;summary&gt;Kang Xi Radical № 57 弓 (gōng; bow)&lt;/summary&gt;\n&lt;FieldDisplayName("gōng")&gt;\n[Bow] = 57</v>
      </c>
      <c r="H59">
        <f t="shared" si="1"/>
        <v>1</v>
      </c>
      <c r="I59" t="str">
        <f t="shared" si="2"/>
        <v>Case "弓"c: Return 57</v>
      </c>
      <c r="J59" t="str">
        <f t="shared" si="3"/>
        <v>Case 57: Return "弓"c</v>
      </c>
    </row>
    <row r="60" spans="1:10" x14ac:dyDescent="0.25">
      <c r="A60">
        <v>58</v>
      </c>
      <c r="B60" t="s">
        <v>402</v>
      </c>
      <c r="C60" t="s">
        <v>403</v>
      </c>
      <c r="D60" t="s">
        <v>404</v>
      </c>
      <c r="E60">
        <v>3</v>
      </c>
      <c r="F60" t="s">
        <v>405</v>
      </c>
      <c r="G60" t="str">
        <f t="shared" si="0"/>
        <v>''' &lt;summary&gt;Kang Xi Radical № 58 彐 (jì; snout)&lt;/summary&gt;\n''' &lt;remarks&gt;Variants are: 彑&lt;/remarks&gt;\n&lt;FieldDisplayName("jì")&gt;\n[Snout] = 58</v>
      </c>
      <c r="H60">
        <f t="shared" si="1"/>
        <v>1</v>
      </c>
      <c r="I60" t="str">
        <f t="shared" si="2"/>
        <v>Case "彐"c, "彑"c: Return 58</v>
      </c>
      <c r="J60" t="str">
        <f t="shared" si="3"/>
        <v>Case 58: Return "彐"c</v>
      </c>
    </row>
    <row r="61" spans="1:10" x14ac:dyDescent="0.25">
      <c r="A61">
        <v>59</v>
      </c>
      <c r="B61" t="s">
        <v>406</v>
      </c>
      <c r="C61" t="s">
        <v>407</v>
      </c>
      <c r="D61" t="s">
        <v>368</v>
      </c>
      <c r="E61">
        <v>3</v>
      </c>
      <c r="G61" t="str">
        <f t="shared" si="0"/>
        <v>''' &lt;summary&gt;Kang Xi Radical № 59 彡 (shān; hair)&lt;/summary&gt;\n&lt;FieldDisplayName("shān")&gt;\n[Hair] = 59</v>
      </c>
      <c r="H61">
        <f t="shared" si="1"/>
        <v>1</v>
      </c>
      <c r="I61" t="str">
        <f t="shared" si="2"/>
        <v>Case "彡"c: Return 59</v>
      </c>
      <c r="J61" t="str">
        <f t="shared" si="3"/>
        <v>Case 59: Return "彡"c</v>
      </c>
    </row>
    <row r="62" spans="1:10" x14ac:dyDescent="0.25">
      <c r="A62">
        <v>60</v>
      </c>
      <c r="B62" t="s">
        <v>408</v>
      </c>
      <c r="C62" t="s">
        <v>409</v>
      </c>
      <c r="D62" t="s">
        <v>410</v>
      </c>
      <c r="E62">
        <v>3</v>
      </c>
      <c r="G62" t="str">
        <f t="shared" si="0"/>
        <v>''' &lt;summary&gt;Kang Xi Radical № 60 彳 (chì; step)&lt;/summary&gt;\n&lt;FieldDisplayName("chì")&gt;\n[Step] = 60</v>
      </c>
      <c r="H62">
        <f t="shared" si="1"/>
        <v>1</v>
      </c>
      <c r="I62" t="str">
        <f t="shared" si="2"/>
        <v>Case "彳"c: Return 60</v>
      </c>
      <c r="J62" t="str">
        <f t="shared" si="3"/>
        <v>Case 60: Return "彳"c</v>
      </c>
    </row>
    <row r="63" spans="1:10" x14ac:dyDescent="0.25">
      <c r="A63">
        <v>61</v>
      </c>
      <c r="B63" t="s">
        <v>411</v>
      </c>
      <c r="C63" t="s">
        <v>412</v>
      </c>
      <c r="D63" t="s">
        <v>413</v>
      </c>
      <c r="E63">
        <v>4</v>
      </c>
      <c r="F63" t="s">
        <v>414</v>
      </c>
      <c r="G63" t="str">
        <f t="shared" si="0"/>
        <v>''' &lt;summary&gt;Kang Xi Radical № 61 心 (xīn; heart)&lt;/summary&gt;\n''' &lt;remarks&gt;Variants are: 忄&lt;/remarks&gt;\n&lt;FieldDisplayName("xīn")&gt;\n[Heart] = 61</v>
      </c>
      <c r="H63">
        <f t="shared" si="1"/>
        <v>1</v>
      </c>
      <c r="I63" t="str">
        <f t="shared" si="2"/>
        <v>Case "心"c, "忄"c: Return 61</v>
      </c>
      <c r="J63" t="str">
        <f t="shared" si="3"/>
        <v>Case 61: Return "心"c</v>
      </c>
    </row>
    <row r="64" spans="1:10" x14ac:dyDescent="0.25">
      <c r="A64">
        <v>62</v>
      </c>
      <c r="B64" t="s">
        <v>415</v>
      </c>
      <c r="C64" t="s">
        <v>416</v>
      </c>
      <c r="D64" t="s">
        <v>417</v>
      </c>
      <c r="E64">
        <v>4</v>
      </c>
      <c r="G64" t="str">
        <f t="shared" si="0"/>
        <v>''' &lt;summary&gt;Kang Xi Radical № 62 戈 (gē; spear)&lt;/summary&gt;\n&lt;FieldDisplayName("gē")&gt;\n[Spear_Gē] = 62</v>
      </c>
      <c r="H64">
        <f t="shared" si="1"/>
        <v>2</v>
      </c>
      <c r="I64" t="str">
        <f t="shared" si="2"/>
        <v>Case "戈"c: Return 62</v>
      </c>
      <c r="J64" t="str">
        <f t="shared" si="3"/>
        <v>Case 62: Return "戈"c</v>
      </c>
    </row>
    <row r="65" spans="1:10" x14ac:dyDescent="0.25">
      <c r="A65">
        <v>63</v>
      </c>
      <c r="B65" t="s">
        <v>418</v>
      </c>
      <c r="C65" t="s">
        <v>419</v>
      </c>
      <c r="D65" t="s">
        <v>420</v>
      </c>
      <c r="E65">
        <v>4</v>
      </c>
      <c r="G65" t="str">
        <f t="shared" si="0"/>
        <v>''' &lt;summary&gt;Kang Xi Radical № 63 户 (hù; door)&lt;/summary&gt;\n&lt;FieldDisplayName("hù")&gt;\n[Door] = 63</v>
      </c>
      <c r="H65">
        <f t="shared" si="1"/>
        <v>1</v>
      </c>
      <c r="I65" t="str">
        <f t="shared" si="2"/>
        <v>Case "户"c: Return 63</v>
      </c>
      <c r="J65" t="str">
        <f t="shared" si="3"/>
        <v>Case 63: Return "户"c</v>
      </c>
    </row>
    <row r="66" spans="1:10" x14ac:dyDescent="0.25">
      <c r="A66">
        <v>64</v>
      </c>
      <c r="B66" t="s">
        <v>421</v>
      </c>
      <c r="C66" t="s">
        <v>422</v>
      </c>
      <c r="D66" t="s">
        <v>423</v>
      </c>
      <c r="E66">
        <v>4</v>
      </c>
      <c r="F66" t="s">
        <v>424</v>
      </c>
      <c r="G66" t="str">
        <f t="shared" si="0"/>
        <v>''' &lt;summary&gt;Kang Xi Radical № 64 手 (shǒu; hand)&lt;/summary&gt;\n''' &lt;remarks&gt;Variants are: 扌&lt;/remarks&gt;\n&lt;FieldDisplayName("shǒu")&gt;\n[Hand] = 64</v>
      </c>
      <c r="H66">
        <f t="shared" si="1"/>
        <v>1</v>
      </c>
      <c r="I66" t="str">
        <f t="shared" si="2"/>
        <v>Case "手"c, "扌"c: Return 64</v>
      </c>
      <c r="J66" t="str">
        <f t="shared" si="3"/>
        <v>Case 64: Return "手"c</v>
      </c>
    </row>
    <row r="67" spans="1:10" x14ac:dyDescent="0.25">
      <c r="A67">
        <v>65</v>
      </c>
      <c r="B67" t="s">
        <v>425</v>
      </c>
      <c r="C67" t="s">
        <v>426</v>
      </c>
      <c r="D67" t="s">
        <v>334</v>
      </c>
      <c r="E67">
        <v>4</v>
      </c>
      <c r="G67" t="str">
        <f t="shared" si="0"/>
        <v>''' &lt;summary&gt;Kang Xi Radical № 65 支 (zhī; branch)&lt;/summary&gt;\n&lt;FieldDisplayName("zhī")&gt;\n[Branch] = 65</v>
      </c>
      <c r="H67">
        <f t="shared" si="1"/>
        <v>1</v>
      </c>
      <c r="I67" t="str">
        <f t="shared" si="2"/>
        <v>Case "支"c: Return 65</v>
      </c>
      <c r="J67" t="str">
        <f t="shared" si="3"/>
        <v>Case 65: Return "支"c</v>
      </c>
    </row>
    <row r="68" spans="1:10" x14ac:dyDescent="0.25">
      <c r="A68">
        <v>66</v>
      </c>
      <c r="B68" t="s">
        <v>427</v>
      </c>
      <c r="C68" t="s">
        <v>428</v>
      </c>
      <c r="D68" t="s">
        <v>429</v>
      </c>
      <c r="E68">
        <v>4</v>
      </c>
      <c r="G68" t="str">
        <f t="shared" ref="G68:G131" si="4">"''' &lt;summary&gt;Kang Xi Radical № " &amp; A68 &amp; " " &amp; B68 &amp; " ("&amp;D68&amp;"; "&amp;C68&amp;")&lt;/summary&gt;"&amp;IF(F68&lt;&gt;"","\n''' &lt;remarks&gt;Variants are: "&amp;F68&amp;"&lt;/remarks&gt;","")&amp;"\n&lt;FieldDisplayName("""&amp; D68 &amp; """)&gt;\n["&amp;SUBSTITUTE(PROPER(C68)," ","")&amp;IF(H68&gt;1,"_"&amp;SUBSTITUTE(PROPER(D68)," ",""),"")&amp;"] = " &amp; A68</f>
        <v>''' &lt;summary&gt;Kang Xi Radical № 66 攴 (pū; rap)&lt;/summary&gt;\n&lt;FieldDisplayName("pū")&gt;\n[Rap] = 66</v>
      </c>
      <c r="H68">
        <f t="shared" ref="H68:H131" si="5">COUNTIF(C$3:C$216,"="&amp;C68)</f>
        <v>1</v>
      </c>
      <c r="I68" t="str">
        <f t="shared" ref="I68:I131" si="6">"Case """&amp;B68&amp;"""c"&amp;IF(F68&lt;&gt;"",", """&amp;SUBSTITUTE(F68," ","""c, """)&amp;"""c","")&amp;": Return "&amp; A68</f>
        <v>Case "攴"c: Return 66</v>
      </c>
      <c r="J68" t="str">
        <f t="shared" ref="J68:J131" si="7">"Case "&amp;A68&amp;": Return """&amp;B68&amp;"""c"</f>
        <v>Case 66: Return "攴"c</v>
      </c>
    </row>
    <row r="69" spans="1:10" x14ac:dyDescent="0.25">
      <c r="A69">
        <v>67</v>
      </c>
      <c r="B69" t="s">
        <v>430</v>
      </c>
      <c r="C69" t="s">
        <v>431</v>
      </c>
      <c r="D69" t="s">
        <v>432</v>
      </c>
      <c r="E69">
        <v>4</v>
      </c>
      <c r="G69" t="str">
        <f t="shared" si="4"/>
        <v>''' &lt;summary&gt;Kang Xi Radical № 67 攵 (wén; script)&lt;/summary&gt;\n&lt;FieldDisplayName("wén")&gt;\n[Script] = 67</v>
      </c>
      <c r="H69">
        <f t="shared" si="5"/>
        <v>1</v>
      </c>
      <c r="I69" t="str">
        <f t="shared" si="6"/>
        <v>Case "攵"c: Return 67</v>
      </c>
      <c r="J69" t="str">
        <f t="shared" si="7"/>
        <v>Case 67: Return "攵"c</v>
      </c>
    </row>
    <row r="70" spans="1:10" x14ac:dyDescent="0.25">
      <c r="A70">
        <v>68</v>
      </c>
      <c r="B70" t="s">
        <v>433</v>
      </c>
      <c r="C70" t="s">
        <v>434</v>
      </c>
      <c r="D70" t="s">
        <v>435</v>
      </c>
      <c r="E70">
        <v>4</v>
      </c>
      <c r="G70" t="str">
        <f t="shared" si="4"/>
        <v>''' &lt;summary&gt;Kang Xi Radical № 68 斗 (dǒu; dipper)&lt;/summary&gt;\n&lt;FieldDisplayName("dǒu")&gt;\n[Dipper] = 68</v>
      </c>
      <c r="H70">
        <f t="shared" si="5"/>
        <v>1</v>
      </c>
      <c r="I70" t="str">
        <f t="shared" si="6"/>
        <v>Case "斗"c: Return 68</v>
      </c>
      <c r="J70" t="str">
        <f t="shared" si="7"/>
        <v>Case 68: Return "斗"c</v>
      </c>
    </row>
    <row r="71" spans="1:10" x14ac:dyDescent="0.25">
      <c r="A71">
        <v>69</v>
      </c>
      <c r="B71" t="s">
        <v>436</v>
      </c>
      <c r="C71" t="s">
        <v>437</v>
      </c>
      <c r="D71" t="s">
        <v>381</v>
      </c>
      <c r="E71">
        <v>4</v>
      </c>
      <c r="G71" t="str">
        <f t="shared" si="4"/>
        <v>''' &lt;summary&gt;Kang Xi Radical № 69 斤 (jīn; axe)&lt;/summary&gt;\n&lt;FieldDisplayName("jīn")&gt;\n[Axe] = 69</v>
      </c>
      <c r="H71">
        <f t="shared" si="5"/>
        <v>1</v>
      </c>
      <c r="I71" t="str">
        <f t="shared" si="6"/>
        <v>Case "斤"c: Return 69</v>
      </c>
      <c r="J71" t="str">
        <f t="shared" si="7"/>
        <v>Case 69: Return "斤"c</v>
      </c>
    </row>
    <row r="72" spans="1:10" x14ac:dyDescent="0.25">
      <c r="A72">
        <v>70</v>
      </c>
      <c r="B72" t="s">
        <v>438</v>
      </c>
      <c r="C72" t="s">
        <v>439</v>
      </c>
      <c r="D72" t="s">
        <v>295</v>
      </c>
      <c r="E72">
        <v>4</v>
      </c>
      <c r="G72" t="str">
        <f t="shared" si="4"/>
        <v>''' &lt;summary&gt;Kang Xi Radical № 70 方 (fāng; square)&lt;/summary&gt;\n&lt;FieldDisplayName("fāng")&gt;\n[Square] = 70</v>
      </c>
      <c r="H72">
        <f t="shared" si="5"/>
        <v>1</v>
      </c>
      <c r="I72" t="str">
        <f t="shared" si="6"/>
        <v>Case "方"c: Return 70</v>
      </c>
      <c r="J72" t="str">
        <f t="shared" si="7"/>
        <v>Case 70: Return "方"c</v>
      </c>
    </row>
    <row r="73" spans="1:10" x14ac:dyDescent="0.25">
      <c r="A73">
        <v>71</v>
      </c>
      <c r="B73" t="s">
        <v>440</v>
      </c>
      <c r="C73" t="s">
        <v>441</v>
      </c>
      <c r="D73" t="s">
        <v>442</v>
      </c>
      <c r="E73">
        <v>4</v>
      </c>
      <c r="G73" t="str">
        <f t="shared" si="4"/>
        <v>''' &lt;summary&gt;Kang Xi Radical № 71 无 (wú; not)&lt;/summary&gt;\n&lt;FieldDisplayName("wú")&gt;\n[Not] = 71</v>
      </c>
      <c r="H73">
        <f t="shared" si="5"/>
        <v>1</v>
      </c>
      <c r="I73" t="str">
        <f t="shared" si="6"/>
        <v>Case "无"c: Return 71</v>
      </c>
      <c r="J73" t="str">
        <f t="shared" si="7"/>
        <v>Case 71: Return "无"c</v>
      </c>
    </row>
    <row r="74" spans="1:10" x14ac:dyDescent="0.25">
      <c r="A74">
        <v>72</v>
      </c>
      <c r="B74" t="s">
        <v>443</v>
      </c>
      <c r="C74" t="s">
        <v>444</v>
      </c>
      <c r="D74" t="s">
        <v>445</v>
      </c>
      <c r="E74">
        <v>4</v>
      </c>
      <c r="G74" t="str">
        <f t="shared" si="4"/>
        <v>''' &lt;summary&gt;Kang Xi Radical № 72 日 (rì; sun)&lt;/summary&gt;\n&lt;FieldDisplayName("rì")&gt;\n[Sun] = 72</v>
      </c>
      <c r="H74">
        <f t="shared" si="5"/>
        <v>1</v>
      </c>
      <c r="I74" t="str">
        <f t="shared" si="6"/>
        <v>Case "日"c: Return 72</v>
      </c>
      <c r="J74" t="str">
        <f t="shared" si="7"/>
        <v>Case 72: Return "日"c</v>
      </c>
    </row>
    <row r="75" spans="1:10" x14ac:dyDescent="0.25">
      <c r="A75">
        <v>73</v>
      </c>
      <c r="B75" t="s">
        <v>446</v>
      </c>
      <c r="C75" t="s">
        <v>447</v>
      </c>
      <c r="D75" t="s">
        <v>448</v>
      </c>
      <c r="E75">
        <v>4</v>
      </c>
      <c r="G75" t="str">
        <f t="shared" si="4"/>
        <v>''' &lt;summary&gt;Kang Xi Radical № 73 曰 (yuē; say)&lt;/summary&gt;\n&lt;FieldDisplayName("yuē")&gt;\n[Say] = 73</v>
      </c>
      <c r="H75">
        <f t="shared" si="5"/>
        <v>1</v>
      </c>
      <c r="I75" t="str">
        <f t="shared" si="6"/>
        <v>Case "曰"c: Return 73</v>
      </c>
      <c r="J75" t="str">
        <f t="shared" si="7"/>
        <v>Case 73: Return "曰"c</v>
      </c>
    </row>
    <row r="76" spans="1:10" x14ac:dyDescent="0.25">
      <c r="A76">
        <v>74</v>
      </c>
      <c r="B76" t="s">
        <v>449</v>
      </c>
      <c r="C76" t="s">
        <v>450</v>
      </c>
      <c r="D76" t="s">
        <v>451</v>
      </c>
      <c r="E76">
        <v>4</v>
      </c>
      <c r="G76" t="str">
        <f t="shared" si="4"/>
        <v>''' &lt;summary&gt;Kang Xi Radical № 74 月 (yuè; moon)&lt;/summary&gt;\n&lt;FieldDisplayName("yuè")&gt;\n[Moon] = 74</v>
      </c>
      <c r="H76">
        <f t="shared" si="5"/>
        <v>1</v>
      </c>
      <c r="I76" t="str">
        <f t="shared" si="6"/>
        <v>Case "月"c: Return 74</v>
      </c>
      <c r="J76" t="str">
        <f t="shared" si="7"/>
        <v>Case 74: Return "月"c</v>
      </c>
    </row>
    <row r="77" spans="1:10" x14ac:dyDescent="0.25">
      <c r="A77">
        <v>75</v>
      </c>
      <c r="B77" t="s">
        <v>452</v>
      </c>
      <c r="C77" t="s">
        <v>453</v>
      </c>
      <c r="D77" t="s">
        <v>454</v>
      </c>
      <c r="E77">
        <v>4</v>
      </c>
      <c r="G77" t="str">
        <f t="shared" si="4"/>
        <v>''' &lt;summary&gt;Kang Xi Radical № 75 木 (mù; tree)&lt;/summary&gt;\n&lt;FieldDisplayName("mù")&gt;\n[Tree] = 75</v>
      </c>
      <c r="H77">
        <f t="shared" si="5"/>
        <v>1</v>
      </c>
      <c r="I77" t="str">
        <f t="shared" si="6"/>
        <v>Case "木"c: Return 75</v>
      </c>
      <c r="J77" t="str">
        <f t="shared" si="7"/>
        <v>Case 75: Return "木"c</v>
      </c>
    </row>
    <row r="78" spans="1:10" x14ac:dyDescent="0.25">
      <c r="A78">
        <v>76</v>
      </c>
      <c r="B78" t="s">
        <v>455</v>
      </c>
      <c r="C78" t="s">
        <v>456</v>
      </c>
      <c r="D78" t="s">
        <v>457</v>
      </c>
      <c r="E78">
        <v>4</v>
      </c>
      <c r="G78" t="str">
        <f t="shared" si="4"/>
        <v>''' &lt;summary&gt;Kang Xi Radical № 76 欠 (qiàn; lack)&lt;/summary&gt;\n&lt;FieldDisplayName("qiàn")&gt;\n[Lack] = 76</v>
      </c>
      <c r="H78">
        <f t="shared" si="5"/>
        <v>1</v>
      </c>
      <c r="I78" t="str">
        <f t="shared" si="6"/>
        <v>Case "欠"c: Return 76</v>
      </c>
      <c r="J78" t="str">
        <f t="shared" si="7"/>
        <v>Case 76: Return "欠"c</v>
      </c>
    </row>
    <row r="79" spans="1:10" x14ac:dyDescent="0.25">
      <c r="A79">
        <v>77</v>
      </c>
      <c r="B79" t="s">
        <v>458</v>
      </c>
      <c r="C79" t="s">
        <v>459</v>
      </c>
      <c r="D79" t="s">
        <v>460</v>
      </c>
      <c r="E79">
        <v>4</v>
      </c>
      <c r="G79" t="str">
        <f t="shared" si="4"/>
        <v>''' &lt;summary&gt;Kang Xi Radical № 77 止 (zhǐ; stop)&lt;/summary&gt;\n&lt;FieldDisplayName("zhǐ")&gt;\n[Stop] = 77</v>
      </c>
      <c r="H79">
        <f t="shared" si="5"/>
        <v>1</v>
      </c>
      <c r="I79" t="str">
        <f t="shared" si="6"/>
        <v>Case "止"c: Return 77</v>
      </c>
      <c r="J79" t="str">
        <f t="shared" si="7"/>
        <v>Case 77: Return "止"c</v>
      </c>
    </row>
    <row r="80" spans="1:10" x14ac:dyDescent="0.25">
      <c r="A80">
        <v>78</v>
      </c>
      <c r="B80" t="s">
        <v>461</v>
      </c>
      <c r="C80" t="s">
        <v>462</v>
      </c>
      <c r="D80" t="s">
        <v>463</v>
      </c>
      <c r="E80">
        <v>4</v>
      </c>
      <c r="G80" t="str">
        <f t="shared" si="4"/>
        <v>''' &lt;summary&gt;Kang Xi Radical № 78 歹 (dǎi; death)&lt;/summary&gt;\n&lt;FieldDisplayName("dǎi")&gt;\n[Death] = 78</v>
      </c>
      <c r="H80">
        <f t="shared" si="5"/>
        <v>1</v>
      </c>
      <c r="I80" t="str">
        <f t="shared" si="6"/>
        <v>Case "歹"c: Return 78</v>
      </c>
      <c r="J80" t="str">
        <f t="shared" si="7"/>
        <v>Case 78: Return "歹"c</v>
      </c>
    </row>
    <row r="81" spans="1:10" x14ac:dyDescent="0.25">
      <c r="A81">
        <v>79</v>
      </c>
      <c r="B81" t="s">
        <v>464</v>
      </c>
      <c r="C81" t="s">
        <v>465</v>
      </c>
      <c r="D81" t="s">
        <v>466</v>
      </c>
      <c r="E81">
        <v>4</v>
      </c>
      <c r="G81" t="str">
        <f t="shared" si="4"/>
        <v>''' &lt;summary&gt;Kang Xi Radical № 79 殳 (shū; weapon)&lt;/summary&gt;\n&lt;FieldDisplayName("shū")&gt;\n[Weapon] = 79</v>
      </c>
      <c r="H81">
        <f t="shared" si="5"/>
        <v>1</v>
      </c>
      <c r="I81" t="str">
        <f t="shared" si="6"/>
        <v>Case "殳"c: Return 79</v>
      </c>
      <c r="J81" t="str">
        <f t="shared" si="7"/>
        <v>Case 79: Return "殳"c</v>
      </c>
    </row>
    <row r="82" spans="1:10" x14ac:dyDescent="0.25">
      <c r="A82">
        <v>80</v>
      </c>
      <c r="B82" t="s">
        <v>467</v>
      </c>
      <c r="C82" t="s">
        <v>468</v>
      </c>
      <c r="D82" t="s">
        <v>469</v>
      </c>
      <c r="E82">
        <v>4</v>
      </c>
      <c r="G82" t="str">
        <f t="shared" si="4"/>
        <v>''' &lt;summary&gt;Kang Xi Radical № 80 毋 (mǔ; mother)&lt;/summary&gt;\n&lt;FieldDisplayName("mǔ")&gt;\n[Mother] = 80</v>
      </c>
      <c r="H82">
        <f t="shared" si="5"/>
        <v>1</v>
      </c>
      <c r="I82" t="str">
        <f t="shared" si="6"/>
        <v>Case "毋"c: Return 80</v>
      </c>
      <c r="J82" t="str">
        <f t="shared" si="7"/>
        <v>Case 80: Return "毋"c</v>
      </c>
    </row>
    <row r="83" spans="1:10" x14ac:dyDescent="0.25">
      <c r="A83">
        <v>81</v>
      </c>
      <c r="B83" t="s">
        <v>470</v>
      </c>
      <c r="C83" t="s">
        <v>471</v>
      </c>
      <c r="D83" t="s">
        <v>292</v>
      </c>
      <c r="E83">
        <v>4</v>
      </c>
      <c r="G83" t="str">
        <f t="shared" si="4"/>
        <v>''' &lt;summary&gt;Kang Xi Radical № 81 比 (bǐ; compare)&lt;/summary&gt;\n&lt;FieldDisplayName("bǐ")&gt;\n[Compare] = 81</v>
      </c>
      <c r="H83">
        <f t="shared" si="5"/>
        <v>1</v>
      </c>
      <c r="I83" t="str">
        <f t="shared" si="6"/>
        <v>Case "比"c: Return 81</v>
      </c>
      <c r="J83" t="str">
        <f t="shared" si="7"/>
        <v>Case 81: Return "比"c</v>
      </c>
    </row>
    <row r="84" spans="1:10" x14ac:dyDescent="0.25">
      <c r="A84">
        <v>82</v>
      </c>
      <c r="B84" t="s">
        <v>472</v>
      </c>
      <c r="C84" t="s">
        <v>473</v>
      </c>
      <c r="D84" t="s">
        <v>474</v>
      </c>
      <c r="E84">
        <v>4</v>
      </c>
      <c r="G84" t="str">
        <f t="shared" si="4"/>
        <v>''' &lt;summary&gt;Kang Xi Radical № 82 毛 (máo; fur)&lt;/summary&gt;\n&lt;FieldDisplayName("máo")&gt;\n[Fur] = 82</v>
      </c>
      <c r="H84">
        <f t="shared" si="5"/>
        <v>1</v>
      </c>
      <c r="I84" t="str">
        <f t="shared" si="6"/>
        <v>Case "毛"c: Return 82</v>
      </c>
      <c r="J84" t="str">
        <f t="shared" si="7"/>
        <v>Case 82: Return "毛"c</v>
      </c>
    </row>
    <row r="85" spans="1:10" x14ac:dyDescent="0.25">
      <c r="A85">
        <v>83</v>
      </c>
      <c r="B85" t="s">
        <v>475</v>
      </c>
      <c r="C85" t="s">
        <v>476</v>
      </c>
      <c r="D85" t="s">
        <v>328</v>
      </c>
      <c r="E85">
        <v>4</v>
      </c>
      <c r="G85" t="str">
        <f t="shared" si="4"/>
        <v>''' &lt;summary&gt;Kang Xi Radical № 83 氏 (shì; clan)&lt;/summary&gt;\n&lt;FieldDisplayName("shì")&gt;\n[Clan] = 83</v>
      </c>
      <c r="H85">
        <f t="shared" si="5"/>
        <v>1</v>
      </c>
      <c r="I85" t="str">
        <f t="shared" si="6"/>
        <v>Case "氏"c: Return 83</v>
      </c>
      <c r="J85" t="str">
        <f t="shared" si="7"/>
        <v>Case 83: Return "氏"c</v>
      </c>
    </row>
    <row r="86" spans="1:10" x14ac:dyDescent="0.25">
      <c r="A86">
        <v>84</v>
      </c>
      <c r="B86" t="s">
        <v>477</v>
      </c>
      <c r="C86" t="s">
        <v>478</v>
      </c>
      <c r="D86" t="s">
        <v>479</v>
      </c>
      <c r="E86">
        <v>4</v>
      </c>
      <c r="G86" t="str">
        <f t="shared" si="4"/>
        <v>''' &lt;summary&gt;Kang Xi Radical № 84 气 (qì; steam)&lt;/summary&gt;\n&lt;FieldDisplayName("qì")&gt;\n[Steam] = 84</v>
      </c>
      <c r="H86">
        <f t="shared" si="5"/>
        <v>1</v>
      </c>
      <c r="I86" t="str">
        <f t="shared" si="6"/>
        <v>Case "气"c: Return 84</v>
      </c>
      <c r="J86" t="str">
        <f t="shared" si="7"/>
        <v>Case 84: Return "气"c</v>
      </c>
    </row>
    <row r="87" spans="1:10" x14ac:dyDescent="0.25">
      <c r="A87">
        <v>85</v>
      </c>
      <c r="B87" t="s">
        <v>480</v>
      </c>
      <c r="C87" t="s">
        <v>481</v>
      </c>
      <c r="D87" t="s">
        <v>482</v>
      </c>
      <c r="E87">
        <v>4</v>
      </c>
      <c r="F87" t="s">
        <v>483</v>
      </c>
      <c r="G87" t="str">
        <f t="shared" si="4"/>
        <v>''' &lt;summary&gt;Kang Xi Radical № 85 水 (shuì; water)&lt;/summary&gt;\n''' &lt;remarks&gt;Variants are: 氵&lt;/remarks&gt;\n&lt;FieldDisplayName("shuì")&gt;\n[Water] = 85</v>
      </c>
      <c r="H87">
        <f t="shared" si="5"/>
        <v>1</v>
      </c>
      <c r="I87" t="str">
        <f t="shared" si="6"/>
        <v>Case "水"c, "氵"c: Return 85</v>
      </c>
      <c r="J87" t="str">
        <f t="shared" si="7"/>
        <v>Case 85: Return "水"c</v>
      </c>
    </row>
    <row r="88" spans="1:10" x14ac:dyDescent="0.25">
      <c r="A88">
        <v>86</v>
      </c>
      <c r="B88" t="s">
        <v>484</v>
      </c>
      <c r="C88" t="s">
        <v>485</v>
      </c>
      <c r="D88" t="s">
        <v>486</v>
      </c>
      <c r="E88">
        <v>4</v>
      </c>
      <c r="F88" t="s">
        <v>487</v>
      </c>
      <c r="G88" t="str">
        <f t="shared" si="4"/>
        <v>''' &lt;summary&gt;Kang Xi Radical № 86 火 (huǒ; fire)&lt;/summary&gt;\n''' &lt;remarks&gt;Variants are: 灬&lt;/remarks&gt;\n&lt;FieldDisplayName("huǒ")&gt;\n[Fire] = 86</v>
      </c>
      <c r="H88">
        <f t="shared" si="5"/>
        <v>1</v>
      </c>
      <c r="I88" t="str">
        <f t="shared" si="6"/>
        <v>Case "火"c, "灬"c: Return 86</v>
      </c>
      <c r="J88" t="str">
        <f t="shared" si="7"/>
        <v>Case 86: Return "火"c</v>
      </c>
    </row>
    <row r="89" spans="1:10" x14ac:dyDescent="0.25">
      <c r="A89">
        <v>87</v>
      </c>
      <c r="B89" t="s">
        <v>488</v>
      </c>
      <c r="C89" t="s">
        <v>489</v>
      </c>
      <c r="D89" t="s">
        <v>490</v>
      </c>
      <c r="E89">
        <v>4</v>
      </c>
      <c r="F89" t="s">
        <v>491</v>
      </c>
      <c r="G89" t="str">
        <f t="shared" si="4"/>
        <v>''' &lt;summary&gt;Kang Xi Radical № 87 爪 (zhǎo; claw)&lt;/summary&gt;\n''' &lt;remarks&gt;Variants are: 爫&lt;/remarks&gt;\n&lt;FieldDisplayName("zhǎo")&gt;\n[Claw] = 87</v>
      </c>
      <c r="H89">
        <f t="shared" si="5"/>
        <v>1</v>
      </c>
      <c r="I89" t="str">
        <f t="shared" si="6"/>
        <v>Case "爪"c, "爫"c: Return 87</v>
      </c>
      <c r="J89" t="str">
        <f t="shared" si="7"/>
        <v>Case 87: Return "爪"c</v>
      </c>
    </row>
    <row r="90" spans="1:10" x14ac:dyDescent="0.25">
      <c r="A90">
        <v>88</v>
      </c>
      <c r="B90" t="s">
        <v>492</v>
      </c>
      <c r="C90" t="s">
        <v>493</v>
      </c>
      <c r="D90" t="s">
        <v>494</v>
      </c>
      <c r="E90">
        <v>4</v>
      </c>
      <c r="G90" t="str">
        <f t="shared" si="4"/>
        <v>''' &lt;summary&gt;Kang Xi Radical № 88 父 (fù; father)&lt;/summary&gt;\n&lt;FieldDisplayName("fù")&gt;\n[Father] = 88</v>
      </c>
      <c r="H90">
        <f t="shared" si="5"/>
        <v>1</v>
      </c>
      <c r="I90" t="str">
        <f t="shared" si="6"/>
        <v>Case "父"c: Return 88</v>
      </c>
      <c r="J90" t="str">
        <f t="shared" si="7"/>
        <v>Case 88: Return "父"c</v>
      </c>
    </row>
    <row r="91" spans="1:10" x14ac:dyDescent="0.25">
      <c r="A91">
        <v>89</v>
      </c>
      <c r="B91" t="s">
        <v>495</v>
      </c>
      <c r="C91" t="s">
        <v>496</v>
      </c>
      <c r="D91" t="s">
        <v>497</v>
      </c>
      <c r="E91">
        <v>4</v>
      </c>
      <c r="G91" t="str">
        <f t="shared" si="4"/>
        <v>''' &lt;summary&gt;Kang Xi Radical № 89 爻 (yáo; lines on a trigram)&lt;/summary&gt;\n&lt;FieldDisplayName("yáo")&gt;\n[LinesOnATrigram] = 89</v>
      </c>
      <c r="H91">
        <f t="shared" si="5"/>
        <v>1</v>
      </c>
      <c r="I91" t="str">
        <f t="shared" si="6"/>
        <v>Case "爻"c: Return 89</v>
      </c>
      <c r="J91" t="str">
        <f t="shared" si="7"/>
        <v>Case 89: Return "爻"c</v>
      </c>
    </row>
    <row r="92" spans="1:10" x14ac:dyDescent="0.25">
      <c r="A92">
        <v>90</v>
      </c>
      <c r="B92" t="s">
        <v>498</v>
      </c>
      <c r="C92" t="s">
        <v>499</v>
      </c>
      <c r="D92" t="s">
        <v>500</v>
      </c>
      <c r="E92">
        <v>4</v>
      </c>
      <c r="G92" t="str">
        <f t="shared" si="4"/>
        <v>''' &lt;summary&gt;Kang Xi Radical № 90 爿 (qiáng; half of a tree trunk)&lt;/summary&gt;\n&lt;FieldDisplayName("qiáng")&gt;\n[HalfOfATreeTrunk] = 90</v>
      </c>
      <c r="H92">
        <f t="shared" si="5"/>
        <v>1</v>
      </c>
      <c r="I92" t="str">
        <f t="shared" si="6"/>
        <v>Case "爿"c: Return 90</v>
      </c>
      <c r="J92" t="str">
        <f t="shared" si="7"/>
        <v>Case 90: Return "爿"c</v>
      </c>
    </row>
    <row r="93" spans="1:10" x14ac:dyDescent="0.25">
      <c r="A93">
        <v>91</v>
      </c>
      <c r="B93" t="s">
        <v>501</v>
      </c>
      <c r="C93" t="s">
        <v>502</v>
      </c>
      <c r="D93" t="s">
        <v>503</v>
      </c>
      <c r="E93">
        <v>4</v>
      </c>
      <c r="G93" t="str">
        <f t="shared" si="4"/>
        <v>''' &lt;summary&gt;Kang Xi Radical № 91 片 (piàn; slice)&lt;/summary&gt;\n&lt;FieldDisplayName("piàn")&gt;\n[Slice] = 91</v>
      </c>
      <c r="H93">
        <f t="shared" si="5"/>
        <v>1</v>
      </c>
      <c r="I93" t="str">
        <f t="shared" si="6"/>
        <v>Case "片"c: Return 91</v>
      </c>
      <c r="J93" t="str">
        <f t="shared" si="7"/>
        <v>Case 91: Return "片"c</v>
      </c>
    </row>
    <row r="94" spans="1:10" x14ac:dyDescent="0.25">
      <c r="A94">
        <v>92</v>
      </c>
      <c r="B94" t="s">
        <v>504</v>
      </c>
      <c r="C94" t="s">
        <v>505</v>
      </c>
      <c r="D94" t="s">
        <v>506</v>
      </c>
      <c r="E94">
        <v>4</v>
      </c>
      <c r="G94" t="str">
        <f t="shared" si="4"/>
        <v>''' &lt;summary&gt;Kang Xi Radical № 92 牙 (yá; fang)&lt;/summary&gt;\n&lt;FieldDisplayName("yá")&gt;\n[Fang] = 92</v>
      </c>
      <c r="H94">
        <f t="shared" si="5"/>
        <v>1</v>
      </c>
      <c r="I94" t="str">
        <f t="shared" si="6"/>
        <v>Case "牙"c: Return 92</v>
      </c>
      <c r="J94" t="str">
        <f t="shared" si="7"/>
        <v>Case 92: Return "牙"c</v>
      </c>
    </row>
    <row r="95" spans="1:10" x14ac:dyDescent="0.25">
      <c r="A95">
        <v>93</v>
      </c>
      <c r="B95" t="s">
        <v>507</v>
      </c>
      <c r="C95" t="s">
        <v>508</v>
      </c>
      <c r="D95" t="s">
        <v>509</v>
      </c>
      <c r="E95">
        <v>4</v>
      </c>
      <c r="F95" t="s">
        <v>510</v>
      </c>
      <c r="G95" t="str">
        <f t="shared" si="4"/>
        <v>''' &lt;summary&gt;Kang Xi Radical № 93 牛 (niú; cow)&lt;/summary&gt;\n''' &lt;remarks&gt;Variants are: 牜&lt;/remarks&gt;\n&lt;FieldDisplayName("niú")&gt;\n[Cow] = 93</v>
      </c>
      <c r="H95">
        <f t="shared" si="5"/>
        <v>1</v>
      </c>
      <c r="I95" t="str">
        <f t="shared" si="6"/>
        <v>Case "牛"c, "牜"c: Return 93</v>
      </c>
      <c r="J95" t="str">
        <f t="shared" si="7"/>
        <v>Case 93: Return "牛"c</v>
      </c>
    </row>
    <row r="96" spans="1:10" x14ac:dyDescent="0.25">
      <c r="A96">
        <v>94</v>
      </c>
      <c r="B96" t="s">
        <v>511</v>
      </c>
      <c r="C96" t="s">
        <v>512</v>
      </c>
      <c r="D96" t="s">
        <v>513</v>
      </c>
      <c r="E96">
        <v>3</v>
      </c>
      <c r="F96" t="s">
        <v>514</v>
      </c>
      <c r="G96" t="str">
        <f t="shared" si="4"/>
        <v>''' &lt;summary&gt;Kang Xi Radical № 94 犭 (quǎn; dog)&lt;/summary&gt;\n''' &lt;remarks&gt;Variants are: 犬&lt;/remarks&gt;\n&lt;FieldDisplayName("quǎn")&gt;\n[Dog] = 94</v>
      </c>
      <c r="H96">
        <f t="shared" si="5"/>
        <v>1</v>
      </c>
      <c r="I96" t="str">
        <f t="shared" si="6"/>
        <v>Case "犭"c, "犬"c: Return 94</v>
      </c>
      <c r="J96" t="str">
        <f t="shared" si="7"/>
        <v>Case 94: Return "犭"c</v>
      </c>
    </row>
    <row r="97" spans="1:10" x14ac:dyDescent="0.25">
      <c r="A97">
        <v>95</v>
      </c>
      <c r="B97" t="s">
        <v>515</v>
      </c>
      <c r="C97" t="s">
        <v>516</v>
      </c>
      <c r="D97" t="s">
        <v>517</v>
      </c>
      <c r="E97">
        <v>5</v>
      </c>
      <c r="G97" t="str">
        <f t="shared" si="4"/>
        <v>''' &lt;summary&gt;Kang Xi Radical № 95 玄 (xuán; profound)&lt;/summary&gt;\n&lt;FieldDisplayName("xuán")&gt;\n[Profound] = 95</v>
      </c>
      <c r="H97">
        <f t="shared" si="5"/>
        <v>1</v>
      </c>
      <c r="I97" t="str">
        <f t="shared" si="6"/>
        <v>Case "玄"c: Return 95</v>
      </c>
      <c r="J97" t="str">
        <f t="shared" si="7"/>
        <v>Case 95: Return "玄"c</v>
      </c>
    </row>
    <row r="98" spans="1:10" x14ac:dyDescent="0.25">
      <c r="A98">
        <v>96</v>
      </c>
      <c r="B98" t="s">
        <v>518</v>
      </c>
      <c r="C98" t="s">
        <v>519</v>
      </c>
      <c r="D98" t="s">
        <v>520</v>
      </c>
      <c r="E98">
        <v>5</v>
      </c>
      <c r="F98" t="s">
        <v>521</v>
      </c>
      <c r="G98" t="str">
        <f t="shared" si="4"/>
        <v>''' &lt;summary&gt;Kang Xi Radical № 96 玉 (yù; jade)&lt;/summary&gt;\n''' &lt;remarks&gt;Variants are: 王&lt;/remarks&gt;\n&lt;FieldDisplayName("yù")&gt;\n[Jade] = 96</v>
      </c>
      <c r="H98">
        <f t="shared" si="5"/>
        <v>1</v>
      </c>
      <c r="I98" t="str">
        <f t="shared" si="6"/>
        <v>Case "玉"c, "王"c: Return 96</v>
      </c>
      <c r="J98" t="str">
        <f t="shared" si="7"/>
        <v>Case 96: Return "玉"c</v>
      </c>
    </row>
    <row r="99" spans="1:10" x14ac:dyDescent="0.25">
      <c r="A99">
        <v>97</v>
      </c>
      <c r="B99" t="s">
        <v>522</v>
      </c>
      <c r="C99" t="s">
        <v>523</v>
      </c>
      <c r="D99" t="s">
        <v>524</v>
      </c>
      <c r="E99">
        <v>5</v>
      </c>
      <c r="G99" t="str">
        <f t="shared" si="4"/>
        <v>''' &lt;summary&gt;Kang Xi Radical № 97 瓜 (guā; melon)&lt;/summary&gt;\n&lt;FieldDisplayName("guā")&gt;\n[Melon] = 97</v>
      </c>
      <c r="H99">
        <f t="shared" si="5"/>
        <v>1</v>
      </c>
      <c r="I99" t="str">
        <f t="shared" si="6"/>
        <v>Case "瓜"c: Return 97</v>
      </c>
      <c r="J99" t="str">
        <f t="shared" si="7"/>
        <v>Case 97: Return "瓜"c</v>
      </c>
    </row>
    <row r="100" spans="1:10" x14ac:dyDescent="0.25">
      <c r="A100">
        <v>98</v>
      </c>
      <c r="B100" t="s">
        <v>525</v>
      </c>
      <c r="C100" t="s">
        <v>526</v>
      </c>
      <c r="D100" t="s">
        <v>527</v>
      </c>
      <c r="E100">
        <v>5</v>
      </c>
      <c r="G100" t="str">
        <f t="shared" si="4"/>
        <v>''' &lt;summary&gt;Kang Xi Radical № 98 瓦 (wǎ; tile)&lt;/summary&gt;\n&lt;FieldDisplayName("wǎ")&gt;\n[Tile] = 98</v>
      </c>
      <c r="H100">
        <f t="shared" si="5"/>
        <v>1</v>
      </c>
      <c r="I100" t="str">
        <f t="shared" si="6"/>
        <v>Case "瓦"c: Return 98</v>
      </c>
      <c r="J100" t="str">
        <f t="shared" si="7"/>
        <v>Case 98: Return "瓦"c</v>
      </c>
    </row>
    <row r="101" spans="1:10" x14ac:dyDescent="0.25">
      <c r="A101">
        <v>99</v>
      </c>
      <c r="B101" t="s">
        <v>528</v>
      </c>
      <c r="C101" t="s">
        <v>529</v>
      </c>
      <c r="D101" t="s">
        <v>384</v>
      </c>
      <c r="E101">
        <v>5</v>
      </c>
      <c r="G101" t="str">
        <f t="shared" si="4"/>
        <v>''' &lt;summary&gt;Kang Xi Radical № 99 甘 (gān; sweet)&lt;/summary&gt;\n&lt;FieldDisplayName("gān")&gt;\n[Sweet] = 99</v>
      </c>
      <c r="H101">
        <f t="shared" si="5"/>
        <v>1</v>
      </c>
      <c r="I101" t="str">
        <f t="shared" si="6"/>
        <v>Case "甘"c: Return 99</v>
      </c>
      <c r="J101" t="str">
        <f t="shared" si="7"/>
        <v>Case 99: Return "甘"c</v>
      </c>
    </row>
    <row r="102" spans="1:10" x14ac:dyDescent="0.25">
      <c r="A102">
        <v>100</v>
      </c>
      <c r="B102" t="s">
        <v>530</v>
      </c>
      <c r="C102" t="s">
        <v>531</v>
      </c>
      <c r="D102" t="s">
        <v>532</v>
      </c>
      <c r="E102">
        <v>5</v>
      </c>
      <c r="G102" t="str">
        <f t="shared" si="4"/>
        <v>''' &lt;summary&gt;Kang Xi Radical № 100 生 (shēng; life)&lt;/summary&gt;\n&lt;FieldDisplayName("shēng")&gt;\n[Life] = 100</v>
      </c>
      <c r="H102">
        <f t="shared" si="5"/>
        <v>1</v>
      </c>
      <c r="I102" t="str">
        <f t="shared" si="6"/>
        <v>Case "生"c: Return 100</v>
      </c>
      <c r="J102" t="str">
        <f t="shared" si="7"/>
        <v>Case 100: Return "生"c</v>
      </c>
    </row>
    <row r="103" spans="1:10" x14ac:dyDescent="0.25">
      <c r="A103">
        <v>101</v>
      </c>
      <c r="B103" t="s">
        <v>533</v>
      </c>
      <c r="C103" t="s">
        <v>534</v>
      </c>
      <c r="D103" t="s">
        <v>535</v>
      </c>
      <c r="E103">
        <v>5</v>
      </c>
      <c r="G103" t="str">
        <f t="shared" si="4"/>
        <v>''' &lt;summary&gt;Kang Xi Radical № 101 用 (yòng; use)&lt;/summary&gt;\n&lt;FieldDisplayName("yòng")&gt;\n[Use] = 101</v>
      </c>
      <c r="H103">
        <f t="shared" si="5"/>
        <v>1</v>
      </c>
      <c r="I103" t="str">
        <f t="shared" si="6"/>
        <v>Case "用"c: Return 101</v>
      </c>
      <c r="J103" t="str">
        <f t="shared" si="7"/>
        <v>Case 101: Return "用"c</v>
      </c>
    </row>
    <row r="104" spans="1:10" x14ac:dyDescent="0.25">
      <c r="A104">
        <v>102</v>
      </c>
      <c r="B104" t="s">
        <v>536</v>
      </c>
      <c r="C104" t="s">
        <v>537</v>
      </c>
      <c r="D104" t="s">
        <v>538</v>
      </c>
      <c r="E104">
        <v>5</v>
      </c>
      <c r="G104" t="str">
        <f t="shared" si="4"/>
        <v>''' &lt;summary&gt;Kang Xi Radical № 102 田 (tián; field)&lt;/summary&gt;\n&lt;FieldDisplayName("tián")&gt;\n[Field] = 102</v>
      </c>
      <c r="H104">
        <f t="shared" si="5"/>
        <v>1</v>
      </c>
      <c r="I104" t="str">
        <f t="shared" si="6"/>
        <v>Case "田"c: Return 102</v>
      </c>
      <c r="J104" t="str">
        <f t="shared" si="7"/>
        <v>Case 102: Return "田"c</v>
      </c>
    </row>
    <row r="105" spans="1:10" x14ac:dyDescent="0.25">
      <c r="A105">
        <v>103</v>
      </c>
      <c r="B105" t="s">
        <v>539</v>
      </c>
      <c r="C105" t="s">
        <v>540</v>
      </c>
      <c r="D105" t="s">
        <v>541</v>
      </c>
      <c r="E105">
        <v>5</v>
      </c>
      <c r="G105" t="str">
        <f t="shared" si="4"/>
        <v>''' &lt;summary&gt;Kang Xi Radical № 103 疋 (pǐ; cloth)&lt;/summary&gt;\n&lt;FieldDisplayName("pǐ")&gt;\n[Cloth] = 103</v>
      </c>
      <c r="H105">
        <f t="shared" si="5"/>
        <v>1</v>
      </c>
      <c r="I105" t="str">
        <f t="shared" si="6"/>
        <v>Case "疋"c: Return 103</v>
      </c>
      <c r="J105" t="str">
        <f t="shared" si="7"/>
        <v>Case 103: Return "疋"c</v>
      </c>
    </row>
    <row r="106" spans="1:10" x14ac:dyDescent="0.25">
      <c r="A106">
        <v>104</v>
      </c>
      <c r="B106" t="s">
        <v>542</v>
      </c>
      <c r="C106" t="s">
        <v>543</v>
      </c>
      <c r="D106" t="s">
        <v>544</v>
      </c>
      <c r="E106">
        <v>5</v>
      </c>
      <c r="G106" t="str">
        <f t="shared" si="4"/>
        <v>''' &lt;summary&gt;Kang Xi Radical № 104 疒 (bìng; ill)&lt;/summary&gt;\n&lt;FieldDisplayName("bìng")&gt;\n[Ill] = 104</v>
      </c>
      <c r="H106">
        <f t="shared" si="5"/>
        <v>1</v>
      </c>
      <c r="I106" t="str">
        <f t="shared" si="6"/>
        <v>Case "疒"c: Return 104</v>
      </c>
      <c r="J106" t="str">
        <f t="shared" si="7"/>
        <v>Case 104: Return "疒"c</v>
      </c>
    </row>
    <row r="107" spans="1:10" x14ac:dyDescent="0.25">
      <c r="A107">
        <v>105</v>
      </c>
      <c r="B107" t="s">
        <v>545</v>
      </c>
      <c r="C107" t="s">
        <v>546</v>
      </c>
      <c r="D107" t="s">
        <v>547</v>
      </c>
      <c r="E107">
        <v>5</v>
      </c>
      <c r="G107" t="str">
        <f t="shared" si="4"/>
        <v>''' &lt;summary&gt;Kang Xi Radical № 105 癶 (bō; foot steps)&lt;/summary&gt;\n&lt;FieldDisplayName("bō")&gt;\n[FootSteps] = 105</v>
      </c>
      <c r="H107">
        <f t="shared" si="5"/>
        <v>1</v>
      </c>
      <c r="I107" t="str">
        <f t="shared" si="6"/>
        <v>Case "癶"c: Return 105</v>
      </c>
      <c r="J107" t="str">
        <f t="shared" si="7"/>
        <v>Case 105: Return "癶"c</v>
      </c>
    </row>
    <row r="108" spans="1:10" x14ac:dyDescent="0.25">
      <c r="A108">
        <v>106</v>
      </c>
      <c r="B108" t="s">
        <v>548</v>
      </c>
      <c r="C108" t="s">
        <v>549</v>
      </c>
      <c r="D108" t="s">
        <v>550</v>
      </c>
      <c r="E108">
        <v>5</v>
      </c>
      <c r="G108" t="str">
        <f t="shared" si="4"/>
        <v>''' &lt;summary&gt;Kang Xi Radical № 106 白 (bái; white)&lt;/summary&gt;\n&lt;FieldDisplayName("bái")&gt;\n[White] = 106</v>
      </c>
      <c r="H108">
        <f t="shared" si="5"/>
        <v>1</v>
      </c>
      <c r="I108" t="str">
        <f t="shared" si="6"/>
        <v>Case "白"c: Return 106</v>
      </c>
      <c r="J108" t="str">
        <f t="shared" si="7"/>
        <v>Case 106: Return "白"c</v>
      </c>
    </row>
    <row r="109" spans="1:10" x14ac:dyDescent="0.25">
      <c r="A109">
        <v>107</v>
      </c>
      <c r="B109" t="s">
        <v>551</v>
      </c>
      <c r="C109" t="s">
        <v>552</v>
      </c>
      <c r="D109" t="s">
        <v>553</v>
      </c>
      <c r="E109">
        <v>5</v>
      </c>
      <c r="G109" t="str">
        <f t="shared" si="4"/>
        <v>''' &lt;summary&gt;Kang Xi Radical № 107 皮 (pí; skin)&lt;/summary&gt;\n&lt;FieldDisplayName("pí")&gt;\n[Skin] = 107</v>
      </c>
      <c r="H109">
        <f t="shared" si="5"/>
        <v>1</v>
      </c>
      <c r="I109" t="str">
        <f t="shared" si="6"/>
        <v>Case "皮"c: Return 107</v>
      </c>
      <c r="J109" t="str">
        <f t="shared" si="7"/>
        <v>Case 107: Return "皮"c</v>
      </c>
    </row>
    <row r="110" spans="1:10" x14ac:dyDescent="0.25">
      <c r="A110">
        <v>108</v>
      </c>
      <c r="B110" t="s">
        <v>554</v>
      </c>
      <c r="C110" t="s">
        <v>555</v>
      </c>
      <c r="D110" t="s">
        <v>556</v>
      </c>
      <c r="E110">
        <v>5</v>
      </c>
      <c r="G110" t="str">
        <f t="shared" si="4"/>
        <v>''' &lt;summary&gt;Kang Xi Radical № 108 皿 (mǐn; dish)&lt;/summary&gt;\n&lt;FieldDisplayName("mǐn")&gt;\n[Dish] = 108</v>
      </c>
      <c r="H110">
        <f t="shared" si="5"/>
        <v>1</v>
      </c>
      <c r="I110" t="str">
        <f t="shared" si="6"/>
        <v>Case "皿"c: Return 108</v>
      </c>
      <c r="J110" t="str">
        <f t="shared" si="7"/>
        <v>Case 108: Return "皿"c</v>
      </c>
    </row>
    <row r="111" spans="1:10" x14ac:dyDescent="0.25">
      <c r="A111">
        <v>109</v>
      </c>
      <c r="B111" t="s">
        <v>557</v>
      </c>
      <c r="C111" t="s">
        <v>558</v>
      </c>
      <c r="D111" t="s">
        <v>454</v>
      </c>
      <c r="E111">
        <v>5</v>
      </c>
      <c r="G111" t="str">
        <f t="shared" si="4"/>
        <v>''' &lt;summary&gt;Kang Xi Radical № 109 目 (mù; eye)&lt;/summary&gt;\n&lt;FieldDisplayName("mù")&gt;\n[Eye] = 109</v>
      </c>
      <c r="H111">
        <f t="shared" si="5"/>
        <v>1</v>
      </c>
      <c r="I111" t="str">
        <f t="shared" si="6"/>
        <v>Case "目"c: Return 109</v>
      </c>
      <c r="J111" t="str">
        <f t="shared" si="7"/>
        <v>Case 109: Return "目"c</v>
      </c>
    </row>
    <row r="112" spans="1:10" x14ac:dyDescent="0.25">
      <c r="A112">
        <v>110</v>
      </c>
      <c r="B112" t="s">
        <v>559</v>
      </c>
      <c r="C112" t="s">
        <v>416</v>
      </c>
      <c r="D112" t="s">
        <v>474</v>
      </c>
      <c r="E112">
        <v>5</v>
      </c>
      <c r="G112" t="str">
        <f t="shared" si="4"/>
        <v>''' &lt;summary&gt;Kang Xi Radical № 110 矛 (máo; spear)&lt;/summary&gt;\n&lt;FieldDisplayName("máo")&gt;\n[Spear_Máo] = 110</v>
      </c>
      <c r="H112">
        <f t="shared" si="5"/>
        <v>2</v>
      </c>
      <c r="I112" t="str">
        <f t="shared" si="6"/>
        <v>Case "矛"c: Return 110</v>
      </c>
      <c r="J112" t="str">
        <f t="shared" si="7"/>
        <v>Case 110: Return "矛"c</v>
      </c>
    </row>
    <row r="113" spans="1:10" x14ac:dyDescent="0.25">
      <c r="A113">
        <v>111</v>
      </c>
      <c r="B113" t="s">
        <v>560</v>
      </c>
      <c r="C113" t="s">
        <v>561</v>
      </c>
      <c r="D113" t="s">
        <v>562</v>
      </c>
      <c r="E113">
        <v>5</v>
      </c>
      <c r="G113" t="str">
        <f t="shared" si="4"/>
        <v>''' &lt;summary&gt;Kang Xi Radical № 111 矢 (shǐ; arrow)&lt;/summary&gt;\n&lt;FieldDisplayName("shǐ")&gt;\n[Arrow] = 111</v>
      </c>
      <c r="H113">
        <f t="shared" si="5"/>
        <v>1</v>
      </c>
      <c r="I113" t="str">
        <f t="shared" si="6"/>
        <v>Case "矢"c: Return 111</v>
      </c>
      <c r="J113" t="str">
        <f t="shared" si="7"/>
        <v>Case 111: Return "矢"c</v>
      </c>
    </row>
    <row r="114" spans="1:10" x14ac:dyDescent="0.25">
      <c r="A114">
        <v>112</v>
      </c>
      <c r="B114" t="s">
        <v>563</v>
      </c>
      <c r="C114" t="s">
        <v>564</v>
      </c>
      <c r="D114" t="s">
        <v>301</v>
      </c>
      <c r="E114">
        <v>5</v>
      </c>
      <c r="G114" t="str">
        <f t="shared" si="4"/>
        <v>''' &lt;summary&gt;Kang Xi Radical № 112 石 (shí; stone)&lt;/summary&gt;\n&lt;FieldDisplayName("shí")&gt;\n[Stone] = 112</v>
      </c>
      <c r="H114">
        <f t="shared" si="5"/>
        <v>1</v>
      </c>
      <c r="I114" t="str">
        <f t="shared" si="6"/>
        <v>Case "石"c: Return 112</v>
      </c>
      <c r="J114" t="str">
        <f t="shared" si="7"/>
        <v>Case 112: Return "石"c</v>
      </c>
    </row>
    <row r="115" spans="1:10" x14ac:dyDescent="0.25">
      <c r="A115">
        <v>113</v>
      </c>
      <c r="B115" t="s">
        <v>565</v>
      </c>
      <c r="C115" t="s">
        <v>566</v>
      </c>
      <c r="D115" t="s">
        <v>328</v>
      </c>
      <c r="E115">
        <v>5</v>
      </c>
      <c r="F115" t="s">
        <v>567</v>
      </c>
      <c r="G115" t="str">
        <f t="shared" si="4"/>
        <v>''' &lt;summary&gt;Kang Xi Radical № 113 示 (shì; spirit)&lt;/summary&gt;\n''' &lt;remarks&gt;Variants are: 礻&lt;/remarks&gt;\n&lt;FieldDisplayName("shì")&gt;\n[Spirit] = 113</v>
      </c>
      <c r="H115">
        <f t="shared" si="5"/>
        <v>1</v>
      </c>
      <c r="I115" t="str">
        <f t="shared" si="6"/>
        <v>Case "示"c, "礻"c: Return 113</v>
      </c>
      <c r="J115" t="str">
        <f t="shared" si="7"/>
        <v>Case 113: Return "示"c</v>
      </c>
    </row>
    <row r="116" spans="1:10" x14ac:dyDescent="0.25">
      <c r="A116">
        <v>114</v>
      </c>
      <c r="B116" t="s">
        <v>568</v>
      </c>
      <c r="C116" t="s">
        <v>569</v>
      </c>
      <c r="D116" t="s">
        <v>570</v>
      </c>
      <c r="E116">
        <v>4</v>
      </c>
      <c r="G116" t="str">
        <f t="shared" si="4"/>
        <v>''' &lt;summary&gt;Kang Xi Radical № 114 禸 (róu; track)&lt;/summary&gt;\n&lt;FieldDisplayName("róu")&gt;\n[Track] = 114</v>
      </c>
      <c r="H116">
        <f t="shared" si="5"/>
        <v>1</v>
      </c>
      <c r="I116" t="str">
        <f t="shared" si="6"/>
        <v>Case "禸"c: Return 114</v>
      </c>
      <c r="J116" t="str">
        <f t="shared" si="7"/>
        <v>Case 114: Return "禸"c</v>
      </c>
    </row>
    <row r="117" spans="1:10" x14ac:dyDescent="0.25">
      <c r="A117">
        <v>115</v>
      </c>
      <c r="B117" t="s">
        <v>571</v>
      </c>
      <c r="C117" t="s">
        <v>572</v>
      </c>
      <c r="D117" t="s">
        <v>573</v>
      </c>
      <c r="E117">
        <v>5</v>
      </c>
      <c r="G117" t="str">
        <f t="shared" si="4"/>
        <v>''' &lt;summary&gt;Kang Xi Radical № 115 禾 (hé; grain)&lt;/summary&gt;\n&lt;FieldDisplayName("hé")&gt;\n[Grain] = 115</v>
      </c>
      <c r="H117">
        <f t="shared" si="5"/>
        <v>1</v>
      </c>
      <c r="I117" t="str">
        <f t="shared" si="6"/>
        <v>Case "禾"c: Return 115</v>
      </c>
      <c r="J117" t="str">
        <f t="shared" si="7"/>
        <v>Case 115: Return "禾"c</v>
      </c>
    </row>
    <row r="118" spans="1:10" x14ac:dyDescent="0.25">
      <c r="A118">
        <v>116</v>
      </c>
      <c r="B118" t="s">
        <v>574</v>
      </c>
      <c r="C118" t="s">
        <v>575</v>
      </c>
      <c r="D118" t="s">
        <v>576</v>
      </c>
      <c r="E118">
        <v>5</v>
      </c>
      <c r="G118" t="str">
        <f t="shared" si="4"/>
        <v>''' &lt;summary&gt;Kang Xi Radical № 116 穴 (xuè; cave)&lt;/summary&gt;\n&lt;FieldDisplayName("xuè")&gt;\n[Cave] = 116</v>
      </c>
      <c r="H118">
        <f t="shared" si="5"/>
        <v>1</v>
      </c>
      <c r="I118" t="str">
        <f t="shared" si="6"/>
        <v>Case "穴"c: Return 116</v>
      </c>
      <c r="J118" t="str">
        <f t="shared" si="7"/>
        <v>Case 116: Return "穴"c</v>
      </c>
    </row>
    <row r="119" spans="1:10" x14ac:dyDescent="0.25">
      <c r="A119">
        <v>117</v>
      </c>
      <c r="B119" t="s">
        <v>577</v>
      </c>
      <c r="C119" t="s">
        <v>578</v>
      </c>
      <c r="D119" t="s">
        <v>286</v>
      </c>
      <c r="E119">
        <v>5</v>
      </c>
      <c r="G119" t="str">
        <f t="shared" si="4"/>
        <v>''' &lt;summary&gt;Kang Xi Radical № 117 立 (lì; stand)&lt;/summary&gt;\n&lt;FieldDisplayName("lì")&gt;\n[Stand] = 117</v>
      </c>
      <c r="H119">
        <f t="shared" si="5"/>
        <v>1</v>
      </c>
      <c r="I119" t="str">
        <f t="shared" si="6"/>
        <v>Case "立"c: Return 117</v>
      </c>
      <c r="J119" t="str">
        <f t="shared" si="7"/>
        <v>Case 117: Return "立"c</v>
      </c>
    </row>
    <row r="120" spans="1:10" x14ac:dyDescent="0.25">
      <c r="A120">
        <v>118</v>
      </c>
      <c r="B120" t="s">
        <v>579</v>
      </c>
      <c r="C120" t="s">
        <v>580</v>
      </c>
      <c r="D120" t="s">
        <v>581</v>
      </c>
      <c r="E120">
        <v>6</v>
      </c>
      <c r="G120" t="str">
        <f t="shared" si="4"/>
        <v>''' &lt;summary&gt;Kang Xi Radical № 118 竹 (zhú; bamboo)&lt;/summary&gt;\n&lt;FieldDisplayName("zhú")&gt;\n[Bamboo] = 118</v>
      </c>
      <c r="H120">
        <f t="shared" si="5"/>
        <v>1</v>
      </c>
      <c r="I120" t="str">
        <f t="shared" si="6"/>
        <v>Case "竹"c: Return 118</v>
      </c>
      <c r="J120" t="str">
        <f t="shared" si="7"/>
        <v>Case 118: Return "竹"c</v>
      </c>
    </row>
    <row r="121" spans="1:10" x14ac:dyDescent="0.25">
      <c r="A121">
        <v>119</v>
      </c>
      <c r="B121" t="s">
        <v>582</v>
      </c>
      <c r="C121" t="s">
        <v>583</v>
      </c>
      <c r="D121" t="s">
        <v>584</v>
      </c>
      <c r="E121">
        <v>6</v>
      </c>
      <c r="G121" t="str">
        <f t="shared" si="4"/>
        <v>''' &lt;summary&gt;Kang Xi Radical № 119 米 (mǐ; rice)&lt;/summary&gt;\n&lt;FieldDisplayName("mǐ")&gt;\n[Rice] = 119</v>
      </c>
      <c r="H121">
        <f t="shared" si="5"/>
        <v>1</v>
      </c>
      <c r="I121" t="str">
        <f t="shared" si="6"/>
        <v>Case "米"c: Return 119</v>
      </c>
      <c r="J121" t="str">
        <f t="shared" si="7"/>
        <v>Case 119: Return "米"c</v>
      </c>
    </row>
    <row r="122" spans="1:10" x14ac:dyDescent="0.25">
      <c r="A122">
        <v>120</v>
      </c>
      <c r="B122" t="s">
        <v>585</v>
      </c>
      <c r="C122" t="s">
        <v>586</v>
      </c>
      <c r="D122" t="s">
        <v>313</v>
      </c>
      <c r="E122">
        <v>3</v>
      </c>
      <c r="G122" t="str">
        <f t="shared" si="4"/>
        <v>''' &lt;summary&gt;Kang Xi Radical № 120 纟 (sī; silk)&lt;/summary&gt;\n&lt;FieldDisplayName("sī")&gt;\n[Silk] = 120</v>
      </c>
      <c r="H122">
        <f t="shared" si="5"/>
        <v>1</v>
      </c>
      <c r="I122" t="str">
        <f t="shared" si="6"/>
        <v>Case "纟"c: Return 120</v>
      </c>
      <c r="J122" t="str">
        <f t="shared" si="7"/>
        <v>Case 120: Return "纟"c</v>
      </c>
    </row>
    <row r="123" spans="1:10" x14ac:dyDescent="0.25">
      <c r="A123">
        <v>121</v>
      </c>
      <c r="B123" t="s">
        <v>587</v>
      </c>
      <c r="C123" t="s">
        <v>588</v>
      </c>
      <c r="D123" t="s">
        <v>589</v>
      </c>
      <c r="E123">
        <v>6</v>
      </c>
      <c r="G123" t="str">
        <f t="shared" si="4"/>
        <v>''' &lt;summary&gt;Kang Xi Radical № 121 缶 (fǒu; jar)&lt;/summary&gt;\n&lt;FieldDisplayName("fǒu")&gt;\n[Jar] = 121</v>
      </c>
      <c r="H123">
        <f t="shared" si="5"/>
        <v>1</v>
      </c>
      <c r="I123" t="str">
        <f t="shared" si="6"/>
        <v>Case "缶"c: Return 121</v>
      </c>
      <c r="J123" t="str">
        <f t="shared" si="7"/>
        <v>Case 121: Return "缶"c</v>
      </c>
    </row>
    <row r="124" spans="1:10" x14ac:dyDescent="0.25">
      <c r="A124">
        <v>122</v>
      </c>
      <c r="B124" t="s">
        <v>590</v>
      </c>
      <c r="C124" t="s">
        <v>591</v>
      </c>
      <c r="D124" t="s">
        <v>592</v>
      </c>
      <c r="E124">
        <v>6</v>
      </c>
      <c r="F124" t="s">
        <v>593</v>
      </c>
      <c r="G124" t="str">
        <f t="shared" si="4"/>
        <v>''' &lt;summary&gt;Kang Xi Radical № 122 网 (wǎng; net)&lt;/summary&gt;\n''' &lt;remarks&gt;Variants are: 罒&lt;/remarks&gt;\n&lt;FieldDisplayName("wǎng")&gt;\n[Net] = 122</v>
      </c>
      <c r="H124">
        <f t="shared" si="5"/>
        <v>1</v>
      </c>
      <c r="I124" t="str">
        <f t="shared" si="6"/>
        <v>Case "网"c, "罒"c: Return 122</v>
      </c>
      <c r="J124" t="str">
        <f t="shared" si="7"/>
        <v>Case 122: Return "网"c</v>
      </c>
    </row>
    <row r="125" spans="1:10" x14ac:dyDescent="0.25">
      <c r="A125">
        <v>123</v>
      </c>
      <c r="B125" t="s">
        <v>594</v>
      </c>
      <c r="C125" t="s">
        <v>595</v>
      </c>
      <c r="D125" t="s">
        <v>596</v>
      </c>
      <c r="E125">
        <v>6</v>
      </c>
      <c r="G125" t="str">
        <f t="shared" si="4"/>
        <v>''' &lt;summary&gt;Kang Xi Radical № 123 羊 (yáng; sheep)&lt;/summary&gt;\n&lt;FieldDisplayName("yáng")&gt;\n[Sheep] = 123</v>
      </c>
      <c r="H125">
        <f t="shared" si="5"/>
        <v>1</v>
      </c>
      <c r="I125" t="str">
        <f t="shared" si="6"/>
        <v>Case "羊"c: Return 123</v>
      </c>
      <c r="J125" t="str">
        <f t="shared" si="7"/>
        <v>Case 123: Return "羊"c</v>
      </c>
    </row>
    <row r="126" spans="1:10" x14ac:dyDescent="0.25">
      <c r="A126">
        <v>124</v>
      </c>
      <c r="B126" t="s">
        <v>597</v>
      </c>
      <c r="C126" t="s">
        <v>598</v>
      </c>
      <c r="D126" t="s">
        <v>599</v>
      </c>
      <c r="E126">
        <v>6</v>
      </c>
      <c r="G126" t="str">
        <f t="shared" si="4"/>
        <v>''' &lt;summary&gt;Kang Xi Radical № 124 羽 (yǔ; feather)&lt;/summary&gt;\n&lt;FieldDisplayName("yǔ")&gt;\n[Feather] = 124</v>
      </c>
      <c r="H126">
        <f t="shared" si="5"/>
        <v>1</v>
      </c>
      <c r="I126" t="str">
        <f t="shared" si="6"/>
        <v>Case "羽"c: Return 124</v>
      </c>
      <c r="J126" t="str">
        <f t="shared" si="7"/>
        <v>Case 124: Return "羽"c</v>
      </c>
    </row>
    <row r="127" spans="1:10" x14ac:dyDescent="0.25">
      <c r="A127">
        <v>125</v>
      </c>
      <c r="B127" t="s">
        <v>600</v>
      </c>
      <c r="C127" t="s">
        <v>601</v>
      </c>
      <c r="D127" t="s">
        <v>602</v>
      </c>
      <c r="E127">
        <v>6</v>
      </c>
      <c r="G127" t="str">
        <f t="shared" si="4"/>
        <v>''' &lt;summary&gt;Kang Xi Radical № 125 老 (lǎo; old)&lt;/summary&gt;\n&lt;FieldDisplayName("lǎo")&gt;\n[Old] = 125</v>
      </c>
      <c r="H127">
        <f t="shared" si="5"/>
        <v>1</v>
      </c>
      <c r="I127" t="str">
        <f t="shared" si="6"/>
        <v>Case "老"c: Return 125</v>
      </c>
      <c r="J127" t="str">
        <f t="shared" si="7"/>
        <v>Case 125: Return "老"c</v>
      </c>
    </row>
    <row r="128" spans="1:10" x14ac:dyDescent="0.25">
      <c r="A128">
        <v>126</v>
      </c>
      <c r="B128" t="s">
        <v>603</v>
      </c>
      <c r="C128" t="s">
        <v>604</v>
      </c>
      <c r="D128" t="s">
        <v>257</v>
      </c>
      <c r="E128">
        <v>6</v>
      </c>
      <c r="G128" t="str">
        <f t="shared" si="4"/>
        <v>''' &lt;summary&gt;Kang Xi Radical № 126 而 (ér; and)&lt;/summary&gt;\n&lt;FieldDisplayName("ér")&gt;\n[And] = 126</v>
      </c>
      <c r="H128">
        <f t="shared" si="5"/>
        <v>1</v>
      </c>
      <c r="I128" t="str">
        <f t="shared" si="6"/>
        <v>Case "而"c: Return 126</v>
      </c>
      <c r="J128" t="str">
        <f t="shared" si="7"/>
        <v>Case 126: Return "而"c</v>
      </c>
    </row>
    <row r="129" spans="1:10" x14ac:dyDescent="0.25">
      <c r="A129">
        <v>127</v>
      </c>
      <c r="B129" t="s">
        <v>605</v>
      </c>
      <c r="C129" t="s">
        <v>606</v>
      </c>
      <c r="D129" t="s">
        <v>607</v>
      </c>
      <c r="E129">
        <v>6</v>
      </c>
      <c r="G129" t="str">
        <f t="shared" si="4"/>
        <v>''' &lt;summary&gt;Kang Xi Radical № 127 耒 (lěi; plow)&lt;/summary&gt;\n&lt;FieldDisplayName("lěi")&gt;\n[Plow] = 127</v>
      </c>
      <c r="H129">
        <f t="shared" si="5"/>
        <v>1</v>
      </c>
      <c r="I129" t="str">
        <f t="shared" si="6"/>
        <v>Case "耒"c: Return 127</v>
      </c>
      <c r="J129" t="str">
        <f t="shared" si="7"/>
        <v>Case 127: Return "耒"c</v>
      </c>
    </row>
    <row r="130" spans="1:10" x14ac:dyDescent="0.25">
      <c r="A130">
        <v>128</v>
      </c>
      <c r="B130" t="s">
        <v>608</v>
      </c>
      <c r="C130" t="s">
        <v>609</v>
      </c>
      <c r="D130" t="s">
        <v>610</v>
      </c>
      <c r="E130">
        <v>6</v>
      </c>
      <c r="G130" t="str">
        <f t="shared" si="4"/>
        <v>''' &lt;summary&gt;Kang Xi Radical № 128 耳 (ěr; ear)&lt;/summary&gt;\n&lt;FieldDisplayName("ěr")&gt;\n[Ear] = 128</v>
      </c>
      <c r="H130">
        <f t="shared" si="5"/>
        <v>1</v>
      </c>
      <c r="I130" t="str">
        <f t="shared" si="6"/>
        <v>Case "耳"c: Return 128</v>
      </c>
      <c r="J130" t="str">
        <f t="shared" si="7"/>
        <v>Case 128: Return "耳"c</v>
      </c>
    </row>
    <row r="131" spans="1:10" x14ac:dyDescent="0.25">
      <c r="A131">
        <v>129</v>
      </c>
      <c r="B131" t="s">
        <v>611</v>
      </c>
      <c r="C131" t="s">
        <v>612</v>
      </c>
      <c r="D131" t="s">
        <v>520</v>
      </c>
      <c r="E131">
        <v>6</v>
      </c>
      <c r="G131" t="str">
        <f t="shared" si="4"/>
        <v>''' &lt;summary&gt;Kang Xi Radical № 129 聿 (yù; brush)&lt;/summary&gt;\n&lt;FieldDisplayName("yù")&gt;\n[Brush] = 129</v>
      </c>
      <c r="H131">
        <f t="shared" si="5"/>
        <v>1</v>
      </c>
      <c r="I131" t="str">
        <f t="shared" si="6"/>
        <v>Case "聿"c: Return 129</v>
      </c>
      <c r="J131" t="str">
        <f t="shared" si="7"/>
        <v>Case 129: Return "聿"c</v>
      </c>
    </row>
    <row r="132" spans="1:10" x14ac:dyDescent="0.25">
      <c r="A132">
        <v>130</v>
      </c>
      <c r="B132" t="s">
        <v>613</v>
      </c>
      <c r="C132" t="s">
        <v>614</v>
      </c>
      <c r="D132" t="s">
        <v>615</v>
      </c>
      <c r="E132">
        <v>6</v>
      </c>
      <c r="G132" t="str">
        <f t="shared" ref="G132:G195" si="8">"''' &lt;summary&gt;Kang Xi Radical № " &amp; A132 &amp; " " &amp; B132 &amp; " ("&amp;D132&amp;"; "&amp;C132&amp;")&lt;/summary&gt;"&amp;IF(F132&lt;&gt;"","\n''' &lt;remarks&gt;Variants are: "&amp;F132&amp;"&lt;/remarks&gt;","")&amp;"\n&lt;FieldDisplayName("""&amp; D132 &amp; """)&gt;\n["&amp;SUBSTITUTE(PROPER(C132)," ","")&amp;IF(H132&gt;1,"_"&amp;SUBSTITUTE(PROPER(D132)," ",""),"")&amp;"] = " &amp; A132</f>
        <v>''' &lt;summary&gt;Kang Xi Radical № 130 肉 (ròu; meat)&lt;/summary&gt;\n&lt;FieldDisplayName("ròu")&gt;\n[Meat] = 130</v>
      </c>
      <c r="H132">
        <f t="shared" ref="H132:H195" si="9">COUNTIF(C$3:C$216,"="&amp;C132)</f>
        <v>1</v>
      </c>
      <c r="I132" t="str">
        <f t="shared" ref="I132:I195" si="10">"Case """&amp;B132&amp;"""c"&amp;IF(F132&lt;&gt;"",", """&amp;SUBSTITUTE(F132," ","""c, """)&amp;"""c","")&amp;": Return "&amp; A132</f>
        <v>Case "肉"c: Return 130</v>
      </c>
      <c r="J132" t="str">
        <f t="shared" ref="J132:J195" si="11">"Case "&amp;A132&amp;": Return """&amp;B132&amp;"""c"</f>
        <v>Case 130: Return "肉"c</v>
      </c>
    </row>
    <row r="133" spans="1:10" x14ac:dyDescent="0.25">
      <c r="A133">
        <v>131</v>
      </c>
      <c r="B133" t="s">
        <v>616</v>
      </c>
      <c r="C133" t="s">
        <v>617</v>
      </c>
      <c r="D133" t="s">
        <v>618</v>
      </c>
      <c r="E133">
        <v>6</v>
      </c>
      <c r="G133" t="str">
        <f t="shared" si="8"/>
        <v>''' &lt;summary&gt;Kang Xi Radical № 131 臣 (chén; minister)&lt;/summary&gt;\n&lt;FieldDisplayName("chén")&gt;\n[Minister] = 131</v>
      </c>
      <c r="H133">
        <f t="shared" si="9"/>
        <v>1</v>
      </c>
      <c r="I133" t="str">
        <f t="shared" si="10"/>
        <v>Case "臣"c: Return 131</v>
      </c>
      <c r="J133" t="str">
        <f t="shared" si="11"/>
        <v>Case 131: Return "臣"c</v>
      </c>
    </row>
    <row r="134" spans="1:10" x14ac:dyDescent="0.25">
      <c r="A134">
        <v>132</v>
      </c>
      <c r="B134" t="s">
        <v>619</v>
      </c>
      <c r="C134" t="s">
        <v>377</v>
      </c>
      <c r="D134" t="s">
        <v>620</v>
      </c>
      <c r="E134">
        <v>6</v>
      </c>
      <c r="G134" t="str">
        <f t="shared" si="8"/>
        <v>''' &lt;summary&gt;Kang Xi Radical № 132 自 (zì; oneself)&lt;/summary&gt;\n&lt;FieldDisplayName("zì")&gt;\n[Oneself_Zì] = 132</v>
      </c>
      <c r="H134">
        <f t="shared" si="9"/>
        <v>2</v>
      </c>
      <c r="I134" t="str">
        <f t="shared" si="10"/>
        <v>Case "自"c: Return 132</v>
      </c>
      <c r="J134" t="str">
        <f t="shared" si="11"/>
        <v>Case 132: Return "自"c</v>
      </c>
    </row>
    <row r="135" spans="1:10" x14ac:dyDescent="0.25">
      <c r="A135">
        <v>133</v>
      </c>
      <c r="B135" t="s">
        <v>621</v>
      </c>
      <c r="C135" t="s">
        <v>622</v>
      </c>
      <c r="D135" t="s">
        <v>623</v>
      </c>
      <c r="E135">
        <v>6</v>
      </c>
      <c r="G135" t="str">
        <f t="shared" si="8"/>
        <v>''' &lt;summary&gt;Kang Xi Radical № 133 至 (zhì; arrive)&lt;/summary&gt;\n&lt;FieldDisplayName("zhì")&gt;\n[Arrive] = 133</v>
      </c>
      <c r="H135">
        <f t="shared" si="9"/>
        <v>1</v>
      </c>
      <c r="I135" t="str">
        <f t="shared" si="10"/>
        <v>Case "至"c: Return 133</v>
      </c>
      <c r="J135" t="str">
        <f t="shared" si="11"/>
        <v>Case 133: Return "至"c</v>
      </c>
    </row>
    <row r="136" spans="1:10" x14ac:dyDescent="0.25">
      <c r="A136">
        <v>134</v>
      </c>
      <c r="B136" t="s">
        <v>624</v>
      </c>
      <c r="C136" t="s">
        <v>625</v>
      </c>
      <c r="D136" t="s">
        <v>626</v>
      </c>
      <c r="E136">
        <v>6</v>
      </c>
      <c r="G136" t="str">
        <f t="shared" si="8"/>
        <v>''' &lt;summary&gt;Kang Xi Radical № 134 臼 (jiù; mortar)&lt;/summary&gt;\n&lt;FieldDisplayName("jiù")&gt;\n[Mortar] = 134</v>
      </c>
      <c r="H136">
        <f t="shared" si="9"/>
        <v>1</v>
      </c>
      <c r="I136" t="str">
        <f t="shared" si="10"/>
        <v>Case "臼"c: Return 134</v>
      </c>
      <c r="J136" t="str">
        <f t="shared" si="11"/>
        <v>Case 134: Return "臼"c</v>
      </c>
    </row>
    <row r="137" spans="1:10" x14ac:dyDescent="0.25">
      <c r="A137">
        <v>135</v>
      </c>
      <c r="B137" t="s">
        <v>627</v>
      </c>
      <c r="C137" t="s">
        <v>628</v>
      </c>
      <c r="D137" t="s">
        <v>629</v>
      </c>
      <c r="E137">
        <v>6</v>
      </c>
      <c r="G137" t="str">
        <f t="shared" si="8"/>
        <v>''' &lt;summary&gt;Kang Xi Radical № 135 舌 (shé; tongue)&lt;/summary&gt;\n&lt;FieldDisplayName("shé")&gt;\n[Tongue] = 135</v>
      </c>
      <c r="H137">
        <f t="shared" si="9"/>
        <v>1</v>
      </c>
      <c r="I137" t="str">
        <f t="shared" si="10"/>
        <v>Case "舌"c: Return 135</v>
      </c>
      <c r="J137" t="str">
        <f t="shared" si="11"/>
        <v>Case 135: Return "舌"c</v>
      </c>
    </row>
    <row r="138" spans="1:10" x14ac:dyDescent="0.25">
      <c r="A138">
        <v>136</v>
      </c>
      <c r="B138" t="s">
        <v>630</v>
      </c>
      <c r="C138" t="s">
        <v>631</v>
      </c>
      <c r="D138" t="s">
        <v>632</v>
      </c>
      <c r="E138">
        <v>6</v>
      </c>
      <c r="G138" t="str">
        <f t="shared" si="8"/>
        <v>''' &lt;summary&gt;Kang Xi Radical № 136 舛 (chuǎn; contrary)&lt;/summary&gt;\n&lt;FieldDisplayName("chuǎn")&gt;\n[Contrary] = 136</v>
      </c>
      <c r="H138">
        <f t="shared" si="9"/>
        <v>1</v>
      </c>
      <c r="I138" t="str">
        <f t="shared" si="10"/>
        <v>Case "舛"c: Return 136</v>
      </c>
      <c r="J138" t="str">
        <f t="shared" si="11"/>
        <v>Case 136: Return "舛"c</v>
      </c>
    </row>
    <row r="139" spans="1:10" x14ac:dyDescent="0.25">
      <c r="A139">
        <v>137</v>
      </c>
      <c r="B139" t="s">
        <v>633</v>
      </c>
      <c r="C139" t="s">
        <v>634</v>
      </c>
      <c r="D139" t="s">
        <v>635</v>
      </c>
      <c r="E139">
        <v>6</v>
      </c>
      <c r="G139" t="str">
        <f t="shared" si="8"/>
        <v>''' &lt;summary&gt;Kang Xi Radical № 137 舟 (zhōu; boat)&lt;/summary&gt;\n&lt;FieldDisplayName("zhōu")&gt;\n[Boat] = 137</v>
      </c>
      <c r="H139">
        <f t="shared" si="9"/>
        <v>1</v>
      </c>
      <c r="I139" t="str">
        <f t="shared" si="10"/>
        <v>Case "舟"c: Return 137</v>
      </c>
      <c r="J139" t="str">
        <f t="shared" si="11"/>
        <v>Case 137: Return "舟"c</v>
      </c>
    </row>
    <row r="140" spans="1:10" x14ac:dyDescent="0.25">
      <c r="A140">
        <v>138</v>
      </c>
      <c r="B140" t="s">
        <v>636</v>
      </c>
      <c r="C140" t="s">
        <v>367</v>
      </c>
      <c r="D140" t="s">
        <v>637</v>
      </c>
      <c r="E140">
        <v>6</v>
      </c>
      <c r="G140" t="str">
        <f t="shared" si="8"/>
        <v>''' &lt;summary&gt;Kang Xi Radical № 138 艮 (gèn; mountain)&lt;/summary&gt;\n&lt;FieldDisplayName("gèn")&gt;\n[Mountain_Gèn] = 138</v>
      </c>
      <c r="H140">
        <f t="shared" si="9"/>
        <v>2</v>
      </c>
      <c r="I140" t="str">
        <f t="shared" si="10"/>
        <v>Case "艮"c: Return 138</v>
      </c>
      <c r="J140" t="str">
        <f t="shared" si="11"/>
        <v>Case 138: Return "艮"c</v>
      </c>
    </row>
    <row r="141" spans="1:10" x14ac:dyDescent="0.25">
      <c r="A141">
        <v>139</v>
      </c>
      <c r="B141" t="s">
        <v>638</v>
      </c>
      <c r="C141" t="s">
        <v>639</v>
      </c>
      <c r="D141" t="s">
        <v>640</v>
      </c>
      <c r="E141">
        <v>6</v>
      </c>
      <c r="G141" t="str">
        <f t="shared" si="8"/>
        <v>''' &lt;summary&gt;Kang Xi Radical № 139 色 (sè; color)&lt;/summary&gt;\n&lt;FieldDisplayName("sè")&gt;\n[Color] = 139</v>
      </c>
      <c r="H141">
        <f t="shared" si="9"/>
        <v>1</v>
      </c>
      <c r="I141" t="str">
        <f t="shared" si="10"/>
        <v>Case "色"c: Return 139</v>
      </c>
      <c r="J141" t="str">
        <f t="shared" si="11"/>
        <v>Case 139: Return "色"c</v>
      </c>
    </row>
    <row r="142" spans="1:10" x14ac:dyDescent="0.25">
      <c r="A142">
        <v>140</v>
      </c>
      <c r="B142" t="s">
        <v>641</v>
      </c>
      <c r="C142" t="s">
        <v>642</v>
      </c>
      <c r="D142" t="s">
        <v>643</v>
      </c>
      <c r="E142">
        <v>3</v>
      </c>
      <c r="G142" t="str">
        <f t="shared" si="8"/>
        <v>''' &lt;summary&gt;Kang Xi Radical № 140 艹 (cǎo; grass)&lt;/summary&gt;\n&lt;FieldDisplayName("cǎo")&gt;\n[Grass] = 140</v>
      </c>
      <c r="H142">
        <f t="shared" si="9"/>
        <v>1</v>
      </c>
      <c r="I142" t="str">
        <f t="shared" si="10"/>
        <v>Case "艹"c: Return 140</v>
      </c>
      <c r="J142" t="str">
        <f t="shared" si="11"/>
        <v>Case 140: Return "艹"c</v>
      </c>
    </row>
    <row r="143" spans="1:10" x14ac:dyDescent="0.25">
      <c r="A143">
        <v>141</v>
      </c>
      <c r="B143" t="s">
        <v>644</v>
      </c>
      <c r="C143" t="s">
        <v>645</v>
      </c>
      <c r="D143" t="s">
        <v>646</v>
      </c>
      <c r="E143">
        <v>6</v>
      </c>
      <c r="G143" t="str">
        <f t="shared" si="8"/>
        <v>''' &lt;summary&gt;Kang Xi Radical № 141 虍 (hǔ; tiger)&lt;/summary&gt;\n&lt;FieldDisplayName("hǔ")&gt;\n[Tiger] = 141</v>
      </c>
      <c r="H143">
        <f t="shared" si="9"/>
        <v>1</v>
      </c>
      <c r="I143" t="str">
        <f t="shared" si="10"/>
        <v>Case "虍"c: Return 141</v>
      </c>
      <c r="J143" t="str">
        <f t="shared" si="11"/>
        <v>Case 141: Return "虍"c</v>
      </c>
    </row>
    <row r="144" spans="1:10" x14ac:dyDescent="0.25">
      <c r="A144">
        <v>142</v>
      </c>
      <c r="B144" t="s">
        <v>647</v>
      </c>
      <c r="C144" t="s">
        <v>648</v>
      </c>
      <c r="D144" t="s">
        <v>649</v>
      </c>
      <c r="E144">
        <v>6</v>
      </c>
      <c r="G144" t="str">
        <f t="shared" si="8"/>
        <v>''' &lt;summary&gt;Kang Xi Radical № 142 虫 (chóng; insect)&lt;/summary&gt;\n&lt;FieldDisplayName("chóng")&gt;\n[Insect] = 142</v>
      </c>
      <c r="H144">
        <f t="shared" si="9"/>
        <v>1</v>
      </c>
      <c r="I144" t="str">
        <f t="shared" si="10"/>
        <v>Case "虫"c: Return 142</v>
      </c>
      <c r="J144" t="str">
        <f t="shared" si="11"/>
        <v>Case 142: Return "虫"c</v>
      </c>
    </row>
    <row r="145" spans="1:10" x14ac:dyDescent="0.25">
      <c r="A145">
        <v>143</v>
      </c>
      <c r="B145" t="s">
        <v>650</v>
      </c>
      <c r="C145" t="s">
        <v>651</v>
      </c>
      <c r="D145" t="s">
        <v>652</v>
      </c>
      <c r="E145">
        <v>6</v>
      </c>
      <c r="G145" t="str">
        <f t="shared" si="8"/>
        <v>''' &lt;summary&gt;Kang Xi Radical № 143 血 (xuě; blood)&lt;/summary&gt;\n&lt;FieldDisplayName("xuě")&gt;\n[Blood] = 143</v>
      </c>
      <c r="H145">
        <f t="shared" si="9"/>
        <v>1</v>
      </c>
      <c r="I145" t="str">
        <f t="shared" si="10"/>
        <v>Case "血"c: Return 143</v>
      </c>
      <c r="J145" t="str">
        <f t="shared" si="11"/>
        <v>Case 143: Return "血"c</v>
      </c>
    </row>
    <row r="146" spans="1:10" x14ac:dyDescent="0.25">
      <c r="A146">
        <v>144</v>
      </c>
      <c r="B146" t="s">
        <v>653</v>
      </c>
      <c r="C146" t="s">
        <v>654</v>
      </c>
      <c r="D146" t="s">
        <v>655</v>
      </c>
      <c r="E146">
        <v>6</v>
      </c>
      <c r="G146" t="str">
        <f t="shared" si="8"/>
        <v>''' &lt;summary&gt;Kang Xi Radical № 144 行 (xíng; walk)&lt;/summary&gt;\n&lt;FieldDisplayName("xíng")&gt;\n[Walk_Xíng] = 144</v>
      </c>
      <c r="H146">
        <f t="shared" si="9"/>
        <v>3</v>
      </c>
      <c r="I146" t="str">
        <f t="shared" si="10"/>
        <v>Case "行"c: Return 144</v>
      </c>
      <c r="J146" t="str">
        <f t="shared" si="11"/>
        <v>Case 144: Return "行"c</v>
      </c>
    </row>
    <row r="147" spans="1:10" x14ac:dyDescent="0.25">
      <c r="A147">
        <v>145</v>
      </c>
      <c r="B147" t="s">
        <v>656</v>
      </c>
      <c r="C147" t="s">
        <v>657</v>
      </c>
      <c r="D147" t="s">
        <v>227</v>
      </c>
      <c r="E147">
        <v>6</v>
      </c>
      <c r="F147" t="s">
        <v>658</v>
      </c>
      <c r="G147" t="str">
        <f t="shared" si="8"/>
        <v>''' &lt;summary&gt;Kang Xi Radical № 145 衣 (yī; clothes)&lt;/summary&gt;\n''' &lt;remarks&gt;Variants are: 衤&lt;/remarks&gt;\n&lt;FieldDisplayName("yī")&gt;\n[Clothes] = 145</v>
      </c>
      <c r="H147">
        <f t="shared" si="9"/>
        <v>1</v>
      </c>
      <c r="I147" t="str">
        <f t="shared" si="10"/>
        <v>Case "衣"c, "衤"c: Return 145</v>
      </c>
      <c r="J147" t="str">
        <f t="shared" si="11"/>
        <v>Case 145: Return "衣"c</v>
      </c>
    </row>
    <row r="148" spans="1:10" x14ac:dyDescent="0.25">
      <c r="A148">
        <v>146</v>
      </c>
      <c r="B148" t="s">
        <v>659</v>
      </c>
      <c r="C148" t="s">
        <v>660</v>
      </c>
      <c r="D148" t="s">
        <v>337</v>
      </c>
      <c r="E148">
        <v>6</v>
      </c>
      <c r="F148" t="s">
        <v>661</v>
      </c>
      <c r="G148" t="str">
        <f t="shared" si="8"/>
        <v>''' &lt;summary&gt;Kang Xi Radical № 146 西 (xī; west)&lt;/summary&gt;\n''' &lt;remarks&gt;Variants are: 覀&lt;/remarks&gt;\n&lt;FieldDisplayName("xī")&gt;\n[West] = 146</v>
      </c>
      <c r="H148">
        <f t="shared" si="9"/>
        <v>1</v>
      </c>
      <c r="I148" t="str">
        <f t="shared" si="10"/>
        <v>Case "西"c, "覀"c: Return 146</v>
      </c>
      <c r="J148" t="str">
        <f t="shared" si="11"/>
        <v>Case 146: Return "西"c</v>
      </c>
    </row>
    <row r="149" spans="1:10" x14ac:dyDescent="0.25">
      <c r="A149">
        <v>147</v>
      </c>
      <c r="B149" t="s">
        <v>662</v>
      </c>
      <c r="C149" t="s">
        <v>663</v>
      </c>
      <c r="D149" t="s">
        <v>664</v>
      </c>
      <c r="E149">
        <v>4</v>
      </c>
      <c r="G149" t="str">
        <f t="shared" si="8"/>
        <v>''' &lt;summary&gt;Kang Xi Radical № 147 见 (jiàn; see)&lt;/summary&gt;\n&lt;FieldDisplayName("jiàn")&gt;\n[See] = 147</v>
      </c>
      <c r="H149">
        <f t="shared" si="9"/>
        <v>1</v>
      </c>
      <c r="I149" t="str">
        <f t="shared" si="10"/>
        <v>Case "见"c: Return 147</v>
      </c>
      <c r="J149" t="str">
        <f t="shared" si="11"/>
        <v>Case 147: Return "见"c</v>
      </c>
    </row>
    <row r="150" spans="1:10" x14ac:dyDescent="0.25">
      <c r="A150">
        <v>148</v>
      </c>
      <c r="B150" t="s">
        <v>665</v>
      </c>
      <c r="C150" t="s">
        <v>666</v>
      </c>
      <c r="D150" t="s">
        <v>667</v>
      </c>
      <c r="E150">
        <v>7</v>
      </c>
      <c r="G150" t="str">
        <f t="shared" si="8"/>
        <v>''' &lt;summary&gt;Kang Xi Radical № 148 角 (jiǎo; horn)&lt;/summary&gt;\n&lt;FieldDisplayName("jiǎo")&gt;\n[Horn] = 148</v>
      </c>
      <c r="H150">
        <f t="shared" si="9"/>
        <v>1</v>
      </c>
      <c r="I150" t="str">
        <f t="shared" si="10"/>
        <v>Case "角"c: Return 148</v>
      </c>
      <c r="J150" t="str">
        <f t="shared" si="11"/>
        <v>Case 148: Return "角"c</v>
      </c>
    </row>
    <row r="151" spans="1:10" x14ac:dyDescent="0.25">
      <c r="A151">
        <v>149</v>
      </c>
      <c r="B151" t="s">
        <v>668</v>
      </c>
      <c r="C151" t="s">
        <v>669</v>
      </c>
      <c r="D151" t="s">
        <v>670</v>
      </c>
      <c r="E151">
        <v>2</v>
      </c>
      <c r="G151" t="str">
        <f t="shared" si="8"/>
        <v>''' &lt;summary&gt;Kang Xi Radical № 149 讠 (yán; speech)&lt;/summary&gt;\n&lt;FieldDisplayName("yán")&gt;\n[Speech] = 149</v>
      </c>
      <c r="H151">
        <f t="shared" si="9"/>
        <v>1</v>
      </c>
      <c r="I151" t="str">
        <f t="shared" si="10"/>
        <v>Case "讠"c: Return 149</v>
      </c>
      <c r="J151" t="str">
        <f t="shared" si="11"/>
        <v>Case 149: Return "讠"c</v>
      </c>
    </row>
    <row r="152" spans="1:10" x14ac:dyDescent="0.25">
      <c r="A152">
        <v>150</v>
      </c>
      <c r="B152" t="s">
        <v>671</v>
      </c>
      <c r="C152" t="s">
        <v>672</v>
      </c>
      <c r="D152" t="s">
        <v>673</v>
      </c>
      <c r="E152">
        <v>7</v>
      </c>
      <c r="G152" t="str">
        <f t="shared" si="8"/>
        <v>''' &lt;summary&gt;Kang Xi Radical № 150 谷 (gǔ; valley)&lt;/summary&gt;\n&lt;FieldDisplayName("gǔ")&gt;\n[Valley] = 150</v>
      </c>
      <c r="H152">
        <f t="shared" si="9"/>
        <v>1</v>
      </c>
      <c r="I152" t="str">
        <f t="shared" si="10"/>
        <v>Case "谷"c: Return 150</v>
      </c>
      <c r="J152" t="str">
        <f t="shared" si="11"/>
        <v>Case 150: Return "谷"c</v>
      </c>
    </row>
    <row r="153" spans="1:10" x14ac:dyDescent="0.25">
      <c r="A153">
        <v>151</v>
      </c>
      <c r="B153" t="s">
        <v>674</v>
      </c>
      <c r="C153" t="s">
        <v>675</v>
      </c>
      <c r="D153" t="s">
        <v>676</v>
      </c>
      <c r="E153">
        <v>7</v>
      </c>
      <c r="G153" t="str">
        <f t="shared" si="8"/>
        <v>''' &lt;summary&gt;Kang Xi Radical № 151 豆 (dòu; bean)&lt;/summary&gt;\n&lt;FieldDisplayName("dòu")&gt;\n[Bean] = 151</v>
      </c>
      <c r="H153">
        <f t="shared" si="9"/>
        <v>1</v>
      </c>
      <c r="I153" t="str">
        <f t="shared" si="10"/>
        <v>Case "豆"c: Return 151</v>
      </c>
      <c r="J153" t="str">
        <f t="shared" si="11"/>
        <v>Case 151: Return "豆"c</v>
      </c>
    </row>
    <row r="154" spans="1:10" x14ac:dyDescent="0.25">
      <c r="A154">
        <v>152</v>
      </c>
      <c r="B154" t="s">
        <v>677</v>
      </c>
      <c r="C154" t="s">
        <v>678</v>
      </c>
      <c r="D154" t="s">
        <v>562</v>
      </c>
      <c r="E154">
        <v>7</v>
      </c>
      <c r="G154" t="str">
        <f t="shared" si="8"/>
        <v>''' &lt;summary&gt;Kang Xi Radical № 152 豖 (shǐ; pig)&lt;/summary&gt;\n&lt;FieldDisplayName("shǐ")&gt;\n[Pig] = 152</v>
      </c>
      <c r="H154">
        <f t="shared" si="9"/>
        <v>1</v>
      </c>
      <c r="I154" t="str">
        <f t="shared" si="10"/>
        <v>Case "豖"c: Return 152</v>
      </c>
      <c r="J154" t="str">
        <f t="shared" si="11"/>
        <v>Case 152: Return "豖"c</v>
      </c>
    </row>
    <row r="155" spans="1:10" x14ac:dyDescent="0.25">
      <c r="A155">
        <v>153</v>
      </c>
      <c r="B155" t="s">
        <v>679</v>
      </c>
      <c r="C155" t="s">
        <v>680</v>
      </c>
      <c r="D155" t="s">
        <v>623</v>
      </c>
      <c r="E155">
        <v>7</v>
      </c>
      <c r="G155" t="str">
        <f t="shared" si="8"/>
        <v>''' &lt;summary&gt;Kang Xi Radical № 153 豸 (zhì; badger)&lt;/summary&gt;\n&lt;FieldDisplayName("zhì")&gt;\n[Badger] = 153</v>
      </c>
      <c r="H155">
        <f t="shared" si="9"/>
        <v>1</v>
      </c>
      <c r="I155" t="str">
        <f t="shared" si="10"/>
        <v>Case "豸"c: Return 153</v>
      </c>
      <c r="J155" t="str">
        <f t="shared" si="11"/>
        <v>Case 153: Return "豸"c</v>
      </c>
    </row>
    <row r="156" spans="1:10" x14ac:dyDescent="0.25">
      <c r="A156">
        <v>154</v>
      </c>
      <c r="B156" t="s">
        <v>681</v>
      </c>
      <c r="C156" t="s">
        <v>682</v>
      </c>
      <c r="D156" t="s">
        <v>683</v>
      </c>
      <c r="E156">
        <v>4</v>
      </c>
      <c r="G156" t="str">
        <f t="shared" si="8"/>
        <v>''' &lt;summary&gt;Kang Xi Radical № 154 贝 (bèi; shell)&lt;/summary&gt;\n&lt;FieldDisplayName("bèi")&gt;\n[Shell] = 154</v>
      </c>
      <c r="H156">
        <f t="shared" si="9"/>
        <v>1</v>
      </c>
      <c r="I156" t="str">
        <f t="shared" si="10"/>
        <v>Case "贝"c: Return 154</v>
      </c>
      <c r="J156" t="str">
        <f t="shared" si="11"/>
        <v>Case 154: Return "贝"c</v>
      </c>
    </row>
    <row r="157" spans="1:10" x14ac:dyDescent="0.25">
      <c r="A157">
        <v>155</v>
      </c>
      <c r="B157" t="s">
        <v>684</v>
      </c>
      <c r="C157" t="s">
        <v>685</v>
      </c>
      <c r="D157" t="s">
        <v>410</v>
      </c>
      <c r="E157">
        <v>7</v>
      </c>
      <c r="G157" t="str">
        <f t="shared" si="8"/>
        <v>''' &lt;summary&gt;Kang Xi Radical № 155 赤 (chì; red)&lt;/summary&gt;\n&lt;FieldDisplayName("chì")&gt;\n[Red] = 155</v>
      </c>
      <c r="H157">
        <f t="shared" si="9"/>
        <v>1</v>
      </c>
      <c r="I157" t="str">
        <f t="shared" si="10"/>
        <v>Case "赤"c: Return 155</v>
      </c>
      <c r="J157" t="str">
        <f t="shared" si="11"/>
        <v>Case 155: Return "赤"c</v>
      </c>
    </row>
    <row r="158" spans="1:10" x14ac:dyDescent="0.25">
      <c r="A158">
        <v>156</v>
      </c>
      <c r="B158" t="s">
        <v>686</v>
      </c>
      <c r="C158" t="s">
        <v>654</v>
      </c>
      <c r="D158" t="s">
        <v>687</v>
      </c>
      <c r="E158">
        <v>7</v>
      </c>
      <c r="G158" t="str">
        <f t="shared" si="8"/>
        <v>''' &lt;summary&gt;Kang Xi Radical № 156 走 (zǒu; walk)&lt;/summary&gt;\n&lt;FieldDisplayName("zǒu")&gt;\n[Walk_Zǒu] = 156</v>
      </c>
      <c r="H158">
        <f t="shared" si="9"/>
        <v>3</v>
      </c>
      <c r="I158" t="str">
        <f t="shared" si="10"/>
        <v>Case "走"c: Return 156</v>
      </c>
      <c r="J158" t="str">
        <f t="shared" si="11"/>
        <v>Case 156: Return "走"c</v>
      </c>
    </row>
    <row r="159" spans="1:10" x14ac:dyDescent="0.25">
      <c r="A159">
        <v>157</v>
      </c>
      <c r="B159" t="s">
        <v>688</v>
      </c>
      <c r="C159" t="s">
        <v>689</v>
      </c>
      <c r="D159" t="s">
        <v>690</v>
      </c>
      <c r="E159">
        <v>7</v>
      </c>
      <c r="G159" t="str">
        <f t="shared" si="8"/>
        <v>''' &lt;summary&gt;Kang Xi Radical № 157 足 (zú; foot)&lt;/summary&gt;\n&lt;FieldDisplayName("zú")&gt;\n[Foot] = 157</v>
      </c>
      <c r="H159">
        <f t="shared" si="9"/>
        <v>1</v>
      </c>
      <c r="I159" t="str">
        <f t="shared" si="10"/>
        <v>Case "足"c: Return 157</v>
      </c>
      <c r="J159" t="str">
        <f t="shared" si="11"/>
        <v>Case 157: Return "足"c</v>
      </c>
    </row>
    <row r="160" spans="1:10" x14ac:dyDescent="0.25">
      <c r="A160">
        <v>158</v>
      </c>
      <c r="B160" t="s">
        <v>691</v>
      </c>
      <c r="C160" t="s">
        <v>692</v>
      </c>
      <c r="D160" t="s">
        <v>693</v>
      </c>
      <c r="E160">
        <v>7</v>
      </c>
      <c r="G160" t="str">
        <f t="shared" si="8"/>
        <v>''' &lt;summary&gt;Kang Xi Radical № 158 身 (shēn; body)&lt;/summary&gt;\n&lt;FieldDisplayName("shēn")&gt;\n[Body] = 158</v>
      </c>
      <c r="H160">
        <f t="shared" si="9"/>
        <v>1</v>
      </c>
      <c r="I160" t="str">
        <f t="shared" si="10"/>
        <v>Case "身"c: Return 158</v>
      </c>
      <c r="J160" t="str">
        <f t="shared" si="11"/>
        <v>Case 158: Return "身"c</v>
      </c>
    </row>
    <row r="161" spans="1:10" x14ac:dyDescent="0.25">
      <c r="A161">
        <v>159</v>
      </c>
      <c r="B161" t="s">
        <v>694</v>
      </c>
      <c r="C161" t="s">
        <v>695</v>
      </c>
      <c r="D161" t="s">
        <v>696</v>
      </c>
      <c r="E161">
        <v>4</v>
      </c>
      <c r="G161" t="str">
        <f t="shared" si="8"/>
        <v>''' &lt;summary&gt;Kang Xi Radical № 159 车 (chē; cart)&lt;/summary&gt;\n&lt;FieldDisplayName("chē")&gt;\n[Cart] = 159</v>
      </c>
      <c r="H161">
        <f t="shared" si="9"/>
        <v>1</v>
      </c>
      <c r="I161" t="str">
        <f t="shared" si="10"/>
        <v>Case "车"c: Return 159</v>
      </c>
      <c r="J161" t="str">
        <f t="shared" si="11"/>
        <v>Case 159: Return "车"c</v>
      </c>
    </row>
    <row r="162" spans="1:10" x14ac:dyDescent="0.25">
      <c r="A162">
        <v>160</v>
      </c>
      <c r="B162" t="s">
        <v>697</v>
      </c>
      <c r="C162" t="s">
        <v>698</v>
      </c>
      <c r="D162" t="s">
        <v>413</v>
      </c>
      <c r="E162">
        <v>7</v>
      </c>
      <c r="G162" t="str">
        <f t="shared" si="8"/>
        <v>''' &lt;summary&gt;Kang Xi Radical № 160 辛 (xīn; bitter)&lt;/summary&gt;\n&lt;FieldDisplayName("xīn")&gt;\n[Bitter] = 160</v>
      </c>
      <c r="H162">
        <f t="shared" si="9"/>
        <v>1</v>
      </c>
      <c r="I162" t="str">
        <f t="shared" si="10"/>
        <v>Case "辛"c: Return 160</v>
      </c>
      <c r="J162" t="str">
        <f t="shared" si="11"/>
        <v>Case 160: Return "辛"c</v>
      </c>
    </row>
    <row r="163" spans="1:10" x14ac:dyDescent="0.25">
      <c r="A163">
        <v>161</v>
      </c>
      <c r="B163" t="s">
        <v>699</v>
      </c>
      <c r="C163" t="s">
        <v>700</v>
      </c>
      <c r="D163" t="s">
        <v>618</v>
      </c>
      <c r="E163">
        <v>7</v>
      </c>
      <c r="G163" t="str">
        <f t="shared" si="8"/>
        <v>''' &lt;summary&gt;Kang Xi Radical № 161 辰 (chén; morning)&lt;/summary&gt;\n&lt;FieldDisplayName("chén")&gt;\n[Morning] = 161</v>
      </c>
      <c r="H163">
        <f t="shared" si="9"/>
        <v>1</v>
      </c>
      <c r="I163" t="str">
        <f t="shared" si="10"/>
        <v>Case "辰"c: Return 161</v>
      </c>
      <c r="J163" t="str">
        <f t="shared" si="11"/>
        <v>Case 161: Return "辰"c</v>
      </c>
    </row>
    <row r="164" spans="1:10" x14ac:dyDescent="0.25">
      <c r="A164">
        <v>162</v>
      </c>
      <c r="B164" t="s">
        <v>701</v>
      </c>
      <c r="C164" t="s">
        <v>654</v>
      </c>
      <c r="D164" t="s">
        <v>702</v>
      </c>
      <c r="E164">
        <v>3</v>
      </c>
      <c r="G164" t="str">
        <f t="shared" si="8"/>
        <v>''' &lt;summary&gt;Kang Xi Radical № 162 辶 (chuò; walk)&lt;/summary&gt;\n&lt;FieldDisplayName("chuò")&gt;\n[Walk_Chuò] = 162</v>
      </c>
      <c r="H164">
        <f t="shared" si="9"/>
        <v>3</v>
      </c>
      <c r="I164" t="str">
        <f t="shared" si="10"/>
        <v>Case "辶"c: Return 162</v>
      </c>
      <c r="J164" t="str">
        <f t="shared" si="11"/>
        <v>Case 162: Return "辶"c</v>
      </c>
    </row>
    <row r="165" spans="1:10" x14ac:dyDescent="0.25">
      <c r="A165">
        <v>163</v>
      </c>
      <c r="B165" t="s">
        <v>703</v>
      </c>
      <c r="C165" t="s">
        <v>704</v>
      </c>
      <c r="D165" t="s">
        <v>399</v>
      </c>
      <c r="E165">
        <v>7</v>
      </c>
      <c r="F165" t="s">
        <v>705</v>
      </c>
      <c r="G165" t="str">
        <f t="shared" si="8"/>
        <v>''' &lt;summary&gt;Kang Xi Radical № 163 邑 (yì; city)&lt;/summary&gt;\n''' &lt;remarks&gt;Variants are: 阝&lt;/remarks&gt;\n&lt;FieldDisplayName("yì")&gt;\n[City] = 163</v>
      </c>
      <c r="H165">
        <f t="shared" si="9"/>
        <v>1</v>
      </c>
      <c r="I165" t="str">
        <f t="shared" si="10"/>
        <v>Case "邑"c, "阝"c: Return 163</v>
      </c>
      <c r="J165" t="str">
        <f t="shared" si="11"/>
        <v>Case 163: Return "邑"c</v>
      </c>
    </row>
    <row r="166" spans="1:10" x14ac:dyDescent="0.25">
      <c r="A166">
        <v>164</v>
      </c>
      <c r="B166" t="s">
        <v>706</v>
      </c>
      <c r="C166" t="s">
        <v>707</v>
      </c>
      <c r="D166" t="s">
        <v>708</v>
      </c>
      <c r="E166">
        <v>7</v>
      </c>
      <c r="G166" t="str">
        <f t="shared" si="8"/>
        <v>''' &lt;summary&gt;Kang Xi Radical № 164 酉 (yǒu; wine)&lt;/summary&gt;\n&lt;FieldDisplayName("yǒu")&gt;\n[Wine] = 164</v>
      </c>
      <c r="H166">
        <f t="shared" si="9"/>
        <v>1</v>
      </c>
      <c r="I166" t="str">
        <f t="shared" si="10"/>
        <v>Case "酉"c: Return 164</v>
      </c>
      <c r="J166" t="str">
        <f t="shared" si="11"/>
        <v>Case 164: Return "酉"c</v>
      </c>
    </row>
    <row r="167" spans="1:10" x14ac:dyDescent="0.25">
      <c r="A167">
        <v>165</v>
      </c>
      <c r="B167" t="s">
        <v>709</v>
      </c>
      <c r="C167" t="s">
        <v>710</v>
      </c>
      <c r="D167" t="s">
        <v>711</v>
      </c>
      <c r="E167">
        <v>7</v>
      </c>
      <c r="G167" t="str">
        <f t="shared" si="8"/>
        <v>''' &lt;summary&gt;Kang Xi Radical № 165 釆 (biàn; distinguish)&lt;/summary&gt;\n&lt;FieldDisplayName("biàn")&gt;\n[Distinguish] = 165</v>
      </c>
      <c r="H167">
        <f t="shared" si="9"/>
        <v>1</v>
      </c>
      <c r="I167" t="str">
        <f t="shared" si="10"/>
        <v>Case "釆"c: Return 165</v>
      </c>
      <c r="J167" t="str">
        <f t="shared" si="11"/>
        <v>Case 165: Return "釆"c</v>
      </c>
    </row>
    <row r="168" spans="1:10" x14ac:dyDescent="0.25">
      <c r="A168">
        <v>166</v>
      </c>
      <c r="B168" t="s">
        <v>712</v>
      </c>
      <c r="C168" t="s">
        <v>713</v>
      </c>
      <c r="D168" t="s">
        <v>714</v>
      </c>
      <c r="E168">
        <v>7</v>
      </c>
      <c r="G168" t="str">
        <f t="shared" si="8"/>
        <v>''' &lt;summary&gt;Kang Xi Radical № 166 里 (lǐ; village)&lt;/summary&gt;\n&lt;FieldDisplayName("lǐ")&gt;\n[Village] = 166</v>
      </c>
      <c r="H168">
        <f t="shared" si="9"/>
        <v>1</v>
      </c>
      <c r="I168" t="str">
        <f t="shared" si="10"/>
        <v>Case "里"c: Return 166</v>
      </c>
      <c r="J168" t="str">
        <f t="shared" si="11"/>
        <v>Case 166: Return "里"c</v>
      </c>
    </row>
    <row r="169" spans="1:10" x14ac:dyDescent="0.25">
      <c r="A169">
        <v>167</v>
      </c>
      <c r="B169" t="s">
        <v>715</v>
      </c>
      <c r="C169" t="s">
        <v>716</v>
      </c>
      <c r="D169" t="s">
        <v>381</v>
      </c>
      <c r="E169">
        <v>5</v>
      </c>
      <c r="F169" t="s">
        <v>717</v>
      </c>
      <c r="G169" t="str">
        <f t="shared" si="8"/>
        <v>''' &lt;summary&gt;Kang Xi Radical № 167 钅 (jīn; metal)&lt;/summary&gt;\n''' &lt;remarks&gt;Variants are: 金&lt;/remarks&gt;\n&lt;FieldDisplayName("jīn")&gt;\n[Metal] = 167</v>
      </c>
      <c r="H169">
        <f t="shared" si="9"/>
        <v>1</v>
      </c>
      <c r="I169" t="str">
        <f t="shared" si="10"/>
        <v>Case "钅"c, "金"c: Return 167</v>
      </c>
      <c r="J169" t="str">
        <f t="shared" si="11"/>
        <v>Case 167: Return "钅"c</v>
      </c>
    </row>
    <row r="170" spans="1:10" x14ac:dyDescent="0.25">
      <c r="A170">
        <v>168</v>
      </c>
      <c r="B170" t="s">
        <v>718</v>
      </c>
      <c r="C170" t="s">
        <v>719</v>
      </c>
      <c r="D170" t="s">
        <v>720</v>
      </c>
      <c r="E170">
        <v>4</v>
      </c>
      <c r="G170" t="str">
        <f t="shared" si="8"/>
        <v>''' &lt;summary&gt;Kang Xi Radical № 168 长 (cháng; long)&lt;/summary&gt;\n&lt;FieldDisplayName("cháng")&gt;\n[Long] = 168</v>
      </c>
      <c r="H170">
        <f t="shared" si="9"/>
        <v>1</v>
      </c>
      <c r="I170" t="str">
        <f t="shared" si="10"/>
        <v>Case "长"c: Return 168</v>
      </c>
      <c r="J170" t="str">
        <f t="shared" si="11"/>
        <v>Case 168: Return "长"c</v>
      </c>
    </row>
    <row r="171" spans="1:10" x14ac:dyDescent="0.25">
      <c r="A171">
        <v>169</v>
      </c>
      <c r="B171" t="s">
        <v>721</v>
      </c>
      <c r="C171" t="s">
        <v>722</v>
      </c>
      <c r="D171" t="s">
        <v>723</v>
      </c>
      <c r="E171">
        <v>3</v>
      </c>
      <c r="G171" t="str">
        <f t="shared" si="8"/>
        <v>''' &lt;summary&gt;Kang Xi Radical № 169 门 (mén; gate)&lt;/summary&gt;\n&lt;FieldDisplayName("mén")&gt;\n[Gate] = 169</v>
      </c>
      <c r="H171">
        <f t="shared" si="9"/>
        <v>1</v>
      </c>
      <c r="I171" t="str">
        <f t="shared" si="10"/>
        <v>Case "门"c: Return 169</v>
      </c>
      <c r="J171" t="str">
        <f t="shared" si="11"/>
        <v>Case 169: Return "门"c</v>
      </c>
    </row>
    <row r="172" spans="1:10" x14ac:dyDescent="0.25">
      <c r="A172">
        <v>170</v>
      </c>
      <c r="B172" t="s">
        <v>724</v>
      </c>
      <c r="C172" t="s">
        <v>725</v>
      </c>
      <c r="D172" t="s">
        <v>494</v>
      </c>
      <c r="E172">
        <v>8</v>
      </c>
      <c r="F172" t="s">
        <v>705</v>
      </c>
      <c r="G172" t="str">
        <f t="shared" si="8"/>
        <v>''' &lt;summary&gt;Kang Xi Radical № 170 阜 (fù; mound)&lt;/summary&gt;\n''' &lt;remarks&gt;Variants are: 阝&lt;/remarks&gt;\n&lt;FieldDisplayName("fù")&gt;\n[Mound] = 170</v>
      </c>
      <c r="H172">
        <f t="shared" si="9"/>
        <v>1</v>
      </c>
      <c r="I172" t="str">
        <f t="shared" si="10"/>
        <v>Case "阜"c, "阝"c: Return 170</v>
      </c>
      <c r="J172" t="str">
        <f t="shared" si="11"/>
        <v>Case 170: Return "阜"c</v>
      </c>
    </row>
    <row r="173" spans="1:10" x14ac:dyDescent="0.25">
      <c r="A173">
        <v>171</v>
      </c>
      <c r="B173" t="s">
        <v>726</v>
      </c>
      <c r="C173" t="s">
        <v>727</v>
      </c>
      <c r="D173" t="s">
        <v>286</v>
      </c>
      <c r="E173">
        <v>8</v>
      </c>
      <c r="G173" t="str">
        <f t="shared" si="8"/>
        <v>''' &lt;summary&gt;Kang Xi Radical № 171 隶 (lì; slave)&lt;/summary&gt;\n&lt;FieldDisplayName("lì")&gt;\n[Slave] = 171</v>
      </c>
      <c r="H173">
        <f t="shared" si="9"/>
        <v>1</v>
      </c>
      <c r="I173" t="str">
        <f t="shared" si="10"/>
        <v>Case "隶"c: Return 171</v>
      </c>
      <c r="J173" t="str">
        <f t="shared" si="11"/>
        <v>Case 171: Return "隶"c</v>
      </c>
    </row>
    <row r="174" spans="1:10" x14ac:dyDescent="0.25">
      <c r="A174">
        <v>172</v>
      </c>
      <c r="B174" t="s">
        <v>728</v>
      </c>
      <c r="C174" t="s">
        <v>729</v>
      </c>
      <c r="D174" t="s">
        <v>730</v>
      </c>
      <c r="E174">
        <v>8</v>
      </c>
      <c r="G174" t="str">
        <f t="shared" si="8"/>
        <v>''' &lt;summary&gt;Kang Xi Radical № 172 隹 (zhuī; short-tailed bird)&lt;/summary&gt;\n&lt;FieldDisplayName("zhuī")&gt;\n[Short-TailedBird] = 172</v>
      </c>
      <c r="H174">
        <f t="shared" si="9"/>
        <v>1</v>
      </c>
      <c r="I174" t="str">
        <f t="shared" si="10"/>
        <v>Case "隹"c: Return 172</v>
      </c>
      <c r="J174" t="str">
        <f t="shared" si="11"/>
        <v>Case 172: Return "隹"c</v>
      </c>
    </row>
    <row r="175" spans="1:10" x14ac:dyDescent="0.25">
      <c r="A175">
        <v>173</v>
      </c>
      <c r="B175" t="s">
        <v>731</v>
      </c>
      <c r="C175" t="s">
        <v>732</v>
      </c>
      <c r="D175" t="s">
        <v>599</v>
      </c>
      <c r="E175">
        <v>8</v>
      </c>
      <c r="G175" t="str">
        <f t="shared" si="8"/>
        <v>''' &lt;summary&gt;Kang Xi Radical № 173 雨 (yǔ; rain)&lt;/summary&gt;\n&lt;FieldDisplayName("yǔ")&gt;\n[Rain] = 173</v>
      </c>
      <c r="H175">
        <f t="shared" si="9"/>
        <v>1</v>
      </c>
      <c r="I175" t="str">
        <f t="shared" si="10"/>
        <v>Case "雨"c: Return 173</v>
      </c>
      <c r="J175" t="str">
        <f t="shared" si="11"/>
        <v>Case 173: Return "雨"c</v>
      </c>
    </row>
    <row r="176" spans="1:10" x14ac:dyDescent="0.25">
      <c r="A176">
        <v>174</v>
      </c>
      <c r="B176" t="s">
        <v>733</v>
      </c>
      <c r="C176" t="s">
        <v>734</v>
      </c>
      <c r="D176" t="s">
        <v>735</v>
      </c>
      <c r="E176">
        <v>8</v>
      </c>
      <c r="G176" t="str">
        <f t="shared" si="8"/>
        <v>''' &lt;summary&gt;Kang Xi Radical № 174 青 (qīng; blue)&lt;/summary&gt;\n&lt;FieldDisplayName("qīng")&gt;\n[Blue] = 174</v>
      </c>
      <c r="H176">
        <f t="shared" si="9"/>
        <v>1</v>
      </c>
      <c r="I176" t="str">
        <f t="shared" si="10"/>
        <v>Case "青"c: Return 174</v>
      </c>
      <c r="J176" t="str">
        <f t="shared" si="11"/>
        <v>Case 174: Return "青"c</v>
      </c>
    </row>
    <row r="177" spans="1:10" x14ac:dyDescent="0.25">
      <c r="A177">
        <v>175</v>
      </c>
      <c r="B177" t="s">
        <v>736</v>
      </c>
      <c r="C177" t="s">
        <v>737</v>
      </c>
      <c r="D177" t="s">
        <v>738</v>
      </c>
      <c r="E177">
        <v>8</v>
      </c>
      <c r="G177" t="str">
        <f t="shared" si="8"/>
        <v>''' &lt;summary&gt;Kang Xi Radical № 175 非 (fēi; wrong)&lt;/summary&gt;\n&lt;FieldDisplayName("fēi")&gt;\n[Wrong] = 175</v>
      </c>
      <c r="H177">
        <f t="shared" si="9"/>
        <v>1</v>
      </c>
      <c r="I177" t="str">
        <f t="shared" si="10"/>
        <v>Case "非"c: Return 175</v>
      </c>
      <c r="J177" t="str">
        <f t="shared" si="11"/>
        <v>Case 175: Return "非"c</v>
      </c>
    </row>
    <row r="178" spans="1:10" x14ac:dyDescent="0.25">
      <c r="A178">
        <v>176</v>
      </c>
      <c r="B178" t="s">
        <v>739</v>
      </c>
      <c r="C178" t="s">
        <v>740</v>
      </c>
      <c r="D178" t="s">
        <v>741</v>
      </c>
      <c r="E178">
        <v>9</v>
      </c>
      <c r="G178" t="str">
        <f t="shared" si="8"/>
        <v>''' &lt;summary&gt;Kang Xi Radical № 176 面 (miàn; face)&lt;/summary&gt;\n&lt;FieldDisplayName("miàn")&gt;\n[Face] = 176</v>
      </c>
      <c r="H178">
        <f t="shared" si="9"/>
        <v>1</v>
      </c>
      <c r="I178" t="str">
        <f t="shared" si="10"/>
        <v>Case "面"c: Return 176</v>
      </c>
      <c r="J178" t="str">
        <f t="shared" si="11"/>
        <v>Case 176: Return "面"c</v>
      </c>
    </row>
    <row r="179" spans="1:10" x14ac:dyDescent="0.25">
      <c r="A179">
        <v>177</v>
      </c>
      <c r="B179" t="s">
        <v>742</v>
      </c>
      <c r="C179" t="s">
        <v>743</v>
      </c>
      <c r="D179" t="s">
        <v>744</v>
      </c>
      <c r="E179">
        <v>9</v>
      </c>
      <c r="G179" t="str">
        <f t="shared" si="8"/>
        <v>''' &lt;summary&gt;Kang Xi Radical № 177 革 (gé; leather)&lt;/summary&gt;\n&lt;FieldDisplayName("gé")&gt;\n[Leather] = 177</v>
      </c>
      <c r="H179">
        <f t="shared" si="9"/>
        <v>1</v>
      </c>
      <c r="I179" t="str">
        <f t="shared" si="10"/>
        <v>Case "革"c: Return 177</v>
      </c>
      <c r="J179" t="str">
        <f t="shared" si="11"/>
        <v>Case 177: Return "革"c</v>
      </c>
    </row>
    <row r="180" spans="1:10" x14ac:dyDescent="0.25">
      <c r="A180">
        <v>178</v>
      </c>
      <c r="B180" t="s">
        <v>745</v>
      </c>
      <c r="C180" t="s">
        <v>746</v>
      </c>
      <c r="D180" t="s">
        <v>747</v>
      </c>
      <c r="E180">
        <v>4</v>
      </c>
      <c r="G180" t="str">
        <f t="shared" si="8"/>
        <v>''' &lt;summary&gt;Kang Xi Radical № 178 韦 (wěi; soft leather)&lt;/summary&gt;\n&lt;FieldDisplayName("wěi")&gt;\n[SoftLeather] = 178</v>
      </c>
      <c r="H180">
        <f t="shared" si="9"/>
        <v>1</v>
      </c>
      <c r="I180" t="str">
        <f t="shared" si="10"/>
        <v>Case "韦"c: Return 178</v>
      </c>
      <c r="J180" t="str">
        <f t="shared" si="11"/>
        <v>Case 178: Return "韦"c</v>
      </c>
    </row>
    <row r="181" spans="1:10" x14ac:dyDescent="0.25">
      <c r="A181">
        <v>179</v>
      </c>
      <c r="B181" t="s">
        <v>748</v>
      </c>
      <c r="C181" t="s">
        <v>749</v>
      </c>
      <c r="D181" t="s">
        <v>750</v>
      </c>
      <c r="E181">
        <v>9</v>
      </c>
      <c r="G181" t="str">
        <f t="shared" si="8"/>
        <v>''' &lt;summary&gt;Kang Xi Radical № 179 韭 (jiǔ; leek)&lt;/summary&gt;\n&lt;FieldDisplayName("jiǔ")&gt;\n[Leek] = 179</v>
      </c>
      <c r="H181">
        <f t="shared" si="9"/>
        <v>1</v>
      </c>
      <c r="I181" t="str">
        <f t="shared" si="10"/>
        <v>Case "韭"c: Return 179</v>
      </c>
      <c r="J181" t="str">
        <f t="shared" si="11"/>
        <v>Case 179: Return "韭"c</v>
      </c>
    </row>
    <row r="182" spans="1:10" x14ac:dyDescent="0.25">
      <c r="A182">
        <v>180</v>
      </c>
      <c r="B182" t="s">
        <v>751</v>
      </c>
      <c r="C182" t="s">
        <v>752</v>
      </c>
      <c r="D182" t="s">
        <v>753</v>
      </c>
      <c r="E182">
        <v>9</v>
      </c>
      <c r="G182" t="str">
        <f t="shared" si="8"/>
        <v>''' &lt;summary&gt;Kang Xi Radical № 180 音 (yīn; sound)&lt;/summary&gt;\n&lt;FieldDisplayName("yīn")&gt;\n[Sound] = 180</v>
      </c>
      <c r="H182">
        <f t="shared" si="9"/>
        <v>1</v>
      </c>
      <c r="I182" t="str">
        <f t="shared" si="10"/>
        <v>Case "音"c: Return 180</v>
      </c>
      <c r="J182" t="str">
        <f t="shared" si="11"/>
        <v>Case 180: Return "音"c</v>
      </c>
    </row>
    <row r="183" spans="1:10" x14ac:dyDescent="0.25">
      <c r="A183">
        <v>181</v>
      </c>
      <c r="B183" t="s">
        <v>754</v>
      </c>
      <c r="C183" t="s">
        <v>755</v>
      </c>
      <c r="D183" t="s">
        <v>756</v>
      </c>
      <c r="E183">
        <v>6</v>
      </c>
      <c r="G183" t="str">
        <f t="shared" si="8"/>
        <v>''' &lt;summary&gt;Kang Xi Radical № 181 页 (yè; page)&lt;/summary&gt;\n&lt;FieldDisplayName("yè")&gt;\n[Page] = 181</v>
      </c>
      <c r="H183">
        <f t="shared" si="9"/>
        <v>1</v>
      </c>
      <c r="I183" t="str">
        <f t="shared" si="10"/>
        <v>Case "页"c: Return 181</v>
      </c>
      <c r="J183" t="str">
        <f t="shared" si="11"/>
        <v>Case 181: Return "页"c</v>
      </c>
    </row>
    <row r="184" spans="1:10" x14ac:dyDescent="0.25">
      <c r="A184">
        <v>182</v>
      </c>
      <c r="B184" t="s">
        <v>757</v>
      </c>
      <c r="C184" t="s">
        <v>758</v>
      </c>
      <c r="D184" t="s">
        <v>759</v>
      </c>
      <c r="E184">
        <v>4</v>
      </c>
      <c r="G184" t="str">
        <f t="shared" si="8"/>
        <v>''' &lt;summary&gt;Kang Xi Radical № 182 风 (fēng; wind)&lt;/summary&gt;\n&lt;FieldDisplayName("fēng")&gt;\n[Wind] = 182</v>
      </c>
      <c r="H184">
        <f t="shared" si="9"/>
        <v>1</v>
      </c>
      <c r="I184" t="str">
        <f t="shared" si="10"/>
        <v>Case "风"c: Return 182</v>
      </c>
      <c r="J184" t="str">
        <f t="shared" si="11"/>
        <v>Case 182: Return "风"c</v>
      </c>
    </row>
    <row r="185" spans="1:10" x14ac:dyDescent="0.25">
      <c r="A185">
        <v>183</v>
      </c>
      <c r="B185" t="s">
        <v>760</v>
      </c>
      <c r="C185" t="s">
        <v>761</v>
      </c>
      <c r="D185" t="s">
        <v>738</v>
      </c>
      <c r="E185">
        <v>4</v>
      </c>
      <c r="G185" t="str">
        <f t="shared" si="8"/>
        <v>''' &lt;summary&gt;Kang Xi Radical № 183 飞 (fēi; fly)&lt;/summary&gt;\n&lt;FieldDisplayName("fēi")&gt;\n[Fly] = 183</v>
      </c>
      <c r="H185">
        <f t="shared" si="9"/>
        <v>1</v>
      </c>
      <c r="I185" t="str">
        <f t="shared" si="10"/>
        <v>Case "飞"c: Return 183</v>
      </c>
      <c r="J185" t="str">
        <f t="shared" si="11"/>
        <v>Case 183: Return "飞"c</v>
      </c>
    </row>
    <row r="186" spans="1:10" x14ac:dyDescent="0.25">
      <c r="A186">
        <v>184</v>
      </c>
      <c r="B186" t="s">
        <v>762</v>
      </c>
      <c r="C186" t="s">
        <v>763</v>
      </c>
      <c r="D186" t="s">
        <v>301</v>
      </c>
      <c r="E186">
        <v>3</v>
      </c>
      <c r="F186" t="s">
        <v>764</v>
      </c>
      <c r="G186" t="str">
        <f t="shared" si="8"/>
        <v>''' &lt;summary&gt;Kang Xi Radical № 184 饣 (shí; eat)&lt;/summary&gt;\n''' &lt;remarks&gt;Variants are: 飠 食&lt;/remarks&gt;\n&lt;FieldDisplayName("shí")&gt;\n[Eat] = 184</v>
      </c>
      <c r="H186">
        <f t="shared" si="9"/>
        <v>1</v>
      </c>
      <c r="I186" t="str">
        <f t="shared" si="10"/>
        <v>Case "饣"c, "飠"c, "食"c: Return 184</v>
      </c>
      <c r="J186" t="str">
        <f t="shared" si="11"/>
        <v>Case 184: Return "饣"c</v>
      </c>
    </row>
    <row r="187" spans="1:10" x14ac:dyDescent="0.25">
      <c r="A187">
        <v>185</v>
      </c>
      <c r="B187" t="s">
        <v>765</v>
      </c>
      <c r="C187" t="s">
        <v>766</v>
      </c>
      <c r="D187" t="s">
        <v>423</v>
      </c>
      <c r="E187">
        <v>9</v>
      </c>
      <c r="G187" t="str">
        <f t="shared" si="8"/>
        <v>''' &lt;summary&gt;Kang Xi Radical № 185 首 (shǒu; head)&lt;/summary&gt;\n&lt;FieldDisplayName("shǒu")&gt;\n[Head] = 185</v>
      </c>
      <c r="H187">
        <f t="shared" si="9"/>
        <v>1</v>
      </c>
      <c r="I187" t="str">
        <f t="shared" si="10"/>
        <v>Case "首"c: Return 185</v>
      </c>
      <c r="J187" t="str">
        <f t="shared" si="11"/>
        <v>Case 185: Return "首"c</v>
      </c>
    </row>
    <row r="188" spans="1:10" x14ac:dyDescent="0.25">
      <c r="A188">
        <v>186</v>
      </c>
      <c r="B188" t="s">
        <v>767</v>
      </c>
      <c r="C188" t="s">
        <v>768</v>
      </c>
      <c r="D188" t="s">
        <v>769</v>
      </c>
      <c r="E188">
        <v>9</v>
      </c>
      <c r="G188" t="str">
        <f t="shared" si="8"/>
        <v>''' &lt;summary&gt;Kang Xi Radical № 186 香 (xiāng; fragrant)&lt;/summary&gt;\n&lt;FieldDisplayName("xiāng")&gt;\n[Fragrant] = 186</v>
      </c>
      <c r="H188">
        <f t="shared" si="9"/>
        <v>1</v>
      </c>
      <c r="I188" t="str">
        <f t="shared" si="10"/>
        <v>Case "香"c: Return 186</v>
      </c>
      <c r="J188" t="str">
        <f t="shared" si="11"/>
        <v>Case 186: Return "香"c</v>
      </c>
    </row>
    <row r="189" spans="1:10" x14ac:dyDescent="0.25">
      <c r="A189">
        <v>187</v>
      </c>
      <c r="B189" t="s">
        <v>770</v>
      </c>
      <c r="C189" t="s">
        <v>771</v>
      </c>
      <c r="D189" t="s">
        <v>772</v>
      </c>
      <c r="E189">
        <v>3</v>
      </c>
      <c r="G189" t="str">
        <f t="shared" si="8"/>
        <v>''' &lt;summary&gt;Kang Xi Radical № 187 马 (mǎ; horse)&lt;/summary&gt;\n&lt;FieldDisplayName("mǎ")&gt;\n[Horse] = 187</v>
      </c>
      <c r="H189">
        <f t="shared" si="9"/>
        <v>1</v>
      </c>
      <c r="I189" t="str">
        <f t="shared" si="10"/>
        <v>Case "马"c: Return 187</v>
      </c>
      <c r="J189" t="str">
        <f t="shared" si="11"/>
        <v>Case 187: Return "马"c</v>
      </c>
    </row>
    <row r="190" spans="1:10" x14ac:dyDescent="0.25">
      <c r="A190">
        <v>188</v>
      </c>
      <c r="B190" t="s">
        <v>773</v>
      </c>
      <c r="C190" t="s">
        <v>774</v>
      </c>
      <c r="D190" t="s">
        <v>673</v>
      </c>
      <c r="E190">
        <v>9</v>
      </c>
      <c r="G190" t="str">
        <f t="shared" si="8"/>
        <v>''' &lt;summary&gt;Kang Xi Radical № 188 骨 (gǔ; bone)&lt;/summary&gt;\n&lt;FieldDisplayName("gǔ")&gt;\n[Bone] = 188</v>
      </c>
      <c r="H190">
        <f t="shared" si="9"/>
        <v>1</v>
      </c>
      <c r="I190" t="str">
        <f t="shared" si="10"/>
        <v>Case "骨"c: Return 188</v>
      </c>
      <c r="J190" t="str">
        <f t="shared" si="11"/>
        <v>Case 188: Return "骨"c</v>
      </c>
    </row>
    <row r="191" spans="1:10" x14ac:dyDescent="0.25">
      <c r="A191">
        <v>189</v>
      </c>
      <c r="B191" t="s">
        <v>775</v>
      </c>
      <c r="C191" t="s">
        <v>776</v>
      </c>
      <c r="D191" t="s">
        <v>777</v>
      </c>
      <c r="E191">
        <v>10</v>
      </c>
      <c r="G191" t="str">
        <f t="shared" si="8"/>
        <v>''' &lt;summary&gt;Kang Xi Radical № 189 高 (gāo; high)&lt;/summary&gt;\n&lt;FieldDisplayName("gāo")&gt;\n[High] = 189</v>
      </c>
      <c r="H191">
        <f t="shared" si="9"/>
        <v>1</v>
      </c>
      <c r="I191" t="str">
        <f t="shared" si="10"/>
        <v>Case "高"c: Return 189</v>
      </c>
      <c r="J191" t="str">
        <f t="shared" si="11"/>
        <v>Case 189: Return "高"c</v>
      </c>
    </row>
    <row r="192" spans="1:10" x14ac:dyDescent="0.25">
      <c r="A192">
        <v>190</v>
      </c>
      <c r="B192" t="s">
        <v>778</v>
      </c>
      <c r="C192" t="s">
        <v>779</v>
      </c>
      <c r="D192" t="s">
        <v>780</v>
      </c>
      <c r="E192">
        <v>10</v>
      </c>
      <c r="G192" t="str">
        <f t="shared" si="8"/>
        <v>''' &lt;summary&gt;Kang Xi Radical № 190 髟 (biāo; long hair)&lt;/summary&gt;\n&lt;FieldDisplayName("biāo")&gt;\n[LongHair] = 190</v>
      </c>
      <c r="H192">
        <f t="shared" si="9"/>
        <v>1</v>
      </c>
      <c r="I192" t="str">
        <f t="shared" si="10"/>
        <v>Case "髟"c: Return 190</v>
      </c>
      <c r="J192" t="str">
        <f t="shared" si="11"/>
        <v>Case 190: Return "髟"c</v>
      </c>
    </row>
    <row r="193" spans="1:10" x14ac:dyDescent="0.25">
      <c r="A193">
        <v>191</v>
      </c>
      <c r="B193" t="s">
        <v>781</v>
      </c>
      <c r="C193" t="s">
        <v>782</v>
      </c>
      <c r="D193" t="s">
        <v>676</v>
      </c>
      <c r="E193">
        <v>10</v>
      </c>
      <c r="G193" t="str">
        <f t="shared" si="8"/>
        <v>''' &lt;summary&gt;Kang Xi Radical № 191 鬥 (dòu; fight)&lt;/summary&gt;\n&lt;FieldDisplayName("dòu")&gt;\n[Fight] = 191</v>
      </c>
      <c r="H193">
        <f t="shared" si="9"/>
        <v>1</v>
      </c>
      <c r="I193" t="str">
        <f t="shared" si="10"/>
        <v>Case "鬥"c: Return 191</v>
      </c>
      <c r="J193" t="str">
        <f t="shared" si="11"/>
        <v>Case 191: Return "鬥"c</v>
      </c>
    </row>
    <row r="194" spans="1:10" x14ac:dyDescent="0.25">
      <c r="A194">
        <v>192</v>
      </c>
      <c r="B194" t="s">
        <v>783</v>
      </c>
      <c r="C194" t="s">
        <v>784</v>
      </c>
      <c r="D194" t="s">
        <v>785</v>
      </c>
      <c r="E194">
        <v>10</v>
      </c>
      <c r="G194" t="str">
        <f t="shared" si="8"/>
        <v>''' &lt;summary&gt;Kang Xi Radical № 192 鬯 (chàng; sacrificial wine)&lt;/summary&gt;\n&lt;FieldDisplayName("chàng")&gt;\n[SacrificialWine] = 192</v>
      </c>
      <c r="H194">
        <f t="shared" si="9"/>
        <v>1</v>
      </c>
      <c r="I194" t="str">
        <f t="shared" si="10"/>
        <v>Case "鬯"c: Return 192</v>
      </c>
      <c r="J194" t="str">
        <f t="shared" si="11"/>
        <v>Case 192: Return "鬯"c</v>
      </c>
    </row>
    <row r="195" spans="1:10" x14ac:dyDescent="0.25">
      <c r="A195">
        <v>193</v>
      </c>
      <c r="B195" t="s">
        <v>786</v>
      </c>
      <c r="C195" t="s">
        <v>787</v>
      </c>
      <c r="D195" t="s">
        <v>286</v>
      </c>
      <c r="E195">
        <v>10</v>
      </c>
      <c r="G195" t="str">
        <f t="shared" si="8"/>
        <v>''' &lt;summary&gt;Kang Xi Radical № 193 鬲 (lì; cauldron)&lt;/summary&gt;\n&lt;FieldDisplayName("lì")&gt;\n[Cauldron] = 193</v>
      </c>
      <c r="H195">
        <f t="shared" si="9"/>
        <v>1</v>
      </c>
      <c r="I195" t="str">
        <f t="shared" si="10"/>
        <v>Case "鬲"c: Return 193</v>
      </c>
      <c r="J195" t="str">
        <f t="shared" si="11"/>
        <v>Case 193: Return "鬲"c</v>
      </c>
    </row>
    <row r="196" spans="1:10" x14ac:dyDescent="0.25">
      <c r="A196">
        <v>194</v>
      </c>
      <c r="B196" t="s">
        <v>788</v>
      </c>
      <c r="C196" t="s">
        <v>789</v>
      </c>
      <c r="D196" t="s">
        <v>790</v>
      </c>
      <c r="E196">
        <v>9</v>
      </c>
      <c r="G196" t="str">
        <f t="shared" ref="G196:G216" si="12">"''' &lt;summary&gt;Kang Xi Radical № " &amp; A196 &amp; " " &amp; B196 &amp; " ("&amp;D196&amp;"; "&amp;C196&amp;")&lt;/summary&gt;"&amp;IF(F196&lt;&gt;"","\n''' &lt;remarks&gt;Variants are: "&amp;F196&amp;"&lt;/remarks&gt;","")&amp;"\n&lt;FieldDisplayName("""&amp; D196 &amp; """)&gt;\n["&amp;SUBSTITUTE(PROPER(C196)," ","")&amp;IF(H196&gt;1,"_"&amp;SUBSTITUTE(PROPER(D196)," ",""),"")&amp;"] = " &amp; A196</f>
        <v>''' &lt;summary&gt;Kang Xi Radical № 194 鬼 (guǐ; ghost)&lt;/summary&gt;\n&lt;FieldDisplayName("guǐ")&gt;\n[Ghost] = 194</v>
      </c>
      <c r="H196">
        <f t="shared" ref="H196:H216" si="13">COUNTIF(C$3:C$216,"="&amp;C196)</f>
        <v>1</v>
      </c>
      <c r="I196" t="str">
        <f t="shared" ref="I196:I216" si="14">"Case """&amp;B196&amp;"""c"&amp;IF(F196&lt;&gt;"",", """&amp;SUBSTITUTE(F196," ","""c, """)&amp;"""c","")&amp;": Return "&amp; A196</f>
        <v>Case "鬼"c: Return 194</v>
      </c>
      <c r="J196" t="str">
        <f t="shared" ref="J196:J216" si="15">"Case "&amp;A196&amp;": Return """&amp;B196&amp;"""c"</f>
        <v>Case 194: Return "鬼"c</v>
      </c>
    </row>
    <row r="197" spans="1:10" x14ac:dyDescent="0.25">
      <c r="A197">
        <v>195</v>
      </c>
      <c r="B197" t="s">
        <v>791</v>
      </c>
      <c r="C197" t="s">
        <v>792</v>
      </c>
      <c r="D197" t="s">
        <v>793</v>
      </c>
      <c r="E197">
        <v>8</v>
      </c>
      <c r="G197" t="str">
        <f t="shared" si="12"/>
        <v>''' &lt;summary&gt;Kang Xi Radical № 195 鱼 (yú; fish)&lt;/summary&gt;\n&lt;FieldDisplayName("yú")&gt;\n[Fish] = 195</v>
      </c>
      <c r="H197">
        <f t="shared" si="13"/>
        <v>1</v>
      </c>
      <c r="I197" t="str">
        <f t="shared" si="14"/>
        <v>Case "鱼"c: Return 195</v>
      </c>
      <c r="J197" t="str">
        <f t="shared" si="15"/>
        <v>Case 195: Return "鱼"c</v>
      </c>
    </row>
    <row r="198" spans="1:10" x14ac:dyDescent="0.25">
      <c r="A198">
        <v>196</v>
      </c>
      <c r="B198" t="s">
        <v>794</v>
      </c>
      <c r="C198" t="s">
        <v>795</v>
      </c>
      <c r="D198" t="s">
        <v>796</v>
      </c>
      <c r="E198">
        <v>5</v>
      </c>
      <c r="G198" t="str">
        <f t="shared" si="12"/>
        <v>''' &lt;summary&gt;Kang Xi Radical № 196 鸟 (niǎo; bird)&lt;/summary&gt;\n&lt;FieldDisplayName("niǎo")&gt;\n[Bird] = 196</v>
      </c>
      <c r="H198">
        <f t="shared" si="13"/>
        <v>1</v>
      </c>
      <c r="I198" t="str">
        <f t="shared" si="14"/>
        <v>Case "鸟"c: Return 196</v>
      </c>
      <c r="J198" t="str">
        <f t="shared" si="15"/>
        <v>Case 196: Return "鸟"c</v>
      </c>
    </row>
    <row r="199" spans="1:10" x14ac:dyDescent="0.25">
      <c r="A199">
        <v>197</v>
      </c>
      <c r="B199" t="s">
        <v>797</v>
      </c>
      <c r="C199" t="s">
        <v>798</v>
      </c>
      <c r="D199" t="s">
        <v>799</v>
      </c>
      <c r="E199">
        <v>7</v>
      </c>
      <c r="G199" t="str">
        <f t="shared" si="12"/>
        <v>''' &lt;summary&gt;Kang Xi Radical № 197 卤 (lǔ; salty)&lt;/summary&gt;\n&lt;FieldDisplayName("lǔ")&gt;\n[Salty] = 197</v>
      </c>
      <c r="H199">
        <f t="shared" si="13"/>
        <v>1</v>
      </c>
      <c r="I199" t="str">
        <f t="shared" si="14"/>
        <v>Case "卤"c: Return 197</v>
      </c>
      <c r="J199" t="str">
        <f t="shared" si="15"/>
        <v>Case 197: Return "卤"c</v>
      </c>
    </row>
    <row r="200" spans="1:10" x14ac:dyDescent="0.25">
      <c r="A200">
        <v>198</v>
      </c>
      <c r="B200" t="s">
        <v>800</v>
      </c>
      <c r="C200" t="s">
        <v>801</v>
      </c>
      <c r="D200" t="s">
        <v>802</v>
      </c>
      <c r="E200">
        <v>11</v>
      </c>
      <c r="G200" t="str">
        <f t="shared" si="12"/>
        <v>''' &lt;summary&gt;Kang Xi Radical № 198 鹿 (lù; deer)&lt;/summary&gt;\n&lt;FieldDisplayName("lù")&gt;\n[Deer] = 198</v>
      </c>
      <c r="H200">
        <f t="shared" si="13"/>
        <v>1</v>
      </c>
      <c r="I200" t="str">
        <f t="shared" si="14"/>
        <v>Case "鹿"c: Return 198</v>
      </c>
      <c r="J200" t="str">
        <f t="shared" si="15"/>
        <v>Case 198: Return "鹿"c</v>
      </c>
    </row>
    <row r="201" spans="1:10" x14ac:dyDescent="0.25">
      <c r="A201">
        <v>199</v>
      </c>
      <c r="B201" t="s">
        <v>803</v>
      </c>
      <c r="C201" t="s">
        <v>804</v>
      </c>
      <c r="D201" t="s">
        <v>805</v>
      </c>
      <c r="E201">
        <v>7</v>
      </c>
      <c r="G201" t="str">
        <f t="shared" si="12"/>
        <v>''' &lt;summary&gt;Kang Xi Radical № 199 麦 (mài; wheat)&lt;/summary&gt;\n&lt;FieldDisplayName("mài")&gt;\n[Wheat] = 199</v>
      </c>
      <c r="H201">
        <f t="shared" si="13"/>
        <v>1</v>
      </c>
      <c r="I201" t="str">
        <f t="shared" si="14"/>
        <v>Case "麦"c: Return 199</v>
      </c>
      <c r="J201" t="str">
        <f t="shared" si="15"/>
        <v>Case 199: Return "麦"c</v>
      </c>
    </row>
    <row r="202" spans="1:10" x14ac:dyDescent="0.25">
      <c r="A202">
        <v>200</v>
      </c>
      <c r="B202" t="s">
        <v>806</v>
      </c>
      <c r="C202" t="s">
        <v>807</v>
      </c>
      <c r="D202" t="s">
        <v>808</v>
      </c>
      <c r="E202">
        <v>11</v>
      </c>
      <c r="G202" t="str">
        <f t="shared" si="12"/>
        <v>''' &lt;summary&gt;Kang Xi Radical № 200 麻 (má; hemp)&lt;/summary&gt;\n&lt;FieldDisplayName("má")&gt;\n[Hemp] = 200</v>
      </c>
      <c r="H202">
        <f t="shared" si="13"/>
        <v>1</v>
      </c>
      <c r="I202" t="str">
        <f t="shared" si="14"/>
        <v>Case "麻"c: Return 200</v>
      </c>
      <c r="J202" t="str">
        <f t="shared" si="15"/>
        <v>Case 200: Return "麻"c</v>
      </c>
    </row>
    <row r="203" spans="1:10" x14ac:dyDescent="0.25">
      <c r="A203">
        <v>201</v>
      </c>
      <c r="B203" t="s">
        <v>809</v>
      </c>
      <c r="C203" t="s">
        <v>810</v>
      </c>
      <c r="D203" t="s">
        <v>811</v>
      </c>
      <c r="E203">
        <v>11</v>
      </c>
      <c r="G203" t="str">
        <f t="shared" si="12"/>
        <v>''' &lt;summary&gt;Kang Xi Radical № 201 黃 (huáng; yellow)&lt;/summary&gt;\n&lt;FieldDisplayName("huáng")&gt;\n[Yellow] = 201</v>
      </c>
      <c r="H203">
        <f t="shared" si="13"/>
        <v>1</v>
      </c>
      <c r="I203" t="str">
        <f t="shared" si="14"/>
        <v>Case "黃"c: Return 201</v>
      </c>
      <c r="J203" t="str">
        <f t="shared" si="15"/>
        <v>Case 201: Return "黃"c</v>
      </c>
    </row>
    <row r="204" spans="1:10" x14ac:dyDescent="0.25">
      <c r="A204">
        <v>202</v>
      </c>
      <c r="B204" t="s">
        <v>812</v>
      </c>
      <c r="C204" t="s">
        <v>813</v>
      </c>
      <c r="D204" t="s">
        <v>814</v>
      </c>
      <c r="E204">
        <v>12</v>
      </c>
      <c r="G204" t="str">
        <f t="shared" si="12"/>
        <v>''' &lt;summary&gt;Kang Xi Radical № 202 黍 (shǔ; millet)&lt;/summary&gt;\n&lt;FieldDisplayName("shǔ")&gt;\n[Millet] = 202</v>
      </c>
      <c r="H204">
        <f t="shared" si="13"/>
        <v>1</v>
      </c>
      <c r="I204" t="str">
        <f t="shared" si="14"/>
        <v>Case "黍"c: Return 202</v>
      </c>
      <c r="J204" t="str">
        <f t="shared" si="15"/>
        <v>Case 202: Return "黍"c</v>
      </c>
    </row>
    <row r="205" spans="1:10" x14ac:dyDescent="0.25">
      <c r="A205">
        <v>203</v>
      </c>
      <c r="B205" t="s">
        <v>815</v>
      </c>
      <c r="C205" t="s">
        <v>816</v>
      </c>
      <c r="D205" t="s">
        <v>817</v>
      </c>
      <c r="E205">
        <v>12</v>
      </c>
      <c r="G205" t="str">
        <f t="shared" si="12"/>
        <v>''' &lt;summary&gt;Kang Xi Radical № 203 黑 (hēi; black)&lt;/summary&gt;\n&lt;FieldDisplayName("hēi")&gt;\n[Black] = 203</v>
      </c>
      <c r="H205">
        <f t="shared" si="13"/>
        <v>1</v>
      </c>
      <c r="I205" t="str">
        <f t="shared" si="14"/>
        <v>Case "黑"c: Return 203</v>
      </c>
      <c r="J205" t="str">
        <f t="shared" si="15"/>
        <v>Case 203: Return "黑"c</v>
      </c>
    </row>
    <row r="206" spans="1:10" x14ac:dyDescent="0.25">
      <c r="A206">
        <v>204</v>
      </c>
      <c r="B206" t="s">
        <v>818</v>
      </c>
      <c r="C206" t="s">
        <v>819</v>
      </c>
      <c r="D206" t="s">
        <v>460</v>
      </c>
      <c r="E206">
        <v>12</v>
      </c>
      <c r="G206" t="str">
        <f t="shared" si="12"/>
        <v>''' &lt;summary&gt;Kang Xi Radical № 204 黹 (zhǐ; embroidery)&lt;/summary&gt;\n&lt;FieldDisplayName("zhǐ")&gt;\n[Embroidery] = 204</v>
      </c>
      <c r="H206">
        <f t="shared" si="13"/>
        <v>1</v>
      </c>
      <c r="I206" t="str">
        <f t="shared" si="14"/>
        <v>Case "黹"c: Return 204</v>
      </c>
      <c r="J206" t="str">
        <f t="shared" si="15"/>
        <v>Case 204: Return "黹"c</v>
      </c>
    </row>
    <row r="207" spans="1:10" x14ac:dyDescent="0.25">
      <c r="A207">
        <v>205</v>
      </c>
      <c r="B207" t="s">
        <v>820</v>
      </c>
      <c r="C207" t="s">
        <v>821</v>
      </c>
      <c r="D207" t="s">
        <v>556</v>
      </c>
      <c r="E207">
        <v>8</v>
      </c>
      <c r="G207" t="str">
        <f t="shared" si="12"/>
        <v>''' &lt;summary&gt;Kang Xi Radical № 205 黾 (mǐn; frog)&lt;/summary&gt;\n&lt;FieldDisplayName("mǐn")&gt;\n[Frog] = 205</v>
      </c>
      <c r="H207">
        <f t="shared" si="13"/>
        <v>1</v>
      </c>
      <c r="I207" t="str">
        <f t="shared" si="14"/>
        <v>Case "黾"c: Return 205</v>
      </c>
      <c r="J207" t="str">
        <f t="shared" si="15"/>
        <v>Case 205: Return "黾"c</v>
      </c>
    </row>
    <row r="208" spans="1:10" x14ac:dyDescent="0.25">
      <c r="A208">
        <v>206</v>
      </c>
      <c r="B208" t="s">
        <v>822</v>
      </c>
      <c r="C208" t="s">
        <v>823</v>
      </c>
      <c r="D208" t="s">
        <v>824</v>
      </c>
      <c r="E208">
        <v>12</v>
      </c>
      <c r="G208" t="str">
        <f t="shared" si="12"/>
        <v>''' &lt;summary&gt;Kang Xi Radical № 206 鼎 (dǐng; tripod)&lt;/summary&gt;\n&lt;FieldDisplayName("dǐng")&gt;\n[Tripod] = 206</v>
      </c>
      <c r="H208">
        <f t="shared" si="13"/>
        <v>1</v>
      </c>
      <c r="I208" t="str">
        <f t="shared" si="14"/>
        <v>Case "鼎"c: Return 206</v>
      </c>
      <c r="J208" t="str">
        <f t="shared" si="15"/>
        <v>Case 206: Return "鼎"c</v>
      </c>
    </row>
    <row r="209" spans="1:10" x14ac:dyDescent="0.25">
      <c r="A209">
        <v>207</v>
      </c>
      <c r="B209" t="s">
        <v>825</v>
      </c>
      <c r="C209" t="s">
        <v>826</v>
      </c>
      <c r="D209" t="s">
        <v>673</v>
      </c>
      <c r="E209">
        <v>13</v>
      </c>
      <c r="G209" t="str">
        <f t="shared" si="12"/>
        <v>''' &lt;summary&gt;Kang Xi Radical № 207 鼓 (gǔ; drum)&lt;/summary&gt;\n&lt;FieldDisplayName("gǔ")&gt;\n[Drum] = 207</v>
      </c>
      <c r="H209">
        <f t="shared" si="13"/>
        <v>1</v>
      </c>
      <c r="I209" t="str">
        <f t="shared" si="14"/>
        <v>Case "鼓"c: Return 207</v>
      </c>
      <c r="J209" t="str">
        <f t="shared" si="15"/>
        <v>Case 207: Return "鼓"c</v>
      </c>
    </row>
    <row r="210" spans="1:10" x14ac:dyDescent="0.25">
      <c r="A210">
        <v>208</v>
      </c>
      <c r="B210" t="s">
        <v>827</v>
      </c>
      <c r="C210" t="s">
        <v>828</v>
      </c>
      <c r="D210" t="s">
        <v>814</v>
      </c>
      <c r="E210">
        <v>13</v>
      </c>
      <c r="G210" t="str">
        <f t="shared" si="12"/>
        <v>''' &lt;summary&gt;Kang Xi Radical № 208 鼠 (shǔ; rat)&lt;/summary&gt;\n&lt;FieldDisplayName("shǔ")&gt;\n[Rat] = 208</v>
      </c>
      <c r="H210">
        <f t="shared" si="13"/>
        <v>1</v>
      </c>
      <c r="I210" t="str">
        <f t="shared" si="14"/>
        <v>Case "鼠"c: Return 208</v>
      </c>
      <c r="J210" t="str">
        <f t="shared" si="15"/>
        <v>Case 208: Return "鼠"c</v>
      </c>
    </row>
    <row r="211" spans="1:10" x14ac:dyDescent="0.25">
      <c r="A211">
        <v>209</v>
      </c>
      <c r="B211" t="s">
        <v>829</v>
      </c>
      <c r="C211" t="s">
        <v>830</v>
      </c>
      <c r="D211" t="s">
        <v>831</v>
      </c>
      <c r="E211">
        <v>14</v>
      </c>
      <c r="G211" t="str">
        <f t="shared" si="12"/>
        <v>''' &lt;summary&gt;Kang Xi Radical № 209 鼻 (bí; nose)&lt;/summary&gt;\n&lt;FieldDisplayName("bí")&gt;\n[Nose] = 209</v>
      </c>
      <c r="H211">
        <f t="shared" si="13"/>
        <v>1</v>
      </c>
      <c r="I211" t="str">
        <f t="shared" si="14"/>
        <v>Case "鼻"c: Return 209</v>
      </c>
      <c r="J211" t="str">
        <f t="shared" si="15"/>
        <v>Case 209: Return "鼻"c</v>
      </c>
    </row>
    <row r="212" spans="1:10" x14ac:dyDescent="0.25">
      <c r="A212">
        <v>210</v>
      </c>
      <c r="B212" t="s">
        <v>832</v>
      </c>
      <c r="C212" t="s">
        <v>833</v>
      </c>
      <c r="D212" t="s">
        <v>834</v>
      </c>
      <c r="E212">
        <v>6</v>
      </c>
      <c r="G212" t="str">
        <f t="shared" si="12"/>
        <v>''' &lt;summary&gt;Kang Xi Radical № 210 齐 (qí; even)&lt;/summary&gt;\n&lt;FieldDisplayName("qí")&gt;\n[Even] = 210</v>
      </c>
      <c r="H212">
        <f t="shared" si="13"/>
        <v>1</v>
      </c>
      <c r="I212" t="str">
        <f t="shared" si="14"/>
        <v>Case "齐"c: Return 210</v>
      </c>
      <c r="J212" t="str">
        <f t="shared" si="15"/>
        <v>Case 210: Return "齐"c</v>
      </c>
    </row>
    <row r="213" spans="1:10" x14ac:dyDescent="0.25">
      <c r="A213">
        <v>211</v>
      </c>
      <c r="B213" t="s">
        <v>835</v>
      </c>
      <c r="C213" t="s">
        <v>836</v>
      </c>
      <c r="D213" t="s">
        <v>837</v>
      </c>
      <c r="E213">
        <v>8</v>
      </c>
      <c r="G213" t="str">
        <f t="shared" si="12"/>
        <v>''' &lt;summary&gt;Kang Xi Radical № 211 齿 (chǐ; tooth)&lt;/summary&gt;\n&lt;FieldDisplayName("chǐ")&gt;\n[Tooth] = 211</v>
      </c>
      <c r="H213">
        <f t="shared" si="13"/>
        <v>1</v>
      </c>
      <c r="I213" t="str">
        <f t="shared" si="14"/>
        <v>Case "齿"c: Return 211</v>
      </c>
      <c r="J213" t="str">
        <f t="shared" si="15"/>
        <v>Case 211: Return "齿"c</v>
      </c>
    </row>
    <row r="214" spans="1:10" x14ac:dyDescent="0.25">
      <c r="A214">
        <v>212</v>
      </c>
      <c r="B214" t="s">
        <v>838</v>
      </c>
      <c r="C214" t="s">
        <v>839</v>
      </c>
      <c r="D214" t="s">
        <v>840</v>
      </c>
      <c r="E214">
        <v>5</v>
      </c>
      <c r="G214" t="str">
        <f t="shared" si="12"/>
        <v>''' &lt;summary&gt;Kang Xi Radical № 212 龙 (lóng; dragon)&lt;/summary&gt;\n&lt;FieldDisplayName("lóng")&gt;\n[Dragon] = 212</v>
      </c>
      <c r="H214">
        <f t="shared" si="13"/>
        <v>1</v>
      </c>
      <c r="I214" t="str">
        <f t="shared" si="14"/>
        <v>Case "龙"c: Return 212</v>
      </c>
      <c r="J214" t="str">
        <f t="shared" si="15"/>
        <v>Case 212: Return "龙"c</v>
      </c>
    </row>
    <row r="215" spans="1:10" x14ac:dyDescent="0.25">
      <c r="A215">
        <v>213</v>
      </c>
      <c r="B215" t="s">
        <v>841</v>
      </c>
      <c r="C215" t="s">
        <v>842</v>
      </c>
      <c r="D215" t="s">
        <v>843</v>
      </c>
      <c r="E215">
        <v>7</v>
      </c>
      <c r="G215" t="str">
        <f t="shared" si="12"/>
        <v>''' &lt;summary&gt;Kang Xi Radical № 213 龟 (guī; turtle)&lt;/summary&gt;\n&lt;FieldDisplayName("guī")&gt;\n[Turtle] = 213</v>
      </c>
      <c r="H215">
        <f t="shared" si="13"/>
        <v>1</v>
      </c>
      <c r="I215" t="str">
        <f t="shared" si="14"/>
        <v>Case "龟"c: Return 213</v>
      </c>
      <c r="J215" t="str">
        <f t="shared" si="15"/>
        <v>Case 213: Return "龟"c</v>
      </c>
    </row>
    <row r="216" spans="1:10" x14ac:dyDescent="0.25">
      <c r="A216">
        <v>214</v>
      </c>
      <c r="B216" t="s">
        <v>844</v>
      </c>
      <c r="C216" t="s">
        <v>845</v>
      </c>
      <c r="D216" t="s">
        <v>451</v>
      </c>
      <c r="E216">
        <v>17</v>
      </c>
      <c r="G216" t="str">
        <f t="shared" si="12"/>
        <v>''' &lt;summary&gt;Kang Xi Radical № 214 龠 (yuè; flute)&lt;/summary&gt;\n&lt;FieldDisplayName("yuè")&gt;\n[Flute] = 214</v>
      </c>
      <c r="H216">
        <f t="shared" si="13"/>
        <v>1</v>
      </c>
      <c r="I216" t="str">
        <f t="shared" si="14"/>
        <v>Case "龠"c: Return 214</v>
      </c>
      <c r="J216" t="str">
        <f t="shared" si="15"/>
        <v>Case 214: Return "龠"c</v>
      </c>
    </row>
  </sheetData>
  <mergeCells count="1">
    <mergeCell ref="A1:F1"/>
  </mergeCells>
  <conditionalFormatting sqref="C3:D216">
    <cfRule type="expression" dxfId="6" priority="1">
      <formula>COUNTIF(C$3:C$216,"="&amp;C3)&gt;1</formula>
    </cfRule>
  </conditionalFormatting>
  <pageMargins left="0.7" right="0.7" top="0.78740157499999996" bottom="0.78740157499999996"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34" sqref="C34"/>
    </sheetView>
  </sheetViews>
  <sheetFormatPr defaultRowHeight="15" x14ac:dyDescent="0.25"/>
  <cols>
    <col min="1" max="1" width="21.42578125" bestFit="1" customWidth="1"/>
    <col min="2" max="2" width="12.42578125" bestFit="1" customWidth="1"/>
    <col min="3" max="3" width="5.5703125" bestFit="1" customWidth="1"/>
    <col min="4" max="4" width="48.140625" bestFit="1" customWidth="1"/>
    <col min="6" max="6" width="110.5703125" bestFit="1" customWidth="1"/>
    <col min="7" max="7" width="20.85546875" bestFit="1" customWidth="1"/>
  </cols>
  <sheetData>
    <row r="1" spans="1:8" x14ac:dyDescent="0.25">
      <c r="A1" t="s">
        <v>1176</v>
      </c>
    </row>
    <row r="2" spans="1:8" x14ac:dyDescent="0.25">
      <c r="A2" t="s">
        <v>846</v>
      </c>
      <c r="B2" t="s">
        <v>847</v>
      </c>
      <c r="C2" t="s">
        <v>848</v>
      </c>
      <c r="D2" t="s">
        <v>849</v>
      </c>
    </row>
    <row r="3" spans="1:8" x14ac:dyDescent="0.25">
      <c r="A3">
        <v>11904</v>
      </c>
      <c r="B3" s="13">
        <v>2E+80</v>
      </c>
      <c r="C3" t="s">
        <v>850</v>
      </c>
      <c r="D3" t="s">
        <v>851</v>
      </c>
      <c r="E3">
        <v>215</v>
      </c>
      <c r="F3" t="str">
        <f>"'''&lt;summary&gt;CJK Supplemental Radical "&amp;MID( C3,2,LEN(C3)-2)&amp; " ("&amp;LOWER(MID(D3,20,1000))&amp;")&lt;/summary&gt;\n&lt;FieldDisplayName("""&amp; MID( C3,2,LEN(C3)-2)&amp;""")&gt;\n[Sup"&amp;SUBSTITUTE(SUBSTITUTE(PROPER(MID(D3,20,1000))," ",""),"-","")&amp;"] = "&amp;E3</f>
        <v>'''&lt;summary&gt;CJK Supplemental Radical ⺀ (repeat)&lt;/summary&gt;\n&lt;FieldDisplayName("⺀")&gt;\n[SupRepeat] = 215</v>
      </c>
      <c r="G3" t="str">
        <f>"case """&amp;MID( C3,2,LEN(C3)-2)&amp; """c: Return "&amp;E3</f>
        <v>case "⺀"c: Return 215</v>
      </c>
      <c r="H3" t="str">
        <f>"Case "&amp;E3&amp;": Return """&amp;MID( C3,2,LEN(C3)-2)&amp;"""c"</f>
        <v>Case 215: Return "⺀"c</v>
      </c>
    </row>
    <row r="4" spans="1:8" x14ac:dyDescent="0.25">
      <c r="A4">
        <v>11905</v>
      </c>
      <c r="B4" s="13">
        <v>1.9999999999999998E+81</v>
      </c>
      <c r="C4" t="s">
        <v>852</v>
      </c>
      <c r="D4" t="s">
        <v>853</v>
      </c>
      <c r="E4">
        <v>216</v>
      </c>
      <c r="F4" t="str">
        <f>"'''&lt;summary&gt;CJK Supplemental Radical "&amp;MID( C4,2,LEN(C4)-2)&amp; " ("&amp;LOWER(MID(D4,20,1000))&amp;")&lt;/summary&gt;\n&lt;FieldDisplayName("""&amp; MID( C4,2,LEN(C4)-2)&amp;""")&gt;\n[Sup"&amp;SUBSTITUTE(SUBSTITUTE(PROPER(MID(D4,20,1000))," ",""),"-","")&amp;"] = "&amp;E4</f>
        <v>'''&lt;summary&gt;CJK Supplemental Radical ⺁ (cliff)&lt;/summary&gt;\n&lt;FieldDisplayName("⺁")&gt;\n[SupCliff] = 216</v>
      </c>
      <c r="G4" t="str">
        <f>"case """&amp;MID( C4,2,LEN(C4)-2)&amp; """c: Return "&amp;E4</f>
        <v>case "⺁"c: Return 216</v>
      </c>
      <c r="H4" t="str">
        <f t="shared" ref="H4:H67" si="0">"Case "&amp;E4&amp;": Return """&amp;MID( C4,2,LEN(C4)-2)&amp;"""c"</f>
        <v>Case 216: Return "⺁"c</v>
      </c>
    </row>
    <row r="5" spans="1:8" x14ac:dyDescent="0.25">
      <c r="A5">
        <v>11906</v>
      </c>
      <c r="B5" s="13">
        <v>1.9999999999999999E+82</v>
      </c>
      <c r="C5" t="s">
        <v>854</v>
      </c>
      <c r="D5" t="s">
        <v>855</v>
      </c>
      <c r="E5">
        <v>217</v>
      </c>
      <c r="F5" t="str">
        <f>"'''&lt;summary&gt;CJK Supplemental Radical "&amp;MID( C5,2,LEN(C5)-2)&amp; " ("&amp;LOWER(MID(D5,20,1000))&amp;")&lt;/summary&gt;\n&lt;FieldDisplayName("""&amp; MID( C5,2,LEN(C5)-2)&amp;""")&gt;\n[Sup"&amp;SUBSTITUTE(SUBSTITUTE(PROPER(MID(D5,20,1000))," ",""),"-","")&amp;"] = "&amp;E5</f>
        <v>'''&lt;summary&gt;CJK Supplemental Radical ⺂ (second one)&lt;/summary&gt;\n&lt;FieldDisplayName("⺂")&gt;\n[SupSecondOne] = 217</v>
      </c>
      <c r="G5" t="str">
        <f>"case """&amp;MID( C5,2,LEN(C5)-2)&amp; """c: Return "&amp;E5</f>
        <v>case "⺂"c: Return 217</v>
      </c>
      <c r="H5" t="str">
        <f t="shared" si="0"/>
        <v>Case 217: Return "⺂"c</v>
      </c>
    </row>
    <row r="6" spans="1:8" x14ac:dyDescent="0.25">
      <c r="A6">
        <v>11907</v>
      </c>
      <c r="B6" s="13">
        <v>2.0000000000000001E+83</v>
      </c>
      <c r="C6" t="s">
        <v>856</v>
      </c>
      <c r="D6" t="s">
        <v>857</v>
      </c>
      <c r="E6">
        <v>218</v>
      </c>
      <c r="F6" t="str">
        <f>"'''&lt;summary&gt;CJK Supplemental Radical "&amp;MID( C6,2,LEN(C6)-2)&amp; " ("&amp;LOWER(MID(D6,20,1000))&amp;")&lt;/summary&gt;\n&lt;FieldDisplayName("""&amp; MID( C6,2,LEN(C6)-2)&amp;""")&gt;\n[Sup"&amp;SUBSTITUTE(SUBSTITUTE(PROPER(MID(D6,20,1000))," ",""),"-","")&amp;"] = "&amp;E6</f>
        <v>'''&lt;summary&gt;CJK Supplemental Radical ⺃ (second two)&lt;/summary&gt;\n&lt;FieldDisplayName("⺃")&gt;\n[SupSecondTwo] = 218</v>
      </c>
      <c r="G6" t="str">
        <f>"case """&amp;MID( C6,2,LEN(C6)-2)&amp; """c: Return "&amp;E6</f>
        <v>case "⺃"c: Return 218</v>
      </c>
      <c r="H6" t="str">
        <f t="shared" si="0"/>
        <v>Case 218: Return "⺃"c</v>
      </c>
    </row>
    <row r="7" spans="1:8" x14ac:dyDescent="0.25">
      <c r="A7">
        <v>11908</v>
      </c>
      <c r="B7" s="13">
        <v>2.0000000000000001E+84</v>
      </c>
      <c r="C7" t="s">
        <v>858</v>
      </c>
      <c r="D7" t="s">
        <v>859</v>
      </c>
      <c r="E7">
        <v>219</v>
      </c>
      <c r="F7" t="str">
        <f>"'''&lt;summary&gt;CJK Supplemental Radical "&amp;MID( C7,2,LEN(C7)-2)&amp; " ("&amp;LOWER(MID(D7,20,1000))&amp;")&lt;/summary&gt;\n&lt;FieldDisplayName("""&amp; MID( C7,2,LEN(C7)-2)&amp;""")&gt;\n[Sup"&amp;SUBSTITUTE(SUBSTITUTE(PROPER(MID(D7,20,1000))," ",""),"-","")&amp;"] = "&amp;E7</f>
        <v>'''&lt;summary&gt;CJK Supplemental Radical ⺄ (second three)&lt;/summary&gt;\n&lt;FieldDisplayName("⺄")&gt;\n[SupSecondThree] = 219</v>
      </c>
      <c r="G7" t="str">
        <f>"case """&amp;MID( C7,2,LEN(C7)-2)&amp; """c: Return "&amp;E7</f>
        <v>case "⺄"c: Return 219</v>
      </c>
      <c r="H7" t="str">
        <f t="shared" si="0"/>
        <v>Case 219: Return "⺄"c</v>
      </c>
    </row>
    <row r="8" spans="1:8" x14ac:dyDescent="0.25">
      <c r="A8">
        <v>11909</v>
      </c>
      <c r="B8" s="13">
        <v>2E+85</v>
      </c>
      <c r="C8" t="s">
        <v>860</v>
      </c>
      <c r="D8" t="s">
        <v>861</v>
      </c>
      <c r="E8">
        <v>220</v>
      </c>
      <c r="F8" t="str">
        <f>"'''&lt;summary&gt;CJK Supplemental Radical "&amp;MID( C8,2,LEN(C8)-2)&amp; " ("&amp;LOWER(MID(D8,20,1000))&amp;")&lt;/summary&gt;\n&lt;FieldDisplayName("""&amp; MID( C8,2,LEN(C8)-2)&amp;""")&gt;\n[Sup"&amp;SUBSTITUTE(SUBSTITUTE(PROPER(MID(D8,20,1000))," ",""),"-","")&amp;"] = "&amp;E8</f>
        <v>'''&lt;summary&gt;CJK Supplemental Radical ⺅ (person)&lt;/summary&gt;\n&lt;FieldDisplayName("⺅")&gt;\n[SupPerson] = 220</v>
      </c>
      <c r="G8" t="str">
        <f>"case """&amp;MID( C8,2,LEN(C8)-2)&amp; """c: Return "&amp;E8</f>
        <v>case "⺅"c: Return 220</v>
      </c>
      <c r="H8" t="str">
        <f t="shared" si="0"/>
        <v>Case 220: Return "⺅"c</v>
      </c>
    </row>
    <row r="9" spans="1:8" x14ac:dyDescent="0.25">
      <c r="A9">
        <v>11910</v>
      </c>
      <c r="B9" s="13">
        <v>2E+86</v>
      </c>
      <c r="C9" t="s">
        <v>862</v>
      </c>
      <c r="D9" t="s">
        <v>863</v>
      </c>
      <c r="E9">
        <v>221</v>
      </c>
      <c r="F9" t="str">
        <f>"'''&lt;summary&gt;CJK Supplemental Radical "&amp;MID( C9,2,LEN(C9)-2)&amp; " ("&amp;LOWER(MID(D9,20,1000))&amp;")&lt;/summary&gt;\n&lt;FieldDisplayName("""&amp; MID( C9,2,LEN(C9)-2)&amp;""")&gt;\n[Sup"&amp;SUBSTITUTE(SUBSTITUTE(PROPER(MID(D9,20,1000))," ",""),"-","")&amp;"] = "&amp;E9</f>
        <v>'''&lt;summary&gt;CJK Supplemental Radical ⺆ (box)&lt;/summary&gt;\n&lt;FieldDisplayName("⺆")&gt;\n[SupBox] = 221</v>
      </c>
      <c r="G9" t="str">
        <f>"case """&amp;MID( C9,2,LEN(C9)-2)&amp; """c: Return "&amp;E9</f>
        <v>case "⺆"c: Return 221</v>
      </c>
      <c r="H9" t="str">
        <f t="shared" si="0"/>
        <v>Case 221: Return "⺆"c</v>
      </c>
    </row>
    <row r="10" spans="1:8" x14ac:dyDescent="0.25">
      <c r="A10">
        <v>11911</v>
      </c>
      <c r="B10" s="13">
        <v>1.9999999999999999E+87</v>
      </c>
      <c r="C10" t="s">
        <v>864</v>
      </c>
      <c r="D10" t="s">
        <v>865</v>
      </c>
      <c r="E10">
        <v>222</v>
      </c>
      <c r="F10" t="str">
        <f>"'''&lt;summary&gt;CJK Supplemental Radical "&amp;MID( C10,2,LEN(C10)-2)&amp; " ("&amp;LOWER(MID(D10,20,1000))&amp;")&lt;/summary&gt;\n&lt;FieldDisplayName("""&amp; MID( C10,2,LEN(C10)-2)&amp;""")&gt;\n[Sup"&amp;SUBSTITUTE(SUBSTITUTE(PROPER(MID(D10,20,1000))," ",""),"-","")&amp;"] = "&amp;E10</f>
        <v>'''&lt;summary&gt;CJK Supplemental Radical ⺇ (table)&lt;/summary&gt;\n&lt;FieldDisplayName("⺇")&gt;\n[SupTable] = 222</v>
      </c>
      <c r="G10" t="str">
        <f>"case """&amp;MID( C10,2,LEN(C10)-2)&amp; """c: Return "&amp;E10</f>
        <v>case "⺇"c: Return 222</v>
      </c>
      <c r="H10" t="str">
        <f t="shared" si="0"/>
        <v>Case 222: Return "⺇"c</v>
      </c>
    </row>
    <row r="11" spans="1:8" x14ac:dyDescent="0.25">
      <c r="A11">
        <v>11912</v>
      </c>
      <c r="B11" s="13">
        <v>1.9999999999999999E+88</v>
      </c>
      <c r="C11" t="s">
        <v>866</v>
      </c>
      <c r="D11" t="s">
        <v>867</v>
      </c>
      <c r="E11">
        <v>223</v>
      </c>
      <c r="F11" t="str">
        <f>"'''&lt;summary&gt;CJK Supplemental Radical "&amp;MID( C11,2,LEN(C11)-2)&amp; " ("&amp;LOWER(MID(D11,20,1000))&amp;")&lt;/summary&gt;\n&lt;FieldDisplayName("""&amp; MID( C11,2,LEN(C11)-2)&amp;""")&gt;\n[Sup"&amp;SUBSTITUTE(SUBSTITUTE(PROPER(MID(D11,20,1000))," ",""),"-","")&amp;"] = "&amp;E11</f>
        <v>'''&lt;summary&gt;CJK Supplemental Radical ⺈ (knife one)&lt;/summary&gt;\n&lt;FieldDisplayName("⺈")&gt;\n[SupKnifeOne] = 223</v>
      </c>
      <c r="G11" t="str">
        <f>"case """&amp;MID( C11,2,LEN(C11)-2)&amp; """c: Return "&amp;E11</f>
        <v>case "⺈"c: Return 223</v>
      </c>
      <c r="H11" t="str">
        <f t="shared" si="0"/>
        <v>Case 223: Return "⺈"c</v>
      </c>
    </row>
    <row r="12" spans="1:8" x14ac:dyDescent="0.25">
      <c r="A12">
        <v>11913</v>
      </c>
      <c r="B12" s="13">
        <v>2E+89</v>
      </c>
      <c r="C12" t="s">
        <v>868</v>
      </c>
      <c r="D12" t="s">
        <v>869</v>
      </c>
      <c r="E12">
        <v>224</v>
      </c>
      <c r="F12" t="str">
        <f>"'''&lt;summary&gt;CJK Supplemental Radical "&amp;MID( C12,2,LEN(C12)-2)&amp; " ("&amp;LOWER(MID(D12,20,1000))&amp;")&lt;/summary&gt;\n&lt;FieldDisplayName("""&amp; MID( C12,2,LEN(C12)-2)&amp;""")&gt;\n[Sup"&amp;SUBSTITUTE(SUBSTITUTE(PROPER(MID(D12,20,1000))," ",""),"-","")&amp;"] = "&amp;E12</f>
        <v>'''&lt;summary&gt;CJK Supplemental Radical ⺉ (knife two)&lt;/summary&gt;\n&lt;FieldDisplayName("⺉")&gt;\n[SupKnifeTwo] = 224</v>
      </c>
      <c r="G12" t="str">
        <f>"case """&amp;MID( C12,2,LEN(C12)-2)&amp; """c: Return "&amp;E12</f>
        <v>case "⺉"c: Return 224</v>
      </c>
      <c r="H12" t="str">
        <f t="shared" si="0"/>
        <v>Case 224: Return "⺉"c</v>
      </c>
    </row>
    <row r="13" spans="1:8" x14ac:dyDescent="0.25">
      <c r="A13">
        <v>11914</v>
      </c>
      <c r="B13" t="s">
        <v>870</v>
      </c>
      <c r="C13" t="s">
        <v>871</v>
      </c>
      <c r="D13" t="s">
        <v>872</v>
      </c>
      <c r="E13">
        <v>225</v>
      </c>
      <c r="F13" t="str">
        <f>"'''&lt;summary&gt;CJK Supplemental Radical "&amp;MID( C13,2,LEN(C13)-2)&amp; " ("&amp;LOWER(MID(D13,20,1000))&amp;")&lt;/summary&gt;\n&lt;FieldDisplayName("""&amp; MID( C13,2,LEN(C13)-2)&amp;""")&gt;\n[Sup"&amp;SUBSTITUTE(SUBSTITUTE(PROPER(MID(D13,20,1000))," ",""),"-","")&amp;"] = "&amp;E13</f>
        <v>'''&lt;summary&gt;CJK Supplemental Radical ⺊ (divination)&lt;/summary&gt;\n&lt;FieldDisplayName("⺊")&gt;\n[SupDivination] = 225</v>
      </c>
      <c r="G13" t="str">
        <f>"case """&amp;MID( C13,2,LEN(C13)-2)&amp; """c: Return "&amp;E13</f>
        <v>case "⺊"c: Return 225</v>
      </c>
      <c r="H13" t="str">
        <f t="shared" si="0"/>
        <v>Case 225: Return "⺊"c</v>
      </c>
    </row>
    <row r="14" spans="1:8" x14ac:dyDescent="0.25">
      <c r="A14">
        <v>11915</v>
      </c>
      <c r="B14" t="s">
        <v>873</v>
      </c>
      <c r="C14" t="s">
        <v>874</v>
      </c>
      <c r="D14" t="s">
        <v>875</v>
      </c>
      <c r="E14">
        <v>226</v>
      </c>
      <c r="F14" t="str">
        <f>"'''&lt;summary&gt;CJK Supplemental Radical "&amp;MID( C14,2,LEN(C14)-2)&amp; " ("&amp;LOWER(MID(D14,20,1000))&amp;")&lt;/summary&gt;\n&lt;FieldDisplayName("""&amp; MID( C14,2,LEN(C14)-2)&amp;""")&gt;\n[Sup"&amp;SUBSTITUTE(SUBSTITUTE(PROPER(MID(D14,20,1000))," ",""),"-","")&amp;"] = "&amp;E14</f>
        <v>'''&lt;summary&gt;CJK Supplemental Radical ⺋ (seal)&lt;/summary&gt;\n&lt;FieldDisplayName("⺋")&gt;\n[SupSeal] = 226</v>
      </c>
      <c r="G14" t="str">
        <f>"case """&amp;MID( C14,2,LEN(C14)-2)&amp; """c: Return "&amp;E14</f>
        <v>case "⺋"c: Return 226</v>
      </c>
      <c r="H14" t="str">
        <f t="shared" si="0"/>
        <v>Case 226: Return "⺋"c</v>
      </c>
    </row>
    <row r="15" spans="1:8" x14ac:dyDescent="0.25">
      <c r="A15">
        <v>11916</v>
      </c>
      <c r="B15" t="s">
        <v>876</v>
      </c>
      <c r="C15" t="s">
        <v>877</v>
      </c>
      <c r="D15" t="s">
        <v>878</v>
      </c>
      <c r="E15">
        <v>227</v>
      </c>
      <c r="F15" t="str">
        <f>"'''&lt;summary&gt;CJK Supplemental Radical "&amp;MID( C15,2,LEN(C15)-2)&amp; " ("&amp;LOWER(MID(D15,20,1000))&amp;")&lt;/summary&gt;\n&lt;FieldDisplayName("""&amp; MID( C15,2,LEN(C15)-2)&amp;""")&gt;\n[Sup"&amp;SUBSTITUTE(SUBSTITUTE(PROPER(MID(D15,20,1000))," ",""),"-","")&amp;"] = "&amp;E15</f>
        <v>'''&lt;summary&gt;CJK Supplemental Radical ⺌ (small one)&lt;/summary&gt;\n&lt;FieldDisplayName("⺌")&gt;\n[SupSmallOne] = 227</v>
      </c>
      <c r="G15" t="str">
        <f>"case """&amp;MID( C15,2,LEN(C15)-2)&amp; """c: Return "&amp;E15</f>
        <v>case "⺌"c: Return 227</v>
      </c>
      <c r="H15" t="str">
        <f t="shared" si="0"/>
        <v>Case 227: Return "⺌"c</v>
      </c>
    </row>
    <row r="16" spans="1:8" x14ac:dyDescent="0.25">
      <c r="A16">
        <v>11917</v>
      </c>
      <c r="B16" t="s">
        <v>879</v>
      </c>
      <c r="C16" t="s">
        <v>880</v>
      </c>
      <c r="D16" t="s">
        <v>881</v>
      </c>
      <c r="E16">
        <v>228</v>
      </c>
      <c r="F16" t="str">
        <f>"'''&lt;summary&gt;CJK Supplemental Radical "&amp;MID( C16,2,LEN(C16)-2)&amp; " ("&amp;LOWER(MID(D16,20,1000))&amp;")&lt;/summary&gt;\n&lt;FieldDisplayName("""&amp; MID( C16,2,LEN(C16)-2)&amp;""")&gt;\n[Sup"&amp;SUBSTITUTE(SUBSTITUTE(PROPER(MID(D16,20,1000))," ",""),"-","")&amp;"] = "&amp;E16</f>
        <v>'''&lt;summary&gt;CJK Supplemental Radical ⺍ (small two)&lt;/summary&gt;\n&lt;FieldDisplayName("⺍")&gt;\n[SupSmallTwo] = 228</v>
      </c>
      <c r="G16" t="str">
        <f>"case """&amp;MID( C16,2,LEN(C16)-2)&amp; """c: Return "&amp;E16</f>
        <v>case "⺍"c: Return 228</v>
      </c>
      <c r="H16" t="str">
        <f t="shared" si="0"/>
        <v>Case 228: Return "⺍"c</v>
      </c>
    </row>
    <row r="17" spans="1:8" x14ac:dyDescent="0.25">
      <c r="A17">
        <v>11918</v>
      </c>
      <c r="B17" t="s">
        <v>882</v>
      </c>
      <c r="C17" t="s">
        <v>883</v>
      </c>
      <c r="D17" t="s">
        <v>884</v>
      </c>
      <c r="E17">
        <v>229</v>
      </c>
      <c r="F17" t="str">
        <f>"'''&lt;summary&gt;CJK Supplemental Radical "&amp;MID( C17,2,LEN(C17)-2)&amp; " ("&amp;LOWER(MID(D17,20,1000))&amp;")&lt;/summary&gt;\n&lt;FieldDisplayName("""&amp; MID( C17,2,LEN(C17)-2)&amp;""")&gt;\n[Sup"&amp;SUBSTITUTE(SUBSTITUTE(PROPER(MID(D17,20,1000))," ",""),"-","")&amp;"] = "&amp;E17</f>
        <v>'''&lt;summary&gt;CJK Supplemental Radical ⺎ (lame one)&lt;/summary&gt;\n&lt;FieldDisplayName("⺎")&gt;\n[SupLameOne] = 229</v>
      </c>
      <c r="G17" t="str">
        <f>"case """&amp;MID( C17,2,LEN(C17)-2)&amp; """c: Return "&amp;E17</f>
        <v>case "⺎"c: Return 229</v>
      </c>
      <c r="H17" t="str">
        <f t="shared" si="0"/>
        <v>Case 229: Return "⺎"c</v>
      </c>
    </row>
    <row r="18" spans="1:8" x14ac:dyDescent="0.25">
      <c r="A18">
        <v>11919</v>
      </c>
      <c r="B18" t="s">
        <v>885</v>
      </c>
      <c r="C18" t="s">
        <v>886</v>
      </c>
      <c r="D18" t="s">
        <v>887</v>
      </c>
      <c r="E18">
        <v>230</v>
      </c>
      <c r="F18" t="str">
        <f>"'''&lt;summary&gt;CJK Supplemental Radical "&amp;MID( C18,2,LEN(C18)-2)&amp; " ("&amp;LOWER(MID(D18,20,1000))&amp;")&lt;/summary&gt;\n&lt;FieldDisplayName("""&amp; MID( C18,2,LEN(C18)-2)&amp;""")&gt;\n[Sup"&amp;SUBSTITUTE(SUBSTITUTE(PROPER(MID(D18,20,1000))," ",""),"-","")&amp;"] = "&amp;E18</f>
        <v>'''&lt;summary&gt;CJK Supplemental Radical ⺏ (lame two)&lt;/summary&gt;\n&lt;FieldDisplayName("⺏")&gt;\n[SupLameTwo] = 230</v>
      </c>
      <c r="G18" t="str">
        <f>"case """&amp;MID( C18,2,LEN(C18)-2)&amp; """c: Return "&amp;E18</f>
        <v>case "⺏"c: Return 230</v>
      </c>
      <c r="H18" t="str">
        <f t="shared" si="0"/>
        <v>Case 230: Return "⺏"c</v>
      </c>
    </row>
    <row r="19" spans="1:8" x14ac:dyDescent="0.25">
      <c r="A19">
        <v>11920</v>
      </c>
      <c r="B19" s="13">
        <v>1.9999999999999999E+90</v>
      </c>
      <c r="C19" t="s">
        <v>888</v>
      </c>
      <c r="D19" t="s">
        <v>889</v>
      </c>
      <c r="E19">
        <v>231</v>
      </c>
      <c r="F19" t="str">
        <f>"'''&lt;summary&gt;CJK Supplemental Radical "&amp;MID( C19,2,LEN(C19)-2)&amp; " ("&amp;LOWER(MID(D19,20,1000))&amp;")&lt;/summary&gt;\n&lt;FieldDisplayName("""&amp; MID( C19,2,LEN(C19)-2)&amp;""")&gt;\n[Sup"&amp;SUBSTITUTE(SUBSTITUTE(PROPER(MID(D19,20,1000))," ",""),"-","")&amp;"] = "&amp;E19</f>
        <v>'''&lt;summary&gt;CJK Supplemental Radical ⺐ (lame three)&lt;/summary&gt;\n&lt;FieldDisplayName("⺐")&gt;\n[SupLameThree] = 231</v>
      </c>
      <c r="G19" t="str">
        <f>"case """&amp;MID( C19,2,LEN(C19)-2)&amp; """c: Return "&amp;E19</f>
        <v>case "⺐"c: Return 231</v>
      </c>
      <c r="H19" t="str">
        <f t="shared" si="0"/>
        <v>Case 231: Return "⺐"c</v>
      </c>
    </row>
    <row r="20" spans="1:8" x14ac:dyDescent="0.25">
      <c r="A20">
        <v>11921</v>
      </c>
      <c r="B20" s="13">
        <v>2.0000000000000002E+91</v>
      </c>
      <c r="C20" t="s">
        <v>890</v>
      </c>
      <c r="D20" t="s">
        <v>891</v>
      </c>
      <c r="E20">
        <v>232</v>
      </c>
      <c r="F20" t="str">
        <f>"'''&lt;summary&gt;CJK Supplemental Radical "&amp;MID( C20,2,LEN(C20)-2)&amp; " ("&amp;LOWER(MID(D20,20,1000))&amp;")&lt;/summary&gt;\n&lt;FieldDisplayName("""&amp; MID( C20,2,LEN(C20)-2)&amp;""")&gt;\n[Sup"&amp;SUBSTITUTE(SUBSTITUTE(PROPER(MID(D20,20,1000))," ",""),"-","")&amp;"] = "&amp;E20</f>
        <v>'''&lt;summary&gt;CJK Supplemental Radical ⺑ (lame four)&lt;/summary&gt;\n&lt;FieldDisplayName("⺑")&gt;\n[SupLameFour] = 232</v>
      </c>
      <c r="G20" t="str">
        <f>"case """&amp;MID( C20,2,LEN(C20)-2)&amp; """c: Return "&amp;E20</f>
        <v>case "⺑"c: Return 232</v>
      </c>
      <c r="H20" t="str">
        <f t="shared" si="0"/>
        <v>Case 232: Return "⺑"c</v>
      </c>
    </row>
    <row r="21" spans="1:8" x14ac:dyDescent="0.25">
      <c r="A21">
        <v>11922</v>
      </c>
      <c r="B21" s="13">
        <v>2.0000000000000001E+92</v>
      </c>
      <c r="C21" t="s">
        <v>892</v>
      </c>
      <c r="D21" t="s">
        <v>893</v>
      </c>
      <c r="E21">
        <v>233</v>
      </c>
      <c r="F21" t="str">
        <f>"'''&lt;summary&gt;CJK Supplemental Radical "&amp;MID( C21,2,LEN(C21)-2)&amp; " ("&amp;LOWER(MID(D21,20,1000))&amp;")&lt;/summary&gt;\n&lt;FieldDisplayName("""&amp; MID( C21,2,LEN(C21)-2)&amp;""")&gt;\n[Sup"&amp;SUBSTITUTE(SUBSTITUTE(PROPER(MID(D21,20,1000))," ",""),"-","")&amp;"] = "&amp;E21</f>
        <v>'''&lt;summary&gt;CJK Supplemental Radical ⺒ (snake)&lt;/summary&gt;\n&lt;FieldDisplayName("⺒")&gt;\n[SupSnake] = 233</v>
      </c>
      <c r="G21" t="str">
        <f>"case """&amp;MID( C21,2,LEN(C21)-2)&amp; """c: Return "&amp;E21</f>
        <v>case "⺒"c: Return 233</v>
      </c>
      <c r="H21" t="str">
        <f t="shared" si="0"/>
        <v>Case 233: Return "⺒"c</v>
      </c>
    </row>
    <row r="22" spans="1:8" x14ac:dyDescent="0.25">
      <c r="A22">
        <v>11923</v>
      </c>
      <c r="B22" s="13">
        <v>2.0000000000000001E+93</v>
      </c>
      <c r="C22" t="s">
        <v>894</v>
      </c>
      <c r="D22" t="s">
        <v>895</v>
      </c>
      <c r="E22">
        <v>234</v>
      </c>
      <c r="F22" t="str">
        <f>"'''&lt;summary&gt;CJK Supplemental Radical "&amp;MID( C22,2,LEN(C22)-2)&amp; " ("&amp;LOWER(MID(D22,20,1000))&amp;")&lt;/summary&gt;\n&lt;FieldDisplayName("""&amp; MID( C22,2,LEN(C22)-2)&amp;""")&gt;\n[Sup"&amp;SUBSTITUTE(SUBSTITUTE(PROPER(MID(D22,20,1000))," ",""),"-","")&amp;"] = "&amp;E22</f>
        <v>'''&lt;summary&gt;CJK Supplemental Radical ⺓ (thread)&lt;/summary&gt;\n&lt;FieldDisplayName("⺓")&gt;\n[SupThread] = 234</v>
      </c>
      <c r="G22" t="str">
        <f>"case """&amp;MID( C22,2,LEN(C22)-2)&amp; """c: Return "&amp;E22</f>
        <v>case "⺓"c: Return 234</v>
      </c>
      <c r="H22" t="str">
        <f t="shared" si="0"/>
        <v>Case 234: Return "⺓"c</v>
      </c>
    </row>
    <row r="23" spans="1:8" x14ac:dyDescent="0.25">
      <c r="A23">
        <v>11924</v>
      </c>
      <c r="B23" s="13">
        <v>2E+94</v>
      </c>
      <c r="C23" t="s">
        <v>896</v>
      </c>
      <c r="D23" t="s">
        <v>897</v>
      </c>
      <c r="E23">
        <v>235</v>
      </c>
      <c r="F23" t="str">
        <f>"'''&lt;summary&gt;CJK Supplemental Radical "&amp;MID( C23,2,LEN(C23)-2)&amp; " ("&amp;LOWER(MID(D23,20,1000))&amp;")&lt;/summary&gt;\n&lt;FieldDisplayName("""&amp; MID( C23,2,LEN(C23)-2)&amp;""")&gt;\n[Sup"&amp;SUBSTITUTE(SUBSTITUTE(PROPER(MID(D23,20,1000))," ",""),"-","")&amp;"] = "&amp;E23</f>
        <v>'''&lt;summary&gt;CJK Supplemental Radical ⺔ (snout one)&lt;/summary&gt;\n&lt;FieldDisplayName("⺔")&gt;\n[SupSnoutOne] = 235</v>
      </c>
      <c r="G23" t="str">
        <f>"case """&amp;MID( C23,2,LEN(C23)-2)&amp; """c: Return "&amp;E23</f>
        <v>case "⺔"c: Return 235</v>
      </c>
      <c r="H23" t="str">
        <f t="shared" si="0"/>
        <v>Case 235: Return "⺔"c</v>
      </c>
    </row>
    <row r="24" spans="1:8" x14ac:dyDescent="0.25">
      <c r="A24">
        <v>11925</v>
      </c>
      <c r="B24" s="13">
        <v>2E+95</v>
      </c>
      <c r="C24" t="s">
        <v>898</v>
      </c>
      <c r="D24" t="s">
        <v>899</v>
      </c>
      <c r="E24">
        <v>236</v>
      </c>
      <c r="F24" t="str">
        <f>"'''&lt;summary&gt;CJK Supplemental Radical "&amp;MID( C24,2,LEN(C24)-2)&amp; " ("&amp;LOWER(MID(D24,20,1000))&amp;")&lt;/summary&gt;\n&lt;FieldDisplayName("""&amp; MID( C24,2,LEN(C24)-2)&amp;""")&gt;\n[Sup"&amp;SUBSTITUTE(SUBSTITUTE(PROPER(MID(D24,20,1000))," ",""),"-","")&amp;"] = "&amp;E24</f>
        <v>'''&lt;summary&gt;CJK Supplemental Radical ⺕ (snout two)&lt;/summary&gt;\n&lt;FieldDisplayName("⺕")&gt;\n[SupSnoutTwo] = 236</v>
      </c>
      <c r="G24" t="str">
        <f>"case """&amp;MID( C24,2,LEN(C24)-2)&amp; """c: Return "&amp;E24</f>
        <v>case "⺕"c: Return 236</v>
      </c>
      <c r="H24" t="str">
        <f t="shared" si="0"/>
        <v>Case 236: Return "⺕"c</v>
      </c>
    </row>
    <row r="25" spans="1:8" x14ac:dyDescent="0.25">
      <c r="A25">
        <v>11926</v>
      </c>
      <c r="B25" s="13">
        <v>2.0000000000000001E+96</v>
      </c>
      <c r="C25" t="s">
        <v>900</v>
      </c>
      <c r="D25" t="s">
        <v>901</v>
      </c>
      <c r="E25">
        <v>237</v>
      </c>
      <c r="F25" t="str">
        <f>"'''&lt;summary&gt;CJK Supplemental Radical "&amp;MID( C25,2,LEN(C25)-2)&amp; " ("&amp;LOWER(MID(D25,20,1000))&amp;")&lt;/summary&gt;\n&lt;FieldDisplayName("""&amp; MID( C25,2,LEN(C25)-2)&amp;""")&gt;\n[Sup"&amp;SUBSTITUTE(SUBSTITUTE(PROPER(MID(D25,20,1000))," ",""),"-","")&amp;"] = "&amp;E25</f>
        <v>'''&lt;summary&gt;CJK Supplemental Radical ⺖ (heart one)&lt;/summary&gt;\n&lt;FieldDisplayName("⺖")&gt;\n[SupHeartOne] = 237</v>
      </c>
      <c r="G25" t="str">
        <f>"case """&amp;MID( C25,2,LEN(C25)-2)&amp; """c: Return "&amp;E25</f>
        <v>case "⺖"c: Return 237</v>
      </c>
      <c r="H25" t="str">
        <f t="shared" si="0"/>
        <v>Case 237: Return "⺖"c</v>
      </c>
    </row>
    <row r="26" spans="1:8" x14ac:dyDescent="0.25">
      <c r="A26">
        <v>11927</v>
      </c>
      <c r="B26" s="13">
        <v>2.0000000000000001E+97</v>
      </c>
      <c r="C26" t="s">
        <v>902</v>
      </c>
      <c r="D26" t="s">
        <v>903</v>
      </c>
      <c r="E26">
        <v>238</v>
      </c>
      <c r="F26" t="str">
        <f>"'''&lt;summary&gt;CJK Supplemental Radical "&amp;MID( C26,2,LEN(C26)-2)&amp; " ("&amp;LOWER(MID(D26,20,1000))&amp;")&lt;/summary&gt;\n&lt;FieldDisplayName("""&amp; MID( C26,2,LEN(C26)-2)&amp;""")&gt;\n[Sup"&amp;SUBSTITUTE(SUBSTITUTE(PROPER(MID(D26,20,1000))," ",""),"-","")&amp;"] = "&amp;E26</f>
        <v>'''&lt;summary&gt;CJK Supplemental Radical ⺗ (heart two)&lt;/summary&gt;\n&lt;FieldDisplayName("⺗")&gt;\n[SupHeartTwo] = 238</v>
      </c>
      <c r="G26" t="str">
        <f>"case """&amp;MID( C26,2,LEN(C26)-2)&amp; """c: Return "&amp;E26</f>
        <v>case "⺗"c: Return 238</v>
      </c>
      <c r="H26" t="str">
        <f t="shared" si="0"/>
        <v>Case 238: Return "⺗"c</v>
      </c>
    </row>
    <row r="27" spans="1:8" x14ac:dyDescent="0.25">
      <c r="A27">
        <v>11928</v>
      </c>
      <c r="B27" s="13">
        <v>2E+98</v>
      </c>
      <c r="C27" t="s">
        <v>904</v>
      </c>
      <c r="D27" t="s">
        <v>905</v>
      </c>
      <c r="E27">
        <v>239</v>
      </c>
      <c r="F27" t="str">
        <f>"'''&lt;summary&gt;CJK Supplemental Radical "&amp;MID( C27,2,LEN(C27)-2)&amp; " ("&amp;LOWER(MID(D27,20,1000))&amp;")&lt;/summary&gt;\n&lt;FieldDisplayName("""&amp; MID( C27,2,LEN(C27)-2)&amp;""")&gt;\n[Sup"&amp;SUBSTITUTE(SUBSTITUTE(PROPER(MID(D27,20,1000))," ",""),"-","")&amp;"] = "&amp;E27</f>
        <v>'''&lt;summary&gt;CJK Supplemental Radical ⺘ (hand)&lt;/summary&gt;\n&lt;FieldDisplayName("⺘")&gt;\n[SupHand] = 239</v>
      </c>
      <c r="G27" t="str">
        <f>"case """&amp;MID( C27,2,LEN(C27)-2)&amp; """c: Return "&amp;E27</f>
        <v>case "⺘"c: Return 239</v>
      </c>
      <c r="H27" t="str">
        <f t="shared" si="0"/>
        <v>Case 239: Return "⺘"c</v>
      </c>
    </row>
    <row r="28" spans="1:8" x14ac:dyDescent="0.25">
      <c r="A28">
        <v>11929</v>
      </c>
      <c r="B28" s="13">
        <v>1.9999999999999999E+99</v>
      </c>
      <c r="C28" t="s">
        <v>906</v>
      </c>
      <c r="D28" t="s">
        <v>907</v>
      </c>
      <c r="E28">
        <v>240</v>
      </c>
      <c r="F28" t="str">
        <f>"'''&lt;summary&gt;CJK Supplemental Radical "&amp;MID( C28,2,LEN(C28)-2)&amp; " ("&amp;LOWER(MID(D28,20,1000))&amp;")&lt;/summary&gt;\n&lt;FieldDisplayName("""&amp; MID( C28,2,LEN(C28)-2)&amp;""")&gt;\n[Sup"&amp;SUBSTITUTE(SUBSTITUTE(PROPER(MID(D28,20,1000))," ",""),"-","")&amp;"] = "&amp;E28</f>
        <v>'''&lt;summary&gt;CJK Supplemental Radical ⺙ (rap)&lt;/summary&gt;\n&lt;FieldDisplayName("⺙")&gt;\n[SupRap] = 240</v>
      </c>
      <c r="G28" t="str">
        <f>"case """&amp;MID( C28,2,LEN(C28)-2)&amp; """c: Return "&amp;E28</f>
        <v>case "⺙"c: Return 240</v>
      </c>
      <c r="H28" t="str">
        <f t="shared" si="0"/>
        <v>Case 240: Return "⺙"c</v>
      </c>
    </row>
    <row r="29" spans="1:8" x14ac:dyDescent="0.25">
      <c r="A29">
        <v>11931</v>
      </c>
      <c r="B29" t="s">
        <v>908</v>
      </c>
      <c r="C29" t="s">
        <v>909</v>
      </c>
      <c r="D29" t="s">
        <v>910</v>
      </c>
      <c r="E29">
        <v>241</v>
      </c>
      <c r="F29" t="str">
        <f>"'''&lt;summary&gt;CJK Supplemental Radical "&amp;MID( C29,2,LEN(C29)-2)&amp; " ("&amp;LOWER(MID(D29,20,1000))&amp;")&lt;/summary&gt;\n&lt;FieldDisplayName("""&amp; MID( C29,2,LEN(C29)-2)&amp;""")&gt;\n[Sup"&amp;SUBSTITUTE(SUBSTITUTE(PROPER(MID(D29,20,1000))," ",""),"-","")&amp;"] = "&amp;E29</f>
        <v>'''&lt;summary&gt;CJK Supplemental Radical ⺛ (choke)&lt;/summary&gt;\n&lt;FieldDisplayName("⺛")&gt;\n[SupChoke] = 241</v>
      </c>
      <c r="G29" t="str">
        <f>"case """&amp;MID( C29,2,LEN(C29)-2)&amp; """c: Return "&amp;E29</f>
        <v>case "⺛"c: Return 241</v>
      </c>
      <c r="H29" t="str">
        <f t="shared" si="0"/>
        <v>Case 241: Return "⺛"c</v>
      </c>
    </row>
    <row r="30" spans="1:8" x14ac:dyDescent="0.25">
      <c r="A30">
        <v>11932</v>
      </c>
      <c r="B30" t="s">
        <v>911</v>
      </c>
      <c r="C30" t="s">
        <v>912</v>
      </c>
      <c r="D30" t="s">
        <v>913</v>
      </c>
      <c r="E30">
        <v>242</v>
      </c>
      <c r="F30" t="str">
        <f>"'''&lt;summary&gt;CJK Supplemental Radical "&amp;MID( C30,2,LEN(C30)-2)&amp; " ("&amp;LOWER(MID(D30,20,1000))&amp;")&lt;/summary&gt;\n&lt;FieldDisplayName("""&amp; MID( C30,2,LEN(C30)-2)&amp;""")&gt;\n[Sup"&amp;SUBSTITUTE(SUBSTITUTE(PROPER(MID(D30,20,1000))," ",""),"-","")&amp;"] = "&amp;E30</f>
        <v>'''&lt;summary&gt;CJK Supplemental Radical ⺜ (sun)&lt;/summary&gt;\n&lt;FieldDisplayName("⺜")&gt;\n[SupSun] = 242</v>
      </c>
      <c r="G30" t="str">
        <f>"case """&amp;MID( C30,2,LEN(C30)-2)&amp; """c: Return "&amp;E30</f>
        <v>case "⺜"c: Return 242</v>
      </c>
      <c r="H30" t="str">
        <f t="shared" si="0"/>
        <v>Case 242: Return "⺜"c</v>
      </c>
    </row>
    <row r="31" spans="1:8" x14ac:dyDescent="0.25">
      <c r="A31">
        <v>11933</v>
      </c>
      <c r="B31" t="s">
        <v>914</v>
      </c>
      <c r="C31" t="s">
        <v>915</v>
      </c>
      <c r="D31" t="s">
        <v>916</v>
      </c>
      <c r="E31">
        <v>243</v>
      </c>
      <c r="F31" t="str">
        <f>"'''&lt;summary&gt;CJK Supplemental Radical "&amp;MID( C31,2,LEN(C31)-2)&amp; " ("&amp;LOWER(MID(D31,20,1000))&amp;")&lt;/summary&gt;\n&lt;FieldDisplayName("""&amp; MID( C31,2,LEN(C31)-2)&amp;""")&gt;\n[Sup"&amp;SUBSTITUTE(SUBSTITUTE(PROPER(MID(D31,20,1000))," ",""),"-","")&amp;"] = "&amp;E31</f>
        <v>'''&lt;summary&gt;CJK Supplemental Radical ⺝ (moon)&lt;/summary&gt;\n&lt;FieldDisplayName("⺝")&gt;\n[SupMoon] = 243</v>
      </c>
      <c r="G31" t="str">
        <f>"case """&amp;MID( C31,2,LEN(C31)-2)&amp; """c: Return "&amp;E31</f>
        <v>case "⺝"c: Return 243</v>
      </c>
      <c r="H31" t="str">
        <f t="shared" si="0"/>
        <v>Case 243: Return "⺝"c</v>
      </c>
    </row>
    <row r="32" spans="1:8" x14ac:dyDescent="0.25">
      <c r="A32">
        <v>11934</v>
      </c>
      <c r="B32" t="s">
        <v>917</v>
      </c>
      <c r="C32" t="s">
        <v>918</v>
      </c>
      <c r="D32" t="s">
        <v>919</v>
      </c>
      <c r="E32">
        <v>244</v>
      </c>
      <c r="F32" t="str">
        <f>"'''&lt;summary&gt;CJK Supplemental Radical "&amp;MID( C32,2,LEN(C32)-2)&amp; " ("&amp;LOWER(MID(D32,20,1000))&amp;")&lt;/summary&gt;\n&lt;FieldDisplayName("""&amp; MID( C32,2,LEN(C32)-2)&amp;""")&gt;\n[Sup"&amp;SUBSTITUTE(SUBSTITUTE(PROPER(MID(D32,20,1000))," ",""),"-","")&amp;"] = "&amp;E32</f>
        <v>'''&lt;summary&gt;CJK Supplemental Radical ⺞ (death)&lt;/summary&gt;\n&lt;FieldDisplayName("⺞")&gt;\n[SupDeath] = 244</v>
      </c>
      <c r="G32" t="str">
        <f>"case """&amp;MID( C32,2,LEN(C32)-2)&amp; """c: Return "&amp;E32</f>
        <v>case "⺞"c: Return 244</v>
      </c>
      <c r="H32" t="str">
        <f t="shared" si="0"/>
        <v>Case 244: Return "⺞"c</v>
      </c>
    </row>
    <row r="33" spans="1:8" x14ac:dyDescent="0.25">
      <c r="A33">
        <v>11935</v>
      </c>
      <c r="B33" t="s">
        <v>920</v>
      </c>
      <c r="C33" t="s">
        <v>921</v>
      </c>
      <c r="D33" t="s">
        <v>922</v>
      </c>
      <c r="E33">
        <v>245</v>
      </c>
      <c r="F33" t="str">
        <f>"'''&lt;summary&gt;CJK Supplemental Radical "&amp;MID( C33,2,LEN(C33)-2)&amp; " ("&amp;LOWER(MID(D33,20,1000))&amp;")&lt;/summary&gt;\n&lt;FieldDisplayName("""&amp; MID( C33,2,LEN(C33)-2)&amp;""")&gt;\n[Sup"&amp;SUBSTITUTE(SUBSTITUTE(PROPER(MID(D33,20,1000))," ",""),"-","")&amp;"] = "&amp;E33</f>
        <v>'''&lt;summary&gt;CJK Supplemental Radical ⺟ (mother)&lt;/summary&gt;\n&lt;FieldDisplayName("⺟")&gt;\n[SupMother] = 245</v>
      </c>
      <c r="G33" t="str">
        <f>"case """&amp;MID( C33,2,LEN(C33)-2)&amp; """c: Return "&amp;E33</f>
        <v>case "⺟"c: Return 245</v>
      </c>
      <c r="H33" t="str">
        <f t="shared" si="0"/>
        <v>Case 245: Return "⺟"c</v>
      </c>
    </row>
    <row r="34" spans="1:8" x14ac:dyDescent="0.25">
      <c r="A34">
        <v>11936</v>
      </c>
      <c r="B34" t="s">
        <v>923</v>
      </c>
      <c r="C34" t="s">
        <v>924</v>
      </c>
      <c r="D34" t="s">
        <v>925</v>
      </c>
      <c r="E34">
        <v>246</v>
      </c>
      <c r="F34" t="str">
        <f>"'''&lt;summary&gt;CJK Supplemental Radical "&amp;MID( C34,2,LEN(C34)-2)&amp; " ("&amp;LOWER(MID(D34,20,1000))&amp;")&lt;/summary&gt;\n&lt;FieldDisplayName("""&amp; MID( C34,2,LEN(C34)-2)&amp;""")&gt;\n[Sup"&amp;SUBSTITUTE(SUBSTITUTE(PROPER(MID(D34,20,1000))," ",""),"-","")&amp;"] = "&amp;E34</f>
        <v>'''&lt;summary&gt;CJK Supplemental Radical ⺠ (civilian)&lt;/summary&gt;\n&lt;FieldDisplayName("⺠")&gt;\n[SupCivilian] = 246</v>
      </c>
      <c r="G34" t="str">
        <f>"case """&amp;MID( C34,2,LEN(C34)-2)&amp; """c: Return "&amp;E34</f>
        <v>case "⺠"c: Return 246</v>
      </c>
      <c r="H34" t="str">
        <f t="shared" si="0"/>
        <v>Case 246: Return "⺠"c</v>
      </c>
    </row>
    <row r="35" spans="1:8" x14ac:dyDescent="0.25">
      <c r="A35">
        <v>11937</v>
      </c>
      <c r="B35" t="s">
        <v>926</v>
      </c>
      <c r="C35" t="s">
        <v>927</v>
      </c>
      <c r="D35" t="s">
        <v>928</v>
      </c>
      <c r="E35">
        <v>247</v>
      </c>
      <c r="F35" t="str">
        <f>"'''&lt;summary&gt;CJK Supplemental Radical "&amp;MID( C35,2,LEN(C35)-2)&amp; " ("&amp;LOWER(MID(D35,20,1000))&amp;")&lt;/summary&gt;\n&lt;FieldDisplayName("""&amp; MID( C35,2,LEN(C35)-2)&amp;""")&gt;\n[Sup"&amp;SUBSTITUTE(SUBSTITUTE(PROPER(MID(D35,20,1000))," ",""),"-","")&amp;"] = "&amp;E35</f>
        <v>'''&lt;summary&gt;CJK Supplemental Radical ⺡ (water one)&lt;/summary&gt;\n&lt;FieldDisplayName("⺡")&gt;\n[SupWaterOne] = 247</v>
      </c>
      <c r="G35" t="str">
        <f>"case """&amp;MID( C35,2,LEN(C35)-2)&amp; """c: Return "&amp;E35</f>
        <v>case "⺡"c: Return 247</v>
      </c>
      <c r="H35" t="str">
        <f t="shared" si="0"/>
        <v>Case 247: Return "⺡"c</v>
      </c>
    </row>
    <row r="36" spans="1:8" x14ac:dyDescent="0.25">
      <c r="A36">
        <v>11938</v>
      </c>
      <c r="B36" t="s">
        <v>929</v>
      </c>
      <c r="C36" t="s">
        <v>930</v>
      </c>
      <c r="D36" t="s">
        <v>931</v>
      </c>
      <c r="E36">
        <v>248</v>
      </c>
      <c r="F36" t="str">
        <f>"'''&lt;summary&gt;CJK Supplemental Radical "&amp;MID( C36,2,LEN(C36)-2)&amp; " ("&amp;LOWER(MID(D36,20,1000))&amp;")&lt;/summary&gt;\n&lt;FieldDisplayName("""&amp; MID( C36,2,LEN(C36)-2)&amp;""")&gt;\n[Sup"&amp;SUBSTITUTE(SUBSTITUTE(PROPER(MID(D36,20,1000))," ",""),"-","")&amp;"] = "&amp;E36</f>
        <v>'''&lt;summary&gt;CJK Supplemental Radical ⺢ (water two)&lt;/summary&gt;\n&lt;FieldDisplayName("⺢")&gt;\n[SupWaterTwo] = 248</v>
      </c>
      <c r="G36" t="str">
        <f>"case """&amp;MID( C36,2,LEN(C36)-2)&amp; """c: Return "&amp;E36</f>
        <v>case "⺢"c: Return 248</v>
      </c>
      <c r="H36" t="str">
        <f t="shared" si="0"/>
        <v>Case 248: Return "⺢"c</v>
      </c>
    </row>
    <row r="37" spans="1:8" x14ac:dyDescent="0.25">
      <c r="A37">
        <v>11939</v>
      </c>
      <c r="B37" t="s">
        <v>932</v>
      </c>
      <c r="C37" t="s">
        <v>933</v>
      </c>
      <c r="D37" t="s">
        <v>934</v>
      </c>
      <c r="E37">
        <v>249</v>
      </c>
      <c r="F37" t="str">
        <f>"'''&lt;summary&gt;CJK Supplemental Radical "&amp;MID( C37,2,LEN(C37)-2)&amp; " ("&amp;LOWER(MID(D37,20,1000))&amp;")&lt;/summary&gt;\n&lt;FieldDisplayName("""&amp; MID( C37,2,LEN(C37)-2)&amp;""")&gt;\n[Sup"&amp;SUBSTITUTE(SUBSTITUTE(PROPER(MID(D37,20,1000))," ",""),"-","")&amp;"] = "&amp;E37</f>
        <v>'''&lt;summary&gt;CJK Supplemental Radical ⺣ (fire)&lt;/summary&gt;\n&lt;FieldDisplayName("⺣")&gt;\n[SupFire] = 249</v>
      </c>
      <c r="G37" t="str">
        <f>"case """&amp;MID( C37,2,LEN(C37)-2)&amp; """c: Return "&amp;E37</f>
        <v>case "⺣"c: Return 249</v>
      </c>
      <c r="H37" t="str">
        <f t="shared" si="0"/>
        <v>Case 249: Return "⺣"c</v>
      </c>
    </row>
    <row r="38" spans="1:8" x14ac:dyDescent="0.25">
      <c r="A38">
        <v>11940</v>
      </c>
      <c r="B38" t="s">
        <v>935</v>
      </c>
      <c r="C38" t="s">
        <v>936</v>
      </c>
      <c r="D38" t="s">
        <v>937</v>
      </c>
      <c r="E38">
        <v>250</v>
      </c>
      <c r="F38" t="str">
        <f>"'''&lt;summary&gt;CJK Supplemental Radical "&amp;MID( C38,2,LEN(C38)-2)&amp; " ("&amp;LOWER(MID(D38,20,1000))&amp;")&lt;/summary&gt;\n&lt;FieldDisplayName("""&amp; MID( C38,2,LEN(C38)-2)&amp;""")&gt;\n[Sup"&amp;SUBSTITUTE(SUBSTITUTE(PROPER(MID(D38,20,1000))," ",""),"-","")&amp;"] = "&amp;E38</f>
        <v>'''&lt;summary&gt;CJK Supplemental Radical ⺤ (paw one)&lt;/summary&gt;\n&lt;FieldDisplayName("⺤")&gt;\n[SupPawOne] = 250</v>
      </c>
      <c r="G38" t="str">
        <f>"case """&amp;MID( C38,2,LEN(C38)-2)&amp; """c: Return "&amp;E38</f>
        <v>case "⺤"c: Return 250</v>
      </c>
      <c r="H38" t="str">
        <f t="shared" si="0"/>
        <v>Case 250: Return "⺤"c</v>
      </c>
    </row>
    <row r="39" spans="1:8" x14ac:dyDescent="0.25">
      <c r="A39">
        <v>11941</v>
      </c>
      <c r="B39" t="s">
        <v>938</v>
      </c>
      <c r="C39" t="s">
        <v>939</v>
      </c>
      <c r="D39" t="s">
        <v>940</v>
      </c>
      <c r="E39">
        <v>251</v>
      </c>
      <c r="F39" t="str">
        <f>"'''&lt;summary&gt;CJK Supplemental Radical "&amp;MID( C39,2,LEN(C39)-2)&amp; " ("&amp;LOWER(MID(D39,20,1000))&amp;")&lt;/summary&gt;\n&lt;FieldDisplayName("""&amp; MID( C39,2,LEN(C39)-2)&amp;""")&gt;\n[Sup"&amp;SUBSTITUTE(SUBSTITUTE(PROPER(MID(D39,20,1000))," ",""),"-","")&amp;"] = "&amp;E39</f>
        <v>'''&lt;summary&gt;CJK Supplemental Radical ⺥ (paw two)&lt;/summary&gt;\n&lt;FieldDisplayName("⺥")&gt;\n[SupPawTwo] = 251</v>
      </c>
      <c r="G39" t="str">
        <f>"case """&amp;MID( C39,2,LEN(C39)-2)&amp; """c: Return "&amp;E39</f>
        <v>case "⺥"c: Return 251</v>
      </c>
      <c r="H39" t="str">
        <f t="shared" si="0"/>
        <v>Case 251: Return "⺥"c</v>
      </c>
    </row>
    <row r="40" spans="1:8" x14ac:dyDescent="0.25">
      <c r="A40">
        <v>11942</v>
      </c>
      <c r="B40" t="s">
        <v>941</v>
      </c>
      <c r="C40" t="s">
        <v>942</v>
      </c>
      <c r="D40" t="s">
        <v>943</v>
      </c>
      <c r="E40">
        <v>252</v>
      </c>
      <c r="F40" t="str">
        <f>"'''&lt;summary&gt;CJK Supplemental Radical "&amp;MID( C40,2,LEN(C40)-2)&amp; " ("&amp;LOWER(MID(D40,20,1000))&amp;")&lt;/summary&gt;\n&lt;FieldDisplayName("""&amp; MID( C40,2,LEN(C40)-2)&amp;""")&gt;\n[Sup"&amp;SUBSTITUTE(SUBSTITUTE(PROPER(MID(D40,20,1000))," ",""),"-","")&amp;"] = "&amp;E40</f>
        <v>'''&lt;summary&gt;CJK Supplemental Radical ⺦ (simplified half tree trunk)&lt;/summary&gt;\n&lt;FieldDisplayName("⺦")&gt;\n[SupSimplifiedHalfTreeTrunk] = 252</v>
      </c>
      <c r="G40" t="str">
        <f>"case """&amp;MID( C40,2,LEN(C40)-2)&amp; """c: Return "&amp;E40</f>
        <v>case "⺦"c: Return 252</v>
      </c>
      <c r="H40" t="str">
        <f t="shared" si="0"/>
        <v>Case 252: Return "⺦"c</v>
      </c>
    </row>
    <row r="41" spans="1:8" x14ac:dyDescent="0.25">
      <c r="A41">
        <v>11943</v>
      </c>
      <c r="B41" t="s">
        <v>944</v>
      </c>
      <c r="C41" t="s">
        <v>945</v>
      </c>
      <c r="D41" t="s">
        <v>946</v>
      </c>
      <c r="E41">
        <v>253</v>
      </c>
      <c r="F41" t="str">
        <f>"'''&lt;summary&gt;CJK Supplemental Radical "&amp;MID( C41,2,LEN(C41)-2)&amp; " ("&amp;LOWER(MID(D41,20,1000))&amp;")&lt;/summary&gt;\n&lt;FieldDisplayName("""&amp; MID( C41,2,LEN(C41)-2)&amp;""")&gt;\n[Sup"&amp;SUBSTITUTE(SUBSTITUTE(PROPER(MID(D41,20,1000))," ",""),"-","")&amp;"] = "&amp;E41</f>
        <v>'''&lt;summary&gt;CJK Supplemental Radical ⺧ (cow)&lt;/summary&gt;\n&lt;FieldDisplayName("⺧")&gt;\n[SupCow] = 253</v>
      </c>
      <c r="G41" t="str">
        <f>"case """&amp;MID( C41,2,LEN(C41)-2)&amp; """c: Return "&amp;E41</f>
        <v>case "⺧"c: Return 253</v>
      </c>
      <c r="H41" t="str">
        <f t="shared" si="0"/>
        <v>Case 253: Return "⺧"c</v>
      </c>
    </row>
    <row r="42" spans="1:8" x14ac:dyDescent="0.25">
      <c r="A42">
        <v>11944</v>
      </c>
      <c r="B42" t="s">
        <v>947</v>
      </c>
      <c r="C42" t="s">
        <v>948</v>
      </c>
      <c r="D42" t="s">
        <v>949</v>
      </c>
      <c r="E42">
        <v>254</v>
      </c>
      <c r="F42" t="str">
        <f>"'''&lt;summary&gt;CJK Supplemental Radical "&amp;MID( C42,2,LEN(C42)-2)&amp; " ("&amp;LOWER(MID(D42,20,1000))&amp;")&lt;/summary&gt;\n&lt;FieldDisplayName("""&amp; MID( C42,2,LEN(C42)-2)&amp;""")&gt;\n[Sup"&amp;SUBSTITUTE(SUBSTITUTE(PROPER(MID(D42,20,1000))," ",""),"-","")&amp;"] = "&amp;E42</f>
        <v>'''&lt;summary&gt;CJK Supplemental Radical ⺨ (dog)&lt;/summary&gt;\n&lt;FieldDisplayName("⺨")&gt;\n[SupDog] = 254</v>
      </c>
      <c r="G42" t="str">
        <f>"case """&amp;MID( C42,2,LEN(C42)-2)&amp; """c: Return "&amp;E42</f>
        <v>case "⺨"c: Return 254</v>
      </c>
      <c r="H42" t="str">
        <f t="shared" si="0"/>
        <v>Case 254: Return "⺨"c</v>
      </c>
    </row>
    <row r="43" spans="1:8" x14ac:dyDescent="0.25">
      <c r="A43">
        <v>11945</v>
      </c>
      <c r="B43" t="s">
        <v>950</v>
      </c>
      <c r="C43" t="s">
        <v>951</v>
      </c>
      <c r="D43" t="s">
        <v>952</v>
      </c>
      <c r="E43">
        <v>255</v>
      </c>
      <c r="F43" t="str">
        <f>"'''&lt;summary&gt;CJK Supplemental Radical "&amp;MID( C43,2,LEN(C43)-2)&amp; " ("&amp;LOWER(MID(D43,20,1000))&amp;")&lt;/summary&gt;\n&lt;FieldDisplayName("""&amp; MID( C43,2,LEN(C43)-2)&amp;""")&gt;\n[Sup"&amp;SUBSTITUTE(SUBSTITUTE(PROPER(MID(D43,20,1000))," ",""),"-","")&amp;"] = "&amp;E43</f>
        <v>'''&lt;summary&gt;CJK Supplemental Radical ⺩ (jade)&lt;/summary&gt;\n&lt;FieldDisplayName("⺩")&gt;\n[SupJade] = 255</v>
      </c>
      <c r="G43" t="str">
        <f>"case """&amp;MID( C43,2,LEN(C43)-2)&amp; """c: Return "&amp;E43</f>
        <v>case "⺩"c: Return 255</v>
      </c>
      <c r="H43" t="str">
        <f t="shared" si="0"/>
        <v>Case 255: Return "⺩"c</v>
      </c>
    </row>
    <row r="44" spans="1:8" x14ac:dyDescent="0.25">
      <c r="A44">
        <v>11946</v>
      </c>
      <c r="B44" t="s">
        <v>953</v>
      </c>
      <c r="C44" t="s">
        <v>954</v>
      </c>
      <c r="D44" t="s">
        <v>955</v>
      </c>
      <c r="E44">
        <v>256</v>
      </c>
      <c r="F44" t="str">
        <f>"'''&lt;summary&gt;CJK Supplemental Radical "&amp;MID( C44,2,LEN(C44)-2)&amp; " ("&amp;LOWER(MID(D44,20,1000))&amp;")&lt;/summary&gt;\n&lt;FieldDisplayName("""&amp; MID( C44,2,LEN(C44)-2)&amp;""")&gt;\n[Sup"&amp;SUBSTITUTE(SUBSTITUTE(PROPER(MID(D44,20,1000))," ",""),"-","")&amp;"] = "&amp;E44</f>
        <v>'''&lt;summary&gt;CJK Supplemental Radical ⺪ (bolt of cloth)&lt;/summary&gt;\n&lt;FieldDisplayName("⺪")&gt;\n[SupBoltOfCloth] = 256</v>
      </c>
      <c r="G44" t="str">
        <f>"case """&amp;MID( C44,2,LEN(C44)-2)&amp; """c: Return "&amp;E44</f>
        <v>case "⺪"c: Return 256</v>
      </c>
      <c r="H44" t="str">
        <f t="shared" si="0"/>
        <v>Case 256: Return "⺪"c</v>
      </c>
    </row>
    <row r="45" spans="1:8" x14ac:dyDescent="0.25">
      <c r="A45">
        <v>11947</v>
      </c>
      <c r="B45" t="s">
        <v>956</v>
      </c>
      <c r="C45" t="s">
        <v>957</v>
      </c>
      <c r="D45" t="s">
        <v>958</v>
      </c>
      <c r="E45">
        <v>257</v>
      </c>
      <c r="F45" t="str">
        <f>"'''&lt;summary&gt;CJK Supplemental Radical "&amp;MID( C45,2,LEN(C45)-2)&amp; " ("&amp;LOWER(MID(D45,20,1000))&amp;")&lt;/summary&gt;\n&lt;FieldDisplayName("""&amp; MID( C45,2,LEN(C45)-2)&amp;""")&gt;\n[Sup"&amp;SUBSTITUTE(SUBSTITUTE(PROPER(MID(D45,20,1000))," ",""),"-","")&amp;"] = "&amp;E45</f>
        <v>'''&lt;summary&gt;CJK Supplemental Radical ⺫ (eye)&lt;/summary&gt;\n&lt;FieldDisplayName("⺫")&gt;\n[SupEye] = 257</v>
      </c>
      <c r="G45" t="str">
        <f>"case """&amp;MID( C45,2,LEN(C45)-2)&amp; """c: Return "&amp;E45</f>
        <v>case "⺫"c: Return 257</v>
      </c>
      <c r="H45" t="str">
        <f t="shared" si="0"/>
        <v>Case 257: Return "⺫"c</v>
      </c>
    </row>
    <row r="46" spans="1:8" x14ac:dyDescent="0.25">
      <c r="A46">
        <v>11948</v>
      </c>
      <c r="B46" t="s">
        <v>959</v>
      </c>
      <c r="C46" t="s">
        <v>960</v>
      </c>
      <c r="D46" t="s">
        <v>961</v>
      </c>
      <c r="E46">
        <v>258</v>
      </c>
      <c r="F46" t="str">
        <f>"'''&lt;summary&gt;CJK Supplemental Radical "&amp;MID( C46,2,LEN(C46)-2)&amp; " ("&amp;LOWER(MID(D46,20,1000))&amp;")&lt;/summary&gt;\n&lt;FieldDisplayName("""&amp; MID( C46,2,LEN(C46)-2)&amp;""")&gt;\n[Sup"&amp;SUBSTITUTE(SUBSTITUTE(PROPER(MID(D46,20,1000))," ",""),"-","")&amp;"] = "&amp;E46</f>
        <v>'''&lt;summary&gt;CJK Supplemental Radical ⺬ (spirit one)&lt;/summary&gt;\n&lt;FieldDisplayName("⺬")&gt;\n[SupSpiritOne] = 258</v>
      </c>
      <c r="G46" t="str">
        <f>"case """&amp;MID( C46,2,LEN(C46)-2)&amp; """c: Return "&amp;E46</f>
        <v>case "⺬"c: Return 258</v>
      </c>
      <c r="H46" t="str">
        <f t="shared" si="0"/>
        <v>Case 258: Return "⺬"c</v>
      </c>
    </row>
    <row r="47" spans="1:8" x14ac:dyDescent="0.25">
      <c r="A47">
        <v>11949</v>
      </c>
      <c r="B47" t="s">
        <v>962</v>
      </c>
      <c r="C47" t="s">
        <v>963</v>
      </c>
      <c r="D47" t="s">
        <v>964</v>
      </c>
      <c r="E47">
        <v>259</v>
      </c>
      <c r="F47" t="str">
        <f>"'''&lt;summary&gt;CJK Supplemental Radical "&amp;MID( C47,2,LEN(C47)-2)&amp; " ("&amp;LOWER(MID(D47,20,1000))&amp;")&lt;/summary&gt;\n&lt;FieldDisplayName("""&amp; MID( C47,2,LEN(C47)-2)&amp;""")&gt;\n[Sup"&amp;SUBSTITUTE(SUBSTITUTE(PROPER(MID(D47,20,1000))," ",""),"-","")&amp;"] = "&amp;E47</f>
        <v>'''&lt;summary&gt;CJK Supplemental Radical ⺭ (spirit two)&lt;/summary&gt;\n&lt;FieldDisplayName("⺭")&gt;\n[SupSpiritTwo] = 259</v>
      </c>
      <c r="G47" t="str">
        <f>"case """&amp;MID( C47,2,LEN(C47)-2)&amp; """c: Return "&amp;E47</f>
        <v>case "⺭"c: Return 259</v>
      </c>
      <c r="H47" t="str">
        <f t="shared" si="0"/>
        <v>Case 259: Return "⺭"c</v>
      </c>
    </row>
    <row r="48" spans="1:8" x14ac:dyDescent="0.25">
      <c r="A48">
        <v>11950</v>
      </c>
      <c r="B48" t="s">
        <v>965</v>
      </c>
      <c r="C48" t="s">
        <v>966</v>
      </c>
      <c r="D48" t="s">
        <v>967</v>
      </c>
      <c r="E48">
        <v>260</v>
      </c>
      <c r="F48" t="str">
        <f>"'''&lt;summary&gt;CJK Supplemental Radical "&amp;MID( C48,2,LEN(C48)-2)&amp; " ("&amp;LOWER(MID(D48,20,1000))&amp;")&lt;/summary&gt;\n&lt;FieldDisplayName("""&amp; MID( C48,2,LEN(C48)-2)&amp;""")&gt;\n[Sup"&amp;SUBSTITUTE(SUBSTITUTE(PROPER(MID(D48,20,1000))," ",""),"-","")&amp;"] = "&amp;E48</f>
        <v>'''&lt;summary&gt;CJK Supplemental Radical ⺮ (bamboo)&lt;/summary&gt;\n&lt;FieldDisplayName("⺮")&gt;\n[SupBamboo] = 260</v>
      </c>
      <c r="G48" t="str">
        <f>"case """&amp;MID( C48,2,LEN(C48)-2)&amp; """c: Return "&amp;E48</f>
        <v>case "⺮"c: Return 260</v>
      </c>
      <c r="H48" t="str">
        <f t="shared" si="0"/>
        <v>Case 260: Return "⺮"c</v>
      </c>
    </row>
    <row r="49" spans="1:8" x14ac:dyDescent="0.25">
      <c r="A49">
        <v>11951</v>
      </c>
      <c r="B49" t="s">
        <v>968</v>
      </c>
      <c r="C49" t="s">
        <v>969</v>
      </c>
      <c r="D49" t="s">
        <v>970</v>
      </c>
      <c r="E49">
        <v>261</v>
      </c>
      <c r="F49" t="str">
        <f>"'''&lt;summary&gt;CJK Supplemental Radical "&amp;MID( C49,2,LEN(C49)-2)&amp; " ("&amp;LOWER(MID(D49,20,1000))&amp;")&lt;/summary&gt;\n&lt;FieldDisplayName("""&amp; MID( C49,2,LEN(C49)-2)&amp;""")&gt;\n[Sup"&amp;SUBSTITUTE(SUBSTITUTE(PROPER(MID(D49,20,1000))," ",""),"-","")&amp;"] = "&amp;E49</f>
        <v>'''&lt;summary&gt;CJK Supplemental Radical ⺯ (silk)&lt;/summary&gt;\n&lt;FieldDisplayName("⺯")&gt;\n[SupSilk] = 261</v>
      </c>
      <c r="G49" t="str">
        <f>"case """&amp;MID( C49,2,LEN(C49)-2)&amp; """c: Return "&amp;E49</f>
        <v>case "⺯"c: Return 261</v>
      </c>
      <c r="H49" t="str">
        <f t="shared" si="0"/>
        <v>Case 261: Return "⺯"c</v>
      </c>
    </row>
    <row r="50" spans="1:8" x14ac:dyDescent="0.25">
      <c r="A50">
        <v>11952</v>
      </c>
      <c r="B50" t="s">
        <v>971</v>
      </c>
      <c r="C50" t="s">
        <v>972</v>
      </c>
      <c r="D50" t="s">
        <v>973</v>
      </c>
      <c r="E50">
        <v>262</v>
      </c>
      <c r="F50" t="str">
        <f>"'''&lt;summary&gt;CJK Supplemental Radical "&amp;MID( C50,2,LEN(C50)-2)&amp; " ("&amp;LOWER(MID(D50,20,1000))&amp;")&lt;/summary&gt;\n&lt;FieldDisplayName("""&amp; MID( C50,2,LEN(C50)-2)&amp;""")&gt;\n[Sup"&amp;SUBSTITUTE(SUBSTITUTE(PROPER(MID(D50,20,1000))," ",""),"-","")&amp;"] = "&amp;E50</f>
        <v>'''&lt;summary&gt;CJK Supplemental Radical ⺰ (c-simplified silk)&lt;/summary&gt;\n&lt;FieldDisplayName("⺰")&gt;\n[SupCSimplifiedSilk] = 262</v>
      </c>
      <c r="G50" t="str">
        <f>"case """&amp;MID( C50,2,LEN(C50)-2)&amp; """c: Return "&amp;E50</f>
        <v>case "⺰"c: Return 262</v>
      </c>
      <c r="H50" t="str">
        <f t="shared" si="0"/>
        <v>Case 262: Return "⺰"c</v>
      </c>
    </row>
    <row r="51" spans="1:8" x14ac:dyDescent="0.25">
      <c r="A51">
        <v>11953</v>
      </c>
      <c r="B51" t="s">
        <v>974</v>
      </c>
      <c r="C51" t="s">
        <v>975</v>
      </c>
      <c r="D51" t="s">
        <v>976</v>
      </c>
      <c r="E51">
        <v>263</v>
      </c>
      <c r="F51" t="str">
        <f>"'''&lt;summary&gt;CJK Supplemental Radical "&amp;MID( C51,2,LEN(C51)-2)&amp; " ("&amp;LOWER(MID(D51,20,1000))&amp;")&lt;/summary&gt;\n&lt;FieldDisplayName("""&amp; MID( C51,2,LEN(C51)-2)&amp;""")&gt;\n[Sup"&amp;SUBSTITUTE(SUBSTITUTE(PROPER(MID(D51,20,1000))," ",""),"-","")&amp;"] = "&amp;E51</f>
        <v>'''&lt;summary&gt;CJK Supplemental Radical ⺱ (net one)&lt;/summary&gt;\n&lt;FieldDisplayName("⺱")&gt;\n[SupNetOne] = 263</v>
      </c>
      <c r="G51" t="str">
        <f>"case """&amp;MID( C51,2,LEN(C51)-2)&amp; """c: Return "&amp;E51</f>
        <v>case "⺱"c: Return 263</v>
      </c>
      <c r="H51" t="str">
        <f t="shared" si="0"/>
        <v>Case 263: Return "⺱"c</v>
      </c>
    </row>
    <row r="52" spans="1:8" x14ac:dyDescent="0.25">
      <c r="A52">
        <v>11954</v>
      </c>
      <c r="B52" t="s">
        <v>977</v>
      </c>
      <c r="C52" t="s">
        <v>978</v>
      </c>
      <c r="D52" t="s">
        <v>979</v>
      </c>
      <c r="E52">
        <v>264</v>
      </c>
      <c r="F52" t="str">
        <f>"'''&lt;summary&gt;CJK Supplemental Radical "&amp;MID( C52,2,LEN(C52)-2)&amp; " ("&amp;LOWER(MID(D52,20,1000))&amp;")&lt;/summary&gt;\n&lt;FieldDisplayName("""&amp; MID( C52,2,LEN(C52)-2)&amp;""")&gt;\n[Sup"&amp;SUBSTITUTE(SUBSTITUTE(PROPER(MID(D52,20,1000))," ",""),"-","")&amp;"] = "&amp;E52</f>
        <v>'''&lt;summary&gt;CJK Supplemental Radical ⺲ (net two)&lt;/summary&gt;\n&lt;FieldDisplayName("⺲")&gt;\n[SupNetTwo] = 264</v>
      </c>
      <c r="G52" t="str">
        <f>"case """&amp;MID( C52,2,LEN(C52)-2)&amp; """c: Return "&amp;E52</f>
        <v>case "⺲"c: Return 264</v>
      </c>
      <c r="H52" t="str">
        <f t="shared" si="0"/>
        <v>Case 264: Return "⺲"c</v>
      </c>
    </row>
    <row r="53" spans="1:8" x14ac:dyDescent="0.25">
      <c r="A53">
        <v>11955</v>
      </c>
      <c r="B53" t="s">
        <v>980</v>
      </c>
      <c r="C53" t="s">
        <v>981</v>
      </c>
      <c r="D53" t="s">
        <v>982</v>
      </c>
      <c r="E53">
        <v>265</v>
      </c>
      <c r="F53" t="str">
        <f>"'''&lt;summary&gt;CJK Supplemental Radical "&amp;MID( C53,2,LEN(C53)-2)&amp; " ("&amp;LOWER(MID(D53,20,1000))&amp;")&lt;/summary&gt;\n&lt;FieldDisplayName("""&amp; MID( C53,2,LEN(C53)-2)&amp;""")&gt;\n[Sup"&amp;SUBSTITUTE(SUBSTITUTE(PROPER(MID(D53,20,1000))," ",""),"-","")&amp;"] = "&amp;E53</f>
        <v>'''&lt;summary&gt;CJK Supplemental Radical ⺳ (net three)&lt;/summary&gt;\n&lt;FieldDisplayName("⺳")&gt;\n[SupNetThree] = 265</v>
      </c>
      <c r="G53" t="str">
        <f>"case """&amp;MID( C53,2,LEN(C53)-2)&amp; """c: Return "&amp;E53</f>
        <v>case "⺳"c: Return 265</v>
      </c>
      <c r="H53" t="str">
        <f t="shared" si="0"/>
        <v>Case 265: Return "⺳"c</v>
      </c>
    </row>
    <row r="54" spans="1:8" x14ac:dyDescent="0.25">
      <c r="A54">
        <v>11956</v>
      </c>
      <c r="B54" t="s">
        <v>983</v>
      </c>
      <c r="C54" t="s">
        <v>984</v>
      </c>
      <c r="D54" t="s">
        <v>985</v>
      </c>
      <c r="E54">
        <v>266</v>
      </c>
      <c r="F54" t="str">
        <f>"'''&lt;summary&gt;CJK Supplemental Radical "&amp;MID( C54,2,LEN(C54)-2)&amp; " ("&amp;LOWER(MID(D54,20,1000))&amp;")&lt;/summary&gt;\n&lt;FieldDisplayName("""&amp; MID( C54,2,LEN(C54)-2)&amp;""")&gt;\n[Sup"&amp;SUBSTITUTE(SUBSTITUTE(PROPER(MID(D54,20,1000))," ",""),"-","")&amp;"] = "&amp;E54</f>
        <v>'''&lt;summary&gt;CJK Supplemental Radical ⺴ (net four)&lt;/summary&gt;\n&lt;FieldDisplayName("⺴")&gt;\n[SupNetFour] = 266</v>
      </c>
      <c r="G54" t="str">
        <f>"case """&amp;MID( C54,2,LEN(C54)-2)&amp; """c: Return "&amp;E54</f>
        <v>case "⺴"c: Return 266</v>
      </c>
      <c r="H54" t="str">
        <f t="shared" si="0"/>
        <v>Case 266: Return "⺴"c</v>
      </c>
    </row>
    <row r="55" spans="1:8" x14ac:dyDescent="0.25">
      <c r="A55">
        <v>11957</v>
      </c>
      <c r="B55" t="s">
        <v>986</v>
      </c>
      <c r="C55" t="s">
        <v>987</v>
      </c>
      <c r="D55" t="s">
        <v>988</v>
      </c>
      <c r="E55">
        <v>267</v>
      </c>
      <c r="F55" t="str">
        <f>"'''&lt;summary&gt;CJK Supplemental Radical "&amp;MID( C55,2,LEN(C55)-2)&amp; " ("&amp;LOWER(MID(D55,20,1000))&amp;")&lt;/summary&gt;\n&lt;FieldDisplayName("""&amp; MID( C55,2,LEN(C55)-2)&amp;""")&gt;\n[Sup"&amp;SUBSTITUTE(SUBSTITUTE(PROPER(MID(D55,20,1000))," ",""),"-","")&amp;"] = "&amp;E55</f>
        <v>'''&lt;summary&gt;CJK Supplemental Radical ⺵ (mesh)&lt;/summary&gt;\n&lt;FieldDisplayName("⺵")&gt;\n[SupMesh] = 267</v>
      </c>
      <c r="G55" t="str">
        <f>"case """&amp;MID( C55,2,LEN(C55)-2)&amp; """c: Return "&amp;E55</f>
        <v>case "⺵"c: Return 267</v>
      </c>
      <c r="H55" t="str">
        <f t="shared" si="0"/>
        <v>Case 267: Return "⺵"c</v>
      </c>
    </row>
    <row r="56" spans="1:8" x14ac:dyDescent="0.25">
      <c r="A56">
        <v>11958</v>
      </c>
      <c r="B56" t="s">
        <v>989</v>
      </c>
      <c r="C56" t="s">
        <v>990</v>
      </c>
      <c r="D56" t="s">
        <v>991</v>
      </c>
      <c r="E56">
        <v>268</v>
      </c>
      <c r="F56" t="str">
        <f>"'''&lt;summary&gt;CJK Supplemental Radical "&amp;MID( C56,2,LEN(C56)-2)&amp; " ("&amp;LOWER(MID(D56,20,1000))&amp;")&lt;/summary&gt;\n&lt;FieldDisplayName("""&amp; MID( C56,2,LEN(C56)-2)&amp;""")&gt;\n[Sup"&amp;SUBSTITUTE(SUBSTITUTE(PROPER(MID(D56,20,1000))," ",""),"-","")&amp;"] = "&amp;E56</f>
        <v>'''&lt;summary&gt;CJK Supplemental Radical ⺶ (sheep)&lt;/summary&gt;\n&lt;FieldDisplayName("⺶")&gt;\n[SupSheep] = 268</v>
      </c>
      <c r="G56" t="str">
        <f>"case """&amp;MID( C56,2,LEN(C56)-2)&amp; """c: Return "&amp;E56</f>
        <v>case "⺶"c: Return 268</v>
      </c>
      <c r="H56" t="str">
        <f t="shared" si="0"/>
        <v>Case 268: Return "⺶"c</v>
      </c>
    </row>
    <row r="57" spans="1:8" x14ac:dyDescent="0.25">
      <c r="A57">
        <v>11959</v>
      </c>
      <c r="B57" t="s">
        <v>992</v>
      </c>
      <c r="C57" t="s">
        <v>993</v>
      </c>
      <c r="D57" t="s">
        <v>994</v>
      </c>
      <c r="E57">
        <v>269</v>
      </c>
      <c r="F57" t="str">
        <f>"'''&lt;summary&gt;CJK Supplemental Radical "&amp;MID( C57,2,LEN(C57)-2)&amp; " ("&amp;LOWER(MID(D57,20,1000))&amp;")&lt;/summary&gt;\n&lt;FieldDisplayName("""&amp; MID( C57,2,LEN(C57)-2)&amp;""")&gt;\n[Sup"&amp;SUBSTITUTE(SUBSTITUTE(PROPER(MID(D57,20,1000))," ",""),"-","")&amp;"] = "&amp;E57</f>
        <v>'''&lt;summary&gt;CJK Supplemental Radical ⺷ (ram)&lt;/summary&gt;\n&lt;FieldDisplayName("⺷")&gt;\n[SupRam] = 269</v>
      </c>
      <c r="G57" t="str">
        <f>"case """&amp;MID( C57,2,LEN(C57)-2)&amp; """c: Return "&amp;E57</f>
        <v>case "⺷"c: Return 269</v>
      </c>
      <c r="H57" t="str">
        <f t="shared" si="0"/>
        <v>Case 269: Return "⺷"c</v>
      </c>
    </row>
    <row r="58" spans="1:8" x14ac:dyDescent="0.25">
      <c r="A58">
        <v>11960</v>
      </c>
      <c r="B58" t="s">
        <v>995</v>
      </c>
      <c r="C58" t="s">
        <v>996</v>
      </c>
      <c r="D58" t="s">
        <v>997</v>
      </c>
      <c r="E58">
        <v>270</v>
      </c>
      <c r="F58" t="str">
        <f>"'''&lt;summary&gt;CJK Supplemental Radical "&amp;MID( C58,2,LEN(C58)-2)&amp; " ("&amp;LOWER(MID(D58,20,1000))&amp;")&lt;/summary&gt;\n&lt;FieldDisplayName("""&amp; MID( C58,2,LEN(C58)-2)&amp;""")&gt;\n[Sup"&amp;SUBSTITUTE(SUBSTITUTE(PROPER(MID(D58,20,1000))," ",""),"-","")&amp;"] = "&amp;E58</f>
        <v>'''&lt;summary&gt;CJK Supplemental Radical ⺸ (ewe)&lt;/summary&gt;\n&lt;FieldDisplayName("⺸")&gt;\n[SupEwe] = 270</v>
      </c>
      <c r="G58" t="str">
        <f>"case """&amp;MID( C58,2,LEN(C58)-2)&amp; """c: Return "&amp;E58</f>
        <v>case "⺸"c: Return 270</v>
      </c>
      <c r="H58" t="str">
        <f t="shared" si="0"/>
        <v>Case 270: Return "⺸"c</v>
      </c>
    </row>
    <row r="59" spans="1:8" x14ac:dyDescent="0.25">
      <c r="A59">
        <v>11961</v>
      </c>
      <c r="B59" t="s">
        <v>998</v>
      </c>
      <c r="C59" t="s">
        <v>999</v>
      </c>
      <c r="D59" t="s">
        <v>1000</v>
      </c>
      <c r="E59">
        <v>271</v>
      </c>
      <c r="F59" t="str">
        <f>"'''&lt;summary&gt;CJK Supplemental Radical "&amp;MID( C59,2,LEN(C59)-2)&amp; " ("&amp;LOWER(MID(D59,20,1000))&amp;")&lt;/summary&gt;\n&lt;FieldDisplayName("""&amp; MID( C59,2,LEN(C59)-2)&amp;""")&gt;\n[Sup"&amp;SUBSTITUTE(SUBSTITUTE(PROPER(MID(D59,20,1000))," ",""),"-","")&amp;"] = "&amp;E59</f>
        <v>'''&lt;summary&gt;CJK Supplemental Radical ⺹ (old)&lt;/summary&gt;\n&lt;FieldDisplayName("⺹")&gt;\n[SupOld] = 271</v>
      </c>
      <c r="G59" t="str">
        <f>"case """&amp;MID( C59,2,LEN(C59)-2)&amp; """c: Return "&amp;E59</f>
        <v>case "⺹"c: Return 271</v>
      </c>
      <c r="H59" t="str">
        <f t="shared" si="0"/>
        <v>Case 271: Return "⺹"c</v>
      </c>
    </row>
    <row r="60" spans="1:8" x14ac:dyDescent="0.25">
      <c r="A60">
        <v>11962</v>
      </c>
      <c r="B60" t="s">
        <v>1001</v>
      </c>
      <c r="C60" t="s">
        <v>1002</v>
      </c>
      <c r="D60" t="s">
        <v>1003</v>
      </c>
      <c r="E60">
        <v>272</v>
      </c>
      <c r="F60" t="str">
        <f>"'''&lt;summary&gt;CJK Supplemental Radical "&amp;MID( C60,2,LEN(C60)-2)&amp; " ("&amp;LOWER(MID(D60,20,1000))&amp;")&lt;/summary&gt;\n&lt;FieldDisplayName("""&amp; MID( C60,2,LEN(C60)-2)&amp;""")&gt;\n[Sup"&amp;SUBSTITUTE(SUBSTITUTE(PROPER(MID(D60,20,1000))," ",""),"-","")&amp;"] = "&amp;E60</f>
        <v>'''&lt;summary&gt;CJK Supplemental Radical ⺺ (brush one)&lt;/summary&gt;\n&lt;FieldDisplayName("⺺")&gt;\n[SupBrushOne] = 272</v>
      </c>
      <c r="G60" t="str">
        <f>"case """&amp;MID( C60,2,LEN(C60)-2)&amp; """c: Return "&amp;E60</f>
        <v>case "⺺"c: Return 272</v>
      </c>
      <c r="H60" t="str">
        <f t="shared" si="0"/>
        <v>Case 272: Return "⺺"c</v>
      </c>
    </row>
    <row r="61" spans="1:8" x14ac:dyDescent="0.25">
      <c r="A61">
        <v>11963</v>
      </c>
      <c r="B61" t="s">
        <v>1004</v>
      </c>
      <c r="C61" t="s">
        <v>1005</v>
      </c>
      <c r="D61" t="s">
        <v>1006</v>
      </c>
      <c r="E61">
        <v>273</v>
      </c>
      <c r="F61" t="str">
        <f>"'''&lt;summary&gt;CJK Supplemental Radical "&amp;MID( C61,2,LEN(C61)-2)&amp; " ("&amp;LOWER(MID(D61,20,1000))&amp;")&lt;/summary&gt;\n&lt;FieldDisplayName("""&amp; MID( C61,2,LEN(C61)-2)&amp;""")&gt;\n[Sup"&amp;SUBSTITUTE(SUBSTITUTE(PROPER(MID(D61,20,1000))," ",""),"-","")&amp;"] = "&amp;E61</f>
        <v>'''&lt;summary&gt;CJK Supplemental Radical ⺻ (brush two)&lt;/summary&gt;\n&lt;FieldDisplayName("⺻")&gt;\n[SupBrushTwo] = 273</v>
      </c>
      <c r="G61" t="str">
        <f>"case """&amp;MID( C61,2,LEN(C61)-2)&amp; """c: Return "&amp;E61</f>
        <v>case "⺻"c: Return 273</v>
      </c>
      <c r="H61" t="str">
        <f t="shared" si="0"/>
        <v>Case 273: Return "⺻"c</v>
      </c>
    </row>
    <row r="62" spans="1:8" x14ac:dyDescent="0.25">
      <c r="A62">
        <v>11964</v>
      </c>
      <c r="B62" t="s">
        <v>1007</v>
      </c>
      <c r="C62" t="s">
        <v>1008</v>
      </c>
      <c r="D62" t="s">
        <v>1009</v>
      </c>
      <c r="E62">
        <v>274</v>
      </c>
      <c r="F62" t="str">
        <f>"'''&lt;summary&gt;CJK Supplemental Radical "&amp;MID( C62,2,LEN(C62)-2)&amp; " ("&amp;LOWER(MID(D62,20,1000))&amp;")&lt;/summary&gt;\n&lt;FieldDisplayName("""&amp; MID( C62,2,LEN(C62)-2)&amp;""")&gt;\n[Sup"&amp;SUBSTITUTE(SUBSTITUTE(PROPER(MID(D62,20,1000))," ",""),"-","")&amp;"] = "&amp;E62</f>
        <v>'''&lt;summary&gt;CJK Supplemental Radical ⺼ (meat)&lt;/summary&gt;\n&lt;FieldDisplayName("⺼")&gt;\n[SupMeat] = 274</v>
      </c>
      <c r="G62" t="str">
        <f>"case """&amp;MID( C62,2,LEN(C62)-2)&amp; """c: Return "&amp;E62</f>
        <v>case "⺼"c: Return 274</v>
      </c>
      <c r="H62" t="str">
        <f t="shared" si="0"/>
        <v>Case 274: Return "⺼"c</v>
      </c>
    </row>
    <row r="63" spans="1:8" x14ac:dyDescent="0.25">
      <c r="A63">
        <v>11965</v>
      </c>
      <c r="B63" t="s">
        <v>1010</v>
      </c>
      <c r="C63" t="s">
        <v>1011</v>
      </c>
      <c r="D63" t="s">
        <v>1012</v>
      </c>
      <c r="E63">
        <v>275</v>
      </c>
      <c r="F63" t="str">
        <f>"'''&lt;summary&gt;CJK Supplemental Radical "&amp;MID( C63,2,LEN(C63)-2)&amp; " ("&amp;LOWER(MID(D63,20,1000))&amp;")&lt;/summary&gt;\n&lt;FieldDisplayName("""&amp; MID( C63,2,LEN(C63)-2)&amp;""")&gt;\n[Sup"&amp;SUBSTITUTE(SUBSTITUTE(PROPER(MID(D63,20,1000))," ",""),"-","")&amp;"] = "&amp;E63</f>
        <v>'''&lt;summary&gt;CJK Supplemental Radical ⺽ (mortar)&lt;/summary&gt;\n&lt;FieldDisplayName("⺽")&gt;\n[SupMortar] = 275</v>
      </c>
      <c r="G63" t="str">
        <f>"case """&amp;MID( C63,2,LEN(C63)-2)&amp; """c: Return "&amp;E63</f>
        <v>case "⺽"c: Return 275</v>
      </c>
      <c r="H63" t="str">
        <f t="shared" si="0"/>
        <v>Case 275: Return "⺽"c</v>
      </c>
    </row>
    <row r="64" spans="1:8" x14ac:dyDescent="0.25">
      <c r="A64">
        <v>11966</v>
      </c>
      <c r="B64" t="s">
        <v>1013</v>
      </c>
      <c r="C64" t="s">
        <v>1014</v>
      </c>
      <c r="D64" t="s">
        <v>1015</v>
      </c>
      <c r="E64">
        <v>276</v>
      </c>
      <c r="F64" t="str">
        <f>"'''&lt;summary&gt;CJK Supplemental Radical "&amp;MID( C64,2,LEN(C64)-2)&amp; " ("&amp;LOWER(MID(D64,20,1000))&amp;")&lt;/summary&gt;\n&lt;FieldDisplayName("""&amp; MID( C64,2,LEN(C64)-2)&amp;""")&gt;\n[Sup"&amp;SUBSTITUTE(SUBSTITUTE(PROPER(MID(D64,20,1000))," ",""),"-","")&amp;"] = "&amp;E64</f>
        <v>'''&lt;summary&gt;CJK Supplemental Radical ⺾ (grass one)&lt;/summary&gt;\n&lt;FieldDisplayName("⺾")&gt;\n[SupGrassOne] = 276</v>
      </c>
      <c r="G64" t="str">
        <f>"case """&amp;MID( C64,2,LEN(C64)-2)&amp; """c: Return "&amp;E64</f>
        <v>case "⺾"c: Return 276</v>
      </c>
      <c r="H64" t="str">
        <f t="shared" si="0"/>
        <v>Case 276: Return "⺾"c</v>
      </c>
    </row>
    <row r="65" spans="1:8" x14ac:dyDescent="0.25">
      <c r="A65">
        <v>11967</v>
      </c>
      <c r="B65" t="s">
        <v>1016</v>
      </c>
      <c r="C65" t="s">
        <v>1017</v>
      </c>
      <c r="D65" t="s">
        <v>1018</v>
      </c>
      <c r="E65">
        <v>277</v>
      </c>
      <c r="F65" t="str">
        <f>"'''&lt;summary&gt;CJK Supplemental Radical "&amp;MID( C65,2,LEN(C65)-2)&amp; " ("&amp;LOWER(MID(D65,20,1000))&amp;")&lt;/summary&gt;\n&lt;FieldDisplayName("""&amp; MID( C65,2,LEN(C65)-2)&amp;""")&gt;\n[Sup"&amp;SUBSTITUTE(SUBSTITUTE(PROPER(MID(D65,20,1000))," ",""),"-","")&amp;"] = "&amp;E65</f>
        <v>'''&lt;summary&gt;CJK Supplemental Radical ⺿ (grass two)&lt;/summary&gt;\n&lt;FieldDisplayName("⺿")&gt;\n[SupGrassTwo] = 277</v>
      </c>
      <c r="G65" t="str">
        <f>"case """&amp;MID( C65,2,LEN(C65)-2)&amp; """c: Return "&amp;E65</f>
        <v>case "⺿"c: Return 277</v>
      </c>
      <c r="H65" t="str">
        <f t="shared" si="0"/>
        <v>Case 277: Return "⺿"c</v>
      </c>
    </row>
    <row r="66" spans="1:8" x14ac:dyDescent="0.25">
      <c r="A66">
        <v>11968</v>
      </c>
      <c r="B66" t="s">
        <v>1019</v>
      </c>
      <c r="C66" t="s">
        <v>1020</v>
      </c>
      <c r="D66" t="s">
        <v>1021</v>
      </c>
      <c r="E66">
        <v>278</v>
      </c>
      <c r="F66" t="str">
        <f>"'''&lt;summary&gt;CJK Supplemental Radical "&amp;MID( C66,2,LEN(C66)-2)&amp; " ("&amp;LOWER(MID(D66,20,1000))&amp;")&lt;/summary&gt;\n&lt;FieldDisplayName("""&amp; MID( C66,2,LEN(C66)-2)&amp;""")&gt;\n[Sup"&amp;SUBSTITUTE(SUBSTITUTE(PROPER(MID(D66,20,1000))," ",""),"-","")&amp;"] = "&amp;E66</f>
        <v>'''&lt;summary&gt;CJK Supplemental Radical ⻀ (grass three)&lt;/summary&gt;\n&lt;FieldDisplayName("⻀")&gt;\n[SupGrassThree] = 278</v>
      </c>
      <c r="G66" t="str">
        <f>"case """&amp;MID( C66,2,LEN(C66)-2)&amp; """c: Return "&amp;E66</f>
        <v>case "⻀"c: Return 278</v>
      </c>
      <c r="H66" t="str">
        <f t="shared" si="0"/>
        <v>Case 278: Return "⻀"c</v>
      </c>
    </row>
    <row r="67" spans="1:8" x14ac:dyDescent="0.25">
      <c r="A67">
        <v>11969</v>
      </c>
      <c r="B67" t="s">
        <v>1022</v>
      </c>
      <c r="C67" t="s">
        <v>1023</v>
      </c>
      <c r="D67" t="s">
        <v>1024</v>
      </c>
      <c r="E67">
        <v>279</v>
      </c>
      <c r="F67" t="str">
        <f>"'''&lt;summary&gt;CJK Supplemental Radical "&amp;MID( C67,2,LEN(C67)-2)&amp; " ("&amp;LOWER(MID(D67,20,1000))&amp;")&lt;/summary&gt;\n&lt;FieldDisplayName("""&amp; MID( C67,2,LEN(C67)-2)&amp;""")&gt;\n[Sup"&amp;SUBSTITUTE(SUBSTITUTE(PROPER(MID(D67,20,1000))," ",""),"-","")&amp;"] = "&amp;E67</f>
        <v>'''&lt;summary&gt;CJK Supplemental Radical ⻁ (tiger)&lt;/summary&gt;\n&lt;FieldDisplayName("⻁")&gt;\n[SupTiger] = 279</v>
      </c>
      <c r="G67" t="str">
        <f>"case """&amp;MID( C67,2,LEN(C67)-2)&amp; """c: Return "&amp;E67</f>
        <v>case "⻁"c: Return 279</v>
      </c>
      <c r="H67" t="str">
        <f t="shared" si="0"/>
        <v>Case 279: Return "⻁"c</v>
      </c>
    </row>
    <row r="68" spans="1:8" x14ac:dyDescent="0.25">
      <c r="A68">
        <v>11970</v>
      </c>
      <c r="B68" t="s">
        <v>1025</v>
      </c>
      <c r="C68" t="s">
        <v>1026</v>
      </c>
      <c r="D68" t="s">
        <v>1027</v>
      </c>
      <c r="E68">
        <v>280</v>
      </c>
      <c r="F68" t="str">
        <f>"'''&lt;summary&gt;CJK Supplemental Radical "&amp;MID( C68,2,LEN(C68)-2)&amp; " ("&amp;LOWER(MID(D68,20,1000))&amp;")&lt;/summary&gt;\n&lt;FieldDisplayName("""&amp; MID( C68,2,LEN(C68)-2)&amp;""")&gt;\n[Sup"&amp;SUBSTITUTE(SUBSTITUTE(PROPER(MID(D68,20,1000))," ",""),"-","")&amp;"] = "&amp;E68</f>
        <v>'''&lt;summary&gt;CJK Supplemental Radical ⻂ (clothes)&lt;/summary&gt;\n&lt;FieldDisplayName("⻂")&gt;\n[SupClothes] = 280</v>
      </c>
      <c r="G68" t="str">
        <f>"case """&amp;MID( C68,2,LEN(C68)-2)&amp; """c: Return "&amp;E68</f>
        <v>case "⻂"c: Return 280</v>
      </c>
      <c r="H68" t="str">
        <f t="shared" ref="H68:H117" si="1">"Case "&amp;E68&amp;": Return """&amp;MID( C68,2,LEN(C68)-2)&amp;"""c"</f>
        <v>Case 280: Return "⻂"c</v>
      </c>
    </row>
    <row r="69" spans="1:8" x14ac:dyDescent="0.25">
      <c r="A69">
        <v>11971</v>
      </c>
      <c r="B69" t="s">
        <v>1028</v>
      </c>
      <c r="C69" t="s">
        <v>1029</v>
      </c>
      <c r="D69" t="s">
        <v>1030</v>
      </c>
      <c r="E69">
        <v>281</v>
      </c>
      <c r="F69" t="str">
        <f>"'''&lt;summary&gt;CJK Supplemental Radical "&amp;MID( C69,2,LEN(C69)-2)&amp; " ("&amp;LOWER(MID(D69,20,1000))&amp;")&lt;/summary&gt;\n&lt;FieldDisplayName("""&amp; MID( C69,2,LEN(C69)-2)&amp;""")&gt;\n[Sup"&amp;SUBSTITUTE(SUBSTITUTE(PROPER(MID(D69,20,1000))," ",""),"-","")&amp;"] = "&amp;E69</f>
        <v>'''&lt;summary&gt;CJK Supplemental Radical ⻃ (west one)&lt;/summary&gt;\n&lt;FieldDisplayName("⻃")&gt;\n[SupWestOne] = 281</v>
      </c>
      <c r="G69" t="str">
        <f>"case """&amp;MID( C69,2,LEN(C69)-2)&amp; """c: Return "&amp;E69</f>
        <v>case "⻃"c: Return 281</v>
      </c>
      <c r="H69" t="str">
        <f t="shared" si="1"/>
        <v>Case 281: Return "⻃"c</v>
      </c>
    </row>
    <row r="70" spans="1:8" x14ac:dyDescent="0.25">
      <c r="A70">
        <v>11972</v>
      </c>
      <c r="B70" t="s">
        <v>1031</v>
      </c>
      <c r="C70" t="s">
        <v>1032</v>
      </c>
      <c r="D70" t="s">
        <v>1033</v>
      </c>
      <c r="E70">
        <v>282</v>
      </c>
      <c r="F70" t="str">
        <f>"'''&lt;summary&gt;CJK Supplemental Radical "&amp;MID( C70,2,LEN(C70)-2)&amp; " ("&amp;LOWER(MID(D70,20,1000))&amp;")&lt;/summary&gt;\n&lt;FieldDisplayName("""&amp; MID( C70,2,LEN(C70)-2)&amp;""")&gt;\n[Sup"&amp;SUBSTITUTE(SUBSTITUTE(PROPER(MID(D70,20,1000))," ",""),"-","")&amp;"] = "&amp;E70</f>
        <v>'''&lt;summary&gt;CJK Supplemental Radical ⻄ (west two)&lt;/summary&gt;\n&lt;FieldDisplayName("⻄")&gt;\n[SupWestTwo] = 282</v>
      </c>
      <c r="G70" t="str">
        <f>"case """&amp;MID( C70,2,LEN(C70)-2)&amp; """c: Return "&amp;E70</f>
        <v>case "⻄"c: Return 282</v>
      </c>
      <c r="H70" t="str">
        <f t="shared" si="1"/>
        <v>Case 282: Return "⻄"c</v>
      </c>
    </row>
    <row r="71" spans="1:8" x14ac:dyDescent="0.25">
      <c r="A71">
        <v>11973</v>
      </c>
      <c r="B71" t="s">
        <v>1034</v>
      </c>
      <c r="C71" t="s">
        <v>1035</v>
      </c>
      <c r="D71" t="s">
        <v>1036</v>
      </c>
      <c r="E71">
        <v>283</v>
      </c>
      <c r="F71" t="str">
        <f>"'''&lt;summary&gt;CJK Supplemental Radical "&amp;MID( C71,2,LEN(C71)-2)&amp; " ("&amp;LOWER(MID(D71,20,1000))&amp;")&lt;/summary&gt;\n&lt;FieldDisplayName("""&amp; MID( C71,2,LEN(C71)-2)&amp;""")&gt;\n[Sup"&amp;SUBSTITUTE(SUBSTITUTE(PROPER(MID(D71,20,1000))," ",""),"-","")&amp;"] = "&amp;E71</f>
        <v>'''&lt;summary&gt;CJK Supplemental Radical ⻅ (c-simplified see)&lt;/summary&gt;\n&lt;FieldDisplayName("⻅")&gt;\n[SupCSimplifiedSee] = 283</v>
      </c>
      <c r="G71" t="str">
        <f>"case """&amp;MID( C71,2,LEN(C71)-2)&amp; """c: Return "&amp;E71</f>
        <v>case "⻅"c: Return 283</v>
      </c>
      <c r="H71" t="str">
        <f t="shared" si="1"/>
        <v>Case 283: Return "⻅"c</v>
      </c>
    </row>
    <row r="72" spans="1:8" x14ac:dyDescent="0.25">
      <c r="A72">
        <v>11974</v>
      </c>
      <c r="B72" t="s">
        <v>1037</v>
      </c>
      <c r="C72" t="s">
        <v>1038</v>
      </c>
      <c r="D72" t="s">
        <v>1039</v>
      </c>
      <c r="E72">
        <v>284</v>
      </c>
      <c r="F72" t="str">
        <f>"'''&lt;summary&gt;CJK Supplemental Radical "&amp;MID( C72,2,LEN(C72)-2)&amp; " ("&amp;LOWER(MID(D72,20,1000))&amp;")&lt;/summary&gt;\n&lt;FieldDisplayName("""&amp; MID( C72,2,LEN(C72)-2)&amp;""")&gt;\n[Sup"&amp;SUBSTITUTE(SUBSTITUTE(PROPER(MID(D72,20,1000))," ",""),"-","")&amp;"] = "&amp;E72</f>
        <v>'''&lt;summary&gt;CJK Supplemental Radical ⻆ (simplified horn)&lt;/summary&gt;\n&lt;FieldDisplayName("⻆")&gt;\n[SupSimplifiedHorn] = 284</v>
      </c>
      <c r="G72" t="str">
        <f>"case """&amp;MID( C72,2,LEN(C72)-2)&amp; """c: Return "&amp;E72</f>
        <v>case "⻆"c: Return 284</v>
      </c>
      <c r="H72" t="str">
        <f t="shared" si="1"/>
        <v>Case 284: Return "⻆"c</v>
      </c>
    </row>
    <row r="73" spans="1:8" x14ac:dyDescent="0.25">
      <c r="A73">
        <v>11975</v>
      </c>
      <c r="B73" t="s">
        <v>1040</v>
      </c>
      <c r="C73" t="s">
        <v>1041</v>
      </c>
      <c r="D73" t="s">
        <v>1042</v>
      </c>
      <c r="E73">
        <v>285</v>
      </c>
      <c r="F73" t="str">
        <f>"'''&lt;summary&gt;CJK Supplemental Radical "&amp;MID( C73,2,LEN(C73)-2)&amp; " ("&amp;LOWER(MID(D73,20,1000))&amp;")&lt;/summary&gt;\n&lt;FieldDisplayName("""&amp; MID( C73,2,LEN(C73)-2)&amp;""")&gt;\n[Sup"&amp;SUBSTITUTE(SUBSTITUTE(PROPER(MID(D73,20,1000))," ",""),"-","")&amp;"] = "&amp;E73</f>
        <v>'''&lt;summary&gt;CJK Supplemental Radical ⻇ (horn)&lt;/summary&gt;\n&lt;FieldDisplayName("⻇")&gt;\n[SupHorn] = 285</v>
      </c>
      <c r="G73" t="str">
        <f>"case """&amp;MID( C73,2,LEN(C73)-2)&amp; """c: Return "&amp;E73</f>
        <v>case "⻇"c: Return 285</v>
      </c>
      <c r="H73" t="str">
        <f t="shared" si="1"/>
        <v>Case 285: Return "⻇"c</v>
      </c>
    </row>
    <row r="74" spans="1:8" x14ac:dyDescent="0.25">
      <c r="A74">
        <v>11976</v>
      </c>
      <c r="B74" t="s">
        <v>1043</v>
      </c>
      <c r="C74" t="s">
        <v>1044</v>
      </c>
      <c r="D74" t="s">
        <v>1045</v>
      </c>
      <c r="E74">
        <v>286</v>
      </c>
      <c r="F74" t="str">
        <f>"'''&lt;summary&gt;CJK Supplemental Radical "&amp;MID( C74,2,LEN(C74)-2)&amp; " ("&amp;LOWER(MID(D74,20,1000))&amp;")&lt;/summary&gt;\n&lt;FieldDisplayName("""&amp; MID( C74,2,LEN(C74)-2)&amp;""")&gt;\n[Sup"&amp;SUBSTITUTE(SUBSTITUTE(PROPER(MID(D74,20,1000))," ",""),"-","")&amp;"] = "&amp;E74</f>
        <v>'''&lt;summary&gt;CJK Supplemental Radical ⻈ (c-simplified speech)&lt;/summary&gt;\n&lt;FieldDisplayName("⻈")&gt;\n[SupCSimplifiedSpeech] = 286</v>
      </c>
      <c r="G74" t="str">
        <f>"case """&amp;MID( C74,2,LEN(C74)-2)&amp; """c: Return "&amp;E74</f>
        <v>case "⻈"c: Return 286</v>
      </c>
      <c r="H74" t="str">
        <f t="shared" si="1"/>
        <v>Case 286: Return "⻈"c</v>
      </c>
    </row>
    <row r="75" spans="1:8" x14ac:dyDescent="0.25">
      <c r="A75">
        <v>11977</v>
      </c>
      <c r="B75" t="s">
        <v>1046</v>
      </c>
      <c r="C75" t="s">
        <v>1047</v>
      </c>
      <c r="D75" t="s">
        <v>1048</v>
      </c>
      <c r="E75">
        <v>287</v>
      </c>
      <c r="F75" t="str">
        <f>"'''&lt;summary&gt;CJK Supplemental Radical "&amp;MID( C75,2,LEN(C75)-2)&amp; " ("&amp;LOWER(MID(D75,20,1000))&amp;")&lt;/summary&gt;\n&lt;FieldDisplayName("""&amp; MID( C75,2,LEN(C75)-2)&amp;""")&gt;\n[Sup"&amp;SUBSTITUTE(SUBSTITUTE(PROPER(MID(D75,20,1000))," ",""),"-","")&amp;"] = "&amp;E75</f>
        <v>'''&lt;summary&gt;CJK Supplemental Radical ⻉ (c-simplified shell)&lt;/summary&gt;\n&lt;FieldDisplayName("⻉")&gt;\n[SupCSimplifiedShell] = 287</v>
      </c>
      <c r="G75" t="str">
        <f>"case """&amp;MID( C75,2,LEN(C75)-2)&amp; """c: Return "&amp;E75</f>
        <v>case "⻉"c: Return 287</v>
      </c>
      <c r="H75" t="str">
        <f t="shared" si="1"/>
        <v>Case 287: Return "⻉"c</v>
      </c>
    </row>
    <row r="76" spans="1:8" x14ac:dyDescent="0.25">
      <c r="A76">
        <v>11978</v>
      </c>
      <c r="B76" t="s">
        <v>1049</v>
      </c>
      <c r="C76" t="s">
        <v>1050</v>
      </c>
      <c r="D76" t="s">
        <v>1051</v>
      </c>
      <c r="E76">
        <v>288</v>
      </c>
      <c r="F76" t="str">
        <f>"'''&lt;summary&gt;CJK Supplemental Radical "&amp;MID( C76,2,LEN(C76)-2)&amp; " ("&amp;LOWER(MID(D76,20,1000))&amp;")&lt;/summary&gt;\n&lt;FieldDisplayName("""&amp; MID( C76,2,LEN(C76)-2)&amp;""")&gt;\n[Sup"&amp;SUBSTITUTE(SUBSTITUTE(PROPER(MID(D76,20,1000))," ",""),"-","")&amp;"] = "&amp;E76</f>
        <v>'''&lt;summary&gt;CJK Supplemental Radical ⻊ (foot)&lt;/summary&gt;\n&lt;FieldDisplayName("⻊")&gt;\n[SupFoot] = 288</v>
      </c>
      <c r="G76" t="str">
        <f>"case """&amp;MID( C76,2,LEN(C76)-2)&amp; """c: Return "&amp;E76</f>
        <v>case "⻊"c: Return 288</v>
      </c>
      <c r="H76" t="str">
        <f t="shared" si="1"/>
        <v>Case 288: Return "⻊"c</v>
      </c>
    </row>
    <row r="77" spans="1:8" x14ac:dyDescent="0.25">
      <c r="A77">
        <v>11979</v>
      </c>
      <c r="B77" t="s">
        <v>1052</v>
      </c>
      <c r="C77" t="s">
        <v>1053</v>
      </c>
      <c r="D77" t="s">
        <v>1054</v>
      </c>
      <c r="E77">
        <v>289</v>
      </c>
      <c r="F77" t="str">
        <f>"'''&lt;summary&gt;CJK Supplemental Radical "&amp;MID( C77,2,LEN(C77)-2)&amp; " ("&amp;LOWER(MID(D77,20,1000))&amp;")&lt;/summary&gt;\n&lt;FieldDisplayName("""&amp; MID( C77,2,LEN(C77)-2)&amp;""")&gt;\n[Sup"&amp;SUBSTITUTE(SUBSTITUTE(PROPER(MID(D77,20,1000))," ",""),"-","")&amp;"] = "&amp;E77</f>
        <v>'''&lt;summary&gt;CJK Supplemental Radical ⻋ (c-simplified cart)&lt;/summary&gt;\n&lt;FieldDisplayName("⻋")&gt;\n[SupCSimplifiedCart] = 289</v>
      </c>
      <c r="G77" t="str">
        <f>"case """&amp;MID( C77,2,LEN(C77)-2)&amp; """c: Return "&amp;E77</f>
        <v>case "⻋"c: Return 289</v>
      </c>
      <c r="H77" t="str">
        <f t="shared" si="1"/>
        <v>Case 289: Return "⻋"c</v>
      </c>
    </row>
    <row r="78" spans="1:8" x14ac:dyDescent="0.25">
      <c r="A78">
        <v>11980</v>
      </c>
      <c r="B78" t="s">
        <v>1055</v>
      </c>
      <c r="C78" t="s">
        <v>1056</v>
      </c>
      <c r="D78" t="s">
        <v>1057</v>
      </c>
      <c r="E78">
        <v>290</v>
      </c>
      <c r="F78" t="str">
        <f>"'''&lt;summary&gt;CJK Supplemental Radical "&amp;MID( C78,2,LEN(C78)-2)&amp; " ("&amp;LOWER(MID(D78,20,1000))&amp;")&lt;/summary&gt;\n&lt;FieldDisplayName("""&amp; MID( C78,2,LEN(C78)-2)&amp;""")&gt;\n[Sup"&amp;SUBSTITUTE(SUBSTITUTE(PROPER(MID(D78,20,1000))," ",""),"-","")&amp;"] = "&amp;E78</f>
        <v>'''&lt;summary&gt;CJK Supplemental Radical ⻌ (simplified walk)&lt;/summary&gt;\n&lt;FieldDisplayName("⻌")&gt;\n[SupSimplifiedWalk] = 290</v>
      </c>
      <c r="G78" t="str">
        <f>"case """&amp;MID( C78,2,LEN(C78)-2)&amp; """c: Return "&amp;E78</f>
        <v>case "⻌"c: Return 290</v>
      </c>
      <c r="H78" t="str">
        <f t="shared" si="1"/>
        <v>Case 290: Return "⻌"c</v>
      </c>
    </row>
    <row r="79" spans="1:8" x14ac:dyDescent="0.25">
      <c r="A79">
        <v>11981</v>
      </c>
      <c r="B79" t="s">
        <v>1058</v>
      </c>
      <c r="C79" t="s">
        <v>1059</v>
      </c>
      <c r="D79" t="s">
        <v>1060</v>
      </c>
      <c r="E79">
        <v>291</v>
      </c>
      <c r="F79" t="str">
        <f>"'''&lt;summary&gt;CJK Supplemental Radical "&amp;MID( C79,2,LEN(C79)-2)&amp; " ("&amp;LOWER(MID(D79,20,1000))&amp;")&lt;/summary&gt;\n&lt;FieldDisplayName("""&amp; MID( C79,2,LEN(C79)-2)&amp;""")&gt;\n[Sup"&amp;SUBSTITUTE(SUBSTITUTE(PROPER(MID(D79,20,1000))," ",""),"-","")&amp;"] = "&amp;E79</f>
        <v>'''&lt;summary&gt;CJK Supplemental Radical ⻍ (walk one)&lt;/summary&gt;\n&lt;FieldDisplayName("⻍")&gt;\n[SupWalkOne] = 291</v>
      </c>
      <c r="G79" t="str">
        <f>"case """&amp;MID( C79,2,LEN(C79)-2)&amp; """c: Return "&amp;E79</f>
        <v>case "⻍"c: Return 291</v>
      </c>
      <c r="H79" t="str">
        <f t="shared" si="1"/>
        <v>Case 291: Return "⻍"c</v>
      </c>
    </row>
    <row r="80" spans="1:8" x14ac:dyDescent="0.25">
      <c r="A80">
        <v>11982</v>
      </c>
      <c r="B80" t="s">
        <v>1061</v>
      </c>
      <c r="C80" t="s">
        <v>1062</v>
      </c>
      <c r="D80" t="s">
        <v>1063</v>
      </c>
      <c r="E80">
        <v>292</v>
      </c>
      <c r="F80" t="str">
        <f>"'''&lt;summary&gt;CJK Supplemental Radical "&amp;MID( C80,2,LEN(C80)-2)&amp; " ("&amp;LOWER(MID(D80,20,1000))&amp;")&lt;/summary&gt;\n&lt;FieldDisplayName("""&amp; MID( C80,2,LEN(C80)-2)&amp;""")&gt;\n[Sup"&amp;SUBSTITUTE(SUBSTITUTE(PROPER(MID(D80,20,1000))," ",""),"-","")&amp;"] = "&amp;E80</f>
        <v>'''&lt;summary&gt;CJK Supplemental Radical ⻎ (walk two)&lt;/summary&gt;\n&lt;FieldDisplayName("⻎")&gt;\n[SupWalkTwo] = 292</v>
      </c>
      <c r="G80" t="str">
        <f>"case """&amp;MID( C80,2,LEN(C80)-2)&amp; """c: Return "&amp;E80</f>
        <v>case "⻎"c: Return 292</v>
      </c>
      <c r="H80" t="str">
        <f t="shared" si="1"/>
        <v>Case 292: Return "⻎"c</v>
      </c>
    </row>
    <row r="81" spans="1:8" x14ac:dyDescent="0.25">
      <c r="A81">
        <v>11983</v>
      </c>
      <c r="B81" t="s">
        <v>1064</v>
      </c>
      <c r="C81" t="s">
        <v>1065</v>
      </c>
      <c r="D81" t="s">
        <v>1066</v>
      </c>
      <c r="E81">
        <v>293</v>
      </c>
      <c r="F81" t="str">
        <f>"'''&lt;summary&gt;CJK Supplemental Radical "&amp;MID( C81,2,LEN(C81)-2)&amp; " ("&amp;LOWER(MID(D81,20,1000))&amp;")&lt;/summary&gt;\n&lt;FieldDisplayName("""&amp; MID( C81,2,LEN(C81)-2)&amp;""")&gt;\n[Sup"&amp;SUBSTITUTE(SUBSTITUTE(PROPER(MID(D81,20,1000))," ",""),"-","")&amp;"] = "&amp;E81</f>
        <v>'''&lt;summary&gt;CJK Supplemental Radical ⻏ (city)&lt;/summary&gt;\n&lt;FieldDisplayName("⻏")&gt;\n[SupCity] = 293</v>
      </c>
      <c r="G81" t="str">
        <f>"case """&amp;MID( C81,2,LEN(C81)-2)&amp; """c: Return "&amp;E81</f>
        <v>case "⻏"c: Return 293</v>
      </c>
      <c r="H81" t="str">
        <f t="shared" si="1"/>
        <v>Case 293: Return "⻏"c</v>
      </c>
    </row>
    <row r="82" spans="1:8" x14ac:dyDescent="0.25">
      <c r="A82">
        <v>11984</v>
      </c>
      <c r="B82" t="s">
        <v>1067</v>
      </c>
      <c r="C82" t="s">
        <v>1068</v>
      </c>
      <c r="D82" t="s">
        <v>1069</v>
      </c>
      <c r="E82">
        <v>294</v>
      </c>
      <c r="F82" t="str">
        <f>"'''&lt;summary&gt;CJK Supplemental Radical "&amp;MID( C82,2,LEN(C82)-2)&amp; " ("&amp;LOWER(MID(D82,20,1000))&amp;")&lt;/summary&gt;\n&lt;FieldDisplayName("""&amp; MID( C82,2,LEN(C82)-2)&amp;""")&gt;\n[Sup"&amp;SUBSTITUTE(SUBSTITUTE(PROPER(MID(D82,20,1000))," ",""),"-","")&amp;"] = "&amp;E82</f>
        <v>'''&lt;summary&gt;CJK Supplemental Radical ⻐ (c-simplified gold)&lt;/summary&gt;\n&lt;FieldDisplayName("⻐")&gt;\n[SupCSimplifiedGold] = 294</v>
      </c>
      <c r="G82" t="str">
        <f>"case """&amp;MID( C82,2,LEN(C82)-2)&amp; """c: Return "&amp;E82</f>
        <v>case "⻐"c: Return 294</v>
      </c>
      <c r="H82" t="str">
        <f t="shared" si="1"/>
        <v>Case 294: Return "⻐"c</v>
      </c>
    </row>
    <row r="83" spans="1:8" x14ac:dyDescent="0.25">
      <c r="A83">
        <v>11985</v>
      </c>
      <c r="B83" t="s">
        <v>1070</v>
      </c>
      <c r="C83" t="s">
        <v>1071</v>
      </c>
      <c r="D83" t="s">
        <v>1072</v>
      </c>
      <c r="E83">
        <v>295</v>
      </c>
      <c r="F83" t="str">
        <f>"'''&lt;summary&gt;CJK Supplemental Radical "&amp;MID( C83,2,LEN(C83)-2)&amp; " ("&amp;LOWER(MID(D83,20,1000))&amp;")&lt;/summary&gt;\n&lt;FieldDisplayName("""&amp; MID( C83,2,LEN(C83)-2)&amp;""")&gt;\n[Sup"&amp;SUBSTITUTE(SUBSTITUTE(PROPER(MID(D83,20,1000))," ",""),"-","")&amp;"] = "&amp;E83</f>
        <v>'''&lt;summary&gt;CJK Supplemental Radical ⻑ (long one)&lt;/summary&gt;\n&lt;FieldDisplayName("⻑")&gt;\n[SupLongOne] = 295</v>
      </c>
      <c r="G83" t="str">
        <f>"case """&amp;MID( C83,2,LEN(C83)-2)&amp; """c: Return "&amp;E83</f>
        <v>case "⻑"c: Return 295</v>
      </c>
      <c r="H83" t="str">
        <f t="shared" si="1"/>
        <v>Case 295: Return "⻑"c</v>
      </c>
    </row>
    <row r="84" spans="1:8" x14ac:dyDescent="0.25">
      <c r="A84">
        <v>11986</v>
      </c>
      <c r="B84" t="s">
        <v>1073</v>
      </c>
      <c r="C84" t="s">
        <v>1074</v>
      </c>
      <c r="D84" t="s">
        <v>1075</v>
      </c>
      <c r="E84">
        <v>296</v>
      </c>
      <c r="F84" t="str">
        <f>"'''&lt;summary&gt;CJK Supplemental Radical "&amp;MID( C84,2,LEN(C84)-2)&amp; " ("&amp;LOWER(MID(D84,20,1000))&amp;")&lt;/summary&gt;\n&lt;FieldDisplayName("""&amp; MID( C84,2,LEN(C84)-2)&amp;""")&gt;\n[Sup"&amp;SUBSTITUTE(SUBSTITUTE(PROPER(MID(D84,20,1000))," ",""),"-","")&amp;"] = "&amp;E84</f>
        <v>'''&lt;summary&gt;CJK Supplemental Radical ⻒ (long two)&lt;/summary&gt;\n&lt;FieldDisplayName("⻒")&gt;\n[SupLongTwo] = 296</v>
      </c>
      <c r="G84" t="str">
        <f>"case """&amp;MID( C84,2,LEN(C84)-2)&amp; """c: Return "&amp;E84</f>
        <v>case "⻒"c: Return 296</v>
      </c>
      <c r="H84" t="str">
        <f t="shared" si="1"/>
        <v>Case 296: Return "⻒"c</v>
      </c>
    </row>
    <row r="85" spans="1:8" x14ac:dyDescent="0.25">
      <c r="A85">
        <v>11987</v>
      </c>
      <c r="B85" t="s">
        <v>1076</v>
      </c>
      <c r="C85" t="s">
        <v>1077</v>
      </c>
      <c r="D85" t="s">
        <v>1078</v>
      </c>
      <c r="E85">
        <v>297</v>
      </c>
      <c r="F85" t="str">
        <f>"'''&lt;summary&gt;CJK Supplemental Radical "&amp;MID( C85,2,LEN(C85)-2)&amp; " ("&amp;LOWER(MID(D85,20,1000))&amp;")&lt;/summary&gt;\n&lt;FieldDisplayName("""&amp; MID( C85,2,LEN(C85)-2)&amp;""")&gt;\n[Sup"&amp;SUBSTITUTE(SUBSTITUTE(PROPER(MID(D85,20,1000))," ",""),"-","")&amp;"] = "&amp;E85</f>
        <v>'''&lt;summary&gt;CJK Supplemental Radical ⻓ (c-simplified long)&lt;/summary&gt;\n&lt;FieldDisplayName("⻓")&gt;\n[SupCSimplifiedLong] = 297</v>
      </c>
      <c r="G85" t="str">
        <f>"case """&amp;MID( C85,2,LEN(C85)-2)&amp; """c: Return "&amp;E85</f>
        <v>case "⻓"c: Return 297</v>
      </c>
      <c r="H85" t="str">
        <f t="shared" si="1"/>
        <v>Case 297: Return "⻓"c</v>
      </c>
    </row>
    <row r="86" spans="1:8" x14ac:dyDescent="0.25">
      <c r="A86">
        <v>11988</v>
      </c>
      <c r="B86" t="s">
        <v>1079</v>
      </c>
      <c r="C86" t="s">
        <v>1080</v>
      </c>
      <c r="D86" t="s">
        <v>1081</v>
      </c>
      <c r="E86">
        <v>298</v>
      </c>
      <c r="F86" t="str">
        <f>"'''&lt;summary&gt;CJK Supplemental Radical "&amp;MID( C86,2,LEN(C86)-2)&amp; " ("&amp;LOWER(MID(D86,20,1000))&amp;")&lt;/summary&gt;\n&lt;FieldDisplayName("""&amp; MID( C86,2,LEN(C86)-2)&amp;""")&gt;\n[Sup"&amp;SUBSTITUTE(SUBSTITUTE(PROPER(MID(D86,20,1000))," ",""),"-","")&amp;"] = "&amp;E86</f>
        <v>'''&lt;summary&gt;CJK Supplemental Radical ⻔ (c-simplified gate)&lt;/summary&gt;\n&lt;FieldDisplayName("⻔")&gt;\n[SupCSimplifiedGate] = 298</v>
      </c>
      <c r="G86" t="str">
        <f>"case """&amp;MID( C86,2,LEN(C86)-2)&amp; """c: Return "&amp;E86</f>
        <v>case "⻔"c: Return 298</v>
      </c>
      <c r="H86" t="str">
        <f t="shared" si="1"/>
        <v>Case 298: Return "⻔"c</v>
      </c>
    </row>
    <row r="87" spans="1:8" x14ac:dyDescent="0.25">
      <c r="A87">
        <v>11989</v>
      </c>
      <c r="B87" t="s">
        <v>1082</v>
      </c>
      <c r="C87" t="s">
        <v>1083</v>
      </c>
      <c r="D87" t="s">
        <v>1084</v>
      </c>
      <c r="E87">
        <v>299</v>
      </c>
      <c r="F87" t="str">
        <f>"'''&lt;summary&gt;CJK Supplemental Radical "&amp;MID( C87,2,LEN(C87)-2)&amp; " ("&amp;LOWER(MID(D87,20,1000))&amp;")&lt;/summary&gt;\n&lt;FieldDisplayName("""&amp; MID( C87,2,LEN(C87)-2)&amp;""")&gt;\n[Sup"&amp;SUBSTITUTE(SUBSTITUTE(PROPER(MID(D87,20,1000))," ",""),"-","")&amp;"] = "&amp;E87</f>
        <v>'''&lt;summary&gt;CJK Supplemental Radical ⻕ (mound one)&lt;/summary&gt;\n&lt;FieldDisplayName("⻕")&gt;\n[SupMoundOne] = 299</v>
      </c>
      <c r="G87" t="str">
        <f>"case """&amp;MID( C87,2,LEN(C87)-2)&amp; """c: Return "&amp;E87</f>
        <v>case "⻕"c: Return 299</v>
      </c>
      <c r="H87" t="str">
        <f t="shared" si="1"/>
        <v>Case 299: Return "⻕"c</v>
      </c>
    </row>
    <row r="88" spans="1:8" x14ac:dyDescent="0.25">
      <c r="A88">
        <v>11990</v>
      </c>
      <c r="B88" t="s">
        <v>1085</v>
      </c>
      <c r="C88" t="s">
        <v>1086</v>
      </c>
      <c r="D88" t="s">
        <v>1087</v>
      </c>
      <c r="E88">
        <v>300</v>
      </c>
      <c r="F88" t="str">
        <f>"'''&lt;summary&gt;CJK Supplemental Radical "&amp;MID( C88,2,LEN(C88)-2)&amp; " ("&amp;LOWER(MID(D88,20,1000))&amp;")&lt;/summary&gt;\n&lt;FieldDisplayName("""&amp; MID( C88,2,LEN(C88)-2)&amp;""")&gt;\n[Sup"&amp;SUBSTITUTE(SUBSTITUTE(PROPER(MID(D88,20,1000))," ",""),"-","")&amp;"] = "&amp;E88</f>
        <v>'''&lt;summary&gt;CJK Supplemental Radical ⻖ (mound two)&lt;/summary&gt;\n&lt;FieldDisplayName("⻖")&gt;\n[SupMoundTwo] = 300</v>
      </c>
      <c r="G88" t="str">
        <f>"case """&amp;MID( C88,2,LEN(C88)-2)&amp; """c: Return "&amp;E88</f>
        <v>case "⻖"c: Return 300</v>
      </c>
      <c r="H88" t="str">
        <f t="shared" si="1"/>
        <v>Case 300: Return "⻖"c</v>
      </c>
    </row>
    <row r="89" spans="1:8" x14ac:dyDescent="0.25">
      <c r="A89">
        <v>11991</v>
      </c>
      <c r="B89" t="s">
        <v>1088</v>
      </c>
      <c r="C89" t="s">
        <v>1089</v>
      </c>
      <c r="D89" t="s">
        <v>1090</v>
      </c>
      <c r="E89">
        <v>301</v>
      </c>
      <c r="F89" t="str">
        <f>"'''&lt;summary&gt;CJK Supplemental Radical "&amp;MID( C89,2,LEN(C89)-2)&amp; " ("&amp;LOWER(MID(D89,20,1000))&amp;")&lt;/summary&gt;\n&lt;FieldDisplayName("""&amp; MID( C89,2,LEN(C89)-2)&amp;""")&gt;\n[Sup"&amp;SUBSTITUTE(SUBSTITUTE(PROPER(MID(D89,20,1000))," ",""),"-","")&amp;"] = "&amp;E89</f>
        <v>'''&lt;summary&gt;CJK Supplemental Radical ⻗ (rain)&lt;/summary&gt;\n&lt;FieldDisplayName("⻗")&gt;\n[SupRain] = 301</v>
      </c>
      <c r="G89" t="str">
        <f>"case """&amp;MID( C89,2,LEN(C89)-2)&amp; """c: Return "&amp;E89</f>
        <v>case "⻗"c: Return 301</v>
      </c>
      <c r="H89" t="str">
        <f t="shared" si="1"/>
        <v>Case 301: Return "⻗"c</v>
      </c>
    </row>
    <row r="90" spans="1:8" x14ac:dyDescent="0.25">
      <c r="A90">
        <v>11992</v>
      </c>
      <c r="B90" t="s">
        <v>1091</v>
      </c>
      <c r="C90" t="s">
        <v>1092</v>
      </c>
      <c r="D90" t="s">
        <v>1093</v>
      </c>
      <c r="E90">
        <v>302</v>
      </c>
      <c r="F90" t="str">
        <f>"'''&lt;summary&gt;CJK Supplemental Radical "&amp;MID( C90,2,LEN(C90)-2)&amp; " ("&amp;LOWER(MID(D90,20,1000))&amp;")&lt;/summary&gt;\n&lt;FieldDisplayName("""&amp; MID( C90,2,LEN(C90)-2)&amp;""")&gt;\n[Sup"&amp;SUBSTITUTE(SUBSTITUTE(PROPER(MID(D90,20,1000))," ",""),"-","")&amp;"] = "&amp;E90</f>
        <v>'''&lt;summary&gt;CJK Supplemental Radical ⻘ (blue)&lt;/summary&gt;\n&lt;FieldDisplayName("⻘")&gt;\n[SupBlue] = 302</v>
      </c>
      <c r="G90" t="str">
        <f>"case """&amp;MID( C90,2,LEN(C90)-2)&amp; """c: Return "&amp;E90</f>
        <v>case "⻘"c: Return 302</v>
      </c>
      <c r="H90" t="str">
        <f t="shared" si="1"/>
        <v>Case 302: Return "⻘"c</v>
      </c>
    </row>
    <row r="91" spans="1:8" x14ac:dyDescent="0.25">
      <c r="A91">
        <v>11993</v>
      </c>
      <c r="B91" t="s">
        <v>1094</v>
      </c>
      <c r="C91" t="s">
        <v>1095</v>
      </c>
      <c r="D91" t="s">
        <v>1096</v>
      </c>
      <c r="E91">
        <v>303</v>
      </c>
      <c r="F91" t="str">
        <f>"'''&lt;summary&gt;CJK Supplemental Radical "&amp;MID( C91,2,LEN(C91)-2)&amp; " ("&amp;LOWER(MID(D91,20,1000))&amp;")&lt;/summary&gt;\n&lt;FieldDisplayName("""&amp; MID( C91,2,LEN(C91)-2)&amp;""")&gt;\n[Sup"&amp;SUBSTITUTE(SUBSTITUTE(PROPER(MID(D91,20,1000))," ",""),"-","")&amp;"] = "&amp;E91</f>
        <v>'''&lt;summary&gt;CJK Supplemental Radical ⻙ (c-simplified tanned leather)&lt;/summary&gt;\n&lt;FieldDisplayName("⻙")&gt;\n[SupCSimplifiedTannedLeather] = 303</v>
      </c>
      <c r="G91" t="str">
        <f>"case """&amp;MID( C91,2,LEN(C91)-2)&amp; """c: Return "&amp;E91</f>
        <v>case "⻙"c: Return 303</v>
      </c>
      <c r="H91" t="str">
        <f t="shared" si="1"/>
        <v>Case 303: Return "⻙"c</v>
      </c>
    </row>
    <row r="92" spans="1:8" x14ac:dyDescent="0.25">
      <c r="A92">
        <v>11994</v>
      </c>
      <c r="B92" t="s">
        <v>1097</v>
      </c>
      <c r="C92" t="s">
        <v>1098</v>
      </c>
      <c r="D92" t="s">
        <v>1099</v>
      </c>
      <c r="E92">
        <v>304</v>
      </c>
      <c r="F92" t="str">
        <f>"'''&lt;summary&gt;CJK Supplemental Radical "&amp;MID( C92,2,LEN(C92)-2)&amp; " ("&amp;LOWER(MID(D92,20,1000))&amp;")&lt;/summary&gt;\n&lt;FieldDisplayName("""&amp; MID( C92,2,LEN(C92)-2)&amp;""")&gt;\n[Sup"&amp;SUBSTITUTE(SUBSTITUTE(PROPER(MID(D92,20,1000))," ",""),"-","")&amp;"] = "&amp;E92</f>
        <v>'''&lt;summary&gt;CJK Supplemental Radical ⻚ (c-simplified leaf)&lt;/summary&gt;\n&lt;FieldDisplayName("⻚")&gt;\n[SupCSimplifiedLeaf] = 304</v>
      </c>
      <c r="G92" t="str">
        <f>"case """&amp;MID( C92,2,LEN(C92)-2)&amp; """c: Return "&amp;E92</f>
        <v>case "⻚"c: Return 304</v>
      </c>
      <c r="H92" t="str">
        <f t="shared" si="1"/>
        <v>Case 304: Return "⻚"c</v>
      </c>
    </row>
    <row r="93" spans="1:8" x14ac:dyDescent="0.25">
      <c r="A93">
        <v>11995</v>
      </c>
      <c r="B93" t="s">
        <v>1100</v>
      </c>
      <c r="C93" t="s">
        <v>1101</v>
      </c>
      <c r="D93" t="s">
        <v>1102</v>
      </c>
      <c r="E93">
        <v>305</v>
      </c>
      <c r="F93" t="str">
        <f>"'''&lt;summary&gt;CJK Supplemental Radical "&amp;MID( C93,2,LEN(C93)-2)&amp; " ("&amp;LOWER(MID(D93,20,1000))&amp;")&lt;/summary&gt;\n&lt;FieldDisplayName("""&amp; MID( C93,2,LEN(C93)-2)&amp;""")&gt;\n[Sup"&amp;SUBSTITUTE(SUBSTITUTE(PROPER(MID(D93,20,1000))," ",""),"-","")&amp;"] = "&amp;E93</f>
        <v>'''&lt;summary&gt;CJK Supplemental Radical ⻛ (c-simplified wind)&lt;/summary&gt;\n&lt;FieldDisplayName("⻛")&gt;\n[SupCSimplifiedWind] = 305</v>
      </c>
      <c r="G93" t="str">
        <f>"case """&amp;MID( C93,2,LEN(C93)-2)&amp; """c: Return "&amp;E93</f>
        <v>case "⻛"c: Return 305</v>
      </c>
      <c r="H93" t="str">
        <f t="shared" si="1"/>
        <v>Case 305: Return "⻛"c</v>
      </c>
    </row>
    <row r="94" spans="1:8" x14ac:dyDescent="0.25">
      <c r="A94">
        <v>11996</v>
      </c>
      <c r="B94" t="s">
        <v>1103</v>
      </c>
      <c r="C94" t="s">
        <v>1104</v>
      </c>
      <c r="D94" t="s">
        <v>1105</v>
      </c>
      <c r="E94">
        <v>306</v>
      </c>
      <c r="F94" t="str">
        <f>"'''&lt;summary&gt;CJK Supplemental Radical "&amp;MID( C94,2,LEN(C94)-2)&amp; " ("&amp;LOWER(MID(D94,20,1000))&amp;")&lt;/summary&gt;\n&lt;FieldDisplayName("""&amp; MID( C94,2,LEN(C94)-2)&amp;""")&gt;\n[Sup"&amp;SUBSTITUTE(SUBSTITUTE(PROPER(MID(D94,20,1000))," ",""),"-","")&amp;"] = "&amp;E94</f>
        <v>'''&lt;summary&gt;CJK Supplemental Radical ⻜ (c-simplified fly)&lt;/summary&gt;\n&lt;FieldDisplayName("⻜")&gt;\n[SupCSimplifiedFly] = 306</v>
      </c>
      <c r="G94" t="str">
        <f>"case """&amp;MID( C94,2,LEN(C94)-2)&amp; """c: Return "&amp;E94</f>
        <v>case "⻜"c: Return 306</v>
      </c>
      <c r="H94" t="str">
        <f t="shared" si="1"/>
        <v>Case 306: Return "⻜"c</v>
      </c>
    </row>
    <row r="95" spans="1:8" x14ac:dyDescent="0.25">
      <c r="A95">
        <v>11997</v>
      </c>
      <c r="B95" t="s">
        <v>1106</v>
      </c>
      <c r="C95" t="s">
        <v>1107</v>
      </c>
      <c r="D95" t="s">
        <v>1108</v>
      </c>
      <c r="E95">
        <v>307</v>
      </c>
      <c r="F95" t="str">
        <f>"'''&lt;summary&gt;CJK Supplemental Radical "&amp;MID( C95,2,LEN(C95)-2)&amp; " ("&amp;LOWER(MID(D95,20,1000))&amp;")&lt;/summary&gt;\n&lt;FieldDisplayName("""&amp; MID( C95,2,LEN(C95)-2)&amp;""")&gt;\n[Sup"&amp;SUBSTITUTE(SUBSTITUTE(PROPER(MID(D95,20,1000))," ",""),"-","")&amp;"] = "&amp;E95</f>
        <v>'''&lt;summary&gt;CJK Supplemental Radical ⻝ (eat one)&lt;/summary&gt;\n&lt;FieldDisplayName("⻝")&gt;\n[SupEatOne] = 307</v>
      </c>
      <c r="G95" t="str">
        <f>"case """&amp;MID( C95,2,LEN(C95)-2)&amp; """c: Return "&amp;E95</f>
        <v>case "⻝"c: Return 307</v>
      </c>
      <c r="H95" t="str">
        <f t="shared" si="1"/>
        <v>Case 307: Return "⻝"c</v>
      </c>
    </row>
    <row r="96" spans="1:8" x14ac:dyDescent="0.25">
      <c r="A96">
        <v>11998</v>
      </c>
      <c r="B96" t="s">
        <v>1109</v>
      </c>
      <c r="C96" t="s">
        <v>1110</v>
      </c>
      <c r="D96" t="s">
        <v>1111</v>
      </c>
      <c r="E96">
        <v>308</v>
      </c>
      <c r="F96" t="str">
        <f>"'''&lt;summary&gt;CJK Supplemental Radical "&amp;MID( C96,2,LEN(C96)-2)&amp; " ("&amp;LOWER(MID(D96,20,1000))&amp;")&lt;/summary&gt;\n&lt;FieldDisplayName("""&amp; MID( C96,2,LEN(C96)-2)&amp;""")&gt;\n[Sup"&amp;SUBSTITUTE(SUBSTITUTE(PROPER(MID(D96,20,1000))," ",""),"-","")&amp;"] = "&amp;E96</f>
        <v>'''&lt;summary&gt;CJK Supplemental Radical ⻞ (eat two)&lt;/summary&gt;\n&lt;FieldDisplayName("⻞")&gt;\n[SupEatTwo] = 308</v>
      </c>
      <c r="G96" t="str">
        <f>"case """&amp;MID( C96,2,LEN(C96)-2)&amp; """c: Return "&amp;E96</f>
        <v>case "⻞"c: Return 308</v>
      </c>
      <c r="H96" t="str">
        <f t="shared" si="1"/>
        <v>Case 308: Return "⻞"c</v>
      </c>
    </row>
    <row r="97" spans="1:8" x14ac:dyDescent="0.25">
      <c r="A97">
        <v>11999</v>
      </c>
      <c r="B97" t="s">
        <v>1112</v>
      </c>
      <c r="C97" t="s">
        <v>1113</v>
      </c>
      <c r="D97" t="s">
        <v>1114</v>
      </c>
      <c r="E97">
        <v>309</v>
      </c>
      <c r="F97" t="str">
        <f>"'''&lt;summary&gt;CJK Supplemental Radical "&amp;MID( C97,2,LEN(C97)-2)&amp; " ("&amp;LOWER(MID(D97,20,1000))&amp;")&lt;/summary&gt;\n&lt;FieldDisplayName("""&amp; MID( C97,2,LEN(C97)-2)&amp;""")&gt;\n[Sup"&amp;SUBSTITUTE(SUBSTITUTE(PROPER(MID(D97,20,1000))," ",""),"-","")&amp;"] = "&amp;E97</f>
        <v>'''&lt;summary&gt;CJK Supplemental Radical ⻟ (eat three)&lt;/summary&gt;\n&lt;FieldDisplayName("⻟")&gt;\n[SupEatThree] = 309</v>
      </c>
      <c r="G97" t="str">
        <f>"case """&amp;MID( C97,2,LEN(C97)-2)&amp; """c: Return "&amp;E97</f>
        <v>case "⻟"c: Return 309</v>
      </c>
      <c r="H97" t="str">
        <f t="shared" si="1"/>
        <v>Case 309: Return "⻟"c</v>
      </c>
    </row>
    <row r="98" spans="1:8" x14ac:dyDescent="0.25">
      <c r="A98">
        <v>12000</v>
      </c>
      <c r="B98" t="s">
        <v>1115</v>
      </c>
      <c r="C98" t="s">
        <v>1116</v>
      </c>
      <c r="D98" t="s">
        <v>1117</v>
      </c>
      <c r="E98">
        <v>310</v>
      </c>
      <c r="F98" t="str">
        <f>"'''&lt;summary&gt;CJK Supplemental Radical "&amp;MID( C98,2,LEN(C98)-2)&amp; " ("&amp;LOWER(MID(D98,20,1000))&amp;")&lt;/summary&gt;\n&lt;FieldDisplayName("""&amp; MID( C98,2,LEN(C98)-2)&amp;""")&gt;\n[Sup"&amp;SUBSTITUTE(SUBSTITUTE(PROPER(MID(D98,20,1000))," ",""),"-","")&amp;"] = "&amp;E98</f>
        <v>'''&lt;summary&gt;CJK Supplemental Radical ⻠ (c-simplified eat)&lt;/summary&gt;\n&lt;FieldDisplayName("⻠")&gt;\n[SupCSimplifiedEat] = 310</v>
      </c>
      <c r="G98" t="str">
        <f>"case """&amp;MID( C98,2,LEN(C98)-2)&amp; """c: Return "&amp;E98</f>
        <v>case "⻠"c: Return 310</v>
      </c>
      <c r="H98" t="str">
        <f t="shared" si="1"/>
        <v>Case 310: Return "⻠"c</v>
      </c>
    </row>
    <row r="99" spans="1:8" x14ac:dyDescent="0.25">
      <c r="A99">
        <v>12001</v>
      </c>
      <c r="B99" t="s">
        <v>1118</v>
      </c>
      <c r="C99" t="s">
        <v>1119</v>
      </c>
      <c r="D99" t="s">
        <v>1120</v>
      </c>
      <c r="E99">
        <v>311</v>
      </c>
      <c r="F99" t="str">
        <f>"'''&lt;summary&gt;CJK Supplemental Radical "&amp;MID( C99,2,LEN(C99)-2)&amp; " ("&amp;LOWER(MID(D99,20,1000))&amp;")&lt;/summary&gt;\n&lt;FieldDisplayName("""&amp; MID( C99,2,LEN(C99)-2)&amp;""")&gt;\n[Sup"&amp;SUBSTITUTE(SUBSTITUTE(PROPER(MID(D99,20,1000))," ",""),"-","")&amp;"] = "&amp;E99</f>
        <v>'''&lt;summary&gt;CJK Supplemental Radical ⻡ (head)&lt;/summary&gt;\n&lt;FieldDisplayName("⻡")&gt;\n[SupHead] = 311</v>
      </c>
      <c r="G99" t="str">
        <f>"case """&amp;MID( C99,2,LEN(C99)-2)&amp; """c: Return "&amp;E99</f>
        <v>case "⻡"c: Return 311</v>
      </c>
      <c r="H99" t="str">
        <f t="shared" si="1"/>
        <v>Case 311: Return "⻡"c</v>
      </c>
    </row>
    <row r="100" spans="1:8" x14ac:dyDescent="0.25">
      <c r="A100">
        <v>12002</v>
      </c>
      <c r="B100" t="s">
        <v>1121</v>
      </c>
      <c r="C100" t="s">
        <v>1122</v>
      </c>
      <c r="D100" t="s">
        <v>1123</v>
      </c>
      <c r="E100">
        <v>312</v>
      </c>
      <c r="F100" t="str">
        <f>"'''&lt;summary&gt;CJK Supplemental Radical "&amp;MID( C100,2,LEN(C100)-2)&amp; " ("&amp;LOWER(MID(D100,20,1000))&amp;")&lt;/summary&gt;\n&lt;FieldDisplayName("""&amp; MID( C100,2,LEN(C100)-2)&amp;""")&gt;\n[Sup"&amp;SUBSTITUTE(SUBSTITUTE(PROPER(MID(D100,20,1000))," ",""),"-","")&amp;"] = "&amp;E100</f>
        <v>'''&lt;summary&gt;CJK Supplemental Radical ⻢ (c-simplified horse)&lt;/summary&gt;\n&lt;FieldDisplayName("⻢")&gt;\n[SupCSimplifiedHorse] = 312</v>
      </c>
      <c r="G100" t="str">
        <f>"case """&amp;MID( C100,2,LEN(C100)-2)&amp; """c: Return "&amp;E100</f>
        <v>case "⻢"c: Return 312</v>
      </c>
      <c r="H100" t="str">
        <f t="shared" si="1"/>
        <v>Case 312: Return "⻢"c</v>
      </c>
    </row>
    <row r="101" spans="1:8" x14ac:dyDescent="0.25">
      <c r="A101">
        <v>12003</v>
      </c>
      <c r="B101" t="s">
        <v>1124</v>
      </c>
      <c r="C101" t="s">
        <v>1125</v>
      </c>
      <c r="D101" t="s">
        <v>1126</v>
      </c>
      <c r="E101">
        <v>313</v>
      </c>
      <c r="F101" t="str">
        <f>"'''&lt;summary&gt;CJK Supplemental Radical "&amp;MID( C101,2,LEN(C101)-2)&amp; " ("&amp;LOWER(MID(D101,20,1000))&amp;")&lt;/summary&gt;\n&lt;FieldDisplayName("""&amp; MID( C101,2,LEN(C101)-2)&amp;""")&gt;\n[Sup"&amp;SUBSTITUTE(SUBSTITUTE(PROPER(MID(D101,20,1000))," ",""),"-","")&amp;"] = "&amp;E101</f>
        <v>'''&lt;summary&gt;CJK Supplemental Radical ⻣ (bone)&lt;/summary&gt;\n&lt;FieldDisplayName("⻣")&gt;\n[SupBone] = 313</v>
      </c>
      <c r="G101" t="str">
        <f>"case """&amp;MID( C101,2,LEN(C101)-2)&amp; """c: Return "&amp;E101</f>
        <v>case "⻣"c: Return 313</v>
      </c>
      <c r="H101" t="str">
        <f t="shared" si="1"/>
        <v>Case 313: Return "⻣"c</v>
      </c>
    </row>
    <row r="102" spans="1:8" x14ac:dyDescent="0.25">
      <c r="A102">
        <v>12004</v>
      </c>
      <c r="B102" t="s">
        <v>1127</v>
      </c>
      <c r="C102" t="s">
        <v>1128</v>
      </c>
      <c r="D102" t="s">
        <v>1129</v>
      </c>
      <c r="E102">
        <v>314</v>
      </c>
      <c r="F102" t="str">
        <f>"'''&lt;summary&gt;CJK Supplemental Radical "&amp;MID( C102,2,LEN(C102)-2)&amp; " ("&amp;LOWER(MID(D102,20,1000))&amp;")&lt;/summary&gt;\n&lt;FieldDisplayName("""&amp; MID( C102,2,LEN(C102)-2)&amp;""")&gt;\n[Sup"&amp;SUBSTITUTE(SUBSTITUTE(PROPER(MID(D102,20,1000))," ",""),"-","")&amp;"] = "&amp;E102</f>
        <v>'''&lt;summary&gt;CJK Supplemental Radical ⻤ (ghost)&lt;/summary&gt;\n&lt;FieldDisplayName("⻤")&gt;\n[SupGhost] = 314</v>
      </c>
      <c r="G102" t="str">
        <f>"case """&amp;MID( C102,2,LEN(C102)-2)&amp; """c: Return "&amp;E102</f>
        <v>case "⻤"c: Return 314</v>
      </c>
      <c r="H102" t="str">
        <f t="shared" si="1"/>
        <v>Case 314: Return "⻤"c</v>
      </c>
    </row>
    <row r="103" spans="1:8" x14ac:dyDescent="0.25">
      <c r="A103">
        <v>12005</v>
      </c>
      <c r="B103" t="s">
        <v>1130</v>
      </c>
      <c r="C103" t="s">
        <v>1131</v>
      </c>
      <c r="D103" t="s">
        <v>1132</v>
      </c>
      <c r="E103">
        <v>315</v>
      </c>
      <c r="F103" t="str">
        <f>"'''&lt;summary&gt;CJK Supplemental Radical "&amp;MID( C103,2,LEN(C103)-2)&amp; " ("&amp;LOWER(MID(D103,20,1000))&amp;")&lt;/summary&gt;\n&lt;FieldDisplayName("""&amp; MID( C103,2,LEN(C103)-2)&amp;""")&gt;\n[Sup"&amp;SUBSTITUTE(SUBSTITUTE(PROPER(MID(D103,20,1000))," ",""),"-","")&amp;"] = "&amp;E103</f>
        <v>'''&lt;summary&gt;CJK Supplemental Radical ⻥ (c-simplified fish)&lt;/summary&gt;\n&lt;FieldDisplayName("⻥")&gt;\n[SupCSimplifiedFish] = 315</v>
      </c>
      <c r="G103" t="str">
        <f>"case """&amp;MID( C103,2,LEN(C103)-2)&amp; """c: Return "&amp;E103</f>
        <v>case "⻥"c: Return 315</v>
      </c>
      <c r="H103" t="str">
        <f t="shared" si="1"/>
        <v>Case 315: Return "⻥"c</v>
      </c>
    </row>
    <row r="104" spans="1:8" x14ac:dyDescent="0.25">
      <c r="A104">
        <v>12006</v>
      </c>
      <c r="B104" t="s">
        <v>1133</v>
      </c>
      <c r="C104" t="s">
        <v>1134</v>
      </c>
      <c r="D104" t="s">
        <v>1135</v>
      </c>
      <c r="E104">
        <v>316</v>
      </c>
      <c r="F104" t="str">
        <f>"'''&lt;summary&gt;CJK Supplemental Radical "&amp;MID( C104,2,LEN(C104)-2)&amp; " ("&amp;LOWER(MID(D104,20,1000))&amp;")&lt;/summary&gt;\n&lt;FieldDisplayName("""&amp; MID( C104,2,LEN(C104)-2)&amp;""")&gt;\n[Sup"&amp;SUBSTITUTE(SUBSTITUTE(PROPER(MID(D104,20,1000))," ",""),"-","")&amp;"] = "&amp;E104</f>
        <v>'''&lt;summary&gt;CJK Supplemental Radical ⻦ (c-simplified bird)&lt;/summary&gt;\n&lt;FieldDisplayName("⻦")&gt;\n[SupCSimplifiedBird] = 316</v>
      </c>
      <c r="G104" t="str">
        <f>"case """&amp;MID( C104,2,LEN(C104)-2)&amp; """c: Return "&amp;E104</f>
        <v>case "⻦"c: Return 316</v>
      </c>
      <c r="H104" t="str">
        <f t="shared" si="1"/>
        <v>Case 316: Return "⻦"c</v>
      </c>
    </row>
    <row r="105" spans="1:8" x14ac:dyDescent="0.25">
      <c r="A105">
        <v>12007</v>
      </c>
      <c r="B105" t="s">
        <v>1136</v>
      </c>
      <c r="C105" t="s">
        <v>1137</v>
      </c>
      <c r="D105" t="s">
        <v>1138</v>
      </c>
      <c r="E105">
        <v>317</v>
      </c>
      <c r="F105" t="str">
        <f>"'''&lt;summary&gt;CJK Supplemental Radical "&amp;MID( C105,2,LEN(C105)-2)&amp; " ("&amp;LOWER(MID(D105,20,1000))&amp;")&lt;/summary&gt;\n&lt;FieldDisplayName("""&amp; MID( C105,2,LEN(C105)-2)&amp;""")&gt;\n[Sup"&amp;SUBSTITUTE(SUBSTITUTE(PROPER(MID(D105,20,1000))," ",""),"-","")&amp;"] = "&amp;E105</f>
        <v>'''&lt;summary&gt;CJK Supplemental Radical ⻧ (c-simplified salt)&lt;/summary&gt;\n&lt;FieldDisplayName("⻧")&gt;\n[SupCSimplifiedSalt] = 317</v>
      </c>
      <c r="G105" t="str">
        <f>"case """&amp;MID( C105,2,LEN(C105)-2)&amp; """c: Return "&amp;E105</f>
        <v>case "⻧"c: Return 317</v>
      </c>
      <c r="H105" t="str">
        <f t="shared" si="1"/>
        <v>Case 317: Return "⻧"c</v>
      </c>
    </row>
    <row r="106" spans="1:8" x14ac:dyDescent="0.25">
      <c r="A106">
        <v>12008</v>
      </c>
      <c r="B106" t="s">
        <v>1139</v>
      </c>
      <c r="C106" t="s">
        <v>1140</v>
      </c>
      <c r="D106" t="s">
        <v>1141</v>
      </c>
      <c r="E106">
        <v>318</v>
      </c>
      <c r="F106" t="str">
        <f>"'''&lt;summary&gt;CJK Supplemental Radical "&amp;MID( C106,2,LEN(C106)-2)&amp; " ("&amp;LOWER(MID(D106,20,1000))&amp;")&lt;/summary&gt;\n&lt;FieldDisplayName("""&amp; MID( C106,2,LEN(C106)-2)&amp;""")&gt;\n[Sup"&amp;SUBSTITUTE(SUBSTITUTE(PROPER(MID(D106,20,1000))," ",""),"-","")&amp;"] = "&amp;E106</f>
        <v>'''&lt;summary&gt;CJK Supplemental Radical ⻨ (simplified wheat)&lt;/summary&gt;\n&lt;FieldDisplayName("⻨")&gt;\n[SupSimplifiedWheat] = 318</v>
      </c>
      <c r="G106" t="str">
        <f>"case """&amp;MID( C106,2,LEN(C106)-2)&amp; """c: Return "&amp;E106</f>
        <v>case "⻨"c: Return 318</v>
      </c>
      <c r="H106" t="str">
        <f t="shared" si="1"/>
        <v>Case 318: Return "⻨"c</v>
      </c>
    </row>
    <row r="107" spans="1:8" x14ac:dyDescent="0.25">
      <c r="A107">
        <v>12009</v>
      </c>
      <c r="B107" t="s">
        <v>1142</v>
      </c>
      <c r="C107" t="s">
        <v>1143</v>
      </c>
      <c r="D107" t="s">
        <v>1144</v>
      </c>
      <c r="E107">
        <v>319</v>
      </c>
      <c r="F107" t="str">
        <f>"'''&lt;summary&gt;CJK Supplemental Radical "&amp;MID( C107,2,LEN(C107)-2)&amp; " ("&amp;LOWER(MID(D107,20,1000))&amp;")&lt;/summary&gt;\n&lt;FieldDisplayName("""&amp; MID( C107,2,LEN(C107)-2)&amp;""")&gt;\n[Sup"&amp;SUBSTITUTE(SUBSTITUTE(PROPER(MID(D107,20,1000))," ",""),"-","")&amp;"] = "&amp;E107</f>
        <v>'''&lt;summary&gt;CJK Supplemental Radical ⻩ (simplified yellow)&lt;/summary&gt;\n&lt;FieldDisplayName("⻩")&gt;\n[SupSimplifiedYellow] = 319</v>
      </c>
      <c r="G107" t="str">
        <f>"case """&amp;MID( C107,2,LEN(C107)-2)&amp; """c: Return "&amp;E107</f>
        <v>case "⻩"c: Return 319</v>
      </c>
      <c r="H107" t="str">
        <f t="shared" si="1"/>
        <v>Case 319: Return "⻩"c</v>
      </c>
    </row>
    <row r="108" spans="1:8" x14ac:dyDescent="0.25">
      <c r="A108">
        <v>12010</v>
      </c>
      <c r="B108" t="s">
        <v>1145</v>
      </c>
      <c r="C108" t="s">
        <v>1146</v>
      </c>
      <c r="D108" t="s">
        <v>1147</v>
      </c>
      <c r="E108">
        <v>320</v>
      </c>
      <c r="F108" t="str">
        <f>"'''&lt;summary&gt;CJK Supplemental Radical "&amp;MID( C108,2,LEN(C108)-2)&amp; " ("&amp;LOWER(MID(D108,20,1000))&amp;")&lt;/summary&gt;\n&lt;FieldDisplayName("""&amp; MID( C108,2,LEN(C108)-2)&amp;""")&gt;\n[Sup"&amp;SUBSTITUTE(SUBSTITUTE(PROPER(MID(D108,20,1000))," ",""),"-","")&amp;"] = "&amp;E108</f>
        <v>'''&lt;summary&gt;CJK Supplemental Radical ⻪ (c-simplified frog)&lt;/summary&gt;\n&lt;FieldDisplayName("⻪")&gt;\n[SupCSimplifiedFrog] = 320</v>
      </c>
      <c r="G108" t="str">
        <f>"case """&amp;MID( C108,2,LEN(C108)-2)&amp; """c: Return "&amp;E108</f>
        <v>case "⻪"c: Return 320</v>
      </c>
      <c r="H108" t="str">
        <f t="shared" si="1"/>
        <v>Case 320: Return "⻪"c</v>
      </c>
    </row>
    <row r="109" spans="1:8" x14ac:dyDescent="0.25">
      <c r="A109">
        <v>12011</v>
      </c>
      <c r="B109" t="s">
        <v>1148</v>
      </c>
      <c r="C109" t="s">
        <v>1149</v>
      </c>
      <c r="D109" t="s">
        <v>1150</v>
      </c>
      <c r="E109">
        <v>321</v>
      </c>
      <c r="F109" t="str">
        <f>"'''&lt;summary&gt;CJK Supplemental Radical "&amp;MID( C109,2,LEN(C109)-2)&amp; " ("&amp;LOWER(MID(D109,20,1000))&amp;")&lt;/summary&gt;\n&lt;FieldDisplayName("""&amp; MID( C109,2,LEN(C109)-2)&amp;""")&gt;\n[Sup"&amp;SUBSTITUTE(SUBSTITUTE(PROPER(MID(D109,20,1000))," ",""),"-","")&amp;"] = "&amp;E109</f>
        <v>'''&lt;summary&gt;CJK Supplemental Radical ⻫ (j-simplified even)&lt;/summary&gt;\n&lt;FieldDisplayName("⻫")&gt;\n[SupJSimplifiedEven] = 321</v>
      </c>
      <c r="G109" t="str">
        <f>"case """&amp;MID( C109,2,LEN(C109)-2)&amp; """c: Return "&amp;E109</f>
        <v>case "⻫"c: Return 321</v>
      </c>
      <c r="H109" t="str">
        <f t="shared" si="1"/>
        <v>Case 321: Return "⻫"c</v>
      </c>
    </row>
    <row r="110" spans="1:8" x14ac:dyDescent="0.25">
      <c r="A110">
        <v>12012</v>
      </c>
      <c r="B110" t="s">
        <v>1151</v>
      </c>
      <c r="C110" t="s">
        <v>1152</v>
      </c>
      <c r="D110" t="s">
        <v>1153</v>
      </c>
      <c r="E110">
        <v>322</v>
      </c>
      <c r="F110" t="str">
        <f>"'''&lt;summary&gt;CJK Supplemental Radical "&amp;MID( C110,2,LEN(C110)-2)&amp; " ("&amp;LOWER(MID(D110,20,1000))&amp;")&lt;/summary&gt;\n&lt;FieldDisplayName("""&amp; MID( C110,2,LEN(C110)-2)&amp;""")&gt;\n[Sup"&amp;SUBSTITUTE(SUBSTITUTE(PROPER(MID(D110,20,1000))," ",""),"-","")&amp;"] = "&amp;E110</f>
        <v>'''&lt;summary&gt;CJK Supplemental Radical ⻬ (c-simplified even)&lt;/summary&gt;\n&lt;FieldDisplayName("⻬")&gt;\n[SupCSimplifiedEven] = 322</v>
      </c>
      <c r="G110" t="str">
        <f>"case """&amp;MID( C110,2,LEN(C110)-2)&amp; """c: Return "&amp;E110</f>
        <v>case "⻬"c: Return 322</v>
      </c>
      <c r="H110" t="str">
        <f t="shared" si="1"/>
        <v>Case 322: Return "⻬"c</v>
      </c>
    </row>
    <row r="111" spans="1:8" x14ac:dyDescent="0.25">
      <c r="A111">
        <v>12013</v>
      </c>
      <c r="B111" t="s">
        <v>1154</v>
      </c>
      <c r="C111" t="s">
        <v>1155</v>
      </c>
      <c r="D111" t="s">
        <v>1156</v>
      </c>
      <c r="E111">
        <v>323</v>
      </c>
      <c r="F111" t="str">
        <f>"'''&lt;summary&gt;CJK Supplemental Radical "&amp;MID( C111,2,LEN(C111)-2)&amp; " ("&amp;LOWER(MID(D111,20,1000))&amp;")&lt;/summary&gt;\n&lt;FieldDisplayName("""&amp; MID( C111,2,LEN(C111)-2)&amp;""")&gt;\n[Sup"&amp;SUBSTITUTE(SUBSTITUTE(PROPER(MID(D111,20,1000))," ",""),"-","")&amp;"] = "&amp;E111</f>
        <v>'''&lt;summary&gt;CJK Supplemental Radical ⻭ (j-simplified tooth)&lt;/summary&gt;\n&lt;FieldDisplayName("⻭")&gt;\n[SupJSimplifiedTooth] = 323</v>
      </c>
      <c r="G111" t="str">
        <f>"case """&amp;MID( C111,2,LEN(C111)-2)&amp; """c: Return "&amp;E111</f>
        <v>case "⻭"c: Return 323</v>
      </c>
      <c r="H111" t="str">
        <f t="shared" si="1"/>
        <v>Case 323: Return "⻭"c</v>
      </c>
    </row>
    <row r="112" spans="1:8" x14ac:dyDescent="0.25">
      <c r="A112">
        <v>12014</v>
      </c>
      <c r="B112" t="s">
        <v>1157</v>
      </c>
      <c r="C112" t="s">
        <v>1158</v>
      </c>
      <c r="D112" t="s">
        <v>1159</v>
      </c>
      <c r="E112">
        <v>324</v>
      </c>
      <c r="F112" t="str">
        <f>"'''&lt;summary&gt;CJK Supplemental Radical "&amp;MID( C112,2,LEN(C112)-2)&amp; " ("&amp;LOWER(MID(D112,20,1000))&amp;")&lt;/summary&gt;\n&lt;FieldDisplayName("""&amp; MID( C112,2,LEN(C112)-2)&amp;""")&gt;\n[Sup"&amp;SUBSTITUTE(SUBSTITUTE(PROPER(MID(D112,20,1000))," ",""),"-","")&amp;"] = "&amp;E112</f>
        <v>'''&lt;summary&gt;CJK Supplemental Radical ⻮ (c-simplified tooth)&lt;/summary&gt;\n&lt;FieldDisplayName("⻮")&gt;\n[SupCSimplifiedTooth] = 324</v>
      </c>
      <c r="G112" t="str">
        <f>"case """&amp;MID( C112,2,LEN(C112)-2)&amp; """c: Return "&amp;E112</f>
        <v>case "⻮"c: Return 324</v>
      </c>
      <c r="H112" t="str">
        <f t="shared" si="1"/>
        <v>Case 324: Return "⻮"c</v>
      </c>
    </row>
    <row r="113" spans="1:8" x14ac:dyDescent="0.25">
      <c r="A113">
        <v>12015</v>
      </c>
      <c r="B113" t="s">
        <v>1160</v>
      </c>
      <c r="C113" t="s">
        <v>1161</v>
      </c>
      <c r="D113" t="s">
        <v>1162</v>
      </c>
      <c r="E113">
        <v>325</v>
      </c>
      <c r="F113" t="str">
        <f>"'''&lt;summary&gt;CJK Supplemental Radical "&amp;MID( C113,2,LEN(C113)-2)&amp; " ("&amp;LOWER(MID(D113,20,1000))&amp;")&lt;/summary&gt;\n&lt;FieldDisplayName("""&amp; MID( C113,2,LEN(C113)-2)&amp;""")&gt;\n[Sup"&amp;SUBSTITUTE(SUBSTITUTE(PROPER(MID(D113,20,1000))," ",""),"-","")&amp;"] = "&amp;E113</f>
        <v>'''&lt;summary&gt;CJK Supplemental Radical ⻯ (j-simplified dragon)&lt;/summary&gt;\n&lt;FieldDisplayName("⻯")&gt;\n[SupJSimplifiedDragon] = 325</v>
      </c>
      <c r="G113" t="str">
        <f>"case """&amp;MID( C113,2,LEN(C113)-2)&amp; """c: Return "&amp;E113</f>
        <v>case "⻯"c: Return 325</v>
      </c>
      <c r="H113" t="str">
        <f t="shared" si="1"/>
        <v>Case 325: Return "⻯"c</v>
      </c>
    </row>
    <row r="114" spans="1:8" x14ac:dyDescent="0.25">
      <c r="A114">
        <v>12016</v>
      </c>
      <c r="B114" t="s">
        <v>1163</v>
      </c>
      <c r="C114" t="s">
        <v>1164</v>
      </c>
      <c r="D114" t="s">
        <v>1165</v>
      </c>
      <c r="E114">
        <v>326</v>
      </c>
      <c r="F114" t="str">
        <f>"'''&lt;summary&gt;CJK Supplemental Radical "&amp;MID( C114,2,LEN(C114)-2)&amp; " ("&amp;LOWER(MID(D114,20,1000))&amp;")&lt;/summary&gt;\n&lt;FieldDisplayName("""&amp; MID( C114,2,LEN(C114)-2)&amp;""")&gt;\n[Sup"&amp;SUBSTITUTE(SUBSTITUTE(PROPER(MID(D114,20,1000))," ",""),"-","")&amp;"] = "&amp;E114</f>
        <v>'''&lt;summary&gt;CJK Supplemental Radical ⻰ (c-simplified dragon)&lt;/summary&gt;\n&lt;FieldDisplayName("⻰")&gt;\n[SupCSimplifiedDragon] = 326</v>
      </c>
      <c r="G114" t="str">
        <f>"case """&amp;MID( C114,2,LEN(C114)-2)&amp; """c: Return "&amp;E114</f>
        <v>case "⻰"c: Return 326</v>
      </c>
      <c r="H114" t="str">
        <f t="shared" si="1"/>
        <v>Case 326: Return "⻰"c</v>
      </c>
    </row>
    <row r="115" spans="1:8" x14ac:dyDescent="0.25">
      <c r="A115">
        <v>12017</v>
      </c>
      <c r="B115" t="s">
        <v>1166</v>
      </c>
      <c r="C115" t="s">
        <v>1167</v>
      </c>
      <c r="D115" t="s">
        <v>1168</v>
      </c>
      <c r="E115">
        <v>327</v>
      </c>
      <c r="F115" t="str">
        <f>"'''&lt;summary&gt;CJK Supplemental Radical "&amp;MID( C115,2,LEN(C115)-2)&amp; " ("&amp;LOWER(MID(D115,20,1000))&amp;")&lt;/summary&gt;\n&lt;FieldDisplayName("""&amp; MID( C115,2,LEN(C115)-2)&amp;""")&gt;\n[Sup"&amp;SUBSTITUTE(SUBSTITUTE(PROPER(MID(D115,20,1000))," ",""),"-","")&amp;"] = "&amp;E115</f>
        <v>'''&lt;summary&gt;CJK Supplemental Radical ⻱ (turtle)&lt;/summary&gt;\n&lt;FieldDisplayName("⻱")&gt;\n[SupTurtle] = 327</v>
      </c>
      <c r="G115" t="str">
        <f>"case """&amp;MID( C115,2,LEN(C115)-2)&amp; """c: Return "&amp;E115</f>
        <v>case "⻱"c: Return 327</v>
      </c>
      <c r="H115" t="str">
        <f t="shared" si="1"/>
        <v>Case 327: Return "⻱"c</v>
      </c>
    </row>
    <row r="116" spans="1:8" x14ac:dyDescent="0.25">
      <c r="A116">
        <v>12018</v>
      </c>
      <c r="B116" t="s">
        <v>1169</v>
      </c>
      <c r="C116" t="s">
        <v>1170</v>
      </c>
      <c r="D116" t="s">
        <v>1171</v>
      </c>
      <c r="E116">
        <v>328</v>
      </c>
      <c r="F116" t="str">
        <f>"'''&lt;summary&gt;CJK Supplemental Radical "&amp;MID( C116,2,LEN(C116)-2)&amp; " ("&amp;LOWER(MID(D116,20,1000))&amp;")&lt;/summary&gt;\n&lt;FieldDisplayName("""&amp; MID( C116,2,LEN(C116)-2)&amp;""")&gt;\n[Sup"&amp;SUBSTITUTE(SUBSTITUTE(PROPER(MID(D116,20,1000))," ",""),"-","")&amp;"] = "&amp;E116</f>
        <v>'''&lt;summary&gt;CJK Supplemental Radical ⻲ (j-simplified turtle)&lt;/summary&gt;\n&lt;FieldDisplayName("⻲")&gt;\n[SupJSimplifiedTurtle] = 328</v>
      </c>
      <c r="G116" t="str">
        <f>"case """&amp;MID( C116,2,LEN(C116)-2)&amp; """c: Return "&amp;E116</f>
        <v>case "⻲"c: Return 328</v>
      </c>
      <c r="H116" t="str">
        <f t="shared" si="1"/>
        <v>Case 328: Return "⻲"c</v>
      </c>
    </row>
    <row r="117" spans="1:8" x14ac:dyDescent="0.25">
      <c r="A117">
        <v>12019</v>
      </c>
      <c r="B117" t="s">
        <v>1172</v>
      </c>
      <c r="C117" t="s">
        <v>1173</v>
      </c>
      <c r="D117" t="s">
        <v>1174</v>
      </c>
      <c r="E117">
        <v>329</v>
      </c>
      <c r="F117" t="str">
        <f>"'''&lt;summary&gt;CJK Supplemental Radical "&amp;MID( C117,2,LEN(C117)-2)&amp; " ("&amp;LOWER(MID(D117,20,1000))&amp;")&lt;/summary&gt;\n&lt;FieldDisplayName("""&amp; MID( C117,2,LEN(C117)-2)&amp;""")&gt;\n[Sup"&amp;SUBSTITUTE(SUBSTITUTE(PROPER(MID(D117,20,1000))," ",""),"-","")&amp;"] = "&amp;E117</f>
        <v>'''&lt;summary&gt;CJK Supplemental Radical ⻳ (c-simplified turtle)&lt;/summary&gt;\n&lt;FieldDisplayName("⻳")&gt;\n[SupCSimplifiedTurtle] = 329</v>
      </c>
      <c r="G117" t="str">
        <f>"case """&amp;MID( C117,2,LEN(C117)-2)&amp; """c: Return "&amp;E117</f>
        <v>case "⻳"c: Return 329</v>
      </c>
      <c r="H117" t="str">
        <f t="shared" si="1"/>
        <v>Case 329: Return "⻳"c</v>
      </c>
    </row>
    <row r="119" spans="1:8" x14ac:dyDescent="0.25">
      <c r="A119" t="s">
        <v>1175</v>
      </c>
    </row>
  </sheetData>
  <pageMargins left="0.7" right="0.7" top="0.78740157499999996" bottom="0.78740157499999996"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2</vt:i4>
      </vt:variant>
    </vt:vector>
  </HeadingPairs>
  <TitlesOfParts>
    <vt:vector size="5" baseType="lpstr">
      <vt:lpstr>Unihan</vt:lpstr>
      <vt:lpstr>Kang Xi radicals</vt:lpstr>
      <vt:lpstr>Unicode sup. radicals</vt:lpstr>
      <vt:lpstr>Unihan!AlphabeticalListing</vt:lpstr>
      <vt:lpstr>'Kang Xi radicals'!arch_chinese_radicals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Záruba</dc:creator>
  <cp:lastModifiedBy>Jan Záruba</cp:lastModifiedBy>
  <dcterms:created xsi:type="dcterms:W3CDTF">2011-09-24T18:31:13Z</dcterms:created>
  <dcterms:modified xsi:type="dcterms:W3CDTF">2011-09-25T10:48:02Z</dcterms:modified>
</cp:coreProperties>
</file>