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unkarakeszul\"/>
    </mc:Choice>
  </mc:AlternateContent>
  <bookViews>
    <workbookView xWindow="0" yWindow="0" windowWidth="20490" windowHeight="7020" tabRatio="901"/>
  </bookViews>
  <sheets>
    <sheet name="adat" sheetId="1" r:id="rId1"/>
    <sheet name="Általános" sheetId="2" r:id="rId2"/>
    <sheet name="Kimutatás,Topp10" sheetId="3" r:id="rId3"/>
    <sheet name="Eladás(Ország)" sheetId="4" r:id="rId4"/>
    <sheet name="Előző(Kimutatás)" sheetId="5" r:id="rId5"/>
    <sheet name="Ár per 1db termék" sheetId="6" r:id="rId6"/>
    <sheet name="Anomália" sheetId="7" r:id="rId7"/>
    <sheet name="MVP eladók" sheetId="8" r:id="rId8"/>
    <sheet name="ÖsszProfit(Termék)" sheetId="9" r:id="rId9"/>
    <sheet name="Profit%(Termék)" sheetId="18" r:id="rId10"/>
    <sheet name="ALL IN" sheetId="13" r:id="rId11"/>
    <sheet name="all in segéd" sheetId="14" state="hidden" r:id="rId12"/>
  </sheets>
  <definedNames>
    <definedName name="_xlnm._FilterDatabase" localSheetId="0" hidden="1">adat!$A$1:$E$301</definedName>
    <definedName name="_xlnm._FilterDatabase" localSheetId="6" hidden="1">Anomália!$M$2:$Q$302</definedName>
    <definedName name="_xlnm._FilterDatabase" localSheetId="3" hidden="1">'Eladás(Ország)'!$B$2:$E$8</definedName>
    <definedName name="_xlchart.v1.0" hidden="1">adat!$B$2:$B$301</definedName>
    <definedName name="_xlchart.v1.1" hidden="1">adat!$D$2:$D$301</definedName>
    <definedName name="_xlchart.v1.2" hidden="1">adat!$D$2:$D$301</definedName>
    <definedName name="_xlchart.v1.3" hidden="1">adat!$A$2:$A$301</definedName>
    <definedName name="_xlchart.v1.4" hidden="1">adat!$D$2:$D$301</definedName>
    <definedName name="_xlchart.v1.5" hidden="1">adat!$A$2:$A$301</definedName>
    <definedName name="_xlchart.v1.6" hidden="1">adat!$D$2:$D$301</definedName>
    <definedName name="_xlcn.WorksheetConnection_beginnerDAcourseblank.xlsxadat1" hidden="1">adat[]</definedName>
    <definedName name="_xlcn.WorksheetConnection_Excel_Analysis.xlsxadat51" hidden="1">adat5[]</definedName>
    <definedName name="Szeletelő_Eladó">#N/A</definedName>
    <definedName name="Szeletelő_Ország">#N/A</definedName>
    <definedName name="Szeletelő_Ország1">#N/A</definedName>
  </definedNames>
  <calcPr calcId="162913"/>
  <pivotCaches>
    <pivotCache cacheId="430" r:id="rId13"/>
    <pivotCache cacheId="528" r:id="rId14"/>
    <pivotCache cacheId="535" r:id="rId15"/>
    <pivotCache cacheId="538" r:id="rId16"/>
    <pivotCache cacheId="584" r:id="rId17"/>
  </pivotCaches>
  <fileRecoveryPr repairLoad="1"/>
  <extLst>
    <ext xmlns:x14="http://schemas.microsoft.com/office/spreadsheetml/2009/9/main" uri="{876F7934-8845-4945-9796-88D515C7AA90}">
      <x14:pivotCaches>
        <pivotCache cacheId="534" r:id="rId18"/>
        <pivotCache cacheId="557" r:id="rId19"/>
      </x14:pivotCaches>
    </ex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dat" name="adat" connection="WorksheetConnection_beginner-DA-course-blank.xlsx!adat"/>
          <x15:modelTable id="adat5" name="adat5" connection="WorksheetConnection_Excel_Analysis.xlsx!adat5"/>
        </x15:modelTables>
      </x15:dataModel>
    </ext>
  </extLst>
</workbook>
</file>

<file path=xl/calcChain.xml><?xml version="1.0" encoding="utf-8"?>
<calcChain xmlns="http://schemas.openxmlformats.org/spreadsheetml/2006/main">
  <c r="I6" i="13" l="1"/>
  <c r="I7" i="13"/>
  <c r="I8" i="13"/>
  <c r="I9" i="13"/>
  <c r="I10" i="13"/>
  <c r="I11" i="13"/>
  <c r="I12" i="13"/>
  <c r="I13" i="13"/>
  <c r="I14" i="13"/>
  <c r="I5" i="13"/>
  <c r="H6" i="13"/>
  <c r="J6" i="13" s="1"/>
  <c r="H7" i="13"/>
  <c r="J7" i="13" s="1"/>
  <c r="H8" i="13"/>
  <c r="J8" i="13" s="1"/>
  <c r="H9" i="13"/>
  <c r="J9" i="13" s="1"/>
  <c r="H10" i="13"/>
  <c r="J10" i="13" s="1"/>
  <c r="H11" i="13"/>
  <c r="J11" i="13" s="1"/>
  <c r="H12" i="13"/>
  <c r="J12" i="13" s="1"/>
  <c r="H13" i="13"/>
  <c r="J13" i="13" s="1"/>
  <c r="H14" i="13"/>
  <c r="J14" i="13" s="1"/>
  <c r="H5" i="13"/>
  <c r="J5" i="13" s="1"/>
  <c r="D11" i="13"/>
  <c r="C7" i="2"/>
  <c r="E9" i="13"/>
  <c r="D9" i="13"/>
  <c r="E6" i="13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E11" i="13" l="1"/>
  <c r="E10" i="13"/>
  <c r="D10" i="13"/>
  <c r="E6" i="4"/>
  <c r="E4" i="4"/>
  <c r="E7" i="4"/>
  <c r="E8" i="4"/>
  <c r="E3" i="4"/>
  <c r="E5" i="4"/>
  <c r="C6" i="4"/>
  <c r="D6" i="4" s="1"/>
  <c r="C7" i="4"/>
  <c r="D7" i="4" s="1"/>
  <c r="C8" i="4"/>
  <c r="D8" i="4" s="1"/>
  <c r="C5" i="4"/>
  <c r="D5" i="4" s="1"/>
  <c r="C3" i="4"/>
  <c r="D3" i="4" s="1"/>
  <c r="C4" i="4"/>
  <c r="D4" i="4" s="1"/>
  <c r="C8" i="2"/>
  <c r="D5" i="2"/>
  <c r="D4" i="2"/>
  <c r="C4" i="2"/>
  <c r="C5" i="2"/>
  <c r="D3" i="2"/>
  <c r="C3" i="2"/>
  <c r="D2" i="2"/>
  <c r="C2" i="2"/>
  <c r="C6" i="2" l="1"/>
  <c r="D6" i="2"/>
</calcChain>
</file>

<file path=xl/connections.xml><?xml version="1.0" encoding="utf-8"?>
<connections xmlns="http://schemas.openxmlformats.org/spreadsheetml/2006/main">
  <connection id="1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eginner-DA-course-blank.xlsx!adat" type="102" refreshedVersion="6" minRefreshableVersion="5">
    <extLst>
      <ext xmlns:x15="http://schemas.microsoft.com/office/spreadsheetml/2010/11/main" uri="{DE250136-89BD-433C-8126-D09CA5730AF9}">
        <x15:connection id="adat" autoDelete="1">
          <x15:rangePr sourceName="_xlcn.WorksheetConnection_beginnerDAcourseblank.xlsxadat1"/>
        </x15:connection>
      </ext>
    </extLst>
  </connection>
  <connection id="3" name="WorksheetConnection_Excel_Analysis.xlsx!adat5" type="102" refreshedVersion="6" minRefreshableVersion="5">
    <extLst>
      <ext xmlns:x15="http://schemas.microsoft.com/office/spreadsheetml/2010/11/main" uri="{DE250136-89BD-433C-8126-D09CA5730AF9}">
        <x15:connection id="adat5">
          <x15:rangePr sourceName="_xlcn.WorksheetConnection_Excel_Analysis.xlsxadat51"/>
        </x15:connection>
      </ext>
    </extLst>
  </connection>
</connections>
</file>

<file path=xl/sharedStrings.xml><?xml version="1.0" encoding="utf-8"?>
<sst xmlns="http://schemas.openxmlformats.org/spreadsheetml/2006/main" count="2043" uniqueCount="77">
  <si>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</si>
  <si>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</si>
  <si>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</si>
  <si>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</si>
  <si>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</si>
  <si>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</si>
  <si>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</si>
  <si>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</si>
  <si>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</si>
  <si>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</si>
  <si>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</si>
  <si>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</si>
  <si>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</si>
  <si>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</si>
  <si>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</si>
  <si>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</si>
  <si>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</si>
  <si>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</si>
  <si>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</si>
  <si>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</si>
  <si>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</si>
  <si>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</si>
  <si>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</si>
  <si>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</si>
  <si>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</si>
  <si>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</si>
  <si>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</si>
  <si>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</si>
  <si>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</si>
  <si>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</si>
  <si>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</si>
  <si>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</si>
  <si>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</si>
  <si>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</si>
  <si>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</si>
  <si>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</si>
  <si>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</si>
  <si>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</si>
  <si>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Eladó</t>
  </si>
  <si>
    <t>Termék</t>
  </si>
  <si>
    <t>Összeg</t>
  </si>
  <si>
    <t>darabsz</t>
  </si>
  <si>
    <t>Ország</t>
  </si>
  <si>
    <t>Darab</t>
  </si>
  <si>
    <t>Átlag</t>
  </si>
  <si>
    <t>Közép</t>
  </si>
  <si>
    <t>Max</t>
  </si>
  <si>
    <t>Min</t>
  </si>
  <si>
    <t>Különbség</t>
  </si>
  <si>
    <t>Összes termék</t>
  </si>
  <si>
    <t>Topp 10</t>
  </si>
  <si>
    <t>Darabszám</t>
  </si>
  <si>
    <t>(=egyedi) lenne csak nincs ebben az excelben lehetőség rá, és reszponzív</t>
  </si>
  <si>
    <t>Országok</t>
  </si>
  <si>
    <t xml:space="preserve">Összeg </t>
  </si>
  <si>
    <t xml:space="preserve">Darabsz </t>
  </si>
  <si>
    <t xml:space="preserve">      </t>
  </si>
  <si>
    <t>Darabsz</t>
  </si>
  <si>
    <t>Ár / db</t>
  </si>
  <si>
    <t>Sorcímkék</t>
  </si>
  <si>
    <t>Végösszeg</t>
  </si>
  <si>
    <t>Összeg / Összeg</t>
  </si>
  <si>
    <t>Előállítási költség</t>
  </si>
  <si>
    <t>Költség</t>
  </si>
  <si>
    <t>Össz költség</t>
  </si>
  <si>
    <t>Teljes profit</t>
  </si>
  <si>
    <t>Tranzakció mennyisége:</t>
  </si>
  <si>
    <t>Teljes</t>
  </si>
  <si>
    <t>Profit</t>
  </si>
  <si>
    <t>Eladás</t>
  </si>
  <si>
    <t>Piros számmal írtak átlag felettiek</t>
  </si>
  <si>
    <t>Mennyiség</t>
  </si>
  <si>
    <t>Kérem válasszon egy Országot:</t>
  </si>
  <si>
    <t>Általános összegzés:</t>
  </si>
  <si>
    <t>Minimum elvárt kvóta:</t>
  </si>
  <si>
    <t>Kvóta</t>
  </si>
  <si>
    <t>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</si>
</sst>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Ft&quot;_-;\-* #,##0.00\ &quot;Ft&quot;_-;_-* &quot;-&quot;??\ &quot;Ft&quot;_-;_-@_-"/>
    <numFmt numFmtId="164" formatCode="&quot;$&quot;#,##0_);[Red]\(&quot;$&quot;#,##0\)"/>
    <numFmt numFmtId="165" formatCode="&quot;$&quot;#,##0.00_);[Red]\(&quot;$&quot;#,##0.00\)"/>
    <numFmt numFmtId="166" formatCode="_-* #,##0\ [$€-1]_-;\-* #,##0\ [$€-1]_-;_-* &quot;-&quot;??\ [$€-1]_-;_-@_-"/>
    <numFmt numFmtId="167" formatCode="#,##0.00\ &quot;€&quot;;\-#,##0.00\ &quot;€&quot;;#,##0.00\ &quot;€&quot;"/>
    <numFmt numFmtId="171" formatCode="#,##0\ &quot;€&quot;;\-#,##0\ &quot;€&quot;;#,##0\ &quot;€&quot;"/>
    <numFmt numFmtId="174" formatCode="0.0%;\-0.0%;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5" fontId="0" fillId="0" borderId="0" xfId="0" applyNumberFormat="1"/>
    <xf numFmtId="11" fontId="0" fillId="0" borderId="0" xfId="0" applyNumberFormat="1"/>
    <xf numFmtId="0" fontId="4" fillId="0" borderId="0" xfId="0" applyFont="1"/>
    <xf numFmtId="0" fontId="1" fillId="0" borderId="0" xfId="0" applyFont="1"/>
    <xf numFmtId="0" fontId="0" fillId="0" borderId="0" xfId="0" applyNumberFormat="1"/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166" fontId="0" fillId="0" borderId="0" xfId="2" applyNumberFormat="1" applyFont="1" applyBorder="1"/>
    <xf numFmtId="166" fontId="0" fillId="2" borderId="0" xfId="0" applyNumberFormat="1" applyFill="1" applyBorder="1"/>
    <xf numFmtId="166" fontId="0" fillId="0" borderId="0" xfId="0" applyNumberFormat="1" applyBorder="1"/>
    <xf numFmtId="166" fontId="0" fillId="0" borderId="0" xfId="1" applyNumberFormat="1" applyFont="1" applyBorder="1"/>
    <xf numFmtId="166" fontId="0" fillId="2" borderId="0" xfId="1" applyNumberFormat="1" applyFont="1" applyFill="1" applyBorder="1"/>
    <xf numFmtId="0" fontId="0" fillId="0" borderId="0" xfId="0" applyFont="1" applyFill="1" applyBorder="1"/>
    <xf numFmtId="0" fontId="0" fillId="3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0" fillId="0" borderId="1" xfId="0" applyFont="1" applyFill="1" applyBorder="1"/>
    <xf numFmtId="166" fontId="0" fillId="0" borderId="1" xfId="0" applyNumberFormat="1" applyBorder="1"/>
    <xf numFmtId="3" fontId="0" fillId="0" borderId="1" xfId="0" applyNumberFormat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ont="1" applyFill="1" applyBorder="1"/>
    <xf numFmtId="166" fontId="0" fillId="2" borderId="1" xfId="0" applyNumberFormat="1" applyFill="1" applyBorder="1"/>
    <xf numFmtId="3" fontId="0" fillId="2" borderId="1" xfId="0" applyNumberFormat="1" applyFill="1" applyBorder="1"/>
    <xf numFmtId="0" fontId="1" fillId="0" borderId="0" xfId="0" applyFont="1" applyBorder="1"/>
    <xf numFmtId="0" fontId="1" fillId="0" borderId="0" xfId="0" applyFont="1" applyFill="1" applyBorder="1" applyAlignment="1"/>
    <xf numFmtId="0" fontId="0" fillId="0" borderId="2" xfId="0" pivotButton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167" fontId="0" fillId="0" borderId="3" xfId="0" applyNumberFormat="1" applyBorder="1"/>
    <xf numFmtId="0" fontId="0" fillId="0" borderId="0" xfId="0" applyAlignment="1">
      <alignment horizontal="left" indent="1"/>
    </xf>
    <xf numFmtId="0" fontId="5" fillId="0" borderId="0" xfId="0" applyNumberFormat="1" applyFont="1" applyFill="1"/>
    <xf numFmtId="0" fontId="4" fillId="0" borderId="0" xfId="0" applyFont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/>
    <xf numFmtId="166" fontId="0" fillId="2" borderId="0" xfId="0" applyNumberFormat="1" applyFill="1"/>
    <xf numFmtId="0" fontId="0" fillId="4" borderId="0" xfId="0" applyFont="1" applyFill="1" applyAlignment="1">
      <alignment horizontal="left" indent="1"/>
    </xf>
    <xf numFmtId="166" fontId="5" fillId="0" borderId="0" xfId="0" applyNumberFormat="1" applyFont="1" applyFill="1"/>
    <xf numFmtId="0" fontId="0" fillId="0" borderId="0" xfId="0" applyFill="1"/>
    <xf numFmtId="0" fontId="0" fillId="7" borderId="0" xfId="0" applyFill="1" applyAlignment="1">
      <alignment horizontal="center"/>
    </xf>
    <xf numFmtId="0" fontId="0" fillId="6" borderId="0" xfId="0" applyFill="1" applyBorder="1"/>
    <xf numFmtId="166" fontId="0" fillId="6" borderId="0" xfId="0" applyNumberFormat="1" applyFill="1" applyBorder="1"/>
    <xf numFmtId="0" fontId="0" fillId="0" borderId="4" xfId="0" applyFill="1" applyBorder="1"/>
    <xf numFmtId="0" fontId="0" fillId="8" borderId="0" xfId="0" applyFill="1" applyBorder="1"/>
    <xf numFmtId="0" fontId="0" fillId="8" borderId="0" xfId="0" applyFill="1" applyBorder="1" applyAlignment="1">
      <alignment horizontal="right"/>
    </xf>
    <xf numFmtId="0" fontId="0" fillId="0" borderId="0" xfId="0" applyFill="1" applyBorder="1"/>
    <xf numFmtId="166" fontId="0" fillId="0" borderId="0" xfId="0" applyNumberFormat="1" applyFill="1" applyBorder="1"/>
    <xf numFmtId="0" fontId="0" fillId="6" borderId="0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166" fontId="0" fillId="6" borderId="6" xfId="0" applyNumberFormat="1" applyFill="1" applyBorder="1"/>
    <xf numFmtId="0" fontId="0" fillId="6" borderId="6" xfId="0" applyFill="1" applyBorder="1"/>
    <xf numFmtId="0" fontId="0" fillId="0" borderId="0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8" xfId="0" applyFill="1" applyBorder="1"/>
    <xf numFmtId="0" fontId="0" fillId="0" borderId="8" xfId="0" applyBorder="1"/>
    <xf numFmtId="0" fontId="0" fillId="8" borderId="8" xfId="0" applyFill="1" applyBorder="1" applyAlignment="1">
      <alignment horizontal="right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5" borderId="0" xfId="0" applyFill="1" applyBorder="1"/>
    <xf numFmtId="166" fontId="0" fillId="5" borderId="0" xfId="0" applyNumberFormat="1" applyFill="1" applyBorder="1" applyAlignment="1">
      <alignment horizontal="left" vertical="center"/>
    </xf>
    <xf numFmtId="166" fontId="6" fillId="0" borderId="0" xfId="0" applyNumberFormat="1" applyFont="1" applyFill="1" applyBorder="1"/>
    <xf numFmtId="0" fontId="0" fillId="6" borderId="0" xfId="0" applyFill="1" applyBorder="1" applyAlignment="1">
      <alignment horizontal="center" vertical="center"/>
    </xf>
    <xf numFmtId="0" fontId="0" fillId="0" borderId="5" xfId="0" applyBorder="1"/>
    <xf numFmtId="0" fontId="0" fillId="0" borderId="9" xfId="0" pivotButton="1" applyBorder="1"/>
    <xf numFmtId="0" fontId="0" fillId="0" borderId="9" xfId="0" applyBorder="1" applyAlignment="1">
      <alignment horizontal="left"/>
    </xf>
    <xf numFmtId="174" fontId="0" fillId="0" borderId="9" xfId="0" applyNumberFormat="1" applyBorder="1"/>
    <xf numFmtId="0" fontId="0" fillId="0" borderId="9" xfId="0" applyBorder="1" applyAlignment="1">
      <alignment horizontal="right"/>
    </xf>
  </cellXfs>
  <cellStyles count="3">
    <cellStyle name="Normál" xfId="0" builtinId="0"/>
    <cellStyle name="Pénznem" xfId="1" builtinId="4"/>
    <cellStyle name="Százalék" xfId="2" builtinId="5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alignment horizontal="right" readingOrder="0"/>
    </dxf>
    <dxf>
      <alignment horizontal="right" readingOrder="0"/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alignment horizontal="right" readingOrder="0"/>
    </dxf>
    <dxf>
      <alignment horizontal="right" readingOrder="0"/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alignment horizontal="right" readingOrder="0"/>
    </dxf>
    <dxf>
      <alignment horizontal="right" readingOrder="0"/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alignment horizontal="right" readingOrder="0"/>
    </dxf>
    <dxf>
      <alignment horizontal="right" readingOrder="0"/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alignment horizontal="right" readingOrder="0"/>
    </dxf>
    <dxf>
      <alignment horizontal="right" readingOrder="0"/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alignment horizontal="right" readingOrder="0"/>
    </dxf>
    <dxf>
      <alignment horizontal="right" readingOrder="0"/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alignment horizontal="right" readingOrder="0"/>
    </dxf>
    <dxf>
      <alignment horizontal="right" readingOrder="0"/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alignment horizontal="right" readingOrder="0"/>
    </dxf>
    <dxf>
      <alignment horizontal="right" readingOrder="0"/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top/>
        <bottom style="thin">
          <color theme="0" tint="-0.34998626667073579"/>
        </bottom>
      </border>
    </dxf>
    <dxf>
      <border>
        <top/>
        <bottom style="thin">
          <color theme="0" tint="-0.34998626667073579"/>
        </bottom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top/>
        <bottom style="thin">
          <color theme="0" tint="-0.34998626667073579"/>
        </bottom>
      </border>
    </dxf>
    <dxf>
      <border>
        <top/>
        <bottom style="thin">
          <color theme="0" tint="-0.34998626667073579"/>
        </bottom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alignment horizontal="right" readingOrder="0"/>
    </dxf>
    <dxf>
      <alignment horizontal="right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top/>
        <bottom style="thin">
          <color theme="0" tint="-0.34998626667073579"/>
        </bottom>
      </border>
    </dxf>
    <dxf>
      <border>
        <top/>
        <bottom style="thin">
          <color theme="0" tint="-0.34998626667073579"/>
        </bottom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top/>
        <bottom style="thin">
          <color theme="0" tint="-0.34998626667073579"/>
        </bottom>
      </border>
    </dxf>
    <dxf>
      <border>
        <top/>
        <bottom style="thin">
          <color theme="0" tint="-0.34998626667073579"/>
        </bottom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top/>
        <bottom style="thin">
          <color theme="0" tint="-0.34998626667073579"/>
        </bottom>
      </border>
    </dxf>
    <dxf>
      <border>
        <top/>
        <bottom style="thin">
          <color theme="0" tint="-0.34998626667073579"/>
        </bottom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medium">
          <color theme="1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6" formatCode="_-* #,##0\ [$€-1]_-;\-* #,##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9" formatCode="_-* #,##0.0\ [$€-1]_-;\-* #,##0.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numFmt numFmtId="168" formatCode="_-* #,##0.00\ [$€-1]_-;\-* #,##0.00\ [$€-1]_-;_-* &quot;-&quot;??\ [$€-1]_-;_-@_-"/>
    </dxf>
    <dxf>
      <font>
        <color theme="1"/>
      </font>
    </dxf>
    <dxf>
      <alignment horizontal="right" readingOrder="0"/>
    </dxf>
    <dxf>
      <alignment horizontal="right" readingOrder="0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7030A0"/>
        </patternFill>
      </fill>
    </dxf>
    <dxf>
      <fill>
        <patternFill patternType="solid">
          <bgColor theme="0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top style="thin">
          <color theme="0" tint="-0.34998626667073579"/>
        </top>
        <horizontal style="thin">
          <color theme="0" tint="-0.34998626667073579"/>
        </horizontal>
      </border>
    </dxf>
    <dxf>
      <border>
        <top/>
        <bottom style="thin">
          <color theme="0" tint="-0.34998626667073579"/>
        </bottom>
      </border>
    </dxf>
    <dxf>
      <border>
        <top/>
        <bottom style="thin">
          <color theme="0" tint="-0.34998626667073579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right" readingOrder="0"/>
    </dxf>
    <dxf>
      <alignment horizontal="right" readingOrder="0"/>
    </dxf>
    <dxf>
      <numFmt numFmtId="166" formatCode="_-* #,##0\ [$€-1]_-;\-* #,##0\ [$€-1]_-;_-* &quot;-&quot;??\ [$€-1]_-;_-@_-"/>
    </dxf>
    <dxf>
      <numFmt numFmtId="169" formatCode="_-* #,##0.0\ [$€-1]_-;\-* #,##0.0\ [$€-1]_-;_-* &quot;-&quot;??\ [$€-1]_-;_-@_-"/>
    </dxf>
    <dxf>
      <numFmt numFmtId="168" formatCode="_-* #,##0.00\ [$€-1]_-;\-* #,##0.00\ [$€-1]_-;_-* &quot;-&quot;??\ [$€-1]_-;_-@_-"/>
    </dxf>
    <dxf>
      <numFmt numFmtId="3" formatCode="#,##0"/>
    </dxf>
    <dxf>
      <numFmt numFmtId="166" formatCode="_-* #,##0\ [$€-1]_-;\-* #,##0\ [$€-1]_-;_-* &quot;-&quot;??\ [$€-1]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6" formatCode="_-* #,##0\ [$€-1]_-;\-* #,##0\ [$€-1]_-;_-* &quot;-&quot;??\ [$€-1]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6" formatCode="_-* #,##0\ [$€-1]_-;\-* #,##0\ [$€-1]_-;_-* &quot;-&quot;??\ [$€-1]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&quot;$&quot;#,##0.00_);[Red]\(&quot;$&quot;#,##0.00\)"/>
    </dxf>
    <dxf>
      <fill>
        <patternFill>
          <bgColor theme="5" tint="-0.499984740745262"/>
        </patternFill>
      </fill>
    </dxf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Szeletelőstílus 1" pivot="0" table="0" count="10">
      <tableStyleElement type="wholeTable" dxfId="319"/>
      <tableStyleElement type="headerRow" dxfId="318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5" tint="0.39994506668294322"/>
            </patternFill>
          </fill>
        </dxf>
        <dxf>
          <fill>
            <patternFill>
              <bgColor theme="5" tint="0.39994506668294322"/>
            </patternFill>
          </fill>
        </dxf>
        <dxf>
          <fill>
            <patternFill patternType="none">
              <bgColor auto="1"/>
            </patternFill>
          </fill>
        </dxf>
        <dxf>
          <fill>
            <patternFill>
              <bgColor theme="5" tint="0.39994506668294322"/>
            </patternFill>
          </fill>
        </dxf>
        <dxf>
          <fill>
            <patternFill>
              <bgColor theme="5"/>
            </patternFill>
          </fill>
        </dxf>
        <dxf>
          <fill>
            <patternFill>
              <bgColor theme="5"/>
            </patternFill>
          </fill>
        </dxf>
        <dxf>
          <fill>
            <patternFill>
              <bgColor theme="5" tint="0.39994506668294322"/>
            </patternFill>
          </fill>
        </dxf>
        <dxf>
          <fill>
            <patternFill>
              <bgColor theme="5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zeletelőstílu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3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Termék anomália</a:t>
            </a:r>
          </a:p>
        </c:rich>
      </c:tx>
      <c:layout>
        <c:manualLayout>
          <c:xMode val="edge"/>
          <c:yMode val="edge"/>
          <c:x val="0.397319335083114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adat!$D$2:$D$301</c:f>
              <c:numCache>
                <c:formatCode>_-* #\ ##0\ [$€-1]_-;\-* #\ ##0\ [$€-1]_-;_-* "-"??\ [$€-1]_-;_-@_-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adat!$E$2:$E$301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A-4230-8C11-96C88990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86176"/>
        <c:axId val="1462186592"/>
      </c:scatterChart>
      <c:valAx>
        <c:axId val="14621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[$€-1]_-;\-* #\ ##0\ [$€-1]_-;_-* &quot;-&quot;??\ [$€-1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2186592"/>
        <c:crosses val="autoZero"/>
        <c:crossBetween val="midCat"/>
      </c:valAx>
      <c:valAx>
        <c:axId val="1462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218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hu-HU"/>
              <a:t>Összeg anomália</a:t>
            </a:r>
          </a:p>
        </cx:rich>
      </cx:tx>
    </cx:title>
    <cx:plotArea>
      <cx:plotAreaRegion>
        <cx:series layoutId="boxWhisker" uniqueId="{24A5DB70-FBD8-4E73-A434-EAA6918C18A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hu-HU"/>
              <a:t>Területi anomália</a:t>
            </a:r>
          </a:p>
        </cx:rich>
      </cx:tx>
    </cx:title>
    <cx:plotArea>
      <cx:plotAreaRegion>
        <cx:series layoutId="boxWhisker" uniqueId="{B919A23A-E969-41A6-812E-3C138D8222B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hu-HU"/>
              <a:t>Eladó anomália</a:t>
            </a:r>
          </a:p>
        </cx:rich>
      </cx:tx>
    </cx:title>
    <cx:plotArea>
      <cx:plotAreaRegion>
        <cx:series layoutId="boxWhisker" uniqueId="{57B905F7-5FA2-436D-9CE0-A96ED0D12D1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1</xdr:row>
      <xdr:rowOff>9525</xdr:rowOff>
    </xdr:from>
    <xdr:to>
      <xdr:col>9</xdr:col>
      <xdr:colOff>485775</xdr:colOff>
      <xdr:row>9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ladó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ladó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050" y="200025"/>
              <a:ext cx="2628900" cy="1695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4</xdr:col>
      <xdr:colOff>476250</xdr:colOff>
      <xdr:row>26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3</xdr:col>
      <xdr:colOff>180975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4</xdr:col>
      <xdr:colOff>457200</xdr:colOff>
      <xdr:row>15</xdr:row>
      <xdr:rowOff>66675</xdr:rowOff>
    </xdr:from>
    <xdr:to>
      <xdr:col>12</xdr:col>
      <xdr:colOff>152400</xdr:colOff>
      <xdr:row>29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3</xdr:col>
      <xdr:colOff>180975</xdr:colOff>
      <xdr:row>1</xdr:row>
      <xdr:rowOff>0</xdr:rowOff>
    </xdr:from>
    <xdr:to>
      <xdr:col>10</xdr:col>
      <xdr:colOff>323850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9525</xdr:rowOff>
    </xdr:from>
    <xdr:to>
      <xdr:col>6</xdr:col>
      <xdr:colOff>28575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Orszá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szá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9450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2</xdr:row>
      <xdr:rowOff>9526</xdr:rowOff>
    </xdr:from>
    <xdr:to>
      <xdr:col>7</xdr:col>
      <xdr:colOff>142875</xdr:colOff>
      <xdr:row>12</xdr:row>
      <xdr:rowOff>66676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Ország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szág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390526"/>
              <a:ext cx="1828800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rbi" refreshedDate="44851.701540624999" createdVersion="6" refreshedVersion="6" minRefreshableVersion="3" recordCount="300">
  <cacheSource type="worksheet">
    <worksheetSource name="adat"/>
  </cacheSource>
  <cacheFields count="5">
    <cacheField name="Eladó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Ország" numFmtId="0">
      <sharedItems count="6">
        <s v="New Zealand"/>
        <s v="USA"/>
        <s v="Canada"/>
        <s v="UK"/>
        <s v="Australia"/>
        <s v="India"/>
      </sharedItems>
    </cacheField>
    <cacheField name="Termék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Összeg" numFmtId="16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darabsz" numFmtId="3">
      <sharedItems containsSemiMixedTypes="0" containsString="0" containsNumber="1" containsInteger="1" minValue="0" maxValue="525" count="120">
        <n v="114"/>
        <n v="459"/>
        <n v="147"/>
        <n v="288"/>
        <n v="414"/>
        <n v="432"/>
        <n v="54"/>
        <n v="210"/>
        <n v="75"/>
        <n v="12"/>
        <n v="462"/>
        <n v="144"/>
        <n v="120"/>
        <n v="234"/>
        <n v="66"/>
        <n v="87"/>
        <n v="339"/>
        <n v="162"/>
        <n v="90"/>
        <n v="141"/>
        <n v="204"/>
        <n v="186"/>
        <n v="231"/>
        <n v="168"/>
        <n v="195"/>
        <n v="15"/>
        <n v="30"/>
        <n v="102"/>
        <n v="183"/>
        <n v="72"/>
        <n v="282"/>
        <n v="405"/>
        <n v="135"/>
        <n v="21"/>
        <n v="153"/>
        <n v="255"/>
        <n v="18"/>
        <n v="189"/>
        <n v="36"/>
        <n v="156"/>
        <n v="39"/>
        <n v="63"/>
        <n v="69"/>
        <n v="504"/>
        <n v="273"/>
        <n v="48"/>
        <n v="207"/>
        <n v="9"/>
        <n v="261"/>
        <n v="6"/>
        <n v="138"/>
        <n v="111"/>
        <n v="525"/>
        <n v="150"/>
        <n v="492"/>
        <n v="165"/>
        <n v="309"/>
        <n v="159"/>
        <n v="201"/>
        <n v="51"/>
        <n v="279"/>
        <n v="123"/>
        <n v="81"/>
        <n v="228"/>
        <n v="342"/>
        <n v="216"/>
        <n v="93"/>
        <n v="312"/>
        <n v="300"/>
        <n v="519"/>
        <n v="96"/>
        <n v="192"/>
        <n v="225"/>
        <n v="456"/>
        <n v="252"/>
        <n v="240"/>
        <n v="129"/>
        <n v="303"/>
        <n v="246"/>
        <n v="84"/>
        <n v="348"/>
        <n v="258"/>
        <n v="27"/>
        <n v="213"/>
        <n v="357"/>
        <n v="174"/>
        <n v="510"/>
        <n v="378"/>
        <n v="117"/>
        <n v="126"/>
        <n v="42"/>
        <n v="366"/>
        <n v="324"/>
        <n v="243"/>
        <n v="447"/>
        <n v="297"/>
        <n v="177"/>
        <n v="306"/>
        <n v="219"/>
        <n v="171"/>
        <n v="276"/>
        <n v="45"/>
        <n v="369"/>
        <n v="372"/>
        <n v="105"/>
        <n v="0"/>
        <n v="270"/>
        <n v="3"/>
        <n v="198"/>
        <n v="249"/>
        <n v="60"/>
        <n v="78"/>
        <n v="57"/>
        <n v="402"/>
        <n v="327"/>
        <n v="99"/>
        <n v="363"/>
        <n v="237"/>
        <n v="24"/>
        <n v="33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orbi" refreshedDate="44851.844247569446" backgroundQuery="1" createdVersion="6" refreshedVersion="6" minRefreshableVersion="3" recordCount="0" supportSubquery="1" supportAdvancedDrill="1">
  <cacheSource type="external" connectionId="1"/>
  <cacheFields count="2">
    <cacheField name="[adat].[Ország].[Ország]" caption="Ország" numFmtId="0" hierarchy="1" level="1">
      <sharedItems count="6">
        <s v="Australia"/>
        <s v="Canada"/>
        <s v="India"/>
        <s v="New Zealand"/>
        <s v="UK"/>
        <s v="USA"/>
      </sharedItems>
    </cacheField>
    <cacheField name="[Measures].[Teljes profit]" caption="Teljes profit" numFmtId="0" hierarchy="17" level="32767"/>
  </cacheFields>
  <cacheHierarchies count="22">
    <cacheHierarchy uniqueName="[adat].[Eladó]" caption="Eladó" attribute="1" defaultMemberUniqueName="[adat].[Eladó].[All]" allUniqueName="[adat].[Eladó].[All]" dimensionUniqueName="[adat]" displayFolder="" count="0" memberValueDatatype="130" unbalanced="0"/>
    <cacheHierarchy uniqueName="[adat].[Ország]" caption="Ország" attribute="1" defaultMemberUniqueName="[adat].[Ország].[All]" allUniqueName="[adat].[Ország].[All]" dimensionUniqueName="[adat]" displayFolder="" count="2" memberValueDatatype="130" unbalanced="0">
      <fieldsUsage count="2">
        <fieldUsage x="-1"/>
        <fieldUsage x="0"/>
      </fieldsUsage>
    </cacheHierarchy>
    <cacheHierarchy uniqueName="[adat].[Termék]" caption="Termék" attribute="1" defaultMemberUniqueName="[adat].[Termék].[All]" allUniqueName="[adat].[Termék].[All]" dimensionUniqueName="[adat]" displayFolder="" count="0" memberValueDatatype="130" unbalanced="0"/>
    <cacheHierarchy uniqueName="[adat].[Összeg]" caption="Összeg" attribute="1" defaultMemberUniqueName="[adat].[Összeg].[All]" allUniqueName="[adat].[Összeg].[All]" dimensionUniqueName="[adat]" displayFolder="" count="0" memberValueDatatype="20" unbalanced="0"/>
    <cacheHierarchy uniqueName="[adat].[Darabsz]" caption="Darabsz" attribute="1" defaultMemberUniqueName="[adat].[Darabsz].[All]" allUniqueName="[adat].[Darabsz].[All]" dimensionUniqueName="[adat]" displayFolder="" count="0" memberValueDatatype="20" unbalanced="0"/>
    <cacheHierarchy uniqueName="[adat].[Előállítási költség]" caption="Előállítási költség" attribute="1" defaultMemberUniqueName="[adat].[Előállítási költség].[All]" allUniqueName="[adat].[Előállítási költség].[All]" dimensionUniqueName="[adat]" displayFolder="" count="0" memberValueDatatype="5" unbalanced="0"/>
    <cacheHierarchy uniqueName="[adat].[Össz költség]" caption="Össz költség" attribute="1" defaultMemberUniqueName="[adat].[Össz költség].[All]" allUniqueName="[adat].[Össz költség].[All]" dimensionUniqueName="[adat]" displayFolder="" count="0" memberValueDatatype="5" unbalanced="0"/>
    <cacheHierarchy uniqueName="[adat5].[Eladó]" caption="Eladó" attribute="1" defaultMemberUniqueName="[adat5].[Eladó].[All]" allUniqueName="[adat5].[Eladó].[All]" dimensionUniqueName="[adat5]" displayFolder="" count="0" memberValueDatatype="130" unbalanced="0"/>
    <cacheHierarchy uniqueName="[adat5].[Ország]" caption="Ország" attribute="1" defaultMemberUniqueName="[adat5].[Ország].[All]" allUniqueName="[adat5].[Ország].[All]" dimensionUniqueName="[adat5]" displayFolder="" count="0" memberValueDatatype="130" unbalanced="0"/>
    <cacheHierarchy uniqueName="[adat5].[Termék]" caption="Termék" attribute="1" defaultMemberUniqueName="[adat5].[Termék].[All]" allUniqueName="[adat5].[Termék].[All]" dimensionUniqueName="[adat5]" displayFolder="" count="0" memberValueDatatype="130" unbalanced="0"/>
    <cacheHierarchy uniqueName="[adat5].[Összeg]" caption="Összeg" attribute="1" defaultMemberUniqueName="[adat5].[Összeg].[All]" allUniqueName="[adat5].[Összeg].[All]" dimensionUniqueName="[adat5]" displayFolder="" count="0" memberValueDatatype="20" unbalanced="0"/>
    <cacheHierarchy uniqueName="[adat5].[darabsz]" caption="darabsz" attribute="1" defaultMemberUniqueName="[adat5].[darabsz].[All]" allUniqueName="[adat5].[darabsz].[All]" dimensionUniqueName="[adat5]" displayFolder="" count="0" memberValueDatatype="20" unbalanced="0"/>
    <cacheHierarchy uniqueName="[Measures].[Összeg - Összeg]" caption="Összeg - Összeg" measure="1" displayFolder="" measureGroup="ada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Összeg - Darabsz]" caption="Összeg - Darabsz" measure="1" displayFolder="" measureGroup="ada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Összeg - Előállítási költség]" caption="Összeg - Előállítási költség" measure="1" displayFolder="" measureGroup="ada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- Össz költség]" caption="Összeg - Össz költség" measure="1" displayFolder="" measureGroup="ada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Ár / db]" caption="Ár / db" measure="1" displayFolder="" measureGroup="adat" count="0"/>
    <cacheHierarchy uniqueName="[Measures].[Teljes profit]" caption="Teljes profit" measure="1" displayFolder="" measureGroup="adat" count="0" oneField="1">
      <fieldsUsage count="1">
        <fieldUsage x="1"/>
      </fieldsUsage>
    </cacheHierarchy>
    <cacheHierarchy uniqueName="[Measures].[Profit %]" caption="Profit %" measure="1" displayFolder="" measureGroup="adat" count="0"/>
    <cacheHierarchy uniqueName="[Measures].[__XL_Count adat]" caption="__XL_Count adat" measure="1" displayFolder="" measureGroup="adat" count="0" hidden="1"/>
    <cacheHierarchy uniqueName="[Measures].[__XL_Count adat5]" caption="__XL_Count adat5" measure="1" displayFolder="" measureGroup="adat5" count="0" hidden="1"/>
    <cacheHierarchy uniqueName="[Measures].[__No measures defined]" caption="__No measures defined" measure="1" displayFolder="" count="0" hidden="1"/>
  </cacheHierarchies>
  <kpis count="0"/>
  <dimensions count="3">
    <dimension name="adat" uniqueName="[adat]" caption="adat"/>
    <dimension name="adat5" uniqueName="[adat5]" caption="adat5"/>
    <dimension measure="1" name="Measures" uniqueName="[Measures]" caption="Measures"/>
  </dimensions>
  <measureGroups count="2">
    <measureGroup name="adat" caption="adat"/>
    <measureGroup name="adat5" caption="adat5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orbi" refreshedDate="44851.844250000002" backgroundQuery="1" createdVersion="6" refreshedVersion="6" minRefreshableVersion="3" recordCount="0" supportSubquery="1" supportAdvancedDrill="1">
  <cacheSource type="external" connectionId="1"/>
  <cacheFields count="3">
    <cacheField name="[adat].[Termék].[Termék]" caption="Termék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Teljes profit]" caption="Teljes profit" numFmtId="0" hierarchy="17" level="32767"/>
    <cacheField name="[adat].[Ország].[Ország]" caption="Ország" numFmtId="0" hierarchy="1" level="1">
      <sharedItems containsSemiMixedTypes="0" containsNonDate="0" containsString="0"/>
    </cacheField>
  </cacheFields>
  <cacheHierarchies count="22">
    <cacheHierarchy uniqueName="[adat].[Eladó]" caption="Eladó" attribute="1" defaultMemberUniqueName="[adat].[Eladó].[All]" allUniqueName="[adat].[Eladó].[All]" dimensionUniqueName="[adat]" displayFolder="" count="0" memberValueDatatype="130" unbalanced="0"/>
    <cacheHierarchy uniqueName="[adat].[Ország]" caption="Ország" attribute="1" defaultMemberUniqueName="[adat].[Ország].[All]" allUniqueName="[adat].[Ország].[All]" dimensionUniqueName="[adat]" displayFolder="" count="2" memberValueDatatype="130" unbalanced="0">
      <fieldsUsage count="2">
        <fieldUsage x="-1"/>
        <fieldUsage x="2"/>
      </fieldsUsage>
    </cacheHierarchy>
    <cacheHierarchy uniqueName="[adat].[Termék]" caption="Termék" attribute="1" defaultMemberUniqueName="[adat].[Termék].[All]" allUniqueName="[adat].[Termék].[All]" dimensionUniqueName="[adat]" displayFolder="" count="2" memberValueDatatype="130" unbalanced="0">
      <fieldsUsage count="2">
        <fieldUsage x="-1"/>
        <fieldUsage x="0"/>
      </fieldsUsage>
    </cacheHierarchy>
    <cacheHierarchy uniqueName="[adat].[Összeg]" caption="Összeg" attribute="1" defaultMemberUniqueName="[adat].[Összeg].[All]" allUniqueName="[adat].[Összeg].[All]" dimensionUniqueName="[adat]" displayFolder="" count="0" memberValueDatatype="20" unbalanced="0"/>
    <cacheHierarchy uniqueName="[adat].[Darabsz]" caption="Darabsz" attribute="1" defaultMemberUniqueName="[adat].[Darabsz].[All]" allUniqueName="[adat].[Darabsz].[All]" dimensionUniqueName="[adat]" displayFolder="" count="0" memberValueDatatype="20" unbalanced="0"/>
    <cacheHierarchy uniqueName="[adat].[Előállítási költség]" caption="Előállítási költség" attribute="1" defaultMemberUniqueName="[adat].[Előállítási költség].[All]" allUniqueName="[adat].[Előállítási költség].[All]" dimensionUniqueName="[adat]" displayFolder="" count="0" memberValueDatatype="5" unbalanced="0"/>
    <cacheHierarchy uniqueName="[adat].[Össz költség]" caption="Össz költség" attribute="1" defaultMemberUniqueName="[adat].[Össz költség].[All]" allUniqueName="[adat].[Össz költség].[All]" dimensionUniqueName="[adat]" displayFolder="" count="0" memberValueDatatype="5" unbalanced="0"/>
    <cacheHierarchy uniqueName="[adat5].[Eladó]" caption="Eladó" attribute="1" defaultMemberUniqueName="[adat5].[Eladó].[All]" allUniqueName="[adat5].[Eladó].[All]" dimensionUniqueName="[adat5]" displayFolder="" count="0" memberValueDatatype="130" unbalanced="0"/>
    <cacheHierarchy uniqueName="[adat5].[Ország]" caption="Ország" attribute="1" defaultMemberUniqueName="[adat5].[Ország].[All]" allUniqueName="[adat5].[Ország].[All]" dimensionUniqueName="[adat5]" displayFolder="" count="0" memberValueDatatype="130" unbalanced="0"/>
    <cacheHierarchy uniqueName="[adat5].[Termék]" caption="Termék" attribute="1" defaultMemberUniqueName="[adat5].[Termék].[All]" allUniqueName="[adat5].[Termék].[All]" dimensionUniqueName="[adat5]" displayFolder="" count="0" memberValueDatatype="130" unbalanced="0"/>
    <cacheHierarchy uniqueName="[adat5].[Összeg]" caption="Összeg" attribute="1" defaultMemberUniqueName="[adat5].[Összeg].[All]" allUniqueName="[adat5].[Összeg].[All]" dimensionUniqueName="[adat5]" displayFolder="" count="0" memberValueDatatype="20" unbalanced="0"/>
    <cacheHierarchy uniqueName="[adat5].[darabsz]" caption="darabsz" attribute="1" defaultMemberUniqueName="[adat5].[darabsz].[All]" allUniqueName="[adat5].[darabsz].[All]" dimensionUniqueName="[adat5]" displayFolder="" count="0" memberValueDatatype="20" unbalanced="0"/>
    <cacheHierarchy uniqueName="[Measures].[Összeg - Összeg]" caption="Összeg - Összeg" measure="1" displayFolder="" measureGroup="ada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Összeg - Darabsz]" caption="Összeg - Darabsz" measure="1" displayFolder="" measureGroup="ada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Összeg - Előállítási költség]" caption="Összeg - Előállítási költség" measure="1" displayFolder="" measureGroup="ada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- Össz költség]" caption="Összeg - Össz költség" measure="1" displayFolder="" measureGroup="ada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Ár / db]" caption="Ár / db" measure="1" displayFolder="" measureGroup="adat" count="0"/>
    <cacheHierarchy uniqueName="[Measures].[Teljes profit]" caption="Teljes profit" measure="1" displayFolder="" measureGroup="adat" count="0" oneField="1">
      <fieldsUsage count="1">
        <fieldUsage x="1"/>
      </fieldsUsage>
    </cacheHierarchy>
    <cacheHierarchy uniqueName="[Measures].[Profit %]" caption="Profit %" measure="1" displayFolder="" measureGroup="adat" count="0"/>
    <cacheHierarchy uniqueName="[Measures].[__XL_Count adat]" caption="__XL_Count adat" measure="1" displayFolder="" measureGroup="adat" count="0" hidden="1"/>
    <cacheHierarchy uniqueName="[Measures].[__XL_Count adat5]" caption="__XL_Count adat5" measure="1" displayFolder="" measureGroup="adat5" count="0" hidden="1"/>
    <cacheHierarchy uniqueName="[Measures].[__No measures defined]" caption="__No measures defined" measure="1" displayFolder="" count="0" hidden="1"/>
  </cacheHierarchies>
  <kpis count="0"/>
  <dimensions count="3">
    <dimension name="adat" uniqueName="[adat]" caption="adat"/>
    <dimension name="adat5" uniqueName="[adat5]" caption="adat5"/>
    <dimension measure="1" name="Measures" uniqueName="[Measures]" caption="Measures"/>
  </dimensions>
  <measureGroups count="2">
    <measureGroup name="adat" caption="adat"/>
    <measureGroup name="adat5" caption="adat5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Norbi" refreshedDate="44851.844251620372" backgroundQuery="1" createdVersion="6" refreshedVersion="6" minRefreshableVersion="3" recordCount="0" supportSubquery="1" supportAdvancedDrill="1">
  <cacheSource type="external" connectionId="1"/>
  <cacheFields count="2">
    <cacheField name="[adat].[Termék].[Termék]" caption="Termék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Ár / db]" caption="Ár / db" numFmtId="0" hierarchy="16" level="32767"/>
  </cacheFields>
  <cacheHierarchies count="22">
    <cacheHierarchy uniqueName="[adat].[Eladó]" caption="Eladó" attribute="1" defaultMemberUniqueName="[adat].[Eladó].[All]" allUniqueName="[adat].[Eladó].[All]" dimensionUniqueName="[adat]" displayFolder="" count="0" memberValueDatatype="130" unbalanced="0"/>
    <cacheHierarchy uniqueName="[adat].[Ország]" caption="Ország" attribute="1" defaultMemberUniqueName="[adat].[Ország].[All]" allUniqueName="[adat].[Ország].[All]" dimensionUniqueName="[adat]" displayFolder="" count="0" memberValueDatatype="130" unbalanced="0"/>
    <cacheHierarchy uniqueName="[adat].[Termék]" caption="Termék" attribute="1" defaultMemberUniqueName="[adat].[Termék].[All]" allUniqueName="[adat].[Termék].[All]" dimensionUniqueName="[adat]" displayFolder="" count="2" memberValueDatatype="130" unbalanced="0">
      <fieldsUsage count="2">
        <fieldUsage x="-1"/>
        <fieldUsage x="0"/>
      </fieldsUsage>
    </cacheHierarchy>
    <cacheHierarchy uniqueName="[adat].[Összeg]" caption="Összeg" attribute="1" defaultMemberUniqueName="[adat].[Összeg].[All]" allUniqueName="[adat].[Összeg].[All]" dimensionUniqueName="[adat]" displayFolder="" count="0" memberValueDatatype="20" unbalanced="0"/>
    <cacheHierarchy uniqueName="[adat].[Darabsz]" caption="Darabsz" attribute="1" defaultMemberUniqueName="[adat].[Darabsz].[All]" allUniqueName="[adat].[Darabsz].[All]" dimensionUniqueName="[adat]" displayFolder="" count="0" memberValueDatatype="20" unbalanced="0"/>
    <cacheHierarchy uniqueName="[adat].[Előállítási költség]" caption="Előállítási költség" attribute="1" defaultMemberUniqueName="[adat].[Előállítási költség].[All]" allUniqueName="[adat].[Előállítási költség].[All]" dimensionUniqueName="[adat]" displayFolder="" count="0" memberValueDatatype="5" unbalanced="0"/>
    <cacheHierarchy uniqueName="[adat].[Össz költség]" caption="Össz költség" attribute="1" defaultMemberUniqueName="[adat].[Össz költség].[All]" allUniqueName="[adat].[Össz költség].[All]" dimensionUniqueName="[adat]" displayFolder="" count="0" memberValueDatatype="5" unbalanced="0"/>
    <cacheHierarchy uniqueName="[adat5].[Eladó]" caption="Eladó" attribute="1" defaultMemberUniqueName="[adat5].[Eladó].[All]" allUniqueName="[adat5].[Eladó].[All]" dimensionUniqueName="[adat5]" displayFolder="" count="0" memberValueDatatype="130" unbalanced="0"/>
    <cacheHierarchy uniqueName="[adat5].[Ország]" caption="Ország" attribute="1" defaultMemberUniqueName="[adat5].[Ország].[All]" allUniqueName="[adat5].[Ország].[All]" dimensionUniqueName="[adat5]" displayFolder="" count="0" memberValueDatatype="130" unbalanced="0"/>
    <cacheHierarchy uniqueName="[adat5].[Termék]" caption="Termék" attribute="1" defaultMemberUniqueName="[adat5].[Termék].[All]" allUniqueName="[adat5].[Termék].[All]" dimensionUniqueName="[adat5]" displayFolder="" count="0" memberValueDatatype="130" unbalanced="0"/>
    <cacheHierarchy uniqueName="[adat5].[Összeg]" caption="Összeg" attribute="1" defaultMemberUniqueName="[adat5].[Összeg].[All]" allUniqueName="[adat5].[Összeg].[All]" dimensionUniqueName="[adat5]" displayFolder="" count="0" memberValueDatatype="20" unbalanced="0"/>
    <cacheHierarchy uniqueName="[adat5].[darabsz]" caption="darabsz" attribute="1" defaultMemberUniqueName="[adat5].[darabsz].[All]" allUniqueName="[adat5].[darabsz].[All]" dimensionUniqueName="[adat5]" displayFolder="" count="0" memberValueDatatype="20" unbalanced="0"/>
    <cacheHierarchy uniqueName="[Measures].[Összeg - Összeg]" caption="Összeg - Összeg" measure="1" displayFolder="" measureGroup="ada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Összeg - Darabsz]" caption="Összeg - Darabsz" measure="1" displayFolder="" measureGroup="ada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Összeg - Előállítási költség]" caption="Összeg - Előállítási költség" measure="1" displayFolder="" measureGroup="ada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- Össz költség]" caption="Összeg - Össz költség" measure="1" displayFolder="" measureGroup="ada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Ár / db]" caption="Ár / db" measure="1" displayFolder="" measureGroup="adat" count="0" oneField="1">
      <fieldsUsage count="1">
        <fieldUsage x="1"/>
      </fieldsUsage>
    </cacheHierarchy>
    <cacheHierarchy uniqueName="[Measures].[Teljes profit]" caption="Teljes profit" measure="1" displayFolder="" measureGroup="adat" count="0"/>
    <cacheHierarchy uniqueName="[Measures].[Profit %]" caption="Profit %" measure="1" displayFolder="" measureGroup="adat" count="0"/>
    <cacheHierarchy uniqueName="[Measures].[__XL_Count adat]" caption="__XL_Count adat" measure="1" displayFolder="" measureGroup="adat" count="0" hidden="1"/>
    <cacheHierarchy uniqueName="[Measures].[__XL_Count adat5]" caption="__XL_Count adat5" measure="1" displayFolder="" measureGroup="adat5" count="0" hidden="1"/>
    <cacheHierarchy uniqueName="[Measures].[__No measures defined]" caption="__No measures defined" measure="1" displayFolder="" count="0" hidden="1"/>
  </cacheHierarchies>
  <kpis count="0"/>
  <dimensions count="3">
    <dimension name="adat" uniqueName="[adat]" caption="adat"/>
    <dimension name="adat5" uniqueName="[adat5]" caption="adat5"/>
    <dimension measure="1" name="Measures" uniqueName="[Measures]" caption="Measures"/>
  </dimensions>
  <measureGroups count="2">
    <measureGroup name="adat" caption="adat"/>
    <measureGroup name="adat5" caption="adat5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Norbi" refreshedDate="44851.847030439814" backgroundQuery="1" createdVersion="6" refreshedVersion="6" minRefreshableVersion="3" recordCount="0" supportSubquery="1" supportAdvancedDrill="1">
  <cacheSource type="external" connectionId="1"/>
  <cacheFields count="3">
    <cacheField name="[adat].[Termék].[Termék]" caption="Termék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adat].[Ország].[Ország]" caption="Ország" numFmtId="0" hierarchy="1" level="1">
      <sharedItems containsSemiMixedTypes="0" containsNonDate="0" containsString="0"/>
    </cacheField>
    <cacheField name="[Measures].[Profit %]" caption="Profit %" numFmtId="0" hierarchy="18" level="32767"/>
  </cacheFields>
  <cacheHierarchies count="22">
    <cacheHierarchy uniqueName="[adat].[Eladó]" caption="Eladó" attribute="1" defaultMemberUniqueName="[adat].[Eladó].[All]" allUniqueName="[adat].[Eladó].[All]" dimensionUniqueName="[adat]" displayFolder="" count="2" memberValueDatatype="130" unbalanced="0"/>
    <cacheHierarchy uniqueName="[adat].[Ország]" caption="Ország" attribute="1" defaultMemberUniqueName="[adat].[Ország].[All]" allUniqueName="[adat].[Ország].[All]" dimensionUniqueName="[adat]" displayFolder="" count="2" memberValueDatatype="130" unbalanced="0">
      <fieldsUsage count="2">
        <fieldUsage x="-1"/>
        <fieldUsage x="1"/>
      </fieldsUsage>
    </cacheHierarchy>
    <cacheHierarchy uniqueName="[adat].[Termék]" caption="Termék" attribute="1" defaultMemberUniqueName="[adat].[Termék].[All]" allUniqueName="[adat].[Termék].[All]" dimensionUniqueName="[adat]" displayFolder="" count="2" memberValueDatatype="130" unbalanced="0">
      <fieldsUsage count="2">
        <fieldUsage x="-1"/>
        <fieldUsage x="0"/>
      </fieldsUsage>
    </cacheHierarchy>
    <cacheHierarchy uniqueName="[adat].[Összeg]" caption="Összeg" attribute="1" defaultMemberUniqueName="[adat].[Összeg].[All]" allUniqueName="[adat].[Összeg].[All]" dimensionUniqueName="[adat]" displayFolder="" count="2" memberValueDatatype="20" unbalanced="0"/>
    <cacheHierarchy uniqueName="[adat].[Darabsz]" caption="Darabsz" attribute="1" defaultMemberUniqueName="[adat].[Darabsz].[All]" allUniqueName="[adat].[Darabsz].[All]" dimensionUniqueName="[adat]" displayFolder="" count="2" memberValueDatatype="20" unbalanced="0"/>
    <cacheHierarchy uniqueName="[adat].[Előállítási költség]" caption="Előállítási költség" attribute="1" defaultMemberUniqueName="[adat].[Előállítási költség].[All]" allUniqueName="[adat].[Előállítási költség].[All]" dimensionUniqueName="[adat]" displayFolder="" count="2" memberValueDatatype="5" unbalanced="0"/>
    <cacheHierarchy uniqueName="[adat].[Össz költség]" caption="Össz költség" attribute="1" defaultMemberUniqueName="[adat].[Össz költség].[All]" allUniqueName="[adat].[Össz költség].[All]" dimensionUniqueName="[adat]" displayFolder="" count="2" memberValueDatatype="5" unbalanced="0"/>
    <cacheHierarchy uniqueName="[adat5].[Eladó]" caption="Eladó" attribute="1" defaultMemberUniqueName="[adat5].[Eladó].[All]" allUniqueName="[adat5].[Eladó].[All]" dimensionUniqueName="[adat5]" displayFolder="" count="2" memberValueDatatype="130" unbalanced="0"/>
    <cacheHierarchy uniqueName="[adat5].[Ország]" caption="Ország" attribute="1" defaultMemberUniqueName="[adat5].[Ország].[All]" allUniqueName="[adat5].[Ország].[All]" dimensionUniqueName="[adat5]" displayFolder="" count="2" memberValueDatatype="130" unbalanced="0"/>
    <cacheHierarchy uniqueName="[adat5].[Termék]" caption="Termék" attribute="1" defaultMemberUniqueName="[adat5].[Termék].[All]" allUniqueName="[adat5].[Termék].[All]" dimensionUniqueName="[adat5]" displayFolder="" count="2" memberValueDatatype="130" unbalanced="0"/>
    <cacheHierarchy uniqueName="[adat5].[Összeg]" caption="Összeg" attribute="1" defaultMemberUniqueName="[adat5].[Összeg].[All]" allUniqueName="[adat5].[Összeg].[All]" dimensionUniqueName="[adat5]" displayFolder="" count="2" memberValueDatatype="20" unbalanced="0"/>
    <cacheHierarchy uniqueName="[adat5].[darabsz]" caption="darabsz" attribute="1" defaultMemberUniqueName="[adat5].[darabsz].[All]" allUniqueName="[adat5].[darabsz].[All]" dimensionUniqueName="[adat5]" displayFolder="" count="2" memberValueDatatype="20" unbalanced="0"/>
    <cacheHierarchy uniqueName="[Measures].[Összeg - Összeg]" caption="Összeg - Összeg" measure="1" displayFolder="" measureGroup="ada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Összeg - Darabsz]" caption="Összeg - Darabsz" measure="1" displayFolder="" measureGroup="ada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Összeg - Előállítási költség]" caption="Összeg - Előállítási költség" measure="1" displayFolder="" measureGroup="ada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- Össz költség]" caption="Összeg - Össz költség" measure="1" displayFolder="" measureGroup="ada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Ár / db]" caption="Ár / db" measure="1" displayFolder="" measureGroup="adat" count="0"/>
    <cacheHierarchy uniqueName="[Measures].[Teljes profit]" caption="Teljes profit" measure="1" displayFolder="" measureGroup="adat" count="0"/>
    <cacheHierarchy uniqueName="[Measures].[Profit %]" caption="Profit %" measure="1" displayFolder="" measureGroup="adat" count="0" oneField="1">
      <fieldsUsage count="1">
        <fieldUsage x="2"/>
      </fieldsUsage>
    </cacheHierarchy>
    <cacheHierarchy uniqueName="[Measures].[__XL_Count adat]" caption="__XL_Count adat" measure="1" displayFolder="" measureGroup="adat" count="0" hidden="1"/>
    <cacheHierarchy uniqueName="[Measures].[__XL_Count adat5]" caption="__XL_Count adat5" measure="1" displayFolder="" measureGroup="adat5" count="0" hidden="1"/>
    <cacheHierarchy uniqueName="[Measures].[__No measures defined]" caption="__No measures defined" measure="1" displayFolder="" count="0" hidden="1"/>
  </cacheHierarchies>
  <kpis count="0"/>
  <dimensions count="3">
    <dimension name="adat" uniqueName="[adat]" caption="adat"/>
    <dimension name="adat5" uniqueName="[adat5]" caption="adat5"/>
    <dimension measure="1" name="Measures" uniqueName="[Measures]" caption="Measures"/>
  </dimensions>
  <measureGroups count="2">
    <measureGroup name="adat" caption="adat"/>
    <measureGroup name="adat5" caption="adat5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Norbi" refreshedDate="44851.844249189817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adat].[Eladó]" caption="Eladó" attribute="1" defaultMemberUniqueName="[adat].[Eladó].[All]" allUniqueName="[adat].[Eladó].[All]" dimensionUniqueName="[adat]" displayFolder="" count="0" memberValueDatatype="130" unbalanced="0"/>
    <cacheHierarchy uniqueName="[adat].[Ország]" caption="Ország" attribute="1" defaultMemberUniqueName="[adat].[Ország].[All]" allUniqueName="[adat].[Ország].[All]" dimensionUniqueName="[adat]" displayFolder="" count="2" memberValueDatatype="130" unbalanced="0"/>
    <cacheHierarchy uniqueName="[adat].[Termék]" caption="Termék" attribute="1" defaultMemberUniqueName="[adat].[Termék].[All]" allUniqueName="[adat].[Termék].[All]" dimensionUniqueName="[adat]" displayFolder="" count="0" memberValueDatatype="130" unbalanced="0"/>
    <cacheHierarchy uniqueName="[adat].[Összeg]" caption="Összeg" attribute="1" defaultMemberUniqueName="[adat].[Összeg].[All]" allUniqueName="[adat].[Összeg].[All]" dimensionUniqueName="[adat]" displayFolder="" count="0" memberValueDatatype="20" unbalanced="0"/>
    <cacheHierarchy uniqueName="[adat].[Darabsz]" caption="Darabsz" attribute="1" defaultMemberUniqueName="[adat].[Darabsz].[All]" allUniqueName="[adat].[Darabsz].[All]" dimensionUniqueName="[adat]" displayFolder="" count="0" memberValueDatatype="20" unbalanced="0"/>
    <cacheHierarchy uniqueName="[adat].[Előállítási költség]" caption="Előállítási költség" attribute="1" defaultMemberUniqueName="[adat].[Előállítási költség].[All]" allUniqueName="[adat].[Előállítási költség].[All]" dimensionUniqueName="[adat]" displayFolder="" count="0" memberValueDatatype="5" unbalanced="0"/>
    <cacheHierarchy uniqueName="[adat].[Össz költség]" caption="Össz költség" attribute="1" defaultMemberUniqueName="[adat].[Össz költség].[All]" allUniqueName="[adat].[Össz költség].[All]" dimensionUniqueName="[adat]" displayFolder="" count="0" memberValueDatatype="5" unbalanced="0"/>
    <cacheHierarchy uniqueName="[adat5].[Eladó]" caption="Eladó" attribute="1" defaultMemberUniqueName="[adat5].[Eladó].[All]" allUniqueName="[adat5].[Eladó].[All]" dimensionUniqueName="[adat5]" displayFolder="" count="0" memberValueDatatype="130" unbalanced="0"/>
    <cacheHierarchy uniqueName="[adat5].[Ország]" caption="Ország" attribute="1" defaultMemberUniqueName="[adat5].[Ország].[All]" allUniqueName="[adat5].[Ország].[All]" dimensionUniqueName="[adat5]" displayFolder="" count="0" memberValueDatatype="130" unbalanced="0"/>
    <cacheHierarchy uniqueName="[adat5].[Termék]" caption="Termék" attribute="1" defaultMemberUniqueName="[adat5].[Termék].[All]" allUniqueName="[adat5].[Termék].[All]" dimensionUniqueName="[adat5]" displayFolder="" count="0" memberValueDatatype="130" unbalanced="0"/>
    <cacheHierarchy uniqueName="[adat5].[Összeg]" caption="Összeg" attribute="1" defaultMemberUniqueName="[adat5].[Összeg].[All]" allUniqueName="[adat5].[Összeg].[All]" dimensionUniqueName="[adat5]" displayFolder="" count="0" memberValueDatatype="20" unbalanced="0"/>
    <cacheHierarchy uniqueName="[adat5].[darabsz]" caption="darabsz" attribute="1" defaultMemberUniqueName="[adat5].[darabsz].[All]" allUniqueName="[adat5].[darabsz].[All]" dimensionUniqueName="[adat5]" displayFolder="" count="0" memberValueDatatype="20" unbalanced="0"/>
    <cacheHierarchy uniqueName="[Measures].[Összeg - Összeg]" caption="Összeg - Összeg" measure="1" displayFolder="" measureGroup="ada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Összeg - Darabsz]" caption="Összeg - Darabsz" measure="1" displayFolder="" measureGroup="ada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Összeg - Előállítási költség]" caption="Összeg - Előállítási költség" measure="1" displayFolder="" measureGroup="ada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- Össz költség]" caption="Összeg - Össz költség" measure="1" displayFolder="" measureGroup="ada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Ár / db]" caption="Ár / db" measure="1" displayFolder="" measureGroup="adat" count="0"/>
    <cacheHierarchy uniqueName="[Measures].[Teljes profit]" caption="Teljes profit" measure="1" displayFolder="" measureGroup="adat" count="0"/>
    <cacheHierarchy uniqueName="[Measures].[Profit %]" caption="Profit %" measure="1" displayFolder="" measureGroup="adat" count="0"/>
    <cacheHierarchy uniqueName="[Measures].[__XL_Count adat]" caption="__XL_Count adat" measure="1" displayFolder="" measureGroup="adat" count="0" hidden="1"/>
    <cacheHierarchy uniqueName="[Measures].[__XL_Count adat5]" caption="__XL_Count adat5" measure="1" displayFolder="" measureGroup="adat5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Norbi" refreshedDate="44851.84687199074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adat].[Eladó]" caption="Eladó" attribute="1" defaultMemberUniqueName="[adat].[Eladó].[All]" allUniqueName="[adat].[Eladó].[All]" dimensionUniqueName="[adat]" displayFolder="" count="0" memberValueDatatype="130" unbalanced="0"/>
    <cacheHierarchy uniqueName="[adat].[Ország]" caption="Ország" attribute="1" defaultMemberUniqueName="[adat].[Ország].[All]" allUniqueName="[adat].[Ország].[All]" dimensionUniqueName="[adat]" displayFolder="" count="2" memberValueDatatype="130" unbalanced="0"/>
    <cacheHierarchy uniqueName="[adat].[Termék]" caption="Termék" attribute="1" defaultMemberUniqueName="[adat].[Termék].[All]" allUniqueName="[adat].[Termék].[All]" dimensionUniqueName="[adat]" displayFolder="" count="0" memberValueDatatype="130" unbalanced="0"/>
    <cacheHierarchy uniqueName="[adat].[Összeg]" caption="Összeg" attribute="1" defaultMemberUniqueName="[adat].[Összeg].[All]" allUniqueName="[adat].[Összeg].[All]" dimensionUniqueName="[adat]" displayFolder="" count="0" memberValueDatatype="20" unbalanced="0"/>
    <cacheHierarchy uniqueName="[adat].[Darabsz]" caption="Darabsz" attribute="1" defaultMemberUniqueName="[adat].[Darabsz].[All]" allUniqueName="[adat].[Darabsz].[All]" dimensionUniqueName="[adat]" displayFolder="" count="0" memberValueDatatype="20" unbalanced="0"/>
    <cacheHierarchy uniqueName="[adat].[Előállítási költség]" caption="Előállítási költség" attribute="1" defaultMemberUniqueName="[adat].[Előállítási költség].[All]" allUniqueName="[adat].[Előállítási költség].[All]" dimensionUniqueName="[adat]" displayFolder="" count="0" memberValueDatatype="5" unbalanced="0"/>
    <cacheHierarchy uniqueName="[adat].[Össz költség]" caption="Össz költség" attribute="1" defaultMemberUniqueName="[adat].[Össz költség].[All]" allUniqueName="[adat].[Össz költség].[All]" dimensionUniqueName="[adat]" displayFolder="" count="0" memberValueDatatype="5" unbalanced="0"/>
    <cacheHierarchy uniqueName="[adat5].[Eladó]" caption="Eladó" attribute="1" defaultMemberUniqueName="[adat5].[Eladó].[All]" allUniqueName="[adat5].[Eladó].[All]" dimensionUniqueName="[adat5]" displayFolder="" count="0" memberValueDatatype="130" unbalanced="0"/>
    <cacheHierarchy uniqueName="[adat5].[Ország]" caption="Ország" attribute="1" defaultMemberUniqueName="[adat5].[Ország].[All]" allUniqueName="[adat5].[Ország].[All]" dimensionUniqueName="[adat5]" displayFolder="" count="0" memberValueDatatype="130" unbalanced="0"/>
    <cacheHierarchy uniqueName="[adat5].[Termék]" caption="Termék" attribute="1" defaultMemberUniqueName="[adat5].[Termék].[All]" allUniqueName="[adat5].[Termék].[All]" dimensionUniqueName="[adat5]" displayFolder="" count="0" memberValueDatatype="130" unbalanced="0"/>
    <cacheHierarchy uniqueName="[adat5].[Összeg]" caption="Összeg" attribute="1" defaultMemberUniqueName="[adat5].[Összeg].[All]" allUniqueName="[adat5].[Összeg].[All]" dimensionUniqueName="[adat5]" displayFolder="" count="0" memberValueDatatype="20" unbalanced="0"/>
    <cacheHierarchy uniqueName="[adat5].[darabsz]" caption="darabsz" attribute="1" defaultMemberUniqueName="[adat5].[darabsz].[All]" allUniqueName="[adat5].[darabsz].[All]" dimensionUniqueName="[adat5]" displayFolder="" count="0" memberValueDatatype="20" unbalanced="0"/>
    <cacheHierarchy uniqueName="[Measures].[Összeg - Összeg]" caption="Összeg - Összeg" measure="1" displayFolder="" measureGroup="ada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Összeg - Darabsz]" caption="Összeg - Darabsz" measure="1" displayFolder="" measureGroup="ada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Összeg - Előállítási költség]" caption="Összeg - Előállítási költség" measure="1" displayFolder="" measureGroup="ada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- Össz költség]" caption="Összeg - Össz költség" measure="1" displayFolder="" measureGroup="ada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Ár / db]" caption="Ár / db" measure="1" displayFolder="" measureGroup="adat" count="0"/>
    <cacheHierarchy uniqueName="[Measures].[Teljes profit]" caption="Teljes profit" measure="1" displayFolder="" measureGroup="adat" count="0"/>
    <cacheHierarchy uniqueName="[Measures].[Profit %]" caption="Profit %" measure="1" displayFolder="" measureGroup="adat" count="0"/>
    <cacheHierarchy uniqueName="[Measures].[__XL_Count adat]" caption="__XL_Count adat" measure="1" displayFolder="" measureGroup="adat" count="0" hidden="1"/>
    <cacheHierarchy uniqueName="[Measures].[__XL_Count adat5]" caption="__XL_Count adat5" measure="1" displayFolder="" measureGroup="adat5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</r>
  <r>
    <x v="1"/>
    <x v="1"/>
    <x v="1"/>
    <x v="1"/>
    <x v="1"/>
  </r>
  <r>
    <x v="2"/>
    <x v="1"/>
    <x v="2"/>
    <x v="2"/>
    <x v="2"/>
  </r>
  <r>
    <x v="3"/>
    <x v="2"/>
    <x v="3"/>
    <x v="3"/>
    <x v="3"/>
  </r>
  <r>
    <x v="4"/>
    <x v="3"/>
    <x v="4"/>
    <x v="4"/>
    <x v="4"/>
  </r>
  <r>
    <x v="0"/>
    <x v="1"/>
    <x v="5"/>
    <x v="5"/>
    <x v="5"/>
  </r>
  <r>
    <x v="4"/>
    <x v="4"/>
    <x v="6"/>
    <x v="6"/>
    <x v="6"/>
  </r>
  <r>
    <x v="1"/>
    <x v="1"/>
    <x v="7"/>
    <x v="7"/>
    <x v="7"/>
  </r>
  <r>
    <x v="5"/>
    <x v="4"/>
    <x v="8"/>
    <x v="8"/>
    <x v="8"/>
  </r>
  <r>
    <x v="6"/>
    <x v="0"/>
    <x v="8"/>
    <x v="9"/>
    <x v="9"/>
  </r>
  <r>
    <x v="7"/>
    <x v="3"/>
    <x v="4"/>
    <x v="10"/>
    <x v="10"/>
  </r>
  <r>
    <x v="8"/>
    <x v="0"/>
    <x v="9"/>
    <x v="11"/>
    <x v="11"/>
  </r>
  <r>
    <x v="2"/>
    <x v="4"/>
    <x v="10"/>
    <x v="12"/>
    <x v="12"/>
  </r>
  <r>
    <x v="7"/>
    <x v="5"/>
    <x v="11"/>
    <x v="13"/>
    <x v="6"/>
  </r>
  <r>
    <x v="8"/>
    <x v="1"/>
    <x v="4"/>
    <x v="14"/>
    <x v="13"/>
  </r>
  <r>
    <x v="8"/>
    <x v="1"/>
    <x v="12"/>
    <x v="15"/>
    <x v="14"/>
  </r>
  <r>
    <x v="4"/>
    <x v="0"/>
    <x v="6"/>
    <x v="16"/>
    <x v="15"/>
  </r>
  <r>
    <x v="6"/>
    <x v="5"/>
    <x v="13"/>
    <x v="17"/>
    <x v="16"/>
  </r>
  <r>
    <x v="3"/>
    <x v="5"/>
    <x v="7"/>
    <x v="18"/>
    <x v="11"/>
  </r>
  <r>
    <x v="7"/>
    <x v="3"/>
    <x v="13"/>
    <x v="19"/>
    <x v="17"/>
  </r>
  <r>
    <x v="2"/>
    <x v="5"/>
    <x v="14"/>
    <x v="20"/>
    <x v="18"/>
  </r>
  <r>
    <x v="1"/>
    <x v="4"/>
    <x v="14"/>
    <x v="21"/>
    <x v="13"/>
  </r>
  <r>
    <x v="9"/>
    <x v="4"/>
    <x v="7"/>
    <x v="22"/>
    <x v="19"/>
  </r>
  <r>
    <x v="1"/>
    <x v="0"/>
    <x v="15"/>
    <x v="23"/>
    <x v="20"/>
  </r>
  <r>
    <x v="3"/>
    <x v="1"/>
    <x v="16"/>
    <x v="15"/>
    <x v="21"/>
  </r>
  <r>
    <x v="3"/>
    <x v="2"/>
    <x v="11"/>
    <x v="24"/>
    <x v="22"/>
  </r>
  <r>
    <x v="8"/>
    <x v="3"/>
    <x v="10"/>
    <x v="25"/>
    <x v="23"/>
  </r>
  <r>
    <x v="9"/>
    <x v="1"/>
    <x v="13"/>
    <x v="26"/>
    <x v="24"/>
  </r>
  <r>
    <x v="6"/>
    <x v="2"/>
    <x v="14"/>
    <x v="27"/>
    <x v="25"/>
  </r>
  <r>
    <x v="9"/>
    <x v="0"/>
    <x v="14"/>
    <x v="28"/>
    <x v="26"/>
  </r>
  <r>
    <x v="3"/>
    <x v="0"/>
    <x v="17"/>
    <x v="29"/>
    <x v="27"/>
  </r>
  <r>
    <x v="7"/>
    <x v="1"/>
    <x v="15"/>
    <x v="30"/>
    <x v="25"/>
  </r>
  <r>
    <x v="1"/>
    <x v="3"/>
    <x v="0"/>
    <x v="31"/>
    <x v="28"/>
  </r>
  <r>
    <x v="0"/>
    <x v="3"/>
    <x v="7"/>
    <x v="32"/>
    <x v="9"/>
  </r>
  <r>
    <x v="3"/>
    <x v="3"/>
    <x v="8"/>
    <x v="33"/>
    <x v="29"/>
  </r>
  <r>
    <x v="4"/>
    <x v="4"/>
    <x v="18"/>
    <x v="34"/>
    <x v="30"/>
  </r>
  <r>
    <x v="7"/>
    <x v="3"/>
    <x v="19"/>
    <x v="35"/>
    <x v="11"/>
  </r>
  <r>
    <x v="4"/>
    <x v="0"/>
    <x v="10"/>
    <x v="36"/>
    <x v="31"/>
  </r>
  <r>
    <x v="5"/>
    <x v="5"/>
    <x v="1"/>
    <x v="37"/>
    <x v="8"/>
  </r>
  <r>
    <x v="0"/>
    <x v="5"/>
    <x v="18"/>
    <x v="38"/>
    <x v="32"/>
  </r>
  <r>
    <x v="6"/>
    <x v="5"/>
    <x v="18"/>
    <x v="39"/>
    <x v="33"/>
  </r>
  <r>
    <x v="7"/>
    <x v="4"/>
    <x v="14"/>
    <x v="40"/>
    <x v="34"/>
  </r>
  <r>
    <x v="4"/>
    <x v="5"/>
    <x v="16"/>
    <x v="41"/>
    <x v="25"/>
  </r>
  <r>
    <x v="8"/>
    <x v="1"/>
    <x v="8"/>
    <x v="42"/>
    <x v="35"/>
  </r>
  <r>
    <x v="7"/>
    <x v="0"/>
    <x v="15"/>
    <x v="43"/>
    <x v="36"/>
  </r>
  <r>
    <x v="4"/>
    <x v="0"/>
    <x v="14"/>
    <x v="44"/>
    <x v="37"/>
  </r>
  <r>
    <x v="6"/>
    <x v="4"/>
    <x v="1"/>
    <x v="45"/>
    <x v="33"/>
  </r>
  <r>
    <x v="8"/>
    <x v="2"/>
    <x v="10"/>
    <x v="46"/>
    <x v="38"/>
  </r>
  <r>
    <x v="4"/>
    <x v="5"/>
    <x v="12"/>
    <x v="47"/>
    <x v="8"/>
  </r>
  <r>
    <x v="0"/>
    <x v="5"/>
    <x v="9"/>
    <x v="48"/>
    <x v="39"/>
  </r>
  <r>
    <x v="6"/>
    <x v="2"/>
    <x v="10"/>
    <x v="49"/>
    <x v="40"/>
  </r>
  <r>
    <x v="4"/>
    <x v="2"/>
    <x v="20"/>
    <x v="50"/>
    <x v="41"/>
  </r>
  <r>
    <x v="7"/>
    <x v="2"/>
    <x v="12"/>
    <x v="51"/>
    <x v="8"/>
  </r>
  <r>
    <x v="7"/>
    <x v="4"/>
    <x v="19"/>
    <x v="52"/>
    <x v="28"/>
  </r>
  <r>
    <x v="3"/>
    <x v="1"/>
    <x v="11"/>
    <x v="53"/>
    <x v="42"/>
  </r>
  <r>
    <x v="0"/>
    <x v="2"/>
    <x v="4"/>
    <x v="54"/>
    <x v="26"/>
  </r>
  <r>
    <x v="3"/>
    <x v="5"/>
    <x v="9"/>
    <x v="55"/>
    <x v="40"/>
  </r>
  <r>
    <x v="8"/>
    <x v="5"/>
    <x v="1"/>
    <x v="56"/>
    <x v="43"/>
  </r>
  <r>
    <x v="2"/>
    <x v="0"/>
    <x v="12"/>
    <x v="57"/>
    <x v="44"/>
  </r>
  <r>
    <x v="6"/>
    <x v="0"/>
    <x v="6"/>
    <x v="58"/>
    <x v="45"/>
  </r>
  <r>
    <x v="4"/>
    <x v="5"/>
    <x v="18"/>
    <x v="59"/>
    <x v="46"/>
  </r>
  <r>
    <x v="4"/>
    <x v="2"/>
    <x v="1"/>
    <x v="60"/>
    <x v="47"/>
  </r>
  <r>
    <x v="9"/>
    <x v="2"/>
    <x v="14"/>
    <x v="61"/>
    <x v="48"/>
  </r>
  <r>
    <x v="4"/>
    <x v="4"/>
    <x v="10"/>
    <x v="62"/>
    <x v="49"/>
  </r>
  <r>
    <x v="1"/>
    <x v="0"/>
    <x v="16"/>
    <x v="63"/>
    <x v="26"/>
  </r>
  <r>
    <x v="5"/>
    <x v="5"/>
    <x v="13"/>
    <x v="22"/>
    <x v="50"/>
  </r>
  <r>
    <x v="5"/>
    <x v="0"/>
    <x v="9"/>
    <x v="64"/>
    <x v="51"/>
  </r>
  <r>
    <x v="6"/>
    <x v="1"/>
    <x v="3"/>
    <x v="42"/>
    <x v="25"/>
  </r>
  <r>
    <x v="0"/>
    <x v="5"/>
    <x v="15"/>
    <x v="65"/>
    <x v="17"/>
  </r>
  <r>
    <x v="6"/>
    <x v="5"/>
    <x v="15"/>
    <x v="66"/>
    <x v="24"/>
  </r>
  <r>
    <x v="9"/>
    <x v="4"/>
    <x v="8"/>
    <x v="67"/>
    <x v="52"/>
  </r>
  <r>
    <x v="5"/>
    <x v="5"/>
    <x v="5"/>
    <x v="68"/>
    <x v="45"/>
  </r>
  <r>
    <x v="2"/>
    <x v="5"/>
    <x v="19"/>
    <x v="69"/>
    <x v="53"/>
  </r>
  <r>
    <x v="2"/>
    <x v="5"/>
    <x v="13"/>
    <x v="70"/>
    <x v="54"/>
  </r>
  <r>
    <x v="6"/>
    <x v="5"/>
    <x v="12"/>
    <x v="71"/>
    <x v="27"/>
  </r>
  <r>
    <x v="8"/>
    <x v="2"/>
    <x v="14"/>
    <x v="72"/>
    <x v="55"/>
  </r>
  <r>
    <x v="3"/>
    <x v="2"/>
    <x v="19"/>
    <x v="73"/>
    <x v="56"/>
  </r>
  <r>
    <x v="4"/>
    <x v="2"/>
    <x v="9"/>
    <x v="74"/>
    <x v="39"/>
  </r>
  <r>
    <x v="2"/>
    <x v="1"/>
    <x v="21"/>
    <x v="75"/>
    <x v="57"/>
  </r>
  <r>
    <x v="6"/>
    <x v="1"/>
    <x v="16"/>
    <x v="76"/>
    <x v="58"/>
  </r>
  <r>
    <x v="1"/>
    <x v="3"/>
    <x v="6"/>
    <x v="77"/>
    <x v="7"/>
  </r>
  <r>
    <x v="7"/>
    <x v="4"/>
    <x v="11"/>
    <x v="78"/>
    <x v="59"/>
  </r>
  <r>
    <x v="8"/>
    <x v="2"/>
    <x v="4"/>
    <x v="47"/>
    <x v="40"/>
  </r>
  <r>
    <x v="9"/>
    <x v="1"/>
    <x v="3"/>
    <x v="79"/>
    <x v="60"/>
  </r>
  <r>
    <x v="9"/>
    <x v="4"/>
    <x v="11"/>
    <x v="80"/>
    <x v="61"/>
  </r>
  <r>
    <x v="7"/>
    <x v="3"/>
    <x v="18"/>
    <x v="81"/>
    <x v="62"/>
  </r>
  <r>
    <x v="0"/>
    <x v="0"/>
    <x v="15"/>
    <x v="16"/>
    <x v="33"/>
  </r>
  <r>
    <x v="8"/>
    <x v="2"/>
    <x v="19"/>
    <x v="82"/>
    <x v="17"/>
  </r>
  <r>
    <x v="9"/>
    <x v="1"/>
    <x v="20"/>
    <x v="83"/>
    <x v="63"/>
  </r>
  <r>
    <x v="9"/>
    <x v="2"/>
    <x v="12"/>
    <x v="84"/>
    <x v="64"/>
  </r>
  <r>
    <x v="6"/>
    <x v="4"/>
    <x v="11"/>
    <x v="85"/>
    <x v="6"/>
  </r>
  <r>
    <x v="3"/>
    <x v="1"/>
    <x v="19"/>
    <x v="86"/>
    <x v="65"/>
  </r>
  <r>
    <x v="8"/>
    <x v="5"/>
    <x v="21"/>
    <x v="87"/>
    <x v="6"/>
  </r>
  <r>
    <x v="4"/>
    <x v="4"/>
    <x v="4"/>
    <x v="88"/>
    <x v="8"/>
  </r>
  <r>
    <x v="2"/>
    <x v="0"/>
    <x v="14"/>
    <x v="89"/>
    <x v="66"/>
  </r>
  <r>
    <x v="2"/>
    <x v="0"/>
    <x v="4"/>
    <x v="90"/>
    <x v="39"/>
  </r>
  <r>
    <x v="2"/>
    <x v="4"/>
    <x v="9"/>
    <x v="91"/>
    <x v="47"/>
  </r>
  <r>
    <x v="8"/>
    <x v="2"/>
    <x v="15"/>
    <x v="8"/>
    <x v="36"/>
  </r>
  <r>
    <x v="0"/>
    <x v="1"/>
    <x v="1"/>
    <x v="92"/>
    <x v="13"/>
  </r>
  <r>
    <x v="8"/>
    <x v="5"/>
    <x v="19"/>
    <x v="93"/>
    <x v="67"/>
  </r>
  <r>
    <x v="5"/>
    <x v="2"/>
    <x v="15"/>
    <x v="94"/>
    <x v="68"/>
  </r>
  <r>
    <x v="7"/>
    <x v="2"/>
    <x v="18"/>
    <x v="95"/>
    <x v="69"/>
  </r>
  <r>
    <x v="3"/>
    <x v="0"/>
    <x v="20"/>
    <x v="96"/>
    <x v="47"/>
  </r>
  <r>
    <x v="6"/>
    <x v="1"/>
    <x v="2"/>
    <x v="97"/>
    <x v="47"/>
  </r>
  <r>
    <x v="0"/>
    <x v="2"/>
    <x v="5"/>
    <x v="98"/>
    <x v="18"/>
  </r>
  <r>
    <x v="5"/>
    <x v="5"/>
    <x v="4"/>
    <x v="99"/>
    <x v="70"/>
  </r>
  <r>
    <x v="7"/>
    <x v="2"/>
    <x v="10"/>
    <x v="100"/>
    <x v="33"/>
  </r>
  <r>
    <x v="0"/>
    <x v="5"/>
    <x v="21"/>
    <x v="101"/>
    <x v="45"/>
  </r>
  <r>
    <x v="9"/>
    <x v="2"/>
    <x v="18"/>
    <x v="102"/>
    <x v="29"/>
  </r>
  <r>
    <x v="1"/>
    <x v="1"/>
    <x v="12"/>
    <x v="103"/>
    <x v="23"/>
  </r>
  <r>
    <x v="6"/>
    <x v="3"/>
    <x v="21"/>
    <x v="104"/>
    <x v="59"/>
  </r>
  <r>
    <x v="3"/>
    <x v="2"/>
    <x v="15"/>
    <x v="105"/>
    <x v="71"/>
  </r>
  <r>
    <x v="5"/>
    <x v="0"/>
    <x v="8"/>
    <x v="106"/>
    <x v="72"/>
  </r>
  <r>
    <x v="4"/>
    <x v="5"/>
    <x v="21"/>
    <x v="107"/>
    <x v="73"/>
  </r>
  <r>
    <x v="9"/>
    <x v="5"/>
    <x v="4"/>
    <x v="108"/>
    <x v="66"/>
  </r>
  <r>
    <x v="4"/>
    <x v="5"/>
    <x v="2"/>
    <x v="109"/>
    <x v="45"/>
  </r>
  <r>
    <x v="4"/>
    <x v="0"/>
    <x v="3"/>
    <x v="110"/>
    <x v="27"/>
  </r>
  <r>
    <x v="5"/>
    <x v="1"/>
    <x v="0"/>
    <x v="111"/>
    <x v="74"/>
  </r>
  <r>
    <x v="7"/>
    <x v="0"/>
    <x v="3"/>
    <x v="112"/>
    <x v="50"/>
  </r>
  <r>
    <x v="0"/>
    <x v="4"/>
    <x v="4"/>
    <x v="113"/>
    <x v="18"/>
  </r>
  <r>
    <x v="3"/>
    <x v="0"/>
    <x v="0"/>
    <x v="114"/>
    <x v="75"/>
  </r>
  <r>
    <x v="0"/>
    <x v="4"/>
    <x v="2"/>
    <x v="115"/>
    <x v="27"/>
  </r>
  <r>
    <x v="3"/>
    <x v="1"/>
    <x v="18"/>
    <x v="116"/>
    <x v="76"/>
  </r>
  <r>
    <x v="1"/>
    <x v="1"/>
    <x v="18"/>
    <x v="117"/>
    <x v="68"/>
  </r>
  <r>
    <x v="4"/>
    <x v="4"/>
    <x v="5"/>
    <x v="2"/>
    <x v="32"/>
  </r>
  <r>
    <x v="5"/>
    <x v="1"/>
    <x v="17"/>
    <x v="118"/>
    <x v="0"/>
  </r>
  <r>
    <x v="5"/>
    <x v="1"/>
    <x v="8"/>
    <x v="119"/>
    <x v="41"/>
  </r>
  <r>
    <x v="5"/>
    <x v="2"/>
    <x v="12"/>
    <x v="120"/>
    <x v="74"/>
  </r>
  <r>
    <x v="9"/>
    <x v="2"/>
    <x v="1"/>
    <x v="121"/>
    <x v="77"/>
  </r>
  <r>
    <x v="5"/>
    <x v="3"/>
    <x v="9"/>
    <x v="122"/>
    <x v="78"/>
  </r>
  <r>
    <x v="1"/>
    <x v="4"/>
    <x v="7"/>
    <x v="123"/>
    <x v="79"/>
  </r>
  <r>
    <x v="5"/>
    <x v="5"/>
    <x v="9"/>
    <x v="56"/>
    <x v="40"/>
  </r>
  <r>
    <x v="6"/>
    <x v="2"/>
    <x v="9"/>
    <x v="47"/>
    <x v="80"/>
  </r>
  <r>
    <x v="5"/>
    <x v="0"/>
    <x v="5"/>
    <x v="124"/>
    <x v="45"/>
  </r>
  <r>
    <x v="6"/>
    <x v="0"/>
    <x v="7"/>
    <x v="125"/>
    <x v="8"/>
  </r>
  <r>
    <x v="5"/>
    <x v="4"/>
    <x v="19"/>
    <x v="126"/>
    <x v="81"/>
  </r>
  <r>
    <x v="4"/>
    <x v="3"/>
    <x v="9"/>
    <x v="127"/>
    <x v="82"/>
  </r>
  <r>
    <x v="1"/>
    <x v="4"/>
    <x v="1"/>
    <x v="128"/>
    <x v="83"/>
  </r>
  <r>
    <x v="6"/>
    <x v="1"/>
    <x v="12"/>
    <x v="129"/>
    <x v="84"/>
  </r>
  <r>
    <x v="2"/>
    <x v="0"/>
    <x v="2"/>
    <x v="130"/>
    <x v="46"/>
  </r>
  <r>
    <x v="1"/>
    <x v="0"/>
    <x v="0"/>
    <x v="131"/>
    <x v="53"/>
  </r>
  <r>
    <x v="3"/>
    <x v="2"/>
    <x v="21"/>
    <x v="75"/>
    <x v="20"/>
  </r>
  <r>
    <x v="5"/>
    <x v="1"/>
    <x v="18"/>
    <x v="132"/>
    <x v="33"/>
  </r>
  <r>
    <x v="3"/>
    <x v="5"/>
    <x v="5"/>
    <x v="133"/>
    <x v="85"/>
  </r>
  <r>
    <x v="7"/>
    <x v="0"/>
    <x v="9"/>
    <x v="134"/>
    <x v="58"/>
  </r>
  <r>
    <x v="1"/>
    <x v="4"/>
    <x v="11"/>
    <x v="135"/>
    <x v="86"/>
  </r>
  <r>
    <x v="4"/>
    <x v="3"/>
    <x v="12"/>
    <x v="136"/>
    <x v="87"/>
  </r>
  <r>
    <x v="2"/>
    <x v="5"/>
    <x v="20"/>
    <x v="137"/>
    <x v="82"/>
  </r>
  <r>
    <x v="7"/>
    <x v="3"/>
    <x v="10"/>
    <x v="138"/>
    <x v="88"/>
  </r>
  <r>
    <x v="4"/>
    <x v="4"/>
    <x v="20"/>
    <x v="139"/>
    <x v="38"/>
  </r>
  <r>
    <x v="1"/>
    <x v="1"/>
    <x v="5"/>
    <x v="140"/>
    <x v="89"/>
  </r>
  <r>
    <x v="2"/>
    <x v="3"/>
    <x v="4"/>
    <x v="141"/>
    <x v="29"/>
  </r>
  <r>
    <x v="5"/>
    <x v="2"/>
    <x v="7"/>
    <x v="142"/>
    <x v="90"/>
  </r>
  <r>
    <x v="0"/>
    <x v="3"/>
    <x v="12"/>
    <x v="143"/>
    <x v="32"/>
  </r>
  <r>
    <x v="5"/>
    <x v="5"/>
    <x v="17"/>
    <x v="144"/>
    <x v="37"/>
  </r>
  <r>
    <x v="4"/>
    <x v="0"/>
    <x v="19"/>
    <x v="145"/>
    <x v="1"/>
  </r>
  <r>
    <x v="6"/>
    <x v="5"/>
    <x v="16"/>
    <x v="146"/>
    <x v="58"/>
  </r>
  <r>
    <x v="4"/>
    <x v="5"/>
    <x v="0"/>
    <x v="147"/>
    <x v="91"/>
  </r>
  <r>
    <x v="8"/>
    <x v="0"/>
    <x v="12"/>
    <x v="148"/>
    <x v="92"/>
  </r>
  <r>
    <x v="2"/>
    <x v="1"/>
    <x v="16"/>
    <x v="149"/>
    <x v="93"/>
  </r>
  <r>
    <x v="7"/>
    <x v="3"/>
    <x v="20"/>
    <x v="150"/>
    <x v="83"/>
  </r>
  <r>
    <x v="0"/>
    <x v="1"/>
    <x v="0"/>
    <x v="151"/>
    <x v="94"/>
  </r>
  <r>
    <x v="0"/>
    <x v="4"/>
    <x v="11"/>
    <x v="152"/>
    <x v="95"/>
  </r>
  <r>
    <x v="5"/>
    <x v="1"/>
    <x v="10"/>
    <x v="153"/>
    <x v="82"/>
  </r>
  <r>
    <x v="0"/>
    <x v="5"/>
    <x v="14"/>
    <x v="154"/>
    <x v="8"/>
  </r>
  <r>
    <x v="9"/>
    <x v="3"/>
    <x v="5"/>
    <x v="155"/>
    <x v="26"/>
  </r>
  <r>
    <x v="5"/>
    <x v="2"/>
    <x v="3"/>
    <x v="12"/>
    <x v="96"/>
  </r>
  <r>
    <x v="0"/>
    <x v="5"/>
    <x v="5"/>
    <x v="156"/>
    <x v="57"/>
  </r>
  <r>
    <x v="8"/>
    <x v="1"/>
    <x v="5"/>
    <x v="135"/>
    <x v="97"/>
  </r>
  <r>
    <x v="8"/>
    <x v="5"/>
    <x v="13"/>
    <x v="157"/>
    <x v="36"/>
  </r>
  <r>
    <x v="5"/>
    <x v="1"/>
    <x v="15"/>
    <x v="158"/>
    <x v="75"/>
  </r>
  <r>
    <x v="6"/>
    <x v="5"/>
    <x v="5"/>
    <x v="159"/>
    <x v="66"/>
  </r>
  <r>
    <x v="9"/>
    <x v="5"/>
    <x v="21"/>
    <x v="9"/>
    <x v="47"/>
  </r>
  <r>
    <x v="1"/>
    <x v="5"/>
    <x v="10"/>
    <x v="160"/>
    <x v="98"/>
  </r>
  <r>
    <x v="7"/>
    <x v="3"/>
    <x v="7"/>
    <x v="99"/>
    <x v="19"/>
  </r>
  <r>
    <x v="3"/>
    <x v="0"/>
    <x v="13"/>
    <x v="161"/>
    <x v="61"/>
  </r>
  <r>
    <x v="0"/>
    <x v="4"/>
    <x v="17"/>
    <x v="162"/>
    <x v="59"/>
  </r>
  <r>
    <x v="4"/>
    <x v="2"/>
    <x v="2"/>
    <x v="163"/>
    <x v="12"/>
  </r>
  <r>
    <x v="1"/>
    <x v="3"/>
    <x v="21"/>
    <x v="164"/>
    <x v="82"/>
  </r>
  <r>
    <x v="2"/>
    <x v="2"/>
    <x v="18"/>
    <x v="165"/>
    <x v="20"/>
  </r>
  <r>
    <x v="4"/>
    <x v="4"/>
    <x v="11"/>
    <x v="61"/>
    <x v="61"/>
  </r>
  <r>
    <x v="9"/>
    <x v="0"/>
    <x v="19"/>
    <x v="166"/>
    <x v="82"/>
  </r>
  <r>
    <x v="3"/>
    <x v="0"/>
    <x v="21"/>
    <x v="167"/>
    <x v="96"/>
  </r>
  <r>
    <x v="8"/>
    <x v="3"/>
    <x v="21"/>
    <x v="168"/>
    <x v="99"/>
  </r>
  <r>
    <x v="9"/>
    <x v="5"/>
    <x v="15"/>
    <x v="169"/>
    <x v="20"/>
  </r>
  <r>
    <x v="8"/>
    <x v="5"/>
    <x v="8"/>
    <x v="170"/>
    <x v="100"/>
  </r>
  <r>
    <x v="1"/>
    <x v="0"/>
    <x v="21"/>
    <x v="171"/>
    <x v="101"/>
  </r>
  <r>
    <x v="0"/>
    <x v="4"/>
    <x v="12"/>
    <x v="113"/>
    <x v="101"/>
  </r>
  <r>
    <x v="4"/>
    <x v="1"/>
    <x v="18"/>
    <x v="172"/>
    <x v="96"/>
  </r>
  <r>
    <x v="6"/>
    <x v="2"/>
    <x v="11"/>
    <x v="173"/>
    <x v="41"/>
  </r>
  <r>
    <x v="2"/>
    <x v="3"/>
    <x v="3"/>
    <x v="174"/>
    <x v="20"/>
  </r>
  <r>
    <x v="1"/>
    <x v="0"/>
    <x v="7"/>
    <x v="175"/>
    <x v="24"/>
  </r>
  <r>
    <x v="5"/>
    <x v="5"/>
    <x v="8"/>
    <x v="176"/>
    <x v="102"/>
  </r>
  <r>
    <x v="8"/>
    <x v="5"/>
    <x v="4"/>
    <x v="177"/>
    <x v="90"/>
  </r>
  <r>
    <x v="4"/>
    <x v="0"/>
    <x v="0"/>
    <x v="178"/>
    <x v="62"/>
  </r>
  <r>
    <x v="2"/>
    <x v="0"/>
    <x v="21"/>
    <x v="179"/>
    <x v="78"/>
  </r>
  <r>
    <x v="2"/>
    <x v="5"/>
    <x v="9"/>
    <x v="180"/>
    <x v="85"/>
  </r>
  <r>
    <x v="1"/>
    <x v="1"/>
    <x v="0"/>
    <x v="181"/>
    <x v="62"/>
  </r>
  <r>
    <x v="0"/>
    <x v="1"/>
    <x v="7"/>
    <x v="182"/>
    <x v="103"/>
  </r>
  <r>
    <x v="0"/>
    <x v="1"/>
    <x v="10"/>
    <x v="183"/>
    <x v="85"/>
  </r>
  <r>
    <x v="3"/>
    <x v="2"/>
    <x v="1"/>
    <x v="184"/>
    <x v="79"/>
  </r>
  <r>
    <x v="3"/>
    <x v="5"/>
    <x v="10"/>
    <x v="185"/>
    <x v="72"/>
  </r>
  <r>
    <x v="6"/>
    <x v="2"/>
    <x v="0"/>
    <x v="114"/>
    <x v="104"/>
  </r>
  <r>
    <x v="0"/>
    <x v="3"/>
    <x v="19"/>
    <x v="186"/>
    <x v="72"/>
  </r>
  <r>
    <x v="7"/>
    <x v="0"/>
    <x v="8"/>
    <x v="187"/>
    <x v="6"/>
  </r>
  <r>
    <x v="5"/>
    <x v="0"/>
    <x v="21"/>
    <x v="188"/>
    <x v="105"/>
  </r>
  <r>
    <x v="6"/>
    <x v="3"/>
    <x v="17"/>
    <x v="65"/>
    <x v="99"/>
  </r>
  <r>
    <x v="2"/>
    <x v="5"/>
    <x v="10"/>
    <x v="62"/>
    <x v="37"/>
  </r>
  <r>
    <x v="5"/>
    <x v="4"/>
    <x v="3"/>
    <x v="189"/>
    <x v="106"/>
  </r>
  <r>
    <x v="4"/>
    <x v="3"/>
    <x v="0"/>
    <x v="190"/>
    <x v="41"/>
  </r>
  <r>
    <x v="3"/>
    <x v="4"/>
    <x v="4"/>
    <x v="191"/>
    <x v="33"/>
  </r>
  <r>
    <x v="5"/>
    <x v="0"/>
    <x v="7"/>
    <x v="192"/>
    <x v="46"/>
  </r>
  <r>
    <x v="2"/>
    <x v="0"/>
    <x v="13"/>
    <x v="193"/>
    <x v="70"/>
  </r>
  <r>
    <x v="6"/>
    <x v="3"/>
    <x v="7"/>
    <x v="194"/>
    <x v="62"/>
  </r>
  <r>
    <x v="2"/>
    <x v="3"/>
    <x v="17"/>
    <x v="195"/>
    <x v="97"/>
  </r>
  <r>
    <x v="9"/>
    <x v="3"/>
    <x v="20"/>
    <x v="196"/>
    <x v="60"/>
  </r>
  <r>
    <x v="7"/>
    <x v="4"/>
    <x v="2"/>
    <x v="197"/>
    <x v="107"/>
  </r>
  <r>
    <x v="5"/>
    <x v="3"/>
    <x v="18"/>
    <x v="198"/>
    <x v="108"/>
  </r>
  <r>
    <x v="6"/>
    <x v="3"/>
    <x v="3"/>
    <x v="199"/>
    <x v="109"/>
  </r>
  <r>
    <x v="4"/>
    <x v="5"/>
    <x v="10"/>
    <x v="200"/>
    <x v="8"/>
  </r>
  <r>
    <x v="2"/>
    <x v="2"/>
    <x v="1"/>
    <x v="201"/>
    <x v="37"/>
  </r>
  <r>
    <x v="5"/>
    <x v="2"/>
    <x v="1"/>
    <x v="202"/>
    <x v="15"/>
  </r>
  <r>
    <x v="3"/>
    <x v="2"/>
    <x v="0"/>
    <x v="60"/>
    <x v="85"/>
  </r>
  <r>
    <x v="7"/>
    <x v="3"/>
    <x v="16"/>
    <x v="203"/>
    <x v="38"/>
  </r>
  <r>
    <x v="2"/>
    <x v="4"/>
    <x v="17"/>
    <x v="204"/>
    <x v="110"/>
  </r>
  <r>
    <x v="8"/>
    <x v="1"/>
    <x v="14"/>
    <x v="103"/>
    <x v="111"/>
  </r>
  <r>
    <x v="2"/>
    <x v="2"/>
    <x v="0"/>
    <x v="205"/>
    <x v="112"/>
  </r>
  <r>
    <x v="2"/>
    <x v="0"/>
    <x v="19"/>
    <x v="206"/>
    <x v="101"/>
  </r>
  <r>
    <x v="3"/>
    <x v="4"/>
    <x v="7"/>
    <x v="207"/>
    <x v="107"/>
  </r>
  <r>
    <x v="9"/>
    <x v="1"/>
    <x v="16"/>
    <x v="208"/>
    <x v="49"/>
  </r>
  <r>
    <x v="6"/>
    <x v="0"/>
    <x v="4"/>
    <x v="209"/>
    <x v="33"/>
  </r>
  <r>
    <x v="6"/>
    <x v="2"/>
    <x v="3"/>
    <x v="210"/>
    <x v="107"/>
  </r>
  <r>
    <x v="1"/>
    <x v="5"/>
    <x v="6"/>
    <x v="211"/>
    <x v="3"/>
  </r>
  <r>
    <x v="4"/>
    <x v="2"/>
    <x v="11"/>
    <x v="212"/>
    <x v="26"/>
  </r>
  <r>
    <x v="0"/>
    <x v="4"/>
    <x v="21"/>
    <x v="213"/>
    <x v="15"/>
  </r>
  <r>
    <x v="0"/>
    <x v="3"/>
    <x v="18"/>
    <x v="214"/>
    <x v="26"/>
  </r>
  <r>
    <x v="6"/>
    <x v="4"/>
    <x v="15"/>
    <x v="215"/>
    <x v="23"/>
  </r>
  <r>
    <x v="0"/>
    <x v="2"/>
    <x v="18"/>
    <x v="216"/>
    <x v="97"/>
  </r>
  <r>
    <x v="4"/>
    <x v="1"/>
    <x v="2"/>
    <x v="217"/>
    <x v="113"/>
  </r>
  <r>
    <x v="8"/>
    <x v="0"/>
    <x v="19"/>
    <x v="218"/>
    <x v="114"/>
  </r>
  <r>
    <x v="0"/>
    <x v="0"/>
    <x v="18"/>
    <x v="219"/>
    <x v="66"/>
  </r>
  <r>
    <x v="9"/>
    <x v="1"/>
    <x v="8"/>
    <x v="220"/>
    <x v="70"/>
  </r>
  <r>
    <x v="1"/>
    <x v="3"/>
    <x v="3"/>
    <x v="221"/>
    <x v="82"/>
  </r>
  <r>
    <x v="2"/>
    <x v="4"/>
    <x v="21"/>
    <x v="222"/>
    <x v="115"/>
  </r>
  <r>
    <x v="2"/>
    <x v="4"/>
    <x v="5"/>
    <x v="223"/>
    <x v="15"/>
  </r>
  <r>
    <x v="9"/>
    <x v="0"/>
    <x v="20"/>
    <x v="224"/>
    <x v="3"/>
  </r>
  <r>
    <x v="1"/>
    <x v="1"/>
    <x v="13"/>
    <x v="225"/>
    <x v="116"/>
  </r>
  <r>
    <x v="9"/>
    <x v="5"/>
    <x v="9"/>
    <x v="226"/>
    <x v="15"/>
  </r>
  <r>
    <x v="4"/>
    <x v="5"/>
    <x v="9"/>
    <x v="227"/>
    <x v="53"/>
  </r>
  <r>
    <x v="7"/>
    <x v="1"/>
    <x v="9"/>
    <x v="228"/>
    <x v="77"/>
  </r>
  <r>
    <x v="5"/>
    <x v="1"/>
    <x v="19"/>
    <x v="229"/>
    <x v="3"/>
  </r>
  <r>
    <x v="9"/>
    <x v="2"/>
    <x v="11"/>
    <x v="230"/>
    <x v="8"/>
  </r>
  <r>
    <x v="0"/>
    <x v="4"/>
    <x v="6"/>
    <x v="231"/>
    <x v="40"/>
  </r>
  <r>
    <x v="4"/>
    <x v="5"/>
    <x v="1"/>
    <x v="232"/>
    <x v="61"/>
  </r>
  <r>
    <x v="0"/>
    <x v="2"/>
    <x v="2"/>
    <x v="233"/>
    <x v="38"/>
  </r>
  <r>
    <x v="6"/>
    <x v="5"/>
    <x v="7"/>
    <x v="171"/>
    <x v="117"/>
  </r>
  <r>
    <x v="0"/>
    <x v="2"/>
    <x v="11"/>
    <x v="234"/>
    <x v="58"/>
  </r>
  <r>
    <x v="7"/>
    <x v="2"/>
    <x v="9"/>
    <x v="235"/>
    <x v="45"/>
  </r>
  <r>
    <x v="6"/>
    <x v="1"/>
    <x v="7"/>
    <x v="236"/>
    <x v="79"/>
  </r>
  <r>
    <x v="1"/>
    <x v="0"/>
    <x v="20"/>
    <x v="237"/>
    <x v="15"/>
  </r>
  <r>
    <x v="5"/>
    <x v="4"/>
    <x v="0"/>
    <x v="238"/>
    <x v="67"/>
  </r>
  <r>
    <x v="8"/>
    <x v="3"/>
    <x v="19"/>
    <x v="159"/>
    <x v="27"/>
  </r>
  <r>
    <x v="1"/>
    <x v="4"/>
    <x v="20"/>
    <x v="239"/>
    <x v="111"/>
  </r>
  <r>
    <x v="8"/>
    <x v="5"/>
    <x v="14"/>
    <x v="240"/>
    <x v="88"/>
  </r>
  <r>
    <x v="3"/>
    <x v="1"/>
    <x v="15"/>
    <x v="213"/>
    <x v="115"/>
  </r>
  <r>
    <x v="0"/>
    <x v="1"/>
    <x v="17"/>
    <x v="190"/>
    <x v="45"/>
  </r>
  <r>
    <x v="5"/>
    <x v="5"/>
    <x v="16"/>
    <x v="241"/>
    <x v="118"/>
  </r>
  <r>
    <x v="0"/>
    <x v="3"/>
    <x v="16"/>
    <x v="242"/>
    <x v="90"/>
  </r>
  <r>
    <x v="4"/>
    <x v="1"/>
    <x v="13"/>
    <x v="243"/>
    <x v="106"/>
  </r>
  <r>
    <x v="1"/>
    <x v="2"/>
    <x v="14"/>
    <x v="48"/>
    <x v="53"/>
  </r>
  <r>
    <x v="7"/>
    <x v="0"/>
    <x v="16"/>
    <x v="244"/>
    <x v="90"/>
  </r>
  <r>
    <x v="0"/>
    <x v="1"/>
    <x v="12"/>
    <x v="245"/>
    <x v="89"/>
  </r>
  <r>
    <x v="4"/>
    <x v="0"/>
    <x v="21"/>
    <x v="246"/>
    <x v="49"/>
  </r>
  <r>
    <x v="8"/>
    <x v="1"/>
    <x v="16"/>
    <x v="121"/>
    <x v="100"/>
  </r>
  <r>
    <x v="8"/>
    <x v="5"/>
    <x v="9"/>
    <x v="206"/>
    <x v="66"/>
  </r>
  <r>
    <x v="7"/>
    <x v="2"/>
    <x v="6"/>
    <x v="247"/>
    <x v="78"/>
  </r>
  <r>
    <x v="4"/>
    <x v="3"/>
    <x v="17"/>
    <x v="248"/>
    <x v="107"/>
  </r>
  <r>
    <x v="1"/>
    <x v="4"/>
    <x v="18"/>
    <x v="249"/>
    <x v="41"/>
  </r>
  <r>
    <x v="6"/>
    <x v="1"/>
    <x v="6"/>
    <x v="117"/>
    <x v="78"/>
  </r>
  <r>
    <x v="7"/>
    <x v="5"/>
    <x v="15"/>
    <x v="250"/>
    <x v="12"/>
  </r>
  <r>
    <x v="7"/>
    <x v="4"/>
    <x v="6"/>
    <x v="251"/>
    <x v="80"/>
  </r>
  <r>
    <x v="3"/>
    <x v="5"/>
    <x v="14"/>
    <x v="252"/>
    <x v="89"/>
  </r>
  <r>
    <x v="4"/>
    <x v="1"/>
    <x v="0"/>
    <x v="253"/>
    <x v="61"/>
  </r>
  <r>
    <x v="6"/>
    <x v="4"/>
    <x v="4"/>
    <x v="254"/>
    <x v="101"/>
  </r>
  <r>
    <x v="9"/>
    <x v="4"/>
    <x v="2"/>
    <x v="255"/>
    <x v="89"/>
  </r>
  <r>
    <x v="0"/>
    <x v="0"/>
    <x v="12"/>
    <x v="256"/>
    <x v="29"/>
  </r>
  <r>
    <x v="4"/>
    <x v="2"/>
    <x v="12"/>
    <x v="257"/>
    <x v="32"/>
  </r>
  <r>
    <x v="9"/>
    <x v="5"/>
    <x v="7"/>
    <x v="258"/>
    <x v="118"/>
  </r>
  <r>
    <x v="5"/>
    <x v="2"/>
    <x v="6"/>
    <x v="259"/>
    <x v="88"/>
  </r>
  <r>
    <x v="8"/>
    <x v="3"/>
    <x v="12"/>
    <x v="260"/>
    <x v="59"/>
  </r>
  <r>
    <x v="7"/>
    <x v="3"/>
    <x v="14"/>
    <x v="261"/>
    <x v="38"/>
  </r>
  <r>
    <x v="2"/>
    <x v="1"/>
    <x v="18"/>
    <x v="262"/>
    <x v="11"/>
  </r>
  <r>
    <x v="2"/>
    <x v="2"/>
    <x v="4"/>
    <x v="263"/>
    <x v="0"/>
  </r>
  <r>
    <x v="5"/>
    <x v="0"/>
    <x v="0"/>
    <x v="264"/>
    <x v="6"/>
  </r>
  <r>
    <x v="5"/>
    <x v="0"/>
    <x v="10"/>
    <x v="64"/>
    <x v="119"/>
  </r>
  <r>
    <x v="8"/>
    <x v="0"/>
    <x v="2"/>
    <x v="62"/>
    <x v="91"/>
  </r>
  <r>
    <x v="8"/>
    <x v="4"/>
    <x v="21"/>
    <x v="265"/>
    <x v="77"/>
  </r>
  <r>
    <x v="7"/>
    <x v="3"/>
    <x v="5"/>
    <x v="65"/>
    <x v="89"/>
  </r>
  <r>
    <x v="3"/>
    <x v="0"/>
    <x v="16"/>
    <x v="266"/>
    <x v="22"/>
  </r>
  <r>
    <x v="2"/>
    <x v="4"/>
    <x v="4"/>
    <x v="26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imutatás1" cacheId="430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 rowHeaderCaption="Országok">
  <location ref="B2:E8" firstHeaderRow="0" firstDataRow="1" firstDataCol="1"/>
  <pivotFields count="5">
    <pivotField showAll="0">
      <items count="11">
        <item h="1" x="7"/>
        <item h="1" x="1"/>
        <item h="1" x="3"/>
        <item h="1" x="5"/>
        <item h="1" x="4"/>
        <item x="6"/>
        <item h="1" x="8"/>
        <item h="1" x="2"/>
        <item h="1" x="9"/>
        <item h="1" x="0"/>
        <item t="default"/>
      </items>
    </pivotField>
    <pivotField axis="axisRow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/>
    <pivotField dataField="1" numFmtId="3" showAll="0"/>
  </pivotFields>
  <rowFields count="1">
    <field x="1"/>
  </rowFields>
  <rowItems count="6">
    <i>
      <x v="2"/>
    </i>
    <i>
      <x v="1"/>
    </i>
    <i>
      <x v="5"/>
    </i>
    <i>
      <x/>
    </i>
    <i>
      <x v="4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Összeg " fld="3" baseField="0" baseItem="0" numFmtId="166"/>
    <dataField name="      " fld="3" baseField="0" baseItem="0"/>
    <dataField name="Darabsz " fld="4" baseField="0" baseItem="0"/>
  </dataFields>
  <formats count="5"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Dark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2" cacheId="538" applyNumberFormats="0" applyBorderFormats="0" applyFontFormats="0" applyPatternFormats="0" applyAlignmentFormats="0" applyWidthHeightFormats="1" dataCaption="Értékek" updatedVersion="6" minRefreshableVersion="3" useAutoFormatting="1" subtotalHiddenItems="1" rowGrandTotals="0" colGrandTotals="0" itemPrintTitles="1" createdVersion="6" indent="0" outline="1" outlineData="1" multipleFieldFilters="0" rowHeaderCaption="Termék">
  <location ref="B2:C24" firstHeaderRow="1" firstDataRow="1" firstDataCol="1"/>
  <pivotFields count="2">
    <pivotField axis="axisRow" allDrilled="1" showAll="0" sortType="descending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2">
    <i>
      <x v="18"/>
    </i>
    <i>
      <x v="17"/>
    </i>
    <i>
      <x v="2"/>
    </i>
    <i>
      <x v="6"/>
    </i>
    <i>
      <x v="4"/>
    </i>
    <i>
      <x v="8"/>
    </i>
    <i>
      <x v="11"/>
    </i>
    <i>
      <x v="9"/>
    </i>
    <i>
      <x v="20"/>
    </i>
    <i>
      <x v="14"/>
    </i>
    <i>
      <x v="10"/>
    </i>
    <i>
      <x v="21"/>
    </i>
    <i>
      <x v="13"/>
    </i>
    <i>
      <x v="15"/>
    </i>
    <i>
      <x v="1"/>
    </i>
    <i>
      <x v="19"/>
    </i>
    <i>
      <x v="16"/>
    </i>
    <i>
      <x v="3"/>
    </i>
    <i>
      <x v="7"/>
    </i>
    <i>
      <x v="5"/>
    </i>
    <i>
      <x/>
    </i>
    <i>
      <x v="12"/>
    </i>
  </rowItems>
  <colItems count="1">
    <i/>
  </colItems>
  <dataFields count="1">
    <dataField fld="1" subtotal="count" baseField="0" baseItem="0"/>
  </dataFields>
  <formats count="20">
    <format dxfId="302">
      <pivotArea type="all" dataOnly="0" outline="0" fieldPosition="0"/>
    </format>
    <format dxfId="301">
      <pivotArea outline="0" collapsedLevelsAreSubtotals="1" fieldPosition="0"/>
    </format>
    <format dxfId="300">
      <pivotArea field="0" type="button" dataOnly="0" labelOnly="1" outline="0" axis="axisRow" fieldPosition="0"/>
    </format>
    <format dxfId="299">
      <pivotArea dataOnly="0" labelOnly="1" fieldPosition="0">
        <references count="1">
          <reference field="0" count="0"/>
        </references>
      </pivotArea>
    </format>
    <format dxfId="298">
      <pivotArea dataOnly="0" labelOnly="1" grandRow="1" outline="0" fieldPosition="0"/>
    </format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0" type="button" dataOnly="0" labelOnly="1" outline="0" axis="axisRow" fieldPosition="0"/>
    </format>
    <format dxfId="294">
      <pivotArea dataOnly="0" labelOnly="1" fieldPosition="0">
        <references count="1">
          <reference field="0" count="0"/>
        </references>
      </pivotArea>
    </format>
    <format dxfId="293">
      <pivotArea dataOnly="0" labelOnly="1" grandRow="1" outline="0" fieldPosition="0"/>
    </format>
    <format dxfId="2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1">
      <pivotArea dataOnly="0" labelOnly="1" outline="0" axis="axisValues" fieldPosition="0"/>
    </format>
    <format dxfId="290">
      <pivotArea dataOnly="0" labelOnly="1" outline="0" axis="axisValues" fieldPosition="0"/>
    </format>
    <format dxfId="289">
      <pivotArea outline="0" collapsedLevelsAreSubtotals="1" fieldPosition="0"/>
    </format>
    <format dxfId="288">
      <pivotArea dataOnly="0" labelOnly="1" fieldPosition="0">
        <references count="1">
          <reference field="0" count="0"/>
        </references>
      </pivotArea>
    </format>
    <format dxfId="287">
      <pivotArea outline="0" collapsedLevelsAreSubtotals="1" fieldPosition="0"/>
    </format>
    <format dxfId="286">
      <pivotArea dataOnly="0" labelOnly="1" fieldPosition="0">
        <references count="1">
          <reference field="0" count="0"/>
        </references>
      </pivotArea>
    </format>
    <format dxfId="285">
      <pivotArea field="0" type="button" dataOnly="0" labelOnly="1" outline="0" axis="axisRow" fieldPosition="0"/>
    </format>
    <format dxfId="284">
      <pivotArea dataOnly="0" labelOnly="1" outline="0" axis="axisValues" fieldPosition="0"/>
    </format>
    <format dxfId="283">
      <pivotArea dataOnly="0" labelOnly="1" outline="0" axis="axisValues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Összeg "/>
    <pivotHierarchy dragToData="1" caption="Darabsz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adat">
        <x15:activeTabTopLevelEntity name="[adat]"/>
      </x15:pivotTableUISettings>
    </ext>
  </extLst>
</pivotTableDefinition>
</file>

<file path=xl/pivotTables/pivotTable3.xml><?xml version="1.0" encoding="utf-8"?>
<pivotTableDefinition xmlns="http://schemas.openxmlformats.org/spreadsheetml/2006/main" name="Kimutatás1" cacheId="430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>
  <location ref="B2:C14" firstHeaderRow="1" firstDataRow="1" firstDataCol="1"/>
  <pivotFields count="5">
    <pivotField axis="axisRow" showAll="0" measureFilter="1" sortType="de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16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</pivotFields>
  <rowFields count="2">
    <field x="1"/>
    <field x="0"/>
  </rowFields>
  <rowItems count="12">
    <i>
      <x/>
    </i>
    <i r="1">
      <x v="5"/>
    </i>
    <i>
      <x v="1"/>
    </i>
    <i r="1">
      <x v="5"/>
    </i>
    <i>
      <x v="2"/>
    </i>
    <i r="1">
      <x v="5"/>
    </i>
    <i>
      <x v="3"/>
    </i>
    <i r="1">
      <x v="3"/>
    </i>
    <i>
      <x v="4"/>
    </i>
    <i r="1">
      <x/>
    </i>
    <i>
      <x v="5"/>
    </i>
    <i r="1">
      <x v="9"/>
    </i>
  </rowItems>
  <colItems count="1">
    <i/>
  </colItems>
  <dataFields count="1">
    <dataField name="Összeg / Összeg" fld="3" baseField="0" baseItem="0"/>
  </dataFields>
  <formats count="59">
    <format dxfId="282">
      <pivotArea collapsedLevelsAreSubtotals="1" fieldPosition="0">
        <references count="1">
          <reference field="1" count="1">
            <x v="0"/>
          </reference>
        </references>
      </pivotArea>
    </format>
    <format dxfId="281">
      <pivotArea collapsedLevelsAreSubtotals="1" fieldPosition="0">
        <references count="1">
          <reference field="1" count="1">
            <x v="0"/>
          </reference>
        </references>
      </pivotArea>
    </format>
    <format dxfId="280">
      <pivotArea dataOnly="0" labelOnly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79">
      <pivotArea collapsedLevelsAreSubtotals="1" fieldPosition="0">
        <references count="1">
          <reference field="1" count="1">
            <x v="1"/>
          </reference>
        </references>
      </pivotArea>
    </format>
    <format dxfId="278">
      <pivotArea collapsedLevelsAreSubtotals="1" fieldPosition="0">
        <references count="1">
          <reference field="1" count="1">
            <x v="2"/>
          </reference>
        </references>
      </pivotArea>
    </format>
    <format dxfId="277">
      <pivotArea collapsedLevelsAreSubtotals="1" fieldPosition="0">
        <references count="1">
          <reference field="1" count="1">
            <x v="3"/>
          </reference>
        </references>
      </pivotArea>
    </format>
    <format dxfId="276">
      <pivotArea collapsedLevelsAreSubtotals="1" fieldPosition="0">
        <references count="1">
          <reference field="1" count="1">
            <x v="4"/>
          </reference>
        </references>
      </pivotArea>
    </format>
    <format dxfId="275">
      <pivotArea collapsedLevelsAreSubtotals="1" fieldPosition="0">
        <references count="1">
          <reference field="1" count="1">
            <x v="5"/>
          </reference>
        </references>
      </pivotArea>
    </format>
    <format dxfId="274">
      <pivotArea dataOnly="0" labelOnly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73">
      <pivotArea collapsedLevelsAreSubtotals="1" fieldPosition="0">
        <references count="1">
          <reference field="1" count="1">
            <x v="1"/>
          </reference>
        </references>
      </pivotArea>
    </format>
    <format dxfId="272">
      <pivotArea collapsedLevelsAreSubtotals="1" fieldPosition="0">
        <references count="1">
          <reference field="1" count="1">
            <x v="2"/>
          </reference>
        </references>
      </pivotArea>
    </format>
    <format dxfId="271">
      <pivotArea collapsedLevelsAreSubtotals="1" fieldPosition="0">
        <references count="1">
          <reference field="1" count="1">
            <x v="3"/>
          </reference>
        </references>
      </pivotArea>
    </format>
    <format dxfId="270">
      <pivotArea collapsedLevelsAreSubtotals="1" fieldPosition="0">
        <references count="1">
          <reference field="1" count="1">
            <x v="4"/>
          </reference>
        </references>
      </pivotArea>
    </format>
    <format dxfId="269">
      <pivotArea collapsedLevelsAreSubtotals="1" fieldPosition="0">
        <references count="1">
          <reference field="1" count="1">
            <x v="5"/>
          </reference>
        </references>
      </pivotArea>
    </format>
    <format dxfId="268">
      <pivotArea collapsedLevelsAreSubtotals="1" fieldPosition="0">
        <references count="1">
          <reference field="1" count="1">
            <x v="0"/>
          </reference>
        </references>
      </pivotArea>
    </format>
    <format dxfId="267">
      <pivotArea collapsedLevelsAreSubtotals="1" fieldPosition="0">
        <references count="1">
          <reference field="1" count="1">
            <x v="0"/>
          </reference>
        </references>
      </pivotArea>
    </format>
    <format dxfId="266">
      <pivotArea collapsedLevelsAreSubtotals="1" fieldPosition="0">
        <references count="1">
          <reference field="1" count="1">
            <x v="0"/>
          </reference>
        </references>
      </pivotArea>
    </format>
    <format dxfId="265">
      <pivotArea collapsedLevelsAreSubtotals="1" fieldPosition="0">
        <references count="1">
          <reference field="1" count="1">
            <x v="1"/>
          </reference>
        </references>
      </pivotArea>
    </format>
    <format dxfId="264">
      <pivotArea collapsedLevelsAreSubtotals="1" fieldPosition="0">
        <references count="1">
          <reference field="1" count="1">
            <x v="2"/>
          </reference>
        </references>
      </pivotArea>
    </format>
    <format dxfId="263">
      <pivotArea collapsedLevelsAreSubtotals="1" fieldPosition="0">
        <references count="1">
          <reference field="1" count="1">
            <x v="3"/>
          </reference>
        </references>
      </pivotArea>
    </format>
    <format dxfId="262">
      <pivotArea collapsedLevelsAreSubtotals="1" fieldPosition="0">
        <references count="1">
          <reference field="1" count="1">
            <x v="4"/>
          </reference>
        </references>
      </pivotArea>
    </format>
    <format dxfId="261">
      <pivotArea collapsedLevelsAreSubtotals="1" fieldPosition="0">
        <references count="1">
          <reference field="1" count="1">
            <x v="5"/>
          </reference>
        </references>
      </pivotArea>
    </format>
    <format dxfId="256">
      <pivotArea dataOnly="0" labelOnly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55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54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53">
      <pivotArea collapsedLevelsAreSubtotals="1" fieldPosition="0">
        <references count="1">
          <reference field="1" count="1">
            <x v="1"/>
          </reference>
        </references>
      </pivotArea>
    </format>
    <format dxfId="252">
      <pivotArea collapsedLevelsAreSubtotals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  <format dxfId="251">
      <pivotArea collapsedLevelsAreSubtotals="1" fieldPosition="0">
        <references count="1">
          <reference field="1" count="1">
            <x v="2"/>
          </reference>
        </references>
      </pivotArea>
    </format>
    <format dxfId="250">
      <pivotArea collapsedLevelsAreSubtotals="1" fieldPosition="0">
        <references count="2">
          <reference field="0" count="1">
            <x v="5"/>
          </reference>
          <reference field="1" count="1" selected="0">
            <x v="2"/>
          </reference>
        </references>
      </pivotArea>
    </format>
    <format dxfId="249">
      <pivotArea collapsedLevelsAreSubtotals="1" fieldPosition="0">
        <references count="1">
          <reference field="1" count="1">
            <x v="3"/>
          </reference>
        </references>
      </pivotArea>
    </format>
    <format dxfId="248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247">
      <pivotArea collapsedLevelsAreSubtotals="1" fieldPosition="0">
        <references count="1">
          <reference field="1" count="1">
            <x v="4"/>
          </reference>
        </references>
      </pivotArea>
    </format>
    <format dxfId="246">
      <pivotArea collapsedLevelsAreSubtotals="1" fieldPosition="0">
        <references count="2">
          <reference field="0" count="1">
            <x v="0"/>
          </reference>
          <reference field="1" count="1" selected="0">
            <x v="4"/>
          </reference>
        </references>
      </pivotArea>
    </format>
    <format dxfId="245">
      <pivotArea collapsedLevelsAreSubtotals="1" fieldPosition="0">
        <references count="1">
          <reference field="1" count="1">
            <x v="5"/>
          </reference>
        </references>
      </pivotArea>
    </format>
    <format dxfId="244">
      <pivotArea collapsedLevelsAreSubtotals="1" fieldPosition="0">
        <references count="2">
          <reference field="0" count="1">
            <x v="9"/>
          </reference>
          <reference field="1" count="1" selected="0">
            <x v="5"/>
          </reference>
        </references>
      </pivotArea>
    </format>
    <format dxfId="243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42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41">
      <pivotArea collapsedLevelsAreSubtotals="1" fieldPosition="0">
        <references count="1">
          <reference field="1" count="1">
            <x v="1"/>
          </reference>
        </references>
      </pivotArea>
    </format>
    <format dxfId="240">
      <pivotArea collapsedLevelsAreSubtotals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  <format dxfId="239">
      <pivotArea collapsedLevelsAreSubtotals="1" fieldPosition="0">
        <references count="1">
          <reference field="1" count="1">
            <x v="2"/>
          </reference>
        </references>
      </pivotArea>
    </format>
    <format dxfId="238">
      <pivotArea collapsedLevelsAreSubtotals="1" fieldPosition="0">
        <references count="2">
          <reference field="0" count="1">
            <x v="5"/>
          </reference>
          <reference field="1" count="1" selected="0">
            <x v="2"/>
          </reference>
        </references>
      </pivotArea>
    </format>
    <format dxfId="237">
      <pivotArea collapsedLevelsAreSubtotals="1" fieldPosition="0">
        <references count="1">
          <reference field="1" count="1">
            <x v="3"/>
          </reference>
        </references>
      </pivotArea>
    </format>
    <format dxfId="236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235">
      <pivotArea collapsedLevelsAreSubtotals="1" fieldPosition="0">
        <references count="1">
          <reference field="1" count="1">
            <x v="4"/>
          </reference>
        </references>
      </pivotArea>
    </format>
    <format dxfId="234">
      <pivotArea collapsedLevelsAreSubtotals="1" fieldPosition="0">
        <references count="2">
          <reference field="0" count="1">
            <x v="0"/>
          </reference>
          <reference field="1" count="1" selected="0">
            <x v="4"/>
          </reference>
        </references>
      </pivotArea>
    </format>
    <format dxfId="233">
      <pivotArea collapsedLevelsAreSubtotals="1" fieldPosition="0">
        <references count="1">
          <reference field="1" count="1">
            <x v="5"/>
          </reference>
        </references>
      </pivotArea>
    </format>
    <format dxfId="232">
      <pivotArea collapsedLevelsAreSubtotals="1" fieldPosition="0">
        <references count="2">
          <reference field="0" count="1">
            <x v="9"/>
          </reference>
          <reference field="1" count="1" selected="0">
            <x v="5"/>
          </reference>
        </references>
      </pivotArea>
    </format>
    <format dxfId="231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30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29">
      <pivotArea collapsedLevelsAreSubtotals="1" fieldPosition="0">
        <references count="1">
          <reference field="1" count="1">
            <x v="1"/>
          </reference>
        </references>
      </pivotArea>
    </format>
    <format dxfId="228">
      <pivotArea collapsedLevelsAreSubtotals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  <format dxfId="227">
      <pivotArea collapsedLevelsAreSubtotals="1" fieldPosition="0">
        <references count="1">
          <reference field="1" count="1">
            <x v="2"/>
          </reference>
        </references>
      </pivotArea>
    </format>
    <format dxfId="226">
      <pivotArea collapsedLevelsAreSubtotals="1" fieldPosition="0">
        <references count="2">
          <reference field="0" count="1">
            <x v="5"/>
          </reference>
          <reference field="1" count="1" selected="0">
            <x v="2"/>
          </reference>
        </references>
      </pivotArea>
    </format>
    <format dxfId="225">
      <pivotArea collapsedLevelsAreSubtotals="1" fieldPosition="0">
        <references count="1">
          <reference field="1" count="1">
            <x v="3"/>
          </reference>
        </references>
      </pivotArea>
    </format>
    <format dxfId="224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223">
      <pivotArea collapsedLevelsAreSubtotals="1" fieldPosition="0">
        <references count="1">
          <reference field="1" count="1">
            <x v="4"/>
          </reference>
        </references>
      </pivotArea>
    </format>
    <format dxfId="222">
      <pivotArea collapsedLevelsAreSubtotals="1" fieldPosition="0">
        <references count="2">
          <reference field="0" count="1">
            <x v="0"/>
          </reference>
          <reference field="1" count="1" selected="0">
            <x v="4"/>
          </reference>
        </references>
      </pivotArea>
    </format>
    <format dxfId="221">
      <pivotArea collapsedLevelsAreSubtotals="1" fieldPosition="0">
        <references count="1">
          <reference field="1" count="1">
            <x v="5"/>
          </reference>
        </references>
      </pivotArea>
    </format>
    <format dxfId="220">
      <pivotArea collapsedLevelsAreSubtotals="1" fieldPosition="0">
        <references count="2">
          <reference field="0" count="1">
            <x v="9"/>
          </reference>
          <reference field="1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imutatás2" cacheId="535" applyNumberFormats="0" applyBorderFormats="0" applyFontFormats="0" applyPatternFormats="0" applyAlignmentFormats="0" applyWidthHeightFormats="1" dataCaption="Értékek" updatedVersion="6" minRefreshableVersion="3" useAutoFormatting="1" subtotalHiddenItems="1" itemPrintTitles="1" createdVersion="6" indent="0" outline="1" outlineData="1" multipleFieldFilters="0">
  <location ref="B2:C25" firstHeaderRow="1" firstDataRow="1" firstDataCol="1"/>
  <pivotFields count="3">
    <pivotField axis="axisRow" allDrilled="1" showAll="0" sortType="descending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llDrilled="1" showAll="0" dataSourceSort="1" defaultAttributeDrillState="1"/>
  </pivotFields>
  <rowFields count="1">
    <field x="0"/>
  </rowFields>
  <rowItems count="23">
    <i>
      <x v="6"/>
    </i>
    <i>
      <x v="10"/>
    </i>
    <i>
      <x v="8"/>
    </i>
    <i>
      <x v="18"/>
    </i>
    <i>
      <x v="4"/>
    </i>
    <i>
      <x v="17"/>
    </i>
    <i>
      <x v="11"/>
    </i>
    <i>
      <x v="14"/>
    </i>
    <i>
      <x v="9"/>
    </i>
    <i>
      <x v="7"/>
    </i>
    <i>
      <x v="12"/>
    </i>
    <i>
      <x v="15"/>
    </i>
    <i>
      <x v="2"/>
    </i>
    <i>
      <x v="3"/>
    </i>
    <i>
      <x v="13"/>
    </i>
    <i>
      <x v="21"/>
    </i>
    <i>
      <x v="19"/>
    </i>
    <i>
      <x v="20"/>
    </i>
    <i>
      <x v="1"/>
    </i>
    <i>
      <x v="16"/>
    </i>
    <i>
      <x/>
    </i>
    <i>
      <x v="5"/>
    </i>
    <i t="grand">
      <x/>
    </i>
  </rowItems>
  <colItems count="1">
    <i/>
  </colItems>
  <dataFields count="1">
    <dataField fld="1" subtotal="count" baseField="0" baseItem="0"/>
  </dataFields>
  <formats count="2">
    <format dxfId="257">
      <pivotArea dataOnly="0" labelOnly="1" outline="0" axis="axisValues" fieldPosition="0"/>
    </format>
    <format dxfId="258">
      <pivotArea dataOnly="0" labelOnly="1" outline="0" axis="axisValues" fieldPosition="0"/>
    </format>
  </formats>
  <pivotHierarchies count="2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adat">
        <x15:activeTabTopLevelEntity name="[adat]"/>
      </x15:pivotTableUISettings>
    </ext>
  </extLst>
</pivotTableDefinition>
</file>

<file path=xl/pivotTables/pivotTable5.xml><?xml version="1.0" encoding="utf-8"?>
<pivotTableDefinition xmlns="http://schemas.openxmlformats.org/spreadsheetml/2006/main" name="Kimutatás10" cacheId="584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>
  <location ref="B3:C25" firstHeaderRow="1" firstDataRow="1" firstDataCol="1"/>
  <pivotFields count="3">
    <pivotField axis="axisRow" allDrilled="1" showAll="0" sortType="ascending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dataSourceSort="1" defaultAttributeDrillState="1"/>
    <pivotField dataField="1" showAll="0"/>
  </pivotFields>
  <rowFields count="1">
    <field x="0"/>
  </rowFields>
  <rowItems count="22">
    <i>
      <x v="16"/>
    </i>
    <i>
      <x v="1"/>
    </i>
    <i>
      <x v="5"/>
    </i>
    <i>
      <x/>
    </i>
    <i>
      <x v="21"/>
    </i>
    <i>
      <x v="7"/>
    </i>
    <i>
      <x v="15"/>
    </i>
    <i>
      <x v="13"/>
    </i>
    <i>
      <x v="12"/>
    </i>
    <i>
      <x v="3"/>
    </i>
    <i>
      <x v="17"/>
    </i>
    <i>
      <x v="20"/>
    </i>
    <i>
      <x v="14"/>
    </i>
    <i>
      <x v="4"/>
    </i>
    <i>
      <x v="8"/>
    </i>
    <i>
      <x v="18"/>
    </i>
    <i>
      <x v="19"/>
    </i>
    <i>
      <x v="9"/>
    </i>
    <i>
      <x v="11"/>
    </i>
    <i>
      <x v="6"/>
    </i>
    <i>
      <x v="2"/>
    </i>
    <i>
      <x v="10"/>
    </i>
  </rowItems>
  <colItems count="1">
    <i/>
  </colItems>
  <dataFields count="1">
    <dataField fld="2" subtotal="count" baseField="0" baseItem="0"/>
  </dataFields>
  <formats count="7"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0" type="button" dataOnly="0" labelOnly="1" outline="0" axis="axisRow" fieldPosition="0"/>
    </format>
    <format dxfId="83">
      <pivotArea dataOnly="0" labelOnly="1" fieldPosition="0">
        <references count="1">
          <reference field="0" count="0"/>
        </references>
      </pivotArea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6">
      <pivotArea dataOnly="0" labelOnly="1" outline="0" axis="axisValues" fieldPosition="0"/>
    </format>
    <format dxfId="65">
      <pivotArea dataOnly="0" labelOnly="1" outline="0" axis="axisValues" fieldPosition="0"/>
    </format>
  </formats>
  <pivotHierarchies count="2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adat">
        <x15:activeTabTopLevelEntity name="[adat]"/>
      </x15:pivotTableUISettings>
    </ext>
  </extLst>
</pivotTableDefinition>
</file>

<file path=xl/pivotTables/pivotTable6.xml><?xml version="1.0" encoding="utf-8"?>
<pivotTableDefinition xmlns="http://schemas.openxmlformats.org/spreadsheetml/2006/main" name="Kimutatás7" cacheId="430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 rowHeaderCaption="Eladó">
  <location ref="G4:G14" firstHeaderRow="1" firstDataRow="1" firstDataCol="1"/>
  <pivotFields count="5">
    <pivotField axis="axisRow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/>
    <pivotField numFmtId="166" showAll="0"/>
    <pivotField numFmtId="3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formats count="20">
    <format dxfId="219">
      <pivotArea type="all" dataOnly="0" outline="0" fieldPosition="0"/>
    </format>
    <format dxfId="218">
      <pivotArea field="0" type="button" dataOnly="0" labelOnly="1" outline="0" axis="axisRow" fieldPosition="0"/>
    </format>
    <format dxfId="217">
      <pivotArea dataOnly="0" labelOnly="1" fieldPosition="0">
        <references count="1">
          <reference field="0" count="0"/>
        </references>
      </pivotArea>
    </format>
    <format dxfId="216">
      <pivotArea type="all" dataOnly="0" outline="0" fieldPosition="0"/>
    </format>
    <format dxfId="215">
      <pivotArea field="0" type="button" dataOnly="0" labelOnly="1" outline="0" axis="axisRow" fieldPosition="0"/>
    </format>
    <format dxfId="214">
      <pivotArea dataOnly="0" labelOnly="1" fieldPosition="0">
        <references count="1">
          <reference field="0" count="0"/>
        </references>
      </pivotArea>
    </format>
    <format dxfId="210">
      <pivotArea field="0" type="button" dataOnly="0" labelOnly="1" outline="0" axis="axisRow" fieldPosition="0"/>
    </format>
    <format dxfId="209">
      <pivotArea field="0" type="button" dataOnly="0" labelOnly="1" outline="0" axis="axisRow" fieldPosition="0"/>
    </format>
    <format dxfId="208">
      <pivotArea dataOnly="0" labelOnly="1" fieldPosition="0">
        <references count="1">
          <reference field="0" count="1">
            <x v="1"/>
          </reference>
        </references>
      </pivotArea>
    </format>
    <format dxfId="207">
      <pivotArea dataOnly="0" labelOnly="1" fieldPosition="0">
        <references count="1">
          <reference field="0" count="1">
            <x v="3"/>
          </reference>
        </references>
      </pivotArea>
    </format>
    <format dxfId="206">
      <pivotArea dataOnly="0" labelOnly="1" fieldPosition="0">
        <references count="1">
          <reference field="0" count="1">
            <x v="5"/>
          </reference>
        </references>
      </pivotArea>
    </format>
    <format dxfId="205">
      <pivotArea dataOnly="0" labelOnly="1" fieldPosition="0">
        <references count="1">
          <reference field="0" count="1">
            <x v="7"/>
          </reference>
        </references>
      </pivotArea>
    </format>
    <format dxfId="204">
      <pivotArea dataOnly="0" labelOnly="1" fieldPosition="0">
        <references count="1">
          <reference field="0" count="1">
            <x v="8"/>
          </reference>
        </references>
      </pivotArea>
    </format>
    <format dxfId="203">
      <pivotArea dataOnly="0" labelOnly="1" fieldPosition="0">
        <references count="1">
          <reference field="0" count="1">
            <x v="8"/>
          </reference>
        </references>
      </pivotArea>
    </format>
    <format dxfId="202">
      <pivotArea dataOnly="0" labelOnly="1" fieldPosition="0">
        <references count="1">
          <reference field="0" count="1">
            <x v="9"/>
          </reference>
        </references>
      </pivotArea>
    </format>
    <format dxfId="201">
      <pivotArea dataOnly="0" labelOnly="1" fieldPosition="0">
        <references count="1">
          <reference field="0" count="1">
            <x v="8"/>
          </reference>
        </references>
      </pivotArea>
    </format>
    <format dxfId="200">
      <pivotArea dataOnly="0" labelOnly="1" fieldPosition="0">
        <references count="1">
          <reference field="0" count="1">
            <x v="8"/>
          </reference>
        </references>
      </pivotArea>
    </format>
    <format dxfId="199">
      <pivotArea dataOnly="0" labelOnly="1" fieldPosition="0">
        <references count="1">
          <reference field="0" count="1">
            <x v="8"/>
          </reference>
        </references>
      </pivotArea>
    </format>
    <format dxfId="198">
      <pivotArea dataOnly="0" labelOnly="1" fieldPosition="0">
        <references count="1">
          <reference field="0" count="1">
            <x v="8"/>
          </reference>
        </references>
      </pivotArea>
    </format>
    <format dxfId="19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Kimutatás6" cacheId="528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>
  <location ref="B2:C8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adat">
        <x15:activeTabTopLevelEntity name="[adat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Eladó" sourceName="Eladó">
  <pivotTables>
    <pivotTable tabId="5" name="Kimutatás1"/>
  </pivotTables>
  <data>
    <tabular pivotCacheId="1">
      <items count="10">
        <i x="7"/>
        <i x="1"/>
        <i x="3"/>
        <i x="5"/>
        <i x="4"/>
        <i x="6" s="1"/>
        <i x="8"/>
        <i x="2"/>
        <i x="9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Ország" sourceName="[adat].[Ország]">
  <pivotTables>
    <pivotTable tabId="9" name="Kimutatás2"/>
  </pivotTables>
  <data>
    <olap pivotCacheId="7">
      <levels count="2">
        <level uniqueName="[adat].[Ország].[(All)]" sourceCaption="(All)" count="0"/>
        <level uniqueName="[adat].[Ország].[Ország]" sourceCaption="Ország" count="6">
          <ranges>
            <range startItem="0">
              <i n="[adat].[Ország].&amp;[Australia]" c="Australia"/>
              <i n="[adat].[Ország].&amp;[Canada]" c="Canada"/>
              <i n="[adat].[Ország].&amp;[India]" c="India"/>
              <i n="[adat].[Ország].&amp;[New Zealand]" c="New Zealand"/>
              <i n="[adat].[Ország].&amp;[UK]" c="UK"/>
              <i n="[adat].[Ország].&amp;[USA]" c="USA"/>
            </range>
          </ranges>
        </level>
      </levels>
      <selections count="1">
        <selection n="[adat].[Ország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Ország1" sourceName="[adat].[Ország]">
  <pivotTables>
    <pivotTable tabId="18" name="Kimutatás10"/>
  </pivotTables>
  <data>
    <olap pivotCacheId="8">
      <levels count="2">
        <level uniqueName="[adat].[Ország].[(All)]" sourceCaption="(All)" count="0"/>
        <level uniqueName="[adat].[Ország].[Ország]" sourceCaption="Ország" count="6">
          <ranges>
            <range startItem="0">
              <i n="[adat].[Ország].&amp;[Australia]" c="Australia"/>
              <i n="[adat].[Ország].&amp;[Canada]" c="Canada"/>
              <i n="[adat].[Ország].&amp;[India]" c="India"/>
              <i n="[adat].[Ország].&amp;[New Zealand]" c="New Zealand"/>
              <i n="[adat].[Ország].&amp;[UK]" c="UK"/>
              <i n="[adat].[Ország].&amp;[USA]" c="USA"/>
            </range>
          </ranges>
        </level>
      </levels>
      <selections count="1">
        <selection n="[adat].[Ország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ladó" cache="Szeletelő_Eladó" caption="Eladó" columnCount="2" style="Szeletelőstílu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szág" cache="Szeletelő_Ország" caption="Ország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szág 1" cache="Szeletelő_Ország1" caption="Ország" level="1" rowHeight="241300"/>
</slicers>
</file>

<file path=xl/tables/table1.xml><?xml version="1.0" encoding="utf-8"?>
<table xmlns="http://schemas.openxmlformats.org/spreadsheetml/2006/main" id="1" name="rejtett" displayName="rejtett" ref="I1:J23" totalsRowShown="0">
  <autoFilter ref="I1:J23"/>
  <sortState ref="I2:K23">
    <sortCondition ref="K1:K23"/>
  </sortState>
  <tableColumns count="2">
    <tableColumn id="1" name="Termék"/>
    <tableColumn id="2" name="Előállítási költség" dataDxfId="3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dat" displayName="adat" ref="A1:G301" totalsRowShown="0" headerRowDxfId="316">
  <tableColumns count="7">
    <tableColumn id="1" name="Eladó"/>
    <tableColumn id="2" name="Ország"/>
    <tableColumn id="3" name="Termék"/>
    <tableColumn id="4" name="Összeg" dataDxfId="315"/>
    <tableColumn id="5" name="Darabsz" dataDxfId="314"/>
    <tableColumn id="6" name="Előállítási költség" dataDxfId="260">
      <calculatedColumnFormula>VLOOKUP(adat[[#This Row],[Termék]],rejtett[],2,FALSE)</calculatedColumnFormula>
    </tableColumn>
    <tableColumn id="7" name="Össz költség" dataDxfId="259">
      <calculatedColumnFormula>adat[[#This Row],[Előállítási költség]]*adat[[#This Row],[Darabsz]]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adat4" displayName="adat4" ref="A1:E301" totalsRowShown="0" headerRowDxfId="313">
  <tableColumns count="5">
    <tableColumn id="1" name="Eladó"/>
    <tableColumn id="2" name="Ország"/>
    <tableColumn id="3" name="Termék"/>
    <tableColumn id="4" name="Összeg" dataDxfId="312"/>
    <tableColumn id="5" name="darabsz" dataDxfId="3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dat5" displayName="adat5" ref="H2:L12" totalsRowShown="0" headerRowDxfId="310">
  <sortState ref="H3:L12">
    <sortCondition descending="1" ref="K2:K12"/>
  </sortState>
  <tableColumns count="5">
    <tableColumn id="1" name="Eladó"/>
    <tableColumn id="2" name="Ország"/>
    <tableColumn id="3" name="Termék"/>
    <tableColumn id="4" name="Összeg" dataDxfId="309"/>
    <tableColumn id="5" name="darabsz" dataDxfId="3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7"/>
  <sheetViews>
    <sheetView tabSelected="1" zoomScaleNormal="100" workbookViewId="0">
      <selection activeCell="K10" sqref="K10"/>
    </sheetView>
  </sheetViews>
  <sheetFormatPr defaultRowHeight="15" x14ac:dyDescent="0.25"/>
  <cols>
    <col min="1" max="1" width="17.5703125" customWidth="1"/>
    <col min="2" max="2" width="14.42578125" customWidth="1"/>
    <col min="3" max="3" width="23.28515625" customWidth="1"/>
    <col min="4" max="4" width="13.5703125" style="11" customWidth="1"/>
    <col min="5" max="5" width="11.140625" customWidth="1"/>
    <col min="6" max="6" width="17.7109375" customWidth="1"/>
    <col min="7" max="7" width="13.28515625" customWidth="1"/>
    <col min="9" max="9" width="21.85546875" hidden="1" customWidth="1"/>
    <col min="10" max="10" width="18.85546875" hidden="1" customWidth="1"/>
    <col min="11" max="11" width="9.140625" customWidth="1"/>
    <col min="25" max="25" width="9" customWidth="1"/>
    <col min="26" max="26" width="9.140625" customWidth="1"/>
    <col min="31" max="31" width="21.85546875" customWidth="1"/>
  </cols>
  <sheetData>
    <row r="1" spans="1:11" x14ac:dyDescent="0.25">
      <c r="A1" s="7" t="s">
        <v>38</v>
      </c>
      <c r="B1" s="3" t="s">
        <v>42</v>
      </c>
      <c r="C1" s="3" t="s">
        <v>39</v>
      </c>
      <c r="D1" s="10" t="s">
        <v>40</v>
      </c>
      <c r="E1" s="4" t="s">
        <v>57</v>
      </c>
      <c r="F1" s="43" t="s">
        <v>62</v>
      </c>
      <c r="G1" s="43" t="s">
        <v>64</v>
      </c>
      <c r="I1" t="s">
        <v>39</v>
      </c>
      <c r="J1" s="23" t="s">
        <v>62</v>
      </c>
    </row>
    <row r="2" spans="1:11" x14ac:dyDescent="0.25">
      <c r="A2" s="8" t="s">
        <v>36</v>
      </c>
      <c r="B2" t="s">
        <v>33</v>
      </c>
      <c r="C2" t="s">
        <v>26</v>
      </c>
      <c r="D2" s="11">
        <v>1624</v>
      </c>
      <c r="E2" s="2">
        <v>114</v>
      </c>
      <c r="F2">
        <f>VLOOKUP(adat[[#This Row],[Termék]],rejtett[],2,FALSE)</f>
        <v>14.49</v>
      </c>
      <c r="G2">
        <f>adat[[#This Row],[Előállítási költség]]*adat[[#This Row],[Darabsz]]</f>
        <v>1651.8600000000001</v>
      </c>
      <c r="I2" t="s">
        <v>14</v>
      </c>
      <c r="J2" s="5">
        <v>6.47</v>
      </c>
      <c r="K2" s="35"/>
    </row>
    <row r="3" spans="1:11" x14ac:dyDescent="0.25">
      <c r="A3" s="6" t="s">
        <v>6</v>
      </c>
      <c r="B3" t="s">
        <v>31</v>
      </c>
      <c r="C3" t="s">
        <v>28</v>
      </c>
      <c r="D3" s="11">
        <v>6706</v>
      </c>
      <c r="E3" s="2">
        <v>459</v>
      </c>
      <c r="F3">
        <f>VLOOKUP(adat[[#This Row],[Termék]],rejtett[],2,FALSE)</f>
        <v>8.65</v>
      </c>
      <c r="G3">
        <f>adat[[#This Row],[Előállítási költség]]*adat[[#This Row],[Darabsz]]</f>
        <v>3970.3500000000004</v>
      </c>
      <c r="I3" t="s">
        <v>24</v>
      </c>
      <c r="J3" s="5">
        <v>10.38</v>
      </c>
      <c r="K3" s="35"/>
    </row>
    <row r="4" spans="1:11" x14ac:dyDescent="0.25">
      <c r="A4" t="s">
        <v>7</v>
      </c>
      <c r="B4" t="s">
        <v>31</v>
      </c>
      <c r="C4" t="s">
        <v>2</v>
      </c>
      <c r="D4" s="11">
        <v>959</v>
      </c>
      <c r="E4" s="2">
        <v>147</v>
      </c>
      <c r="F4">
        <f>VLOOKUP(adat[[#This Row],[Termék]],rejtett[],2,FALSE)</f>
        <v>11.88</v>
      </c>
      <c r="G4">
        <f>adat[[#This Row],[Előállítási költség]]*adat[[#This Row],[Darabsz]]</f>
        <v>1746.3600000000001</v>
      </c>
      <c r="I4" t="s">
        <v>2</v>
      </c>
      <c r="J4" s="5">
        <v>11.88</v>
      </c>
    </row>
    <row r="5" spans="1:11" x14ac:dyDescent="0.25">
      <c r="A5" t="s">
        <v>37</v>
      </c>
      <c r="B5" t="s">
        <v>32</v>
      </c>
      <c r="C5" t="s">
        <v>14</v>
      </c>
      <c r="D5" s="11">
        <v>9632</v>
      </c>
      <c r="E5" s="2">
        <v>288</v>
      </c>
      <c r="F5">
        <f>VLOOKUP(adat[[#This Row],[Termék]],rejtett[],2,FALSE)</f>
        <v>6.47</v>
      </c>
      <c r="G5">
        <f>adat[[#This Row],[Előállítási költség]]*adat[[#This Row],[Darabsz]]</f>
        <v>1863.36</v>
      </c>
      <c r="I5" t="s">
        <v>27</v>
      </c>
      <c r="J5" s="5">
        <v>5.79</v>
      </c>
    </row>
    <row r="6" spans="1:11" x14ac:dyDescent="0.25">
      <c r="A6" t="s">
        <v>4</v>
      </c>
      <c r="B6" t="s">
        <v>35</v>
      </c>
      <c r="C6" t="s">
        <v>21</v>
      </c>
      <c r="D6" s="11">
        <v>2100</v>
      </c>
      <c r="E6" s="2">
        <v>414</v>
      </c>
      <c r="F6">
        <f>VLOOKUP(adat[[#This Row],[Termék]],rejtett[],2,FALSE)</f>
        <v>13.15</v>
      </c>
      <c r="G6">
        <f>adat[[#This Row],[Előállítási költség]]*adat[[#This Row],[Darabsz]]</f>
        <v>5444.1</v>
      </c>
      <c r="I6" t="s">
        <v>29</v>
      </c>
      <c r="J6" s="5">
        <v>12.37</v>
      </c>
    </row>
    <row r="7" spans="1:11" x14ac:dyDescent="0.25">
      <c r="A7" t="s">
        <v>36</v>
      </c>
      <c r="B7" t="s">
        <v>31</v>
      </c>
      <c r="C7" t="s">
        <v>29</v>
      </c>
      <c r="D7" s="11">
        <v>8869</v>
      </c>
      <c r="E7" s="2">
        <v>432</v>
      </c>
      <c r="F7">
        <f>VLOOKUP(adat[[#This Row],[Termék]],rejtett[],2,FALSE)</f>
        <v>12.37</v>
      </c>
      <c r="G7">
        <f>adat[[#This Row],[Előállítási költség]]*adat[[#This Row],[Darabsz]]</f>
        <v>5343.8399999999992</v>
      </c>
      <c r="I7" t="s">
        <v>16</v>
      </c>
      <c r="J7" s="5">
        <v>10.62</v>
      </c>
      <c r="K7" s="35"/>
    </row>
    <row r="8" spans="1:11" x14ac:dyDescent="0.25">
      <c r="A8" t="s">
        <v>4</v>
      </c>
      <c r="B8" t="s">
        <v>34</v>
      </c>
      <c r="C8" t="s">
        <v>27</v>
      </c>
      <c r="D8" s="11">
        <v>2681</v>
      </c>
      <c r="E8" s="2">
        <v>54</v>
      </c>
      <c r="F8">
        <f>VLOOKUP(adat[[#This Row],[Termék]],rejtett[],2,FALSE)</f>
        <v>5.79</v>
      </c>
      <c r="G8">
        <f>adat[[#This Row],[Előállítási költség]]*adat[[#This Row],[Darabsz]]</f>
        <v>312.66000000000003</v>
      </c>
      <c r="I8" t="s">
        <v>25</v>
      </c>
      <c r="J8" s="5">
        <v>7.16</v>
      </c>
    </row>
    <row r="9" spans="1:11" x14ac:dyDescent="0.25">
      <c r="A9" t="s">
        <v>6</v>
      </c>
      <c r="B9" t="s">
        <v>31</v>
      </c>
      <c r="C9" t="s">
        <v>18</v>
      </c>
      <c r="D9" s="11">
        <v>5012</v>
      </c>
      <c r="E9" s="2">
        <v>210</v>
      </c>
      <c r="F9">
        <f>VLOOKUP(adat[[#This Row],[Termék]],rejtett[],2,FALSE)</f>
        <v>9.77</v>
      </c>
      <c r="G9">
        <f>adat[[#This Row],[Előállítási költség]]*adat[[#This Row],[Darabsz]]</f>
        <v>2051.6999999999998</v>
      </c>
      <c r="I9" t="s">
        <v>18</v>
      </c>
      <c r="J9" s="5">
        <v>9.77</v>
      </c>
      <c r="K9" s="35"/>
    </row>
    <row r="10" spans="1:11" x14ac:dyDescent="0.25">
      <c r="A10" t="s">
        <v>5</v>
      </c>
      <c r="B10" t="s">
        <v>34</v>
      </c>
      <c r="C10" t="s">
        <v>10</v>
      </c>
      <c r="D10" s="11">
        <v>1281</v>
      </c>
      <c r="E10" s="2">
        <v>75</v>
      </c>
      <c r="F10">
        <f>VLOOKUP(adat[[#This Row],[Termék]],rejtett[],2,FALSE)</f>
        <v>11.7</v>
      </c>
      <c r="G10">
        <f>adat[[#This Row],[Előállítási költség]]*adat[[#This Row],[Darabsz]]</f>
        <v>877.5</v>
      </c>
      <c r="I10" t="s">
        <v>15</v>
      </c>
      <c r="J10" s="5">
        <v>7.64</v>
      </c>
      <c r="K10" s="35"/>
    </row>
    <row r="11" spans="1:11" x14ac:dyDescent="0.25">
      <c r="A11" t="s">
        <v>3</v>
      </c>
      <c r="B11" t="s">
        <v>33</v>
      </c>
      <c r="C11" t="s">
        <v>10</v>
      </c>
      <c r="D11" s="11">
        <v>4991</v>
      </c>
      <c r="E11" s="2">
        <v>12</v>
      </c>
      <c r="F11">
        <f>VLOOKUP(adat[[#This Row],[Termék]],rejtett[],2,FALSE)</f>
        <v>11.7</v>
      </c>
      <c r="G11">
        <f>adat[[#This Row],[Előállítási költség]]*adat[[#This Row],[Darabsz]]</f>
        <v>140.39999999999998</v>
      </c>
      <c r="I11" t="s">
        <v>20</v>
      </c>
      <c r="J11" s="5">
        <v>4.97</v>
      </c>
      <c r="K11" s="35"/>
    </row>
    <row r="12" spans="1:11" x14ac:dyDescent="0.25">
      <c r="A12" t="s">
        <v>0</v>
      </c>
      <c r="B12" t="s">
        <v>35</v>
      </c>
      <c r="C12" t="s">
        <v>21</v>
      </c>
      <c r="D12" s="11">
        <v>1785</v>
      </c>
      <c r="E12" s="2">
        <v>462</v>
      </c>
      <c r="F12">
        <f>VLOOKUP(adat[[#This Row],[Termék]],rejtett[],2,FALSE)</f>
        <v>13.15</v>
      </c>
      <c r="G12">
        <f>adat[[#This Row],[Előállítási költség]]*adat[[#This Row],[Darabsz]]</f>
        <v>6075.3</v>
      </c>
      <c r="I12" t="s">
        <v>9</v>
      </c>
      <c r="J12" s="5">
        <v>9.33</v>
      </c>
    </row>
    <row r="13" spans="1:11" x14ac:dyDescent="0.25">
      <c r="A13" t="s">
        <v>1</v>
      </c>
      <c r="B13" t="s">
        <v>33</v>
      </c>
      <c r="C13" t="s">
        <v>13</v>
      </c>
      <c r="D13" s="11">
        <v>3983</v>
      </c>
      <c r="E13" s="2">
        <v>144</v>
      </c>
      <c r="F13">
        <f>VLOOKUP(adat[[#This Row],[Termék]],rejtett[],2,FALSE)</f>
        <v>3.11</v>
      </c>
      <c r="G13">
        <f>adat[[#This Row],[Előállítási költség]]*adat[[#This Row],[Darabsz]]</f>
        <v>447.84</v>
      </c>
      <c r="I13" t="s">
        <v>19</v>
      </c>
      <c r="J13" s="5">
        <v>6.49</v>
      </c>
      <c r="K13" s="35"/>
    </row>
    <row r="14" spans="1:11" x14ac:dyDescent="0.25">
      <c r="A14" t="s">
        <v>7</v>
      </c>
      <c r="B14" t="s">
        <v>34</v>
      </c>
      <c r="C14" t="s">
        <v>12</v>
      </c>
      <c r="D14" s="11">
        <v>2646</v>
      </c>
      <c r="E14" s="2">
        <v>120</v>
      </c>
      <c r="F14">
        <f>VLOOKUP(adat[[#This Row],[Termék]],rejtett[],2,FALSE)</f>
        <v>8.7899999999999991</v>
      </c>
      <c r="G14">
        <f>adat[[#This Row],[Előállítási költség]]*adat[[#This Row],[Darabsz]]</f>
        <v>1054.8</v>
      </c>
      <c r="I14" t="s">
        <v>11</v>
      </c>
      <c r="J14" s="5">
        <v>11.73</v>
      </c>
    </row>
    <row r="15" spans="1:11" x14ac:dyDescent="0.25">
      <c r="A15" t="s">
        <v>0</v>
      </c>
      <c r="B15" t="s">
        <v>30</v>
      </c>
      <c r="C15" t="s">
        <v>9</v>
      </c>
      <c r="D15" s="11">
        <v>252</v>
      </c>
      <c r="E15" s="2">
        <v>54</v>
      </c>
      <c r="F15">
        <f>VLOOKUP(adat[[#This Row],[Termék]],rejtett[],2,FALSE)</f>
        <v>9.33</v>
      </c>
      <c r="G15">
        <f>adat[[#This Row],[Előállítási költség]]*adat[[#This Row],[Darabsz]]</f>
        <v>503.82</v>
      </c>
      <c r="I15" t="s">
        <v>13</v>
      </c>
      <c r="J15" s="5">
        <v>3.11</v>
      </c>
      <c r="K15" s="36"/>
    </row>
    <row r="16" spans="1:11" x14ac:dyDescent="0.25">
      <c r="A16" t="s">
        <v>1</v>
      </c>
      <c r="B16" t="s">
        <v>31</v>
      </c>
      <c r="C16" t="s">
        <v>21</v>
      </c>
      <c r="D16" s="11">
        <v>2464</v>
      </c>
      <c r="E16" s="2">
        <v>234</v>
      </c>
      <c r="F16">
        <f>VLOOKUP(adat[[#This Row],[Termék]],rejtett[],2,FALSE)</f>
        <v>13.15</v>
      </c>
      <c r="G16">
        <f>adat[[#This Row],[Előállítási költség]]*adat[[#This Row],[Darabsz]]</f>
        <v>3077.1</v>
      </c>
      <c r="I16" t="s">
        <v>17</v>
      </c>
      <c r="J16" s="5">
        <v>9</v>
      </c>
      <c r="K16" s="35"/>
    </row>
    <row r="17" spans="1:11" x14ac:dyDescent="0.25">
      <c r="A17" t="s">
        <v>1</v>
      </c>
      <c r="B17" t="s">
        <v>31</v>
      </c>
      <c r="C17" t="s">
        <v>25</v>
      </c>
      <c r="D17" s="11">
        <v>2114</v>
      </c>
      <c r="E17" s="2">
        <v>66</v>
      </c>
      <c r="F17">
        <f>VLOOKUP(adat[[#This Row],[Termék]],rejtett[],2,FALSE)</f>
        <v>7.16</v>
      </c>
      <c r="G17">
        <f>adat[[#This Row],[Előállítási költség]]*adat[[#This Row],[Darabsz]]</f>
        <v>472.56</v>
      </c>
      <c r="I17" t="s">
        <v>23</v>
      </c>
      <c r="J17" s="5">
        <v>16.73</v>
      </c>
      <c r="K17" s="35"/>
    </row>
    <row r="18" spans="1:11" x14ac:dyDescent="0.25">
      <c r="A18" t="s">
        <v>4</v>
      </c>
      <c r="B18" t="s">
        <v>33</v>
      </c>
      <c r="C18" t="s">
        <v>27</v>
      </c>
      <c r="D18" s="11">
        <v>7693</v>
      </c>
      <c r="E18" s="2">
        <v>87</v>
      </c>
      <c r="F18">
        <f>VLOOKUP(adat[[#This Row],[Termék]],rejtett[],2,FALSE)</f>
        <v>5.79</v>
      </c>
      <c r="G18">
        <f>adat[[#This Row],[Előállítási költség]]*adat[[#This Row],[Darabsz]]</f>
        <v>503.73</v>
      </c>
      <c r="I18" t="s">
        <v>10</v>
      </c>
      <c r="J18" s="5">
        <v>11.7</v>
      </c>
    </row>
    <row r="19" spans="1:11" x14ac:dyDescent="0.25">
      <c r="A19" t="s">
        <v>3</v>
      </c>
      <c r="B19" t="s">
        <v>30</v>
      </c>
      <c r="C19" t="s">
        <v>16</v>
      </c>
      <c r="D19" s="11">
        <v>15610</v>
      </c>
      <c r="E19" s="2">
        <v>339</v>
      </c>
      <c r="F19">
        <f>VLOOKUP(adat[[#This Row],[Termék]],rejtett[],2,FALSE)</f>
        <v>10.62</v>
      </c>
      <c r="G19">
        <f>adat[[#This Row],[Előállítási költség]]*adat[[#This Row],[Darabsz]]</f>
        <v>3600.18</v>
      </c>
      <c r="I19" t="s">
        <v>21</v>
      </c>
      <c r="J19" s="5">
        <v>13.15</v>
      </c>
      <c r="K19" s="35"/>
    </row>
    <row r="20" spans="1:11" x14ac:dyDescent="0.25">
      <c r="A20" t="s">
        <v>37</v>
      </c>
      <c r="B20" t="s">
        <v>30</v>
      </c>
      <c r="C20" t="s">
        <v>18</v>
      </c>
      <c r="D20" s="11">
        <v>336</v>
      </c>
      <c r="E20" s="2">
        <v>144</v>
      </c>
      <c r="F20">
        <f>VLOOKUP(adat[[#This Row],[Termék]],rejtett[],2,FALSE)</f>
        <v>9.77</v>
      </c>
      <c r="G20">
        <f>adat[[#This Row],[Előállítási költség]]*adat[[#This Row],[Darabsz]]</f>
        <v>1406.8799999999999</v>
      </c>
      <c r="I20" t="s">
        <v>12</v>
      </c>
      <c r="J20" s="5">
        <v>8.7899999999999991</v>
      </c>
    </row>
    <row r="21" spans="1:11" x14ac:dyDescent="0.25">
      <c r="A21" t="s">
        <v>0</v>
      </c>
      <c r="B21" t="s">
        <v>35</v>
      </c>
      <c r="C21" t="s">
        <v>16</v>
      </c>
      <c r="D21" s="11">
        <v>9443</v>
      </c>
      <c r="E21" s="2">
        <v>162</v>
      </c>
      <c r="F21">
        <f>VLOOKUP(adat[[#This Row],[Termék]],rejtett[],2,FALSE)</f>
        <v>10.62</v>
      </c>
      <c r="G21">
        <f>adat[[#This Row],[Előállítási költség]]*adat[[#This Row],[Darabsz]]</f>
        <v>1720.4399999999998</v>
      </c>
      <c r="I21" t="s">
        <v>26</v>
      </c>
      <c r="J21" s="5">
        <v>14.49</v>
      </c>
    </row>
    <row r="22" spans="1:11" x14ac:dyDescent="0.25">
      <c r="A22" t="s">
        <v>7</v>
      </c>
      <c r="B22" t="s">
        <v>30</v>
      </c>
      <c r="C22" t="s">
        <v>19</v>
      </c>
      <c r="D22" s="11">
        <v>8155</v>
      </c>
      <c r="E22" s="2">
        <v>90</v>
      </c>
      <c r="F22">
        <f>VLOOKUP(adat[[#This Row],[Termék]],rejtett[],2,FALSE)</f>
        <v>6.49</v>
      </c>
      <c r="G22">
        <f>adat[[#This Row],[Előállítási költség]]*adat[[#This Row],[Darabsz]]</f>
        <v>584.1</v>
      </c>
      <c r="I22" t="s">
        <v>28</v>
      </c>
      <c r="J22" s="5">
        <v>8.65</v>
      </c>
    </row>
    <row r="23" spans="1:11" x14ac:dyDescent="0.25">
      <c r="A23" t="s">
        <v>6</v>
      </c>
      <c r="B23" t="s">
        <v>34</v>
      </c>
      <c r="C23" t="s">
        <v>19</v>
      </c>
      <c r="D23" s="11">
        <v>1701</v>
      </c>
      <c r="E23" s="2">
        <v>234</v>
      </c>
      <c r="F23">
        <f>VLOOKUP(adat[[#This Row],[Termék]],rejtett[],2,FALSE)</f>
        <v>6.49</v>
      </c>
      <c r="G23">
        <f>adat[[#This Row],[Előállítási költség]]*adat[[#This Row],[Darabsz]]</f>
        <v>1518.66</v>
      </c>
      <c r="I23" t="s">
        <v>22</v>
      </c>
      <c r="J23" s="5">
        <v>5.6</v>
      </c>
      <c r="K23" s="35"/>
    </row>
    <row r="24" spans="1:11" x14ac:dyDescent="0.25">
      <c r="A24" t="s">
        <v>8</v>
      </c>
      <c r="B24" t="s">
        <v>34</v>
      </c>
      <c r="C24" t="s">
        <v>18</v>
      </c>
      <c r="D24" s="11">
        <v>2205</v>
      </c>
      <c r="E24" s="2">
        <v>141</v>
      </c>
      <c r="F24">
        <f>VLOOKUP(adat[[#This Row],[Termék]],rejtett[],2,FALSE)</f>
        <v>9.77</v>
      </c>
      <c r="G24">
        <f>adat[[#This Row],[Előállítási költség]]*adat[[#This Row],[Darabsz]]</f>
        <v>1377.57</v>
      </c>
    </row>
    <row r="25" spans="1:11" x14ac:dyDescent="0.25">
      <c r="A25" t="s">
        <v>6</v>
      </c>
      <c r="B25" t="s">
        <v>33</v>
      </c>
      <c r="C25" t="s">
        <v>15</v>
      </c>
      <c r="D25" s="11">
        <v>1771</v>
      </c>
      <c r="E25" s="2">
        <v>204</v>
      </c>
      <c r="F25">
        <f>VLOOKUP(adat[[#This Row],[Termék]],rejtett[],2,FALSE)</f>
        <v>7.64</v>
      </c>
      <c r="G25">
        <f>adat[[#This Row],[Előállítási költség]]*adat[[#This Row],[Darabsz]]</f>
        <v>1558.56</v>
      </c>
    </row>
    <row r="26" spans="1:11" x14ac:dyDescent="0.25">
      <c r="A26" t="s">
        <v>37</v>
      </c>
      <c r="B26" t="s">
        <v>31</v>
      </c>
      <c r="C26" t="s">
        <v>11</v>
      </c>
      <c r="D26" s="11">
        <v>2114</v>
      </c>
      <c r="E26" s="2">
        <v>186</v>
      </c>
      <c r="F26">
        <f>VLOOKUP(adat[[#This Row],[Termék]],rejtett[],2,FALSE)</f>
        <v>11.73</v>
      </c>
      <c r="G26">
        <f>adat[[#This Row],[Előállítási költség]]*adat[[#This Row],[Darabsz]]</f>
        <v>2181.7800000000002</v>
      </c>
    </row>
    <row r="27" spans="1:11" x14ac:dyDescent="0.25">
      <c r="A27" t="s">
        <v>37</v>
      </c>
      <c r="B27" t="s">
        <v>32</v>
      </c>
      <c r="C27" t="s">
        <v>9</v>
      </c>
      <c r="D27" s="11">
        <v>10311</v>
      </c>
      <c r="E27" s="2">
        <v>231</v>
      </c>
      <c r="F27">
        <f>VLOOKUP(adat[[#This Row],[Termék]],rejtett[],2,FALSE)</f>
        <v>9.33</v>
      </c>
      <c r="G27">
        <f>adat[[#This Row],[Előállítási költség]]*adat[[#This Row],[Darabsz]]</f>
        <v>2155.23</v>
      </c>
    </row>
    <row r="28" spans="1:11" x14ac:dyDescent="0.25">
      <c r="A28" t="s">
        <v>1</v>
      </c>
      <c r="B28" t="s">
        <v>35</v>
      </c>
      <c r="C28" t="s">
        <v>12</v>
      </c>
      <c r="D28" s="11">
        <v>21</v>
      </c>
      <c r="E28" s="2">
        <v>168</v>
      </c>
      <c r="F28">
        <f>VLOOKUP(adat[[#This Row],[Termék]],rejtett[],2,FALSE)</f>
        <v>8.7899999999999991</v>
      </c>
      <c r="G28">
        <f>adat[[#This Row],[Előállítási költség]]*adat[[#This Row],[Darabsz]]</f>
        <v>1476.7199999999998</v>
      </c>
    </row>
    <row r="29" spans="1:11" x14ac:dyDescent="0.25">
      <c r="A29" t="s">
        <v>8</v>
      </c>
      <c r="B29" t="s">
        <v>31</v>
      </c>
      <c r="C29" t="s">
        <v>16</v>
      </c>
      <c r="D29" s="11">
        <v>1974</v>
      </c>
      <c r="E29" s="2">
        <v>195</v>
      </c>
      <c r="F29">
        <f>VLOOKUP(adat[[#This Row],[Termék]],rejtett[],2,FALSE)</f>
        <v>10.62</v>
      </c>
      <c r="G29">
        <f>adat[[#This Row],[Előállítási költség]]*adat[[#This Row],[Darabsz]]</f>
        <v>2070.8999999999996</v>
      </c>
    </row>
    <row r="30" spans="1:11" x14ac:dyDescent="0.25">
      <c r="A30" t="s">
        <v>3</v>
      </c>
      <c r="B30" t="s">
        <v>32</v>
      </c>
      <c r="C30" t="s">
        <v>19</v>
      </c>
      <c r="D30" s="11">
        <v>6314</v>
      </c>
      <c r="E30" s="2">
        <v>15</v>
      </c>
      <c r="F30">
        <f>VLOOKUP(adat[[#This Row],[Termék]],rejtett[],2,FALSE)</f>
        <v>6.49</v>
      </c>
      <c r="G30">
        <f>adat[[#This Row],[Előállítási költség]]*adat[[#This Row],[Darabsz]]</f>
        <v>97.350000000000009</v>
      </c>
    </row>
    <row r="31" spans="1:11" x14ac:dyDescent="0.25">
      <c r="A31" t="s">
        <v>8</v>
      </c>
      <c r="B31" t="s">
        <v>33</v>
      </c>
      <c r="C31" t="s">
        <v>19</v>
      </c>
      <c r="D31" s="11">
        <v>4683</v>
      </c>
      <c r="E31" s="2">
        <v>30</v>
      </c>
      <c r="F31">
        <f>VLOOKUP(adat[[#This Row],[Termék]],rejtett[],2,FALSE)</f>
        <v>6.49</v>
      </c>
      <c r="G31">
        <f>adat[[#This Row],[Előállítási költség]]*adat[[#This Row],[Darabsz]]</f>
        <v>194.70000000000002</v>
      </c>
    </row>
    <row r="32" spans="1:11" x14ac:dyDescent="0.25">
      <c r="A32" t="s">
        <v>37</v>
      </c>
      <c r="B32" t="s">
        <v>33</v>
      </c>
      <c r="C32" t="s">
        <v>20</v>
      </c>
      <c r="D32" s="11">
        <v>6398</v>
      </c>
      <c r="E32" s="2">
        <v>102</v>
      </c>
      <c r="F32">
        <f>VLOOKUP(adat[[#This Row],[Termék]],rejtett[],2,FALSE)</f>
        <v>4.97</v>
      </c>
      <c r="G32">
        <f>adat[[#This Row],[Előállítási költség]]*adat[[#This Row],[Darabsz]]</f>
        <v>506.94</v>
      </c>
    </row>
    <row r="33" spans="1:7" x14ac:dyDescent="0.25">
      <c r="A33" t="s">
        <v>0</v>
      </c>
      <c r="B33" t="s">
        <v>31</v>
      </c>
      <c r="C33" t="s">
        <v>15</v>
      </c>
      <c r="D33" s="11">
        <v>553</v>
      </c>
      <c r="E33" s="2">
        <v>15</v>
      </c>
      <c r="F33">
        <f>VLOOKUP(adat[[#This Row],[Termék]],rejtett[],2,FALSE)</f>
        <v>7.64</v>
      </c>
      <c r="G33">
        <f>adat[[#This Row],[Előállítási költség]]*adat[[#This Row],[Darabsz]]</f>
        <v>114.6</v>
      </c>
    </row>
    <row r="34" spans="1:7" x14ac:dyDescent="0.25">
      <c r="A34" t="s">
        <v>6</v>
      </c>
      <c r="B34" t="s">
        <v>35</v>
      </c>
      <c r="C34" t="s">
        <v>26</v>
      </c>
      <c r="D34" s="11">
        <v>7021</v>
      </c>
      <c r="E34" s="2">
        <v>183</v>
      </c>
      <c r="F34">
        <f>VLOOKUP(adat[[#This Row],[Termék]],rejtett[],2,FALSE)</f>
        <v>14.49</v>
      </c>
      <c r="G34">
        <f>adat[[#This Row],[Előállítási költség]]*adat[[#This Row],[Darabsz]]</f>
        <v>2651.67</v>
      </c>
    </row>
    <row r="35" spans="1:7" x14ac:dyDescent="0.25">
      <c r="A35" t="s">
        <v>36</v>
      </c>
      <c r="B35" t="s">
        <v>35</v>
      </c>
      <c r="C35" t="s">
        <v>18</v>
      </c>
      <c r="D35" s="11">
        <v>5817</v>
      </c>
      <c r="E35" s="2">
        <v>12</v>
      </c>
      <c r="F35">
        <f>VLOOKUP(adat[[#This Row],[Termék]],rejtett[],2,FALSE)</f>
        <v>9.77</v>
      </c>
      <c r="G35">
        <f>adat[[#This Row],[Előállítási költség]]*adat[[#This Row],[Darabsz]]</f>
        <v>117.24</v>
      </c>
    </row>
    <row r="36" spans="1:7" x14ac:dyDescent="0.25">
      <c r="A36" t="s">
        <v>37</v>
      </c>
      <c r="B36" t="s">
        <v>35</v>
      </c>
      <c r="C36" t="s">
        <v>10</v>
      </c>
      <c r="D36" s="11">
        <v>3976</v>
      </c>
      <c r="E36" s="2">
        <v>72</v>
      </c>
      <c r="F36">
        <f>VLOOKUP(adat[[#This Row],[Termék]],rejtett[],2,FALSE)</f>
        <v>11.7</v>
      </c>
      <c r="G36">
        <f>adat[[#This Row],[Előállítási költség]]*adat[[#This Row],[Darabsz]]</f>
        <v>842.4</v>
      </c>
    </row>
    <row r="37" spans="1:7" x14ac:dyDescent="0.25">
      <c r="A37" t="s">
        <v>4</v>
      </c>
      <c r="B37" t="s">
        <v>34</v>
      </c>
      <c r="C37" t="s">
        <v>23</v>
      </c>
      <c r="D37" s="11">
        <v>1134</v>
      </c>
      <c r="E37" s="2">
        <v>282</v>
      </c>
      <c r="F37">
        <f>VLOOKUP(adat[[#This Row],[Termék]],rejtett[],2,FALSE)</f>
        <v>16.73</v>
      </c>
      <c r="G37">
        <f>adat[[#This Row],[Előállítási költség]]*adat[[#This Row],[Darabsz]]</f>
        <v>4717.8599999999997</v>
      </c>
    </row>
    <row r="38" spans="1:7" x14ac:dyDescent="0.25">
      <c r="A38" t="s">
        <v>0</v>
      </c>
      <c r="B38" t="s">
        <v>35</v>
      </c>
      <c r="C38" t="s">
        <v>24</v>
      </c>
      <c r="D38" s="11">
        <v>6027</v>
      </c>
      <c r="E38" s="2">
        <v>144</v>
      </c>
      <c r="F38">
        <f>VLOOKUP(adat[[#This Row],[Termék]],rejtett[],2,FALSE)</f>
        <v>10.38</v>
      </c>
      <c r="G38">
        <f>adat[[#This Row],[Előállítási költség]]*adat[[#This Row],[Darabsz]]</f>
        <v>1494.72</v>
      </c>
    </row>
    <row r="39" spans="1:7" x14ac:dyDescent="0.25">
      <c r="A39" t="s">
        <v>4</v>
      </c>
      <c r="B39" t="s">
        <v>33</v>
      </c>
      <c r="C39" t="s">
        <v>12</v>
      </c>
      <c r="D39" s="11">
        <v>1904</v>
      </c>
      <c r="E39" s="2">
        <v>405</v>
      </c>
      <c r="F39">
        <f>VLOOKUP(adat[[#This Row],[Termék]],rejtett[],2,FALSE)</f>
        <v>8.7899999999999991</v>
      </c>
      <c r="G39">
        <f>adat[[#This Row],[Előállítási költség]]*adat[[#This Row],[Darabsz]]</f>
        <v>3559.95</v>
      </c>
    </row>
    <row r="40" spans="1:7" x14ac:dyDescent="0.25">
      <c r="A40" t="s">
        <v>5</v>
      </c>
      <c r="B40" t="s">
        <v>30</v>
      </c>
      <c r="C40" t="s">
        <v>28</v>
      </c>
      <c r="D40" s="11">
        <v>3262</v>
      </c>
      <c r="E40" s="2">
        <v>75</v>
      </c>
      <c r="F40">
        <f>VLOOKUP(adat[[#This Row],[Termék]],rejtett[],2,FALSE)</f>
        <v>8.65</v>
      </c>
      <c r="G40">
        <f>adat[[#This Row],[Előállítási költség]]*adat[[#This Row],[Darabsz]]</f>
        <v>648.75</v>
      </c>
    </row>
    <row r="41" spans="1:7" x14ac:dyDescent="0.25">
      <c r="A41" t="s">
        <v>36</v>
      </c>
      <c r="B41" t="s">
        <v>30</v>
      </c>
      <c r="C41" t="s">
        <v>23</v>
      </c>
      <c r="D41" s="11">
        <v>2289</v>
      </c>
      <c r="E41" s="2">
        <v>135</v>
      </c>
      <c r="F41">
        <f>VLOOKUP(adat[[#This Row],[Termék]],rejtett[],2,FALSE)</f>
        <v>16.73</v>
      </c>
      <c r="G41">
        <f>adat[[#This Row],[Előállítási költség]]*adat[[#This Row],[Darabsz]]</f>
        <v>2258.5500000000002</v>
      </c>
    </row>
    <row r="42" spans="1:7" x14ac:dyDescent="0.25">
      <c r="A42" t="s">
        <v>3</v>
      </c>
      <c r="B42" t="s">
        <v>30</v>
      </c>
      <c r="C42" t="s">
        <v>23</v>
      </c>
      <c r="D42" s="11">
        <v>6986</v>
      </c>
      <c r="E42" s="2">
        <v>21</v>
      </c>
      <c r="F42">
        <f>VLOOKUP(adat[[#This Row],[Termék]],rejtett[],2,FALSE)</f>
        <v>16.73</v>
      </c>
      <c r="G42">
        <f>adat[[#This Row],[Előállítási költség]]*adat[[#This Row],[Darabsz]]</f>
        <v>351.33</v>
      </c>
    </row>
    <row r="43" spans="1:7" x14ac:dyDescent="0.25">
      <c r="A43" t="s">
        <v>0</v>
      </c>
      <c r="B43" t="s">
        <v>34</v>
      </c>
      <c r="C43" t="s">
        <v>19</v>
      </c>
      <c r="D43" s="11">
        <v>4417</v>
      </c>
      <c r="E43" s="2">
        <v>153</v>
      </c>
      <c r="F43">
        <f>VLOOKUP(adat[[#This Row],[Termék]],rejtett[],2,FALSE)</f>
        <v>6.49</v>
      </c>
      <c r="G43">
        <f>adat[[#This Row],[Előállítási költség]]*adat[[#This Row],[Darabsz]]</f>
        <v>992.97</v>
      </c>
    </row>
    <row r="44" spans="1:7" x14ac:dyDescent="0.25">
      <c r="A44" t="s">
        <v>4</v>
      </c>
      <c r="B44" t="s">
        <v>30</v>
      </c>
      <c r="C44" t="s">
        <v>11</v>
      </c>
      <c r="D44" s="11">
        <v>1442</v>
      </c>
      <c r="E44" s="2">
        <v>15</v>
      </c>
      <c r="F44">
        <f>VLOOKUP(adat[[#This Row],[Termék]],rejtett[],2,FALSE)</f>
        <v>11.73</v>
      </c>
      <c r="G44">
        <f>adat[[#This Row],[Előállítási költség]]*adat[[#This Row],[Darabsz]]</f>
        <v>175.95000000000002</v>
      </c>
    </row>
    <row r="45" spans="1:7" x14ac:dyDescent="0.25">
      <c r="A45" t="s">
        <v>1</v>
      </c>
      <c r="B45" t="s">
        <v>31</v>
      </c>
      <c r="C45" t="s">
        <v>10</v>
      </c>
      <c r="D45" s="11">
        <v>2415</v>
      </c>
      <c r="E45" s="2">
        <v>255</v>
      </c>
      <c r="F45">
        <f>VLOOKUP(adat[[#This Row],[Termék]],rejtett[],2,FALSE)</f>
        <v>11.7</v>
      </c>
      <c r="G45">
        <f>adat[[#This Row],[Előállítási költség]]*adat[[#This Row],[Darabsz]]</f>
        <v>2983.5</v>
      </c>
    </row>
    <row r="46" spans="1:7" x14ac:dyDescent="0.25">
      <c r="A46" t="s">
        <v>0</v>
      </c>
      <c r="B46" t="s">
        <v>33</v>
      </c>
      <c r="C46" t="s">
        <v>15</v>
      </c>
      <c r="D46" s="11">
        <v>238</v>
      </c>
      <c r="E46" s="2">
        <v>18</v>
      </c>
      <c r="F46">
        <f>VLOOKUP(adat[[#This Row],[Termék]],rejtett[],2,FALSE)</f>
        <v>7.64</v>
      </c>
      <c r="G46">
        <f>adat[[#This Row],[Előállítási költség]]*adat[[#This Row],[Darabsz]]</f>
        <v>137.51999999999998</v>
      </c>
    </row>
    <row r="47" spans="1:7" x14ac:dyDescent="0.25">
      <c r="A47" t="s">
        <v>4</v>
      </c>
      <c r="B47" t="s">
        <v>33</v>
      </c>
      <c r="C47" t="s">
        <v>19</v>
      </c>
      <c r="D47" s="11">
        <v>4949</v>
      </c>
      <c r="E47" s="2">
        <v>189</v>
      </c>
      <c r="F47">
        <f>VLOOKUP(adat[[#This Row],[Termék]],rejtett[],2,FALSE)</f>
        <v>6.49</v>
      </c>
      <c r="G47">
        <f>adat[[#This Row],[Előállítási költség]]*adat[[#This Row],[Darabsz]]</f>
        <v>1226.6100000000001</v>
      </c>
    </row>
    <row r="48" spans="1:7" x14ac:dyDescent="0.25">
      <c r="A48" t="s">
        <v>3</v>
      </c>
      <c r="B48" t="s">
        <v>34</v>
      </c>
      <c r="C48" t="s">
        <v>28</v>
      </c>
      <c r="D48" s="11">
        <v>5075</v>
      </c>
      <c r="E48" s="2">
        <v>21</v>
      </c>
      <c r="F48">
        <f>VLOOKUP(adat[[#This Row],[Termék]],rejtett[],2,FALSE)</f>
        <v>8.65</v>
      </c>
      <c r="G48">
        <f>adat[[#This Row],[Előállítási költség]]*adat[[#This Row],[Darabsz]]</f>
        <v>181.65</v>
      </c>
    </row>
    <row r="49" spans="1:7" x14ac:dyDescent="0.25">
      <c r="A49" t="s">
        <v>1</v>
      </c>
      <c r="B49" t="s">
        <v>32</v>
      </c>
      <c r="C49" t="s">
        <v>12</v>
      </c>
      <c r="D49" s="11">
        <v>9198</v>
      </c>
      <c r="E49" s="2">
        <v>36</v>
      </c>
      <c r="F49">
        <f>VLOOKUP(adat[[#This Row],[Termék]],rejtett[],2,FALSE)</f>
        <v>8.7899999999999991</v>
      </c>
      <c r="G49">
        <f>adat[[#This Row],[Előállítási költség]]*adat[[#This Row],[Darabsz]]</f>
        <v>316.43999999999994</v>
      </c>
    </row>
    <row r="50" spans="1:7" x14ac:dyDescent="0.25">
      <c r="A50" t="s">
        <v>4</v>
      </c>
      <c r="B50" t="s">
        <v>30</v>
      </c>
      <c r="C50" t="s">
        <v>25</v>
      </c>
      <c r="D50" s="11">
        <v>3339</v>
      </c>
      <c r="E50" s="2">
        <v>75</v>
      </c>
      <c r="F50">
        <f>VLOOKUP(adat[[#This Row],[Termék]],rejtett[],2,FALSE)</f>
        <v>7.16</v>
      </c>
      <c r="G50">
        <f>adat[[#This Row],[Előállítási költség]]*adat[[#This Row],[Darabsz]]</f>
        <v>537</v>
      </c>
    </row>
    <row r="51" spans="1:7" x14ac:dyDescent="0.25">
      <c r="A51" t="s">
        <v>36</v>
      </c>
      <c r="B51" t="s">
        <v>30</v>
      </c>
      <c r="C51" t="s">
        <v>13</v>
      </c>
      <c r="D51" s="11">
        <v>5019</v>
      </c>
      <c r="E51" s="2">
        <v>156</v>
      </c>
      <c r="F51">
        <f>VLOOKUP(adat[[#This Row],[Termék]],rejtett[],2,FALSE)</f>
        <v>3.11</v>
      </c>
      <c r="G51">
        <f>adat[[#This Row],[Előállítási költség]]*adat[[#This Row],[Darabsz]]</f>
        <v>485.15999999999997</v>
      </c>
    </row>
    <row r="52" spans="1:7" x14ac:dyDescent="0.25">
      <c r="A52" t="s">
        <v>3</v>
      </c>
      <c r="B52" t="s">
        <v>32</v>
      </c>
      <c r="C52" t="s">
        <v>12</v>
      </c>
      <c r="D52" s="11">
        <v>16184</v>
      </c>
      <c r="E52" s="2">
        <v>39</v>
      </c>
      <c r="F52">
        <f>VLOOKUP(adat[[#This Row],[Termék]],rejtett[],2,FALSE)</f>
        <v>8.7899999999999991</v>
      </c>
      <c r="G52">
        <f>adat[[#This Row],[Előállítási költség]]*adat[[#This Row],[Darabsz]]</f>
        <v>342.80999999999995</v>
      </c>
    </row>
    <row r="53" spans="1:7" x14ac:dyDescent="0.25">
      <c r="A53" t="s">
        <v>4</v>
      </c>
      <c r="B53" t="s">
        <v>32</v>
      </c>
      <c r="C53" t="s">
        <v>17</v>
      </c>
      <c r="D53" s="11">
        <v>497</v>
      </c>
      <c r="E53" s="2">
        <v>63</v>
      </c>
      <c r="F53">
        <f>VLOOKUP(adat[[#This Row],[Termék]],rejtett[],2,FALSE)</f>
        <v>9</v>
      </c>
      <c r="G53">
        <f>adat[[#This Row],[Előállítási költség]]*adat[[#This Row],[Darabsz]]</f>
        <v>567</v>
      </c>
    </row>
    <row r="54" spans="1:7" x14ac:dyDescent="0.25">
      <c r="A54" t="s">
        <v>0</v>
      </c>
      <c r="B54" t="s">
        <v>32</v>
      </c>
      <c r="C54" t="s">
        <v>25</v>
      </c>
      <c r="D54" s="11">
        <v>8211</v>
      </c>
      <c r="E54" s="2">
        <v>75</v>
      </c>
      <c r="F54">
        <f>VLOOKUP(adat[[#This Row],[Termék]],rejtett[],2,FALSE)</f>
        <v>7.16</v>
      </c>
      <c r="G54">
        <f>adat[[#This Row],[Előállítási költség]]*adat[[#This Row],[Darabsz]]</f>
        <v>537</v>
      </c>
    </row>
    <row r="55" spans="1:7" x14ac:dyDescent="0.25">
      <c r="A55" t="s">
        <v>0</v>
      </c>
      <c r="B55" t="s">
        <v>34</v>
      </c>
      <c r="C55" t="s">
        <v>24</v>
      </c>
      <c r="D55" s="11">
        <v>6580</v>
      </c>
      <c r="E55" s="2">
        <v>183</v>
      </c>
      <c r="F55">
        <f>VLOOKUP(adat[[#This Row],[Termék]],rejtett[],2,FALSE)</f>
        <v>10.38</v>
      </c>
      <c r="G55">
        <f>adat[[#This Row],[Előállítási költség]]*adat[[#This Row],[Darabsz]]</f>
        <v>1899.5400000000002</v>
      </c>
    </row>
    <row r="56" spans="1:7" x14ac:dyDescent="0.25">
      <c r="A56" t="s">
        <v>37</v>
      </c>
      <c r="B56" t="s">
        <v>31</v>
      </c>
      <c r="C56" t="s">
        <v>9</v>
      </c>
      <c r="D56" s="11">
        <v>4760</v>
      </c>
      <c r="E56" s="2">
        <v>69</v>
      </c>
      <c r="F56">
        <f>VLOOKUP(adat[[#This Row],[Termék]],rejtett[],2,FALSE)</f>
        <v>9.33</v>
      </c>
      <c r="G56">
        <f>adat[[#This Row],[Előállítási költség]]*adat[[#This Row],[Darabsz]]</f>
        <v>643.77</v>
      </c>
    </row>
    <row r="57" spans="1:7" x14ac:dyDescent="0.25">
      <c r="A57" t="s">
        <v>36</v>
      </c>
      <c r="B57" t="s">
        <v>32</v>
      </c>
      <c r="C57" t="s">
        <v>21</v>
      </c>
      <c r="D57" s="11">
        <v>5439</v>
      </c>
      <c r="E57" s="2">
        <v>30</v>
      </c>
      <c r="F57">
        <f>VLOOKUP(adat[[#This Row],[Termék]],rejtett[],2,FALSE)</f>
        <v>13.15</v>
      </c>
      <c r="G57">
        <f>adat[[#This Row],[Előállítási költség]]*adat[[#This Row],[Darabsz]]</f>
        <v>394.5</v>
      </c>
    </row>
    <row r="58" spans="1:7" x14ac:dyDescent="0.25">
      <c r="A58" t="s">
        <v>37</v>
      </c>
      <c r="B58" t="s">
        <v>30</v>
      </c>
      <c r="C58" t="s">
        <v>13</v>
      </c>
      <c r="D58" s="11">
        <v>1463</v>
      </c>
      <c r="E58" s="2">
        <v>39</v>
      </c>
      <c r="F58">
        <f>VLOOKUP(adat[[#This Row],[Termék]],rejtett[],2,FALSE)</f>
        <v>3.11</v>
      </c>
      <c r="G58">
        <f>adat[[#This Row],[Előállítási költség]]*adat[[#This Row],[Darabsz]]</f>
        <v>121.28999999999999</v>
      </c>
    </row>
    <row r="59" spans="1:7" x14ac:dyDescent="0.25">
      <c r="A59" t="s">
        <v>1</v>
      </c>
      <c r="B59" t="s">
        <v>30</v>
      </c>
      <c r="C59" t="s">
        <v>28</v>
      </c>
      <c r="D59" s="11">
        <v>7777</v>
      </c>
      <c r="E59" s="2">
        <v>504</v>
      </c>
      <c r="F59">
        <f>VLOOKUP(adat[[#This Row],[Termék]],rejtett[],2,FALSE)</f>
        <v>8.65</v>
      </c>
      <c r="G59">
        <f>adat[[#This Row],[Előállítási költség]]*adat[[#This Row],[Darabsz]]</f>
        <v>4359.6000000000004</v>
      </c>
    </row>
    <row r="60" spans="1:7" x14ac:dyDescent="0.25">
      <c r="A60" t="s">
        <v>7</v>
      </c>
      <c r="B60" t="s">
        <v>33</v>
      </c>
      <c r="C60" t="s">
        <v>25</v>
      </c>
      <c r="D60" s="11">
        <v>1085</v>
      </c>
      <c r="E60" s="2">
        <v>273</v>
      </c>
      <c r="F60">
        <f>VLOOKUP(adat[[#This Row],[Termék]],rejtett[],2,FALSE)</f>
        <v>7.16</v>
      </c>
      <c r="G60">
        <f>adat[[#This Row],[Előállítási költség]]*adat[[#This Row],[Darabsz]]</f>
        <v>1954.68</v>
      </c>
    </row>
    <row r="61" spans="1:7" x14ac:dyDescent="0.25">
      <c r="A61" t="s">
        <v>3</v>
      </c>
      <c r="B61" t="s">
        <v>33</v>
      </c>
      <c r="C61" t="s">
        <v>27</v>
      </c>
      <c r="D61" s="11">
        <v>182</v>
      </c>
      <c r="E61" s="2">
        <v>48</v>
      </c>
      <c r="F61">
        <f>VLOOKUP(adat[[#This Row],[Termék]],rejtett[],2,FALSE)</f>
        <v>5.79</v>
      </c>
      <c r="G61">
        <f>adat[[#This Row],[Előállítási költség]]*adat[[#This Row],[Darabsz]]</f>
        <v>277.92</v>
      </c>
    </row>
    <row r="62" spans="1:7" x14ac:dyDescent="0.25">
      <c r="A62" t="s">
        <v>4</v>
      </c>
      <c r="B62" t="s">
        <v>30</v>
      </c>
      <c r="C62" t="s">
        <v>23</v>
      </c>
      <c r="D62" s="11">
        <v>4242</v>
      </c>
      <c r="E62" s="2">
        <v>207</v>
      </c>
      <c r="F62">
        <f>VLOOKUP(adat[[#This Row],[Termék]],rejtett[],2,FALSE)</f>
        <v>16.73</v>
      </c>
      <c r="G62">
        <f>adat[[#This Row],[Előállítási költség]]*adat[[#This Row],[Darabsz]]</f>
        <v>3463.11</v>
      </c>
    </row>
    <row r="63" spans="1:7" x14ac:dyDescent="0.25">
      <c r="A63" t="s">
        <v>4</v>
      </c>
      <c r="B63" t="s">
        <v>32</v>
      </c>
      <c r="C63" t="s">
        <v>28</v>
      </c>
      <c r="D63" s="11">
        <v>6118</v>
      </c>
      <c r="E63" s="2">
        <v>9</v>
      </c>
      <c r="F63">
        <f>VLOOKUP(adat[[#This Row],[Termék]],rejtett[],2,FALSE)</f>
        <v>8.65</v>
      </c>
      <c r="G63">
        <f>adat[[#This Row],[Előállítási költség]]*adat[[#This Row],[Darabsz]]</f>
        <v>77.850000000000009</v>
      </c>
    </row>
    <row r="64" spans="1:7" x14ac:dyDescent="0.25">
      <c r="A64" t="s">
        <v>8</v>
      </c>
      <c r="B64" t="s">
        <v>32</v>
      </c>
      <c r="C64" t="s">
        <v>19</v>
      </c>
      <c r="D64" s="11">
        <v>2317</v>
      </c>
      <c r="E64" s="2">
        <v>261</v>
      </c>
      <c r="F64">
        <f>VLOOKUP(adat[[#This Row],[Termék]],rejtett[],2,FALSE)</f>
        <v>6.49</v>
      </c>
      <c r="G64">
        <f>adat[[#This Row],[Előállítási költség]]*adat[[#This Row],[Darabsz]]</f>
        <v>1693.89</v>
      </c>
    </row>
    <row r="65" spans="1:7" x14ac:dyDescent="0.25">
      <c r="A65" t="s">
        <v>4</v>
      </c>
      <c r="B65" t="s">
        <v>34</v>
      </c>
      <c r="C65" t="s">
        <v>12</v>
      </c>
      <c r="D65" s="11">
        <v>938</v>
      </c>
      <c r="E65" s="2">
        <v>6</v>
      </c>
      <c r="F65">
        <f>VLOOKUP(adat[[#This Row],[Termék]],rejtett[],2,FALSE)</f>
        <v>8.7899999999999991</v>
      </c>
      <c r="G65">
        <f>adat[[#This Row],[Előállítási költség]]*adat[[#This Row],[Darabsz]]</f>
        <v>52.739999999999995</v>
      </c>
    </row>
    <row r="66" spans="1:7" x14ac:dyDescent="0.25">
      <c r="A66" t="s">
        <v>6</v>
      </c>
      <c r="B66" t="s">
        <v>33</v>
      </c>
      <c r="C66" t="s">
        <v>11</v>
      </c>
      <c r="D66" s="11">
        <v>9709</v>
      </c>
      <c r="E66" s="2">
        <v>30</v>
      </c>
      <c r="F66">
        <f>VLOOKUP(adat[[#This Row],[Termék]],rejtett[],2,FALSE)</f>
        <v>11.73</v>
      </c>
      <c r="G66">
        <f>adat[[#This Row],[Előállítási költség]]*adat[[#This Row],[Darabsz]]</f>
        <v>351.90000000000003</v>
      </c>
    </row>
    <row r="67" spans="1:7" x14ac:dyDescent="0.25">
      <c r="A67" t="s">
        <v>5</v>
      </c>
      <c r="B67" t="s">
        <v>30</v>
      </c>
      <c r="C67" t="s">
        <v>16</v>
      </c>
      <c r="D67" s="11">
        <v>2205</v>
      </c>
      <c r="E67" s="2">
        <v>138</v>
      </c>
      <c r="F67">
        <f>VLOOKUP(adat[[#This Row],[Termék]],rejtett[],2,FALSE)</f>
        <v>10.62</v>
      </c>
      <c r="G67">
        <f>adat[[#This Row],[Előállítási költség]]*adat[[#This Row],[Darabsz]]</f>
        <v>1465.56</v>
      </c>
    </row>
    <row r="68" spans="1:7" x14ac:dyDescent="0.25">
      <c r="A68" t="s">
        <v>5</v>
      </c>
      <c r="B68" t="s">
        <v>33</v>
      </c>
      <c r="C68" t="s">
        <v>13</v>
      </c>
      <c r="D68" s="11">
        <v>4487</v>
      </c>
      <c r="E68" s="2">
        <v>111</v>
      </c>
      <c r="F68">
        <f>VLOOKUP(adat[[#This Row],[Termék]],rejtett[],2,FALSE)</f>
        <v>3.11</v>
      </c>
      <c r="G68">
        <f>adat[[#This Row],[Előállítási költség]]*adat[[#This Row],[Darabsz]]</f>
        <v>345.21</v>
      </c>
    </row>
    <row r="69" spans="1:7" x14ac:dyDescent="0.25">
      <c r="A69" t="s">
        <v>3</v>
      </c>
      <c r="B69" t="s">
        <v>31</v>
      </c>
      <c r="C69" t="s">
        <v>14</v>
      </c>
      <c r="D69" s="11">
        <v>2415</v>
      </c>
      <c r="E69" s="2">
        <v>15</v>
      </c>
      <c r="F69">
        <f>VLOOKUP(adat[[#This Row],[Termék]],rejtett[],2,FALSE)</f>
        <v>6.47</v>
      </c>
      <c r="G69">
        <f>adat[[#This Row],[Előállítási költség]]*adat[[#This Row],[Darabsz]]</f>
        <v>97.05</v>
      </c>
    </row>
    <row r="70" spans="1:7" x14ac:dyDescent="0.25">
      <c r="A70" t="s">
        <v>36</v>
      </c>
      <c r="B70" t="s">
        <v>30</v>
      </c>
      <c r="C70" t="s">
        <v>15</v>
      </c>
      <c r="D70" s="11">
        <v>4018</v>
      </c>
      <c r="E70" s="2">
        <v>162</v>
      </c>
      <c r="F70">
        <f>VLOOKUP(adat[[#This Row],[Termék]],rejtett[],2,FALSE)</f>
        <v>7.64</v>
      </c>
      <c r="G70">
        <f>adat[[#This Row],[Előállítási költség]]*adat[[#This Row],[Darabsz]]</f>
        <v>1237.6799999999998</v>
      </c>
    </row>
    <row r="71" spans="1:7" x14ac:dyDescent="0.25">
      <c r="A71" t="s">
        <v>3</v>
      </c>
      <c r="B71" t="s">
        <v>30</v>
      </c>
      <c r="C71" t="s">
        <v>15</v>
      </c>
      <c r="D71" s="11">
        <v>861</v>
      </c>
      <c r="E71" s="2">
        <v>195</v>
      </c>
      <c r="F71">
        <f>VLOOKUP(adat[[#This Row],[Termék]],rejtett[],2,FALSE)</f>
        <v>7.64</v>
      </c>
      <c r="G71">
        <f>adat[[#This Row],[Előállítási költség]]*adat[[#This Row],[Darabsz]]</f>
        <v>1489.8</v>
      </c>
    </row>
    <row r="72" spans="1:7" x14ac:dyDescent="0.25">
      <c r="A72" t="s">
        <v>8</v>
      </c>
      <c r="B72" t="s">
        <v>34</v>
      </c>
      <c r="C72" t="s">
        <v>10</v>
      </c>
      <c r="D72" s="11">
        <v>5586</v>
      </c>
      <c r="E72" s="2">
        <v>525</v>
      </c>
      <c r="F72">
        <f>VLOOKUP(adat[[#This Row],[Termék]],rejtett[],2,FALSE)</f>
        <v>11.7</v>
      </c>
      <c r="G72">
        <f>adat[[#This Row],[Előállítási költség]]*adat[[#This Row],[Darabsz]]</f>
        <v>6142.5</v>
      </c>
    </row>
    <row r="73" spans="1:7" x14ac:dyDescent="0.25">
      <c r="A73" t="s">
        <v>5</v>
      </c>
      <c r="B73" t="s">
        <v>30</v>
      </c>
      <c r="C73" t="s">
        <v>29</v>
      </c>
      <c r="D73" s="11">
        <v>2226</v>
      </c>
      <c r="E73" s="2">
        <v>48</v>
      </c>
      <c r="F73">
        <f>VLOOKUP(adat[[#This Row],[Termék]],rejtett[],2,FALSE)</f>
        <v>12.37</v>
      </c>
      <c r="G73">
        <f>adat[[#This Row],[Előállítási költség]]*adat[[#This Row],[Darabsz]]</f>
        <v>593.76</v>
      </c>
    </row>
    <row r="74" spans="1:7" x14ac:dyDescent="0.25">
      <c r="A74" t="s">
        <v>7</v>
      </c>
      <c r="B74" t="s">
        <v>30</v>
      </c>
      <c r="C74" t="s">
        <v>24</v>
      </c>
      <c r="D74" s="11">
        <v>14329</v>
      </c>
      <c r="E74" s="2">
        <v>150</v>
      </c>
      <c r="F74">
        <f>VLOOKUP(adat[[#This Row],[Termék]],rejtett[],2,FALSE)</f>
        <v>10.38</v>
      </c>
      <c r="G74">
        <f>adat[[#This Row],[Előállítási költség]]*adat[[#This Row],[Darabsz]]</f>
        <v>1557.0000000000002</v>
      </c>
    </row>
    <row r="75" spans="1:7" x14ac:dyDescent="0.25">
      <c r="A75" t="s">
        <v>7</v>
      </c>
      <c r="B75" t="s">
        <v>30</v>
      </c>
      <c r="C75" t="s">
        <v>16</v>
      </c>
      <c r="D75" s="11">
        <v>8463</v>
      </c>
      <c r="E75" s="2">
        <v>492</v>
      </c>
      <c r="F75">
        <f>VLOOKUP(adat[[#This Row],[Termék]],rejtett[],2,FALSE)</f>
        <v>10.62</v>
      </c>
      <c r="G75">
        <f>adat[[#This Row],[Előállítási költség]]*adat[[#This Row],[Darabsz]]</f>
        <v>5225.04</v>
      </c>
    </row>
    <row r="76" spans="1:7" x14ac:dyDescent="0.25">
      <c r="A76" t="s">
        <v>3</v>
      </c>
      <c r="B76" t="s">
        <v>30</v>
      </c>
      <c r="C76" t="s">
        <v>25</v>
      </c>
      <c r="D76" s="11">
        <v>2891</v>
      </c>
      <c r="E76" s="2">
        <v>102</v>
      </c>
      <c r="F76">
        <f>VLOOKUP(adat[[#This Row],[Termék]],rejtett[],2,FALSE)</f>
        <v>7.16</v>
      </c>
      <c r="G76">
        <f>adat[[#This Row],[Előállítási költség]]*adat[[#This Row],[Darabsz]]</f>
        <v>730.32</v>
      </c>
    </row>
    <row r="77" spans="1:7" x14ac:dyDescent="0.25">
      <c r="A77" t="s">
        <v>1</v>
      </c>
      <c r="B77" t="s">
        <v>32</v>
      </c>
      <c r="C77" t="s">
        <v>19</v>
      </c>
      <c r="D77" s="11">
        <v>3773</v>
      </c>
      <c r="E77" s="2">
        <v>165</v>
      </c>
      <c r="F77">
        <f>VLOOKUP(adat[[#This Row],[Termék]],rejtett[],2,FALSE)</f>
        <v>6.49</v>
      </c>
      <c r="G77">
        <f>adat[[#This Row],[Előállítási költség]]*adat[[#This Row],[Darabsz]]</f>
        <v>1070.8500000000001</v>
      </c>
    </row>
    <row r="78" spans="1:7" x14ac:dyDescent="0.25">
      <c r="A78" t="s">
        <v>37</v>
      </c>
      <c r="B78" t="s">
        <v>32</v>
      </c>
      <c r="C78" t="s">
        <v>24</v>
      </c>
      <c r="D78" s="11">
        <v>854</v>
      </c>
      <c r="E78" s="2">
        <v>309</v>
      </c>
      <c r="F78">
        <f>VLOOKUP(adat[[#This Row],[Termék]],rejtett[],2,FALSE)</f>
        <v>10.38</v>
      </c>
      <c r="G78">
        <f>adat[[#This Row],[Előállítási költség]]*adat[[#This Row],[Darabsz]]</f>
        <v>3207.42</v>
      </c>
    </row>
    <row r="79" spans="1:7" x14ac:dyDescent="0.25">
      <c r="A79" t="s">
        <v>4</v>
      </c>
      <c r="B79" t="s">
        <v>32</v>
      </c>
      <c r="C79" t="s">
        <v>13</v>
      </c>
      <c r="D79" s="11">
        <v>4970</v>
      </c>
      <c r="E79" s="2">
        <v>156</v>
      </c>
      <c r="F79">
        <f>VLOOKUP(adat[[#This Row],[Termék]],rejtett[],2,FALSE)</f>
        <v>3.11</v>
      </c>
      <c r="G79">
        <f>adat[[#This Row],[Előállítási költség]]*adat[[#This Row],[Darabsz]]</f>
        <v>485.15999999999997</v>
      </c>
    </row>
    <row r="80" spans="1:7" x14ac:dyDescent="0.25">
      <c r="A80" t="s">
        <v>7</v>
      </c>
      <c r="B80" t="s">
        <v>31</v>
      </c>
      <c r="C80" t="s">
        <v>22</v>
      </c>
      <c r="D80" s="11">
        <v>98</v>
      </c>
      <c r="E80" s="2">
        <v>159</v>
      </c>
      <c r="F80">
        <f>VLOOKUP(adat[[#This Row],[Termék]],rejtett[],2,FALSE)</f>
        <v>5.6</v>
      </c>
      <c r="G80">
        <f>adat[[#This Row],[Előállítási költség]]*adat[[#This Row],[Darabsz]]</f>
        <v>890.4</v>
      </c>
    </row>
    <row r="81" spans="1:7" x14ac:dyDescent="0.25">
      <c r="A81" t="s">
        <v>3</v>
      </c>
      <c r="B81" t="s">
        <v>31</v>
      </c>
      <c r="C81" t="s">
        <v>11</v>
      </c>
      <c r="D81" s="11">
        <v>13391</v>
      </c>
      <c r="E81" s="2">
        <v>201</v>
      </c>
      <c r="F81">
        <f>VLOOKUP(adat[[#This Row],[Termék]],rejtett[],2,FALSE)</f>
        <v>11.73</v>
      </c>
      <c r="G81">
        <f>adat[[#This Row],[Előállítási költség]]*adat[[#This Row],[Darabsz]]</f>
        <v>2357.73</v>
      </c>
    </row>
    <row r="82" spans="1:7" x14ac:dyDescent="0.25">
      <c r="A82" t="s">
        <v>6</v>
      </c>
      <c r="B82" t="s">
        <v>35</v>
      </c>
      <c r="C82" t="s">
        <v>27</v>
      </c>
      <c r="D82" s="11">
        <v>8890</v>
      </c>
      <c r="E82" s="2">
        <v>210</v>
      </c>
      <c r="F82">
        <f>VLOOKUP(adat[[#This Row],[Termék]],rejtett[],2,FALSE)</f>
        <v>5.79</v>
      </c>
      <c r="G82">
        <f>adat[[#This Row],[Előállítási költség]]*adat[[#This Row],[Darabsz]]</f>
        <v>1215.9000000000001</v>
      </c>
    </row>
    <row r="83" spans="1:7" x14ac:dyDescent="0.25">
      <c r="A83" t="s">
        <v>0</v>
      </c>
      <c r="B83" t="s">
        <v>34</v>
      </c>
      <c r="C83" t="s">
        <v>9</v>
      </c>
      <c r="D83" s="11">
        <v>56</v>
      </c>
      <c r="E83" s="2">
        <v>51</v>
      </c>
      <c r="F83">
        <f>VLOOKUP(adat[[#This Row],[Termék]],rejtett[],2,FALSE)</f>
        <v>9.33</v>
      </c>
      <c r="G83">
        <f>adat[[#This Row],[Előállítási költség]]*adat[[#This Row],[Darabsz]]</f>
        <v>475.83</v>
      </c>
    </row>
    <row r="84" spans="1:7" x14ac:dyDescent="0.25">
      <c r="A84" t="s">
        <v>1</v>
      </c>
      <c r="B84" t="s">
        <v>32</v>
      </c>
      <c r="C84" t="s">
        <v>21</v>
      </c>
      <c r="D84" s="11">
        <v>3339</v>
      </c>
      <c r="E84" s="2">
        <v>39</v>
      </c>
      <c r="F84">
        <f>VLOOKUP(adat[[#This Row],[Termék]],rejtett[],2,FALSE)</f>
        <v>13.15</v>
      </c>
      <c r="G84">
        <f>adat[[#This Row],[Előállítási költség]]*adat[[#This Row],[Darabsz]]</f>
        <v>512.85</v>
      </c>
    </row>
    <row r="85" spans="1:7" x14ac:dyDescent="0.25">
      <c r="A85" t="s">
        <v>8</v>
      </c>
      <c r="B85" t="s">
        <v>31</v>
      </c>
      <c r="C85" t="s">
        <v>14</v>
      </c>
      <c r="D85" s="11">
        <v>3808</v>
      </c>
      <c r="E85" s="2">
        <v>279</v>
      </c>
      <c r="F85">
        <f>VLOOKUP(adat[[#This Row],[Termék]],rejtett[],2,FALSE)</f>
        <v>6.47</v>
      </c>
      <c r="G85">
        <f>adat[[#This Row],[Előállítási költség]]*adat[[#This Row],[Darabsz]]</f>
        <v>1805.1299999999999</v>
      </c>
    </row>
    <row r="86" spans="1:7" x14ac:dyDescent="0.25">
      <c r="A86" t="s">
        <v>8</v>
      </c>
      <c r="B86" t="s">
        <v>34</v>
      </c>
      <c r="C86" t="s">
        <v>9</v>
      </c>
      <c r="D86" s="11">
        <v>63</v>
      </c>
      <c r="E86" s="2">
        <v>123</v>
      </c>
      <c r="F86">
        <f>VLOOKUP(adat[[#This Row],[Termék]],rejtett[],2,FALSE)</f>
        <v>9.33</v>
      </c>
      <c r="G86">
        <f>adat[[#This Row],[Előállítási költség]]*adat[[#This Row],[Darabsz]]</f>
        <v>1147.5899999999999</v>
      </c>
    </row>
    <row r="87" spans="1:7" x14ac:dyDescent="0.25">
      <c r="A87" t="s">
        <v>0</v>
      </c>
      <c r="B87" t="s">
        <v>35</v>
      </c>
      <c r="C87" t="s">
        <v>23</v>
      </c>
      <c r="D87" s="11">
        <v>7812</v>
      </c>
      <c r="E87" s="2">
        <v>81</v>
      </c>
      <c r="F87">
        <f>VLOOKUP(adat[[#This Row],[Termék]],rejtett[],2,FALSE)</f>
        <v>16.73</v>
      </c>
      <c r="G87">
        <f>adat[[#This Row],[Előállítási költség]]*adat[[#This Row],[Darabsz]]</f>
        <v>1355.13</v>
      </c>
    </row>
    <row r="88" spans="1:7" x14ac:dyDescent="0.25">
      <c r="A88" t="s">
        <v>36</v>
      </c>
      <c r="B88" t="s">
        <v>33</v>
      </c>
      <c r="C88" t="s">
        <v>15</v>
      </c>
      <c r="D88" s="11">
        <v>7693</v>
      </c>
      <c r="E88" s="2">
        <v>21</v>
      </c>
      <c r="F88">
        <f>VLOOKUP(adat[[#This Row],[Termék]],rejtett[],2,FALSE)</f>
        <v>7.64</v>
      </c>
      <c r="G88">
        <f>adat[[#This Row],[Előállítási költség]]*adat[[#This Row],[Darabsz]]</f>
        <v>160.44</v>
      </c>
    </row>
    <row r="89" spans="1:7" x14ac:dyDescent="0.25">
      <c r="A89" t="s">
        <v>1</v>
      </c>
      <c r="B89" t="s">
        <v>32</v>
      </c>
      <c r="C89" t="s">
        <v>24</v>
      </c>
      <c r="D89" s="11">
        <v>973</v>
      </c>
      <c r="E89" s="2">
        <v>162</v>
      </c>
      <c r="F89">
        <f>VLOOKUP(adat[[#This Row],[Termék]],rejtett[],2,FALSE)</f>
        <v>10.38</v>
      </c>
      <c r="G89">
        <f>adat[[#This Row],[Előállítási költség]]*adat[[#This Row],[Darabsz]]</f>
        <v>1681.5600000000002</v>
      </c>
    </row>
    <row r="90" spans="1:7" x14ac:dyDescent="0.25">
      <c r="A90" t="s">
        <v>8</v>
      </c>
      <c r="B90" t="s">
        <v>31</v>
      </c>
      <c r="C90" t="s">
        <v>17</v>
      </c>
      <c r="D90" s="11">
        <v>567</v>
      </c>
      <c r="E90" s="2">
        <v>228</v>
      </c>
      <c r="F90">
        <f>VLOOKUP(adat[[#This Row],[Termék]],rejtett[],2,FALSE)</f>
        <v>9</v>
      </c>
      <c r="G90">
        <f>adat[[#This Row],[Előállítási költség]]*adat[[#This Row],[Darabsz]]</f>
        <v>2052</v>
      </c>
    </row>
    <row r="91" spans="1:7" x14ac:dyDescent="0.25">
      <c r="A91" t="s">
        <v>8</v>
      </c>
      <c r="B91" t="s">
        <v>32</v>
      </c>
      <c r="C91" t="s">
        <v>25</v>
      </c>
      <c r="D91" s="11">
        <v>2471</v>
      </c>
      <c r="E91" s="2">
        <v>342</v>
      </c>
      <c r="F91">
        <f>VLOOKUP(adat[[#This Row],[Termék]],rejtett[],2,FALSE)</f>
        <v>7.16</v>
      </c>
      <c r="G91">
        <f>adat[[#This Row],[Előállítási költség]]*adat[[#This Row],[Darabsz]]</f>
        <v>2448.7200000000003</v>
      </c>
    </row>
    <row r="92" spans="1:7" x14ac:dyDescent="0.25">
      <c r="A92" t="s">
        <v>3</v>
      </c>
      <c r="B92" t="s">
        <v>34</v>
      </c>
      <c r="C92" t="s">
        <v>9</v>
      </c>
      <c r="D92" s="11">
        <v>7189</v>
      </c>
      <c r="E92" s="2">
        <v>54</v>
      </c>
      <c r="F92">
        <f>VLOOKUP(adat[[#This Row],[Termék]],rejtett[],2,FALSE)</f>
        <v>9.33</v>
      </c>
      <c r="G92">
        <f>adat[[#This Row],[Előállítási költség]]*adat[[#This Row],[Darabsz]]</f>
        <v>503.82</v>
      </c>
    </row>
    <row r="93" spans="1:7" x14ac:dyDescent="0.25">
      <c r="A93" t="s">
        <v>37</v>
      </c>
      <c r="B93" t="s">
        <v>31</v>
      </c>
      <c r="C93" t="s">
        <v>24</v>
      </c>
      <c r="D93" s="11">
        <v>7455</v>
      </c>
      <c r="E93" s="2">
        <v>216</v>
      </c>
      <c r="F93">
        <f>VLOOKUP(adat[[#This Row],[Termék]],rejtett[],2,FALSE)</f>
        <v>10.38</v>
      </c>
      <c r="G93">
        <f>adat[[#This Row],[Előállítási költség]]*adat[[#This Row],[Darabsz]]</f>
        <v>2242.0800000000004</v>
      </c>
    </row>
    <row r="94" spans="1:7" x14ac:dyDescent="0.25">
      <c r="A94" t="s">
        <v>1</v>
      </c>
      <c r="B94" t="s">
        <v>30</v>
      </c>
      <c r="C94" t="s">
        <v>22</v>
      </c>
      <c r="D94" s="11">
        <v>3108</v>
      </c>
      <c r="E94" s="2">
        <v>54</v>
      </c>
      <c r="F94">
        <f>VLOOKUP(adat[[#This Row],[Termék]],rejtett[],2,FALSE)</f>
        <v>5.6</v>
      </c>
      <c r="G94">
        <f>adat[[#This Row],[Előállítási költség]]*adat[[#This Row],[Darabsz]]</f>
        <v>302.39999999999998</v>
      </c>
    </row>
    <row r="95" spans="1:7" x14ac:dyDescent="0.25">
      <c r="A95" t="s">
        <v>4</v>
      </c>
      <c r="B95" t="s">
        <v>34</v>
      </c>
      <c r="C95" t="s">
        <v>21</v>
      </c>
      <c r="D95" s="11">
        <v>469</v>
      </c>
      <c r="E95" s="2">
        <v>75</v>
      </c>
      <c r="F95">
        <f>VLOOKUP(adat[[#This Row],[Termék]],rejtett[],2,FALSE)</f>
        <v>13.15</v>
      </c>
      <c r="G95">
        <f>adat[[#This Row],[Előállítási költség]]*adat[[#This Row],[Darabsz]]</f>
        <v>986.25</v>
      </c>
    </row>
    <row r="96" spans="1:7" x14ac:dyDescent="0.25">
      <c r="A96" t="s">
        <v>7</v>
      </c>
      <c r="B96" t="s">
        <v>33</v>
      </c>
      <c r="C96" t="s">
        <v>19</v>
      </c>
      <c r="D96" s="11">
        <v>2737</v>
      </c>
      <c r="E96" s="2">
        <v>93</v>
      </c>
      <c r="F96">
        <f>VLOOKUP(adat[[#This Row],[Termék]],rejtett[],2,FALSE)</f>
        <v>6.49</v>
      </c>
      <c r="G96">
        <f>adat[[#This Row],[Előállítási költség]]*adat[[#This Row],[Darabsz]]</f>
        <v>603.57000000000005</v>
      </c>
    </row>
    <row r="97" spans="1:7" x14ac:dyDescent="0.25">
      <c r="A97" t="s">
        <v>7</v>
      </c>
      <c r="B97" t="s">
        <v>33</v>
      </c>
      <c r="C97" t="s">
        <v>21</v>
      </c>
      <c r="D97" s="11">
        <v>4305</v>
      </c>
      <c r="E97" s="2">
        <v>156</v>
      </c>
      <c r="F97">
        <f>VLOOKUP(adat[[#This Row],[Termék]],rejtett[],2,FALSE)</f>
        <v>13.15</v>
      </c>
      <c r="G97">
        <f>adat[[#This Row],[Előállítási költség]]*adat[[#This Row],[Darabsz]]</f>
        <v>2051.4</v>
      </c>
    </row>
    <row r="98" spans="1:7" x14ac:dyDescent="0.25">
      <c r="A98" t="s">
        <v>7</v>
      </c>
      <c r="B98" t="s">
        <v>34</v>
      </c>
      <c r="C98" t="s">
        <v>13</v>
      </c>
      <c r="D98" s="11">
        <v>2408</v>
      </c>
      <c r="E98" s="2">
        <v>9</v>
      </c>
      <c r="F98">
        <f>VLOOKUP(adat[[#This Row],[Termék]],rejtett[],2,FALSE)</f>
        <v>3.11</v>
      </c>
      <c r="G98">
        <f>adat[[#This Row],[Előállítási költség]]*adat[[#This Row],[Darabsz]]</f>
        <v>27.99</v>
      </c>
    </row>
    <row r="99" spans="1:7" x14ac:dyDescent="0.25">
      <c r="A99" t="s">
        <v>1</v>
      </c>
      <c r="B99" t="s">
        <v>32</v>
      </c>
      <c r="C99" t="s">
        <v>15</v>
      </c>
      <c r="D99" s="11">
        <v>1281</v>
      </c>
      <c r="E99" s="2">
        <v>18</v>
      </c>
      <c r="F99">
        <f>VLOOKUP(adat[[#This Row],[Termék]],rejtett[],2,FALSE)</f>
        <v>7.64</v>
      </c>
      <c r="G99">
        <f>adat[[#This Row],[Előállítási költség]]*adat[[#This Row],[Darabsz]]</f>
        <v>137.51999999999998</v>
      </c>
    </row>
    <row r="100" spans="1:7" x14ac:dyDescent="0.25">
      <c r="A100" t="s">
        <v>36</v>
      </c>
      <c r="B100" t="s">
        <v>31</v>
      </c>
      <c r="C100" t="s">
        <v>28</v>
      </c>
      <c r="D100" s="11">
        <v>12348</v>
      </c>
      <c r="E100" s="2">
        <v>234</v>
      </c>
      <c r="F100">
        <f>VLOOKUP(adat[[#This Row],[Termék]],rejtett[],2,FALSE)</f>
        <v>8.65</v>
      </c>
      <c r="G100">
        <f>adat[[#This Row],[Előállítási költség]]*adat[[#This Row],[Darabsz]]</f>
        <v>2024.1000000000001</v>
      </c>
    </row>
    <row r="101" spans="1:7" x14ac:dyDescent="0.25">
      <c r="A101" t="s">
        <v>1</v>
      </c>
      <c r="B101" t="s">
        <v>30</v>
      </c>
      <c r="C101" t="s">
        <v>24</v>
      </c>
      <c r="D101" s="11">
        <v>3689</v>
      </c>
      <c r="E101" s="2">
        <v>312</v>
      </c>
      <c r="F101">
        <f>VLOOKUP(adat[[#This Row],[Termék]],rejtett[],2,FALSE)</f>
        <v>10.38</v>
      </c>
      <c r="G101">
        <f>adat[[#This Row],[Előállítási költség]]*adat[[#This Row],[Darabsz]]</f>
        <v>3238.5600000000004</v>
      </c>
    </row>
    <row r="102" spans="1:7" x14ac:dyDescent="0.25">
      <c r="A102" t="s">
        <v>5</v>
      </c>
      <c r="B102" t="s">
        <v>32</v>
      </c>
      <c r="C102" t="s">
        <v>15</v>
      </c>
      <c r="D102" s="11">
        <v>2870</v>
      </c>
      <c r="E102" s="2">
        <v>300</v>
      </c>
      <c r="F102">
        <f>VLOOKUP(adat[[#This Row],[Termék]],rejtett[],2,FALSE)</f>
        <v>7.64</v>
      </c>
      <c r="G102">
        <f>adat[[#This Row],[Előállítási költség]]*adat[[#This Row],[Darabsz]]</f>
        <v>2292</v>
      </c>
    </row>
    <row r="103" spans="1:7" x14ac:dyDescent="0.25">
      <c r="A103" t="s">
        <v>0</v>
      </c>
      <c r="B103" t="s">
        <v>32</v>
      </c>
      <c r="C103" t="s">
        <v>23</v>
      </c>
      <c r="D103" s="11">
        <v>798</v>
      </c>
      <c r="E103" s="2">
        <v>519</v>
      </c>
      <c r="F103">
        <f>VLOOKUP(adat[[#This Row],[Termék]],rejtett[],2,FALSE)</f>
        <v>16.73</v>
      </c>
      <c r="G103">
        <f>adat[[#This Row],[Előállítási költség]]*adat[[#This Row],[Darabsz]]</f>
        <v>8682.8700000000008</v>
      </c>
    </row>
    <row r="104" spans="1:7" x14ac:dyDescent="0.25">
      <c r="A104" t="s">
        <v>37</v>
      </c>
      <c r="B104" t="s">
        <v>33</v>
      </c>
      <c r="C104" t="s">
        <v>17</v>
      </c>
      <c r="D104" s="11">
        <v>2933</v>
      </c>
      <c r="E104" s="2">
        <v>9</v>
      </c>
      <c r="F104">
        <f>VLOOKUP(adat[[#This Row],[Termék]],rejtett[],2,FALSE)</f>
        <v>9</v>
      </c>
      <c r="G104">
        <f>adat[[#This Row],[Előállítási költség]]*adat[[#This Row],[Darabsz]]</f>
        <v>81</v>
      </c>
    </row>
    <row r="105" spans="1:7" x14ac:dyDescent="0.25">
      <c r="A105" t="s">
        <v>3</v>
      </c>
      <c r="B105" t="s">
        <v>31</v>
      </c>
      <c r="C105" t="s">
        <v>2</v>
      </c>
      <c r="D105" s="11">
        <v>2744</v>
      </c>
      <c r="E105" s="2">
        <v>9</v>
      </c>
      <c r="F105">
        <f>VLOOKUP(adat[[#This Row],[Termék]],rejtett[],2,FALSE)</f>
        <v>11.88</v>
      </c>
      <c r="G105">
        <f>adat[[#This Row],[Előállítási költség]]*adat[[#This Row],[Darabsz]]</f>
        <v>106.92</v>
      </c>
    </row>
    <row r="106" spans="1:7" x14ac:dyDescent="0.25">
      <c r="A106" t="s">
        <v>36</v>
      </c>
      <c r="B106" t="s">
        <v>32</v>
      </c>
      <c r="C106" t="s">
        <v>29</v>
      </c>
      <c r="D106" s="11">
        <v>9772</v>
      </c>
      <c r="E106" s="2">
        <v>90</v>
      </c>
      <c r="F106">
        <f>VLOOKUP(adat[[#This Row],[Termék]],rejtett[],2,FALSE)</f>
        <v>12.37</v>
      </c>
      <c r="G106">
        <f>adat[[#This Row],[Előállítási költség]]*adat[[#This Row],[Darabsz]]</f>
        <v>1113.3</v>
      </c>
    </row>
    <row r="107" spans="1:7" x14ac:dyDescent="0.25">
      <c r="A107" t="s">
        <v>5</v>
      </c>
      <c r="B107" t="s">
        <v>30</v>
      </c>
      <c r="C107" t="s">
        <v>21</v>
      </c>
      <c r="D107" s="11">
        <v>1568</v>
      </c>
      <c r="E107" s="2">
        <v>96</v>
      </c>
      <c r="F107">
        <f>VLOOKUP(adat[[#This Row],[Termék]],rejtett[],2,FALSE)</f>
        <v>13.15</v>
      </c>
      <c r="G107">
        <f>adat[[#This Row],[Előállítási költség]]*adat[[#This Row],[Darabsz]]</f>
        <v>1262.4000000000001</v>
      </c>
    </row>
    <row r="108" spans="1:7" x14ac:dyDescent="0.25">
      <c r="A108" t="s">
        <v>0</v>
      </c>
      <c r="B108" t="s">
        <v>32</v>
      </c>
      <c r="C108" t="s">
        <v>12</v>
      </c>
      <c r="D108" s="11">
        <v>11417</v>
      </c>
      <c r="E108" s="2">
        <v>21</v>
      </c>
      <c r="F108">
        <f>VLOOKUP(adat[[#This Row],[Termék]],rejtett[],2,FALSE)</f>
        <v>8.7899999999999991</v>
      </c>
      <c r="G108">
        <f>adat[[#This Row],[Előállítási költség]]*adat[[#This Row],[Darabsz]]</f>
        <v>184.58999999999997</v>
      </c>
    </row>
    <row r="109" spans="1:7" x14ac:dyDescent="0.25">
      <c r="A109" t="s">
        <v>36</v>
      </c>
      <c r="B109" t="s">
        <v>30</v>
      </c>
      <c r="C109" t="s">
        <v>22</v>
      </c>
      <c r="D109" s="11">
        <v>6748</v>
      </c>
      <c r="E109" s="2">
        <v>48</v>
      </c>
      <c r="F109">
        <f>VLOOKUP(adat[[#This Row],[Termék]],rejtett[],2,FALSE)</f>
        <v>5.6</v>
      </c>
      <c r="G109">
        <f>adat[[#This Row],[Előállítási költség]]*adat[[#This Row],[Darabsz]]</f>
        <v>268.79999999999995</v>
      </c>
    </row>
    <row r="110" spans="1:7" x14ac:dyDescent="0.25">
      <c r="A110" t="s">
        <v>8</v>
      </c>
      <c r="B110" t="s">
        <v>32</v>
      </c>
      <c r="C110" t="s">
        <v>23</v>
      </c>
      <c r="D110" s="11">
        <v>1407</v>
      </c>
      <c r="E110" s="2">
        <v>72</v>
      </c>
      <c r="F110">
        <f>VLOOKUP(adat[[#This Row],[Termék]],rejtett[],2,FALSE)</f>
        <v>16.73</v>
      </c>
      <c r="G110">
        <f>adat[[#This Row],[Előállítási költség]]*adat[[#This Row],[Darabsz]]</f>
        <v>1204.56</v>
      </c>
    </row>
    <row r="111" spans="1:7" x14ac:dyDescent="0.25">
      <c r="A111" t="s">
        <v>6</v>
      </c>
      <c r="B111" t="s">
        <v>31</v>
      </c>
      <c r="C111" t="s">
        <v>25</v>
      </c>
      <c r="D111" s="11">
        <v>2023</v>
      </c>
      <c r="E111" s="2">
        <v>168</v>
      </c>
      <c r="F111">
        <f>VLOOKUP(adat[[#This Row],[Termék]],rejtett[],2,FALSE)</f>
        <v>7.16</v>
      </c>
      <c r="G111">
        <f>adat[[#This Row],[Előállítási költség]]*adat[[#This Row],[Darabsz]]</f>
        <v>1202.8800000000001</v>
      </c>
    </row>
    <row r="112" spans="1:7" x14ac:dyDescent="0.25">
      <c r="A112" t="s">
        <v>3</v>
      </c>
      <c r="B112" t="s">
        <v>35</v>
      </c>
      <c r="C112" t="s">
        <v>22</v>
      </c>
      <c r="D112" s="11">
        <v>5236</v>
      </c>
      <c r="E112" s="2">
        <v>51</v>
      </c>
      <c r="F112">
        <f>VLOOKUP(adat[[#This Row],[Termék]],rejtett[],2,FALSE)</f>
        <v>5.6</v>
      </c>
      <c r="G112">
        <f>adat[[#This Row],[Előállítási költség]]*adat[[#This Row],[Darabsz]]</f>
        <v>285.59999999999997</v>
      </c>
    </row>
    <row r="113" spans="1:7" x14ac:dyDescent="0.25">
      <c r="A113" t="s">
        <v>37</v>
      </c>
      <c r="B113" t="s">
        <v>32</v>
      </c>
      <c r="C113" t="s">
        <v>15</v>
      </c>
      <c r="D113" s="11">
        <v>1925</v>
      </c>
      <c r="E113" s="2">
        <v>192</v>
      </c>
      <c r="F113">
        <f>VLOOKUP(adat[[#This Row],[Termék]],rejtett[],2,FALSE)</f>
        <v>7.64</v>
      </c>
      <c r="G113">
        <f>adat[[#This Row],[Előállítási költség]]*adat[[#This Row],[Darabsz]]</f>
        <v>1466.8799999999999</v>
      </c>
    </row>
    <row r="114" spans="1:7" x14ac:dyDescent="0.25">
      <c r="A114" t="s">
        <v>5</v>
      </c>
      <c r="B114" t="s">
        <v>33</v>
      </c>
      <c r="C114" t="s">
        <v>10</v>
      </c>
      <c r="D114" s="11">
        <v>6608</v>
      </c>
      <c r="E114" s="2">
        <v>225</v>
      </c>
      <c r="F114">
        <f>VLOOKUP(adat[[#This Row],[Termék]],rejtett[],2,FALSE)</f>
        <v>11.7</v>
      </c>
      <c r="G114">
        <f>adat[[#This Row],[Előállítási költség]]*adat[[#This Row],[Darabsz]]</f>
        <v>2632.5</v>
      </c>
    </row>
    <row r="115" spans="1:7" x14ac:dyDescent="0.25">
      <c r="A115" t="s">
        <v>4</v>
      </c>
      <c r="B115" t="s">
        <v>30</v>
      </c>
      <c r="C115" t="s">
        <v>22</v>
      </c>
      <c r="D115" s="11">
        <v>8008</v>
      </c>
      <c r="E115" s="2">
        <v>456</v>
      </c>
      <c r="F115">
        <f>VLOOKUP(adat[[#This Row],[Termék]],rejtett[],2,FALSE)</f>
        <v>5.6</v>
      </c>
      <c r="G115">
        <f>adat[[#This Row],[Előállítási költség]]*adat[[#This Row],[Darabsz]]</f>
        <v>2553.6</v>
      </c>
    </row>
    <row r="116" spans="1:7" x14ac:dyDescent="0.25">
      <c r="A116" t="s">
        <v>8</v>
      </c>
      <c r="B116" t="s">
        <v>30</v>
      </c>
      <c r="C116" t="s">
        <v>21</v>
      </c>
      <c r="D116" s="11">
        <v>1428</v>
      </c>
      <c r="E116" s="2">
        <v>93</v>
      </c>
      <c r="F116">
        <f>VLOOKUP(adat[[#This Row],[Termék]],rejtett[],2,FALSE)</f>
        <v>13.15</v>
      </c>
      <c r="G116">
        <f>adat[[#This Row],[Előállítási költség]]*adat[[#This Row],[Darabsz]]</f>
        <v>1222.95</v>
      </c>
    </row>
    <row r="117" spans="1:7" x14ac:dyDescent="0.25">
      <c r="A117" t="s">
        <v>4</v>
      </c>
      <c r="B117" t="s">
        <v>30</v>
      </c>
      <c r="C117" t="s">
        <v>2</v>
      </c>
      <c r="D117" s="11">
        <v>525</v>
      </c>
      <c r="E117" s="2">
        <v>48</v>
      </c>
      <c r="F117">
        <f>VLOOKUP(adat[[#This Row],[Termék]],rejtett[],2,FALSE)</f>
        <v>11.88</v>
      </c>
      <c r="G117">
        <f>adat[[#This Row],[Előállítási költség]]*adat[[#This Row],[Darabsz]]</f>
        <v>570.24</v>
      </c>
    </row>
    <row r="118" spans="1:7" x14ac:dyDescent="0.25">
      <c r="A118" t="s">
        <v>4</v>
      </c>
      <c r="B118" t="s">
        <v>33</v>
      </c>
      <c r="C118" t="s">
        <v>14</v>
      </c>
      <c r="D118" s="11">
        <v>1505</v>
      </c>
      <c r="E118" s="2">
        <v>102</v>
      </c>
      <c r="F118">
        <f>VLOOKUP(adat[[#This Row],[Termék]],rejtett[],2,FALSE)</f>
        <v>6.47</v>
      </c>
      <c r="G118">
        <f>adat[[#This Row],[Előállítási költség]]*adat[[#This Row],[Darabsz]]</f>
        <v>659.93999999999994</v>
      </c>
    </row>
    <row r="119" spans="1:7" x14ac:dyDescent="0.25">
      <c r="A119" t="s">
        <v>5</v>
      </c>
      <c r="B119" t="s">
        <v>31</v>
      </c>
      <c r="C119" t="s">
        <v>26</v>
      </c>
      <c r="D119" s="11">
        <v>6755</v>
      </c>
      <c r="E119" s="2">
        <v>252</v>
      </c>
      <c r="F119">
        <f>VLOOKUP(adat[[#This Row],[Termék]],rejtett[],2,FALSE)</f>
        <v>14.49</v>
      </c>
      <c r="G119">
        <f>adat[[#This Row],[Előállítási költség]]*adat[[#This Row],[Darabsz]]</f>
        <v>3651.48</v>
      </c>
    </row>
    <row r="120" spans="1:7" x14ac:dyDescent="0.25">
      <c r="A120" t="s">
        <v>0</v>
      </c>
      <c r="B120" t="s">
        <v>33</v>
      </c>
      <c r="C120" t="s">
        <v>14</v>
      </c>
      <c r="D120" s="11">
        <v>11571</v>
      </c>
      <c r="E120" s="2">
        <v>138</v>
      </c>
      <c r="F120">
        <f>VLOOKUP(adat[[#This Row],[Termék]],rejtett[],2,FALSE)</f>
        <v>6.47</v>
      </c>
      <c r="G120">
        <f>adat[[#This Row],[Előállítási költség]]*adat[[#This Row],[Darabsz]]</f>
        <v>892.86</v>
      </c>
    </row>
    <row r="121" spans="1:7" x14ac:dyDescent="0.25">
      <c r="A121" t="s">
        <v>36</v>
      </c>
      <c r="B121" t="s">
        <v>34</v>
      </c>
      <c r="C121" t="s">
        <v>21</v>
      </c>
      <c r="D121" s="11">
        <v>2541</v>
      </c>
      <c r="E121" s="2">
        <v>90</v>
      </c>
      <c r="F121">
        <f>VLOOKUP(adat[[#This Row],[Termék]],rejtett[],2,FALSE)</f>
        <v>13.15</v>
      </c>
      <c r="G121">
        <f>adat[[#This Row],[Előállítási költség]]*adat[[#This Row],[Darabsz]]</f>
        <v>1183.5</v>
      </c>
    </row>
    <row r="122" spans="1:7" x14ac:dyDescent="0.25">
      <c r="A122" t="s">
        <v>37</v>
      </c>
      <c r="B122" t="s">
        <v>33</v>
      </c>
      <c r="C122" t="s">
        <v>26</v>
      </c>
      <c r="D122" s="11">
        <v>1526</v>
      </c>
      <c r="E122" s="2">
        <v>240</v>
      </c>
      <c r="F122">
        <f>VLOOKUP(adat[[#This Row],[Termék]],rejtett[],2,FALSE)</f>
        <v>14.49</v>
      </c>
      <c r="G122">
        <f>adat[[#This Row],[Előállítási költség]]*adat[[#This Row],[Darabsz]]</f>
        <v>3477.6</v>
      </c>
    </row>
    <row r="123" spans="1:7" x14ac:dyDescent="0.25">
      <c r="A123" t="s">
        <v>36</v>
      </c>
      <c r="B123" t="s">
        <v>34</v>
      </c>
      <c r="C123" t="s">
        <v>2</v>
      </c>
      <c r="D123" s="11">
        <v>6125</v>
      </c>
      <c r="E123" s="2">
        <v>102</v>
      </c>
      <c r="F123">
        <f>VLOOKUP(adat[[#This Row],[Termék]],rejtett[],2,FALSE)</f>
        <v>11.88</v>
      </c>
      <c r="G123">
        <f>adat[[#This Row],[Előállítási költség]]*adat[[#This Row],[Darabsz]]</f>
        <v>1211.76</v>
      </c>
    </row>
    <row r="124" spans="1:7" x14ac:dyDescent="0.25">
      <c r="A124" t="s">
        <v>37</v>
      </c>
      <c r="B124" t="s">
        <v>31</v>
      </c>
      <c r="C124" t="s">
        <v>23</v>
      </c>
      <c r="D124" s="11">
        <v>847</v>
      </c>
      <c r="E124" s="2">
        <v>129</v>
      </c>
      <c r="F124">
        <f>VLOOKUP(adat[[#This Row],[Termék]],rejtett[],2,FALSE)</f>
        <v>16.73</v>
      </c>
      <c r="G124">
        <f>adat[[#This Row],[Előállítási költség]]*adat[[#This Row],[Darabsz]]</f>
        <v>2158.17</v>
      </c>
    </row>
    <row r="125" spans="1:7" x14ac:dyDescent="0.25">
      <c r="A125" t="s">
        <v>6</v>
      </c>
      <c r="B125" t="s">
        <v>31</v>
      </c>
      <c r="C125" t="s">
        <v>23</v>
      </c>
      <c r="D125" s="11">
        <v>4753</v>
      </c>
      <c r="E125" s="2">
        <v>300</v>
      </c>
      <c r="F125">
        <f>VLOOKUP(adat[[#This Row],[Termék]],rejtett[],2,FALSE)</f>
        <v>16.73</v>
      </c>
      <c r="G125">
        <f>adat[[#This Row],[Előállítási költség]]*adat[[#This Row],[Darabsz]]</f>
        <v>5019</v>
      </c>
    </row>
    <row r="126" spans="1:7" x14ac:dyDescent="0.25">
      <c r="A126" t="s">
        <v>4</v>
      </c>
      <c r="B126" t="s">
        <v>34</v>
      </c>
      <c r="C126" t="s">
        <v>29</v>
      </c>
      <c r="D126" s="11">
        <v>959</v>
      </c>
      <c r="E126" s="2">
        <v>135</v>
      </c>
      <c r="F126">
        <f>VLOOKUP(adat[[#This Row],[Termék]],rejtett[],2,FALSE)</f>
        <v>12.37</v>
      </c>
      <c r="G126">
        <f>adat[[#This Row],[Előállítási költség]]*adat[[#This Row],[Darabsz]]</f>
        <v>1669.9499999999998</v>
      </c>
    </row>
    <row r="127" spans="1:7" x14ac:dyDescent="0.25">
      <c r="A127" t="s">
        <v>5</v>
      </c>
      <c r="B127" t="s">
        <v>31</v>
      </c>
      <c r="C127" t="s">
        <v>20</v>
      </c>
      <c r="D127" s="11">
        <v>2793</v>
      </c>
      <c r="E127" s="2">
        <v>114</v>
      </c>
      <c r="F127">
        <f>VLOOKUP(adat[[#This Row],[Termék]],rejtett[],2,FALSE)</f>
        <v>4.97</v>
      </c>
      <c r="G127">
        <f>adat[[#This Row],[Előállítási költség]]*adat[[#This Row],[Darabsz]]</f>
        <v>566.57999999999993</v>
      </c>
    </row>
    <row r="128" spans="1:7" x14ac:dyDescent="0.25">
      <c r="A128" t="s">
        <v>5</v>
      </c>
      <c r="B128" t="s">
        <v>31</v>
      </c>
      <c r="C128" t="s">
        <v>10</v>
      </c>
      <c r="D128" s="11">
        <v>4606</v>
      </c>
      <c r="E128" s="2">
        <v>63</v>
      </c>
      <c r="F128">
        <f>VLOOKUP(adat[[#This Row],[Termék]],rejtett[],2,FALSE)</f>
        <v>11.7</v>
      </c>
      <c r="G128">
        <f>adat[[#This Row],[Előállítási költség]]*adat[[#This Row],[Darabsz]]</f>
        <v>737.09999999999991</v>
      </c>
    </row>
    <row r="129" spans="1:7" x14ac:dyDescent="0.25">
      <c r="A129" t="s">
        <v>5</v>
      </c>
      <c r="B129" t="s">
        <v>32</v>
      </c>
      <c r="C129" t="s">
        <v>25</v>
      </c>
      <c r="D129" s="11">
        <v>5551</v>
      </c>
      <c r="E129" s="2">
        <v>252</v>
      </c>
      <c r="F129">
        <f>VLOOKUP(adat[[#This Row],[Termék]],rejtett[],2,FALSE)</f>
        <v>7.16</v>
      </c>
      <c r="G129">
        <f>adat[[#This Row],[Előállítási költség]]*adat[[#This Row],[Darabsz]]</f>
        <v>1804.32</v>
      </c>
    </row>
    <row r="130" spans="1:7" x14ac:dyDescent="0.25">
      <c r="A130" t="s">
        <v>8</v>
      </c>
      <c r="B130" t="s">
        <v>32</v>
      </c>
      <c r="C130" t="s">
        <v>28</v>
      </c>
      <c r="D130" s="11">
        <v>6657</v>
      </c>
      <c r="E130" s="2">
        <v>303</v>
      </c>
      <c r="F130">
        <f>VLOOKUP(adat[[#This Row],[Termék]],rejtett[],2,FALSE)</f>
        <v>8.65</v>
      </c>
      <c r="G130">
        <f>adat[[#This Row],[Előállítási költség]]*adat[[#This Row],[Darabsz]]</f>
        <v>2620.9500000000003</v>
      </c>
    </row>
    <row r="131" spans="1:7" x14ac:dyDescent="0.25">
      <c r="A131" t="s">
        <v>5</v>
      </c>
      <c r="B131" t="s">
        <v>35</v>
      </c>
      <c r="C131" t="s">
        <v>13</v>
      </c>
      <c r="D131" s="11">
        <v>4438</v>
      </c>
      <c r="E131" s="2">
        <v>246</v>
      </c>
      <c r="F131">
        <f>VLOOKUP(adat[[#This Row],[Termék]],rejtett[],2,FALSE)</f>
        <v>3.11</v>
      </c>
      <c r="G131">
        <f>adat[[#This Row],[Előállítási költség]]*adat[[#This Row],[Darabsz]]</f>
        <v>765.06</v>
      </c>
    </row>
    <row r="132" spans="1:7" x14ac:dyDescent="0.25">
      <c r="A132" t="s">
        <v>6</v>
      </c>
      <c r="B132" t="s">
        <v>34</v>
      </c>
      <c r="C132" t="s">
        <v>18</v>
      </c>
      <c r="D132" s="11">
        <v>168</v>
      </c>
      <c r="E132" s="2">
        <v>84</v>
      </c>
      <c r="F132">
        <f>VLOOKUP(adat[[#This Row],[Termék]],rejtett[],2,FALSE)</f>
        <v>9.77</v>
      </c>
      <c r="G132">
        <f>adat[[#This Row],[Előállítási költség]]*adat[[#This Row],[Darabsz]]</f>
        <v>820.68</v>
      </c>
    </row>
    <row r="133" spans="1:7" x14ac:dyDescent="0.25">
      <c r="A133" t="s">
        <v>5</v>
      </c>
      <c r="B133" t="s">
        <v>30</v>
      </c>
      <c r="C133" t="s">
        <v>13</v>
      </c>
      <c r="D133" s="11">
        <v>7777</v>
      </c>
      <c r="E133" s="2">
        <v>39</v>
      </c>
      <c r="F133">
        <f>VLOOKUP(adat[[#This Row],[Termék]],rejtett[],2,FALSE)</f>
        <v>3.11</v>
      </c>
      <c r="G133">
        <f>adat[[#This Row],[Előállítási költség]]*adat[[#This Row],[Darabsz]]</f>
        <v>121.28999999999999</v>
      </c>
    </row>
    <row r="134" spans="1:7" x14ac:dyDescent="0.25">
      <c r="A134" t="s">
        <v>3</v>
      </c>
      <c r="B134" t="s">
        <v>32</v>
      </c>
      <c r="C134" t="s">
        <v>13</v>
      </c>
      <c r="D134" s="11">
        <v>3339</v>
      </c>
      <c r="E134" s="2">
        <v>348</v>
      </c>
      <c r="F134">
        <f>VLOOKUP(adat[[#This Row],[Termék]],rejtett[],2,FALSE)</f>
        <v>3.11</v>
      </c>
      <c r="G134">
        <f>adat[[#This Row],[Előállítási költség]]*adat[[#This Row],[Darabsz]]</f>
        <v>1082.28</v>
      </c>
    </row>
    <row r="135" spans="1:7" x14ac:dyDescent="0.25">
      <c r="A135" t="s">
        <v>5</v>
      </c>
      <c r="B135" t="s">
        <v>33</v>
      </c>
      <c r="C135" t="s">
        <v>29</v>
      </c>
      <c r="D135" s="11">
        <v>6391</v>
      </c>
      <c r="E135" s="2">
        <v>48</v>
      </c>
      <c r="F135">
        <f>VLOOKUP(adat[[#This Row],[Termék]],rejtett[],2,FALSE)</f>
        <v>12.37</v>
      </c>
      <c r="G135">
        <f>adat[[#This Row],[Előállítási költség]]*adat[[#This Row],[Darabsz]]</f>
        <v>593.76</v>
      </c>
    </row>
    <row r="136" spans="1:7" x14ac:dyDescent="0.25">
      <c r="A136" t="s">
        <v>3</v>
      </c>
      <c r="B136" t="s">
        <v>33</v>
      </c>
      <c r="C136" t="s">
        <v>18</v>
      </c>
      <c r="D136" s="11">
        <v>518</v>
      </c>
      <c r="E136" s="2">
        <v>75</v>
      </c>
      <c r="F136">
        <f>VLOOKUP(adat[[#This Row],[Termék]],rejtett[],2,FALSE)</f>
        <v>9.77</v>
      </c>
      <c r="G136">
        <f>adat[[#This Row],[Előállítási költség]]*adat[[#This Row],[Darabsz]]</f>
        <v>732.75</v>
      </c>
    </row>
    <row r="137" spans="1:7" x14ac:dyDescent="0.25">
      <c r="A137" t="s">
        <v>5</v>
      </c>
      <c r="B137" t="s">
        <v>34</v>
      </c>
      <c r="C137" t="s">
        <v>24</v>
      </c>
      <c r="D137" s="11">
        <v>5677</v>
      </c>
      <c r="E137" s="2">
        <v>258</v>
      </c>
      <c r="F137">
        <f>VLOOKUP(adat[[#This Row],[Termék]],rejtett[],2,FALSE)</f>
        <v>10.38</v>
      </c>
      <c r="G137">
        <f>adat[[#This Row],[Előállítási költség]]*adat[[#This Row],[Darabsz]]</f>
        <v>2678.0400000000004</v>
      </c>
    </row>
    <row r="138" spans="1:7" x14ac:dyDescent="0.25">
      <c r="A138" t="s">
        <v>4</v>
      </c>
      <c r="B138" t="s">
        <v>35</v>
      </c>
      <c r="C138" t="s">
        <v>13</v>
      </c>
      <c r="D138" s="11">
        <v>6048</v>
      </c>
      <c r="E138" s="2">
        <v>27</v>
      </c>
      <c r="F138">
        <f>VLOOKUP(adat[[#This Row],[Termék]],rejtett[],2,FALSE)</f>
        <v>3.11</v>
      </c>
      <c r="G138">
        <f>adat[[#This Row],[Előállítási költség]]*adat[[#This Row],[Darabsz]]</f>
        <v>83.97</v>
      </c>
    </row>
    <row r="139" spans="1:7" x14ac:dyDescent="0.25">
      <c r="A139" t="s">
        <v>6</v>
      </c>
      <c r="B139" t="s">
        <v>34</v>
      </c>
      <c r="C139" t="s">
        <v>28</v>
      </c>
      <c r="D139" s="11">
        <v>3752</v>
      </c>
      <c r="E139" s="2">
        <v>213</v>
      </c>
      <c r="F139">
        <f>VLOOKUP(adat[[#This Row],[Termék]],rejtett[],2,FALSE)</f>
        <v>8.65</v>
      </c>
      <c r="G139">
        <f>adat[[#This Row],[Előállítási költség]]*adat[[#This Row],[Darabsz]]</f>
        <v>1842.45</v>
      </c>
    </row>
    <row r="140" spans="1:7" x14ac:dyDescent="0.25">
      <c r="A140" t="s">
        <v>3</v>
      </c>
      <c r="B140" t="s">
        <v>31</v>
      </c>
      <c r="C140" t="s">
        <v>25</v>
      </c>
      <c r="D140" s="11">
        <v>4480</v>
      </c>
      <c r="E140" s="2">
        <v>357</v>
      </c>
      <c r="F140">
        <f>VLOOKUP(adat[[#This Row],[Termék]],rejtett[],2,FALSE)</f>
        <v>7.16</v>
      </c>
      <c r="G140">
        <f>adat[[#This Row],[Előállítási költség]]*adat[[#This Row],[Darabsz]]</f>
        <v>2556.12</v>
      </c>
    </row>
    <row r="141" spans="1:7" x14ac:dyDescent="0.25">
      <c r="A141" t="s">
        <v>7</v>
      </c>
      <c r="B141" t="s">
        <v>33</v>
      </c>
      <c r="C141" t="s">
        <v>2</v>
      </c>
      <c r="D141" s="11">
        <v>259</v>
      </c>
      <c r="E141" s="2">
        <v>207</v>
      </c>
      <c r="F141">
        <f>VLOOKUP(adat[[#This Row],[Termék]],rejtett[],2,FALSE)</f>
        <v>11.88</v>
      </c>
      <c r="G141">
        <f>adat[[#This Row],[Előállítási költség]]*adat[[#This Row],[Darabsz]]</f>
        <v>2459.1600000000003</v>
      </c>
    </row>
    <row r="142" spans="1:7" x14ac:dyDescent="0.25">
      <c r="A142" t="s">
        <v>6</v>
      </c>
      <c r="B142" t="s">
        <v>33</v>
      </c>
      <c r="C142" t="s">
        <v>26</v>
      </c>
      <c r="D142" s="11">
        <v>42</v>
      </c>
      <c r="E142" s="2">
        <v>150</v>
      </c>
      <c r="F142">
        <f>VLOOKUP(adat[[#This Row],[Termék]],rejtett[],2,FALSE)</f>
        <v>14.49</v>
      </c>
      <c r="G142">
        <f>adat[[#This Row],[Előállítási költség]]*adat[[#This Row],[Darabsz]]</f>
        <v>2173.5</v>
      </c>
    </row>
    <row r="143" spans="1:7" x14ac:dyDescent="0.25">
      <c r="A143" t="s">
        <v>37</v>
      </c>
      <c r="B143" t="s">
        <v>32</v>
      </c>
      <c r="C143" t="s">
        <v>22</v>
      </c>
      <c r="D143" s="11">
        <v>98</v>
      </c>
      <c r="E143" s="2">
        <v>204</v>
      </c>
      <c r="F143">
        <f>VLOOKUP(adat[[#This Row],[Termék]],rejtett[],2,FALSE)</f>
        <v>5.6</v>
      </c>
      <c r="G143">
        <f>adat[[#This Row],[Előállítási költség]]*adat[[#This Row],[Darabsz]]</f>
        <v>1142.3999999999999</v>
      </c>
    </row>
    <row r="144" spans="1:7" x14ac:dyDescent="0.25">
      <c r="A144" t="s">
        <v>5</v>
      </c>
      <c r="B144" t="s">
        <v>31</v>
      </c>
      <c r="C144" t="s">
        <v>23</v>
      </c>
      <c r="D144" s="11">
        <v>2478</v>
      </c>
      <c r="E144" s="2">
        <v>21</v>
      </c>
      <c r="F144">
        <f>VLOOKUP(adat[[#This Row],[Termék]],rejtett[],2,FALSE)</f>
        <v>16.73</v>
      </c>
      <c r="G144">
        <f>adat[[#This Row],[Előállítási költség]]*adat[[#This Row],[Darabsz]]</f>
        <v>351.33</v>
      </c>
    </row>
    <row r="145" spans="1:7" x14ac:dyDescent="0.25">
      <c r="A145" t="s">
        <v>37</v>
      </c>
      <c r="B145" t="s">
        <v>30</v>
      </c>
      <c r="C145" t="s">
        <v>29</v>
      </c>
      <c r="D145" s="11">
        <v>7847</v>
      </c>
      <c r="E145" s="2">
        <v>174</v>
      </c>
      <c r="F145">
        <f>VLOOKUP(adat[[#This Row],[Termék]],rejtett[],2,FALSE)</f>
        <v>12.37</v>
      </c>
      <c r="G145">
        <f>adat[[#This Row],[Előállítási költség]]*adat[[#This Row],[Darabsz]]</f>
        <v>2152.3799999999997</v>
      </c>
    </row>
    <row r="146" spans="1:7" x14ac:dyDescent="0.25">
      <c r="A146" t="s">
        <v>0</v>
      </c>
      <c r="B146" t="s">
        <v>33</v>
      </c>
      <c r="C146" t="s">
        <v>13</v>
      </c>
      <c r="D146" s="11">
        <v>9926</v>
      </c>
      <c r="E146" s="2">
        <v>201</v>
      </c>
      <c r="F146">
        <f>VLOOKUP(adat[[#This Row],[Termék]],rejtett[],2,FALSE)</f>
        <v>3.11</v>
      </c>
      <c r="G146">
        <f>adat[[#This Row],[Előállítási költség]]*adat[[#This Row],[Darabsz]]</f>
        <v>625.11</v>
      </c>
    </row>
    <row r="147" spans="1:7" x14ac:dyDescent="0.25">
      <c r="A147" t="s">
        <v>6</v>
      </c>
      <c r="B147" t="s">
        <v>34</v>
      </c>
      <c r="C147" t="s">
        <v>9</v>
      </c>
      <c r="D147" s="11">
        <v>819</v>
      </c>
      <c r="E147" s="2">
        <v>510</v>
      </c>
      <c r="F147">
        <f>VLOOKUP(adat[[#This Row],[Termék]],rejtett[],2,FALSE)</f>
        <v>9.33</v>
      </c>
      <c r="G147">
        <f>adat[[#This Row],[Előállítási költség]]*adat[[#This Row],[Darabsz]]</f>
        <v>4758.3</v>
      </c>
    </row>
    <row r="148" spans="1:7" x14ac:dyDescent="0.25">
      <c r="A148" t="s">
        <v>4</v>
      </c>
      <c r="B148" t="s">
        <v>35</v>
      </c>
      <c r="C148" t="s">
        <v>25</v>
      </c>
      <c r="D148" s="11">
        <v>3052</v>
      </c>
      <c r="E148" s="2">
        <v>378</v>
      </c>
      <c r="F148">
        <f>VLOOKUP(adat[[#This Row],[Termék]],rejtett[],2,FALSE)</f>
        <v>7.16</v>
      </c>
      <c r="G148">
        <f>adat[[#This Row],[Előállítási költség]]*adat[[#This Row],[Darabsz]]</f>
        <v>2706.48</v>
      </c>
    </row>
    <row r="149" spans="1:7" x14ac:dyDescent="0.25">
      <c r="A149" t="s">
        <v>7</v>
      </c>
      <c r="B149" t="s">
        <v>30</v>
      </c>
      <c r="C149" t="s">
        <v>17</v>
      </c>
      <c r="D149" s="11">
        <v>6832</v>
      </c>
      <c r="E149" s="2">
        <v>27</v>
      </c>
      <c r="F149">
        <f>VLOOKUP(adat[[#This Row],[Termék]],rejtett[],2,FALSE)</f>
        <v>9</v>
      </c>
      <c r="G149">
        <f>adat[[#This Row],[Előállítási költség]]*adat[[#This Row],[Darabsz]]</f>
        <v>243</v>
      </c>
    </row>
    <row r="150" spans="1:7" x14ac:dyDescent="0.25">
      <c r="A150" t="s">
        <v>0</v>
      </c>
      <c r="B150" t="s">
        <v>35</v>
      </c>
      <c r="C150" t="s">
        <v>12</v>
      </c>
      <c r="D150" s="11">
        <v>2016</v>
      </c>
      <c r="E150" s="2">
        <v>117</v>
      </c>
      <c r="F150">
        <f>VLOOKUP(adat[[#This Row],[Termék]],rejtett[],2,FALSE)</f>
        <v>8.7899999999999991</v>
      </c>
      <c r="G150">
        <f>adat[[#This Row],[Előállítási költség]]*adat[[#This Row],[Darabsz]]</f>
        <v>1028.4299999999998</v>
      </c>
    </row>
    <row r="151" spans="1:7" x14ac:dyDescent="0.25">
      <c r="A151" t="s">
        <v>4</v>
      </c>
      <c r="B151" t="s">
        <v>34</v>
      </c>
      <c r="C151" t="s">
        <v>17</v>
      </c>
      <c r="D151" s="11">
        <v>7322</v>
      </c>
      <c r="E151" s="2">
        <v>36</v>
      </c>
      <c r="F151">
        <f>VLOOKUP(adat[[#This Row],[Termék]],rejtett[],2,FALSE)</f>
        <v>9</v>
      </c>
      <c r="G151">
        <f>adat[[#This Row],[Előállítási költség]]*adat[[#This Row],[Darabsz]]</f>
        <v>324</v>
      </c>
    </row>
    <row r="152" spans="1:7" x14ac:dyDescent="0.25">
      <c r="A152" t="s">
        <v>6</v>
      </c>
      <c r="B152" t="s">
        <v>31</v>
      </c>
      <c r="C152" t="s">
        <v>29</v>
      </c>
      <c r="D152" s="11">
        <v>357</v>
      </c>
      <c r="E152" s="2">
        <v>126</v>
      </c>
      <c r="F152">
        <f>VLOOKUP(adat[[#This Row],[Termék]],rejtett[],2,FALSE)</f>
        <v>12.37</v>
      </c>
      <c r="G152">
        <f>adat[[#This Row],[Előállítási költség]]*adat[[#This Row],[Darabsz]]</f>
        <v>1558.62</v>
      </c>
    </row>
    <row r="153" spans="1:7" x14ac:dyDescent="0.25">
      <c r="A153" t="s">
        <v>7</v>
      </c>
      <c r="B153" t="s">
        <v>35</v>
      </c>
      <c r="C153" t="s">
        <v>21</v>
      </c>
      <c r="D153" s="11">
        <v>3192</v>
      </c>
      <c r="E153" s="2">
        <v>72</v>
      </c>
      <c r="F153">
        <f>VLOOKUP(adat[[#This Row],[Termék]],rejtett[],2,FALSE)</f>
        <v>13.15</v>
      </c>
      <c r="G153">
        <f>adat[[#This Row],[Előállítási költség]]*adat[[#This Row],[Darabsz]]</f>
        <v>946.80000000000007</v>
      </c>
    </row>
    <row r="154" spans="1:7" x14ac:dyDescent="0.25">
      <c r="A154" t="s">
        <v>5</v>
      </c>
      <c r="B154" t="s">
        <v>32</v>
      </c>
      <c r="C154" t="s">
        <v>18</v>
      </c>
      <c r="D154" s="11">
        <v>8435</v>
      </c>
      <c r="E154" s="2">
        <v>42</v>
      </c>
      <c r="F154">
        <f>VLOOKUP(adat[[#This Row],[Termék]],rejtett[],2,FALSE)</f>
        <v>9.77</v>
      </c>
      <c r="G154">
        <f>adat[[#This Row],[Előállítási költség]]*adat[[#This Row],[Darabsz]]</f>
        <v>410.34</v>
      </c>
    </row>
    <row r="155" spans="1:7" x14ac:dyDescent="0.25">
      <c r="A155" t="s">
        <v>36</v>
      </c>
      <c r="B155" t="s">
        <v>35</v>
      </c>
      <c r="C155" t="s">
        <v>25</v>
      </c>
      <c r="D155" s="11">
        <v>0</v>
      </c>
      <c r="E155" s="2">
        <v>135</v>
      </c>
      <c r="F155">
        <f>VLOOKUP(adat[[#This Row],[Termék]],rejtett[],2,FALSE)</f>
        <v>7.16</v>
      </c>
      <c r="G155">
        <f>adat[[#This Row],[Előállítási költség]]*adat[[#This Row],[Darabsz]]</f>
        <v>966.6</v>
      </c>
    </row>
    <row r="156" spans="1:7" x14ac:dyDescent="0.25">
      <c r="A156" t="s">
        <v>5</v>
      </c>
      <c r="B156" t="s">
        <v>30</v>
      </c>
      <c r="C156" t="s">
        <v>20</v>
      </c>
      <c r="D156" s="11">
        <v>8862</v>
      </c>
      <c r="E156" s="2">
        <v>189</v>
      </c>
      <c r="F156">
        <f>VLOOKUP(adat[[#This Row],[Termék]],rejtett[],2,FALSE)</f>
        <v>4.97</v>
      </c>
      <c r="G156">
        <f>adat[[#This Row],[Előállítási költség]]*adat[[#This Row],[Darabsz]]</f>
        <v>939.32999999999993</v>
      </c>
    </row>
    <row r="157" spans="1:7" x14ac:dyDescent="0.25">
      <c r="A157" t="s">
        <v>4</v>
      </c>
      <c r="B157" t="s">
        <v>33</v>
      </c>
      <c r="C157" t="s">
        <v>24</v>
      </c>
      <c r="D157" s="11">
        <v>3556</v>
      </c>
      <c r="E157" s="2">
        <v>459</v>
      </c>
      <c r="F157">
        <f>VLOOKUP(adat[[#This Row],[Termék]],rejtett[],2,FALSE)</f>
        <v>10.38</v>
      </c>
      <c r="G157">
        <f>adat[[#This Row],[Előállítási költség]]*adat[[#This Row],[Darabsz]]</f>
        <v>4764.42</v>
      </c>
    </row>
    <row r="158" spans="1:7" x14ac:dyDescent="0.25">
      <c r="A158" t="s">
        <v>3</v>
      </c>
      <c r="B158" t="s">
        <v>30</v>
      </c>
      <c r="C158" t="s">
        <v>11</v>
      </c>
      <c r="D158" s="11">
        <v>7280</v>
      </c>
      <c r="E158" s="2">
        <v>201</v>
      </c>
      <c r="F158">
        <f>VLOOKUP(adat[[#This Row],[Termék]],rejtett[],2,FALSE)</f>
        <v>11.73</v>
      </c>
      <c r="G158">
        <f>adat[[#This Row],[Előállítási költség]]*adat[[#This Row],[Darabsz]]</f>
        <v>2357.73</v>
      </c>
    </row>
    <row r="159" spans="1:7" x14ac:dyDescent="0.25">
      <c r="A159" t="s">
        <v>4</v>
      </c>
      <c r="B159" t="s">
        <v>30</v>
      </c>
      <c r="C159" t="s">
        <v>26</v>
      </c>
      <c r="D159" s="11">
        <v>3402</v>
      </c>
      <c r="E159" s="2">
        <v>366</v>
      </c>
      <c r="F159">
        <f>VLOOKUP(adat[[#This Row],[Termék]],rejtett[],2,FALSE)</f>
        <v>14.49</v>
      </c>
      <c r="G159">
        <f>adat[[#This Row],[Előállítási költség]]*adat[[#This Row],[Darabsz]]</f>
        <v>5303.34</v>
      </c>
    </row>
    <row r="160" spans="1:7" x14ac:dyDescent="0.25">
      <c r="A160" t="s">
        <v>1</v>
      </c>
      <c r="B160" t="s">
        <v>33</v>
      </c>
      <c r="C160" t="s">
        <v>25</v>
      </c>
      <c r="D160" s="11">
        <v>4592</v>
      </c>
      <c r="E160" s="2">
        <v>324</v>
      </c>
      <c r="F160">
        <f>VLOOKUP(adat[[#This Row],[Termék]],rejtett[],2,FALSE)</f>
        <v>7.16</v>
      </c>
      <c r="G160">
        <f>adat[[#This Row],[Előállítási költség]]*adat[[#This Row],[Darabsz]]</f>
        <v>2319.84</v>
      </c>
    </row>
    <row r="161" spans="1:7" x14ac:dyDescent="0.25">
      <c r="A161" t="s">
        <v>7</v>
      </c>
      <c r="B161" t="s">
        <v>31</v>
      </c>
      <c r="C161" t="s">
        <v>11</v>
      </c>
      <c r="D161" s="11">
        <v>7833</v>
      </c>
      <c r="E161" s="2">
        <v>243</v>
      </c>
      <c r="F161">
        <f>VLOOKUP(adat[[#This Row],[Termék]],rejtett[],2,FALSE)</f>
        <v>11.73</v>
      </c>
      <c r="G161">
        <f>adat[[#This Row],[Előállítási költség]]*adat[[#This Row],[Darabsz]]</f>
        <v>2850.3900000000003</v>
      </c>
    </row>
    <row r="162" spans="1:7" x14ac:dyDescent="0.25">
      <c r="A162" t="s">
        <v>0</v>
      </c>
      <c r="B162" t="s">
        <v>35</v>
      </c>
      <c r="C162" t="s">
        <v>17</v>
      </c>
      <c r="D162" s="11">
        <v>7651</v>
      </c>
      <c r="E162" s="2">
        <v>213</v>
      </c>
      <c r="F162">
        <f>VLOOKUP(adat[[#This Row],[Termék]],rejtett[],2,FALSE)</f>
        <v>9</v>
      </c>
      <c r="G162">
        <f>adat[[#This Row],[Előállítási költség]]*adat[[#This Row],[Darabsz]]</f>
        <v>1917</v>
      </c>
    </row>
    <row r="163" spans="1:7" x14ac:dyDescent="0.25">
      <c r="A163" t="s">
        <v>36</v>
      </c>
      <c r="B163" t="s">
        <v>31</v>
      </c>
      <c r="C163" t="s">
        <v>26</v>
      </c>
      <c r="D163" s="11">
        <v>2275</v>
      </c>
      <c r="E163" s="2">
        <v>447</v>
      </c>
      <c r="F163">
        <f>VLOOKUP(adat[[#This Row],[Termék]],rejtett[],2,FALSE)</f>
        <v>14.49</v>
      </c>
      <c r="G163">
        <f>adat[[#This Row],[Előállítási költség]]*adat[[#This Row],[Darabsz]]</f>
        <v>6477.03</v>
      </c>
    </row>
    <row r="164" spans="1:7" x14ac:dyDescent="0.25">
      <c r="A164" t="s">
        <v>36</v>
      </c>
      <c r="B164" t="s">
        <v>34</v>
      </c>
      <c r="C164" t="s">
        <v>9</v>
      </c>
      <c r="D164" s="11">
        <v>5670</v>
      </c>
      <c r="E164" s="2">
        <v>297</v>
      </c>
      <c r="F164">
        <f>VLOOKUP(adat[[#This Row],[Termék]],rejtett[],2,FALSE)</f>
        <v>9.33</v>
      </c>
      <c r="G164">
        <f>adat[[#This Row],[Előállítási költség]]*adat[[#This Row],[Darabsz]]</f>
        <v>2771.01</v>
      </c>
    </row>
    <row r="165" spans="1:7" x14ac:dyDescent="0.25">
      <c r="A165" t="s">
        <v>5</v>
      </c>
      <c r="B165" t="s">
        <v>31</v>
      </c>
      <c r="C165" t="s">
        <v>12</v>
      </c>
      <c r="D165" s="11">
        <v>2135</v>
      </c>
      <c r="E165" s="2">
        <v>27</v>
      </c>
      <c r="F165">
        <f>VLOOKUP(adat[[#This Row],[Termék]],rejtett[],2,FALSE)</f>
        <v>8.7899999999999991</v>
      </c>
      <c r="G165">
        <f>adat[[#This Row],[Előállítási költség]]*adat[[#This Row],[Darabsz]]</f>
        <v>237.32999999999998</v>
      </c>
    </row>
    <row r="166" spans="1:7" x14ac:dyDescent="0.25">
      <c r="A166" t="s">
        <v>36</v>
      </c>
      <c r="B166" t="s">
        <v>30</v>
      </c>
      <c r="C166" t="s">
        <v>19</v>
      </c>
      <c r="D166" s="11">
        <v>2779</v>
      </c>
      <c r="E166" s="2">
        <v>75</v>
      </c>
      <c r="F166">
        <f>VLOOKUP(adat[[#This Row],[Termék]],rejtett[],2,FALSE)</f>
        <v>6.49</v>
      </c>
      <c r="G166">
        <f>adat[[#This Row],[Előállítási költség]]*adat[[#This Row],[Darabsz]]</f>
        <v>486.75</v>
      </c>
    </row>
    <row r="167" spans="1:7" x14ac:dyDescent="0.25">
      <c r="A167" t="s">
        <v>8</v>
      </c>
      <c r="B167" t="s">
        <v>35</v>
      </c>
      <c r="C167" t="s">
        <v>29</v>
      </c>
      <c r="D167" s="11">
        <v>12950</v>
      </c>
      <c r="E167" s="2">
        <v>30</v>
      </c>
      <c r="F167">
        <f>VLOOKUP(adat[[#This Row],[Termék]],rejtett[],2,FALSE)</f>
        <v>12.37</v>
      </c>
      <c r="G167">
        <f>adat[[#This Row],[Előállítási költség]]*adat[[#This Row],[Darabsz]]</f>
        <v>371.09999999999997</v>
      </c>
    </row>
    <row r="168" spans="1:7" x14ac:dyDescent="0.25">
      <c r="A168" t="s">
        <v>5</v>
      </c>
      <c r="B168" t="s">
        <v>32</v>
      </c>
      <c r="C168" t="s">
        <v>14</v>
      </c>
      <c r="D168" s="11">
        <v>2646</v>
      </c>
      <c r="E168" s="2">
        <v>177</v>
      </c>
      <c r="F168">
        <f>VLOOKUP(adat[[#This Row],[Termék]],rejtett[],2,FALSE)</f>
        <v>6.47</v>
      </c>
      <c r="G168">
        <f>adat[[#This Row],[Előállítási költség]]*adat[[#This Row],[Darabsz]]</f>
        <v>1145.19</v>
      </c>
    </row>
    <row r="169" spans="1:7" x14ac:dyDescent="0.25">
      <c r="A169" t="s">
        <v>36</v>
      </c>
      <c r="B169" t="s">
        <v>30</v>
      </c>
      <c r="C169" t="s">
        <v>29</v>
      </c>
      <c r="D169" s="11">
        <v>3794</v>
      </c>
      <c r="E169" s="2">
        <v>159</v>
      </c>
      <c r="F169">
        <f>VLOOKUP(adat[[#This Row],[Termék]],rejtett[],2,FALSE)</f>
        <v>12.37</v>
      </c>
      <c r="G169">
        <f>adat[[#This Row],[Előállítási költség]]*adat[[#This Row],[Darabsz]]</f>
        <v>1966.83</v>
      </c>
    </row>
    <row r="170" spans="1:7" x14ac:dyDescent="0.25">
      <c r="A170" t="s">
        <v>1</v>
      </c>
      <c r="B170" t="s">
        <v>31</v>
      </c>
      <c r="C170" t="s">
        <v>29</v>
      </c>
      <c r="D170" s="11">
        <v>819</v>
      </c>
      <c r="E170" s="2">
        <v>306</v>
      </c>
      <c r="F170">
        <f>VLOOKUP(adat[[#This Row],[Termék]],rejtett[],2,FALSE)</f>
        <v>12.37</v>
      </c>
      <c r="G170">
        <f>adat[[#This Row],[Előállítási költség]]*adat[[#This Row],[Darabsz]]</f>
        <v>3785.22</v>
      </c>
    </row>
    <row r="171" spans="1:7" x14ac:dyDescent="0.25">
      <c r="A171" t="s">
        <v>1</v>
      </c>
      <c r="B171" t="s">
        <v>30</v>
      </c>
      <c r="C171" t="s">
        <v>16</v>
      </c>
      <c r="D171" s="11">
        <v>2583</v>
      </c>
      <c r="E171" s="2">
        <v>18</v>
      </c>
      <c r="F171">
        <f>VLOOKUP(adat[[#This Row],[Termék]],rejtett[],2,FALSE)</f>
        <v>10.62</v>
      </c>
      <c r="G171">
        <f>adat[[#This Row],[Előállítási költség]]*adat[[#This Row],[Darabsz]]</f>
        <v>191.16</v>
      </c>
    </row>
    <row r="172" spans="1:7" x14ac:dyDescent="0.25">
      <c r="A172" t="s">
        <v>5</v>
      </c>
      <c r="B172" t="s">
        <v>31</v>
      </c>
      <c r="C172" t="s">
        <v>15</v>
      </c>
      <c r="D172" s="11">
        <v>4585</v>
      </c>
      <c r="E172" s="2">
        <v>240</v>
      </c>
      <c r="F172">
        <f>VLOOKUP(adat[[#This Row],[Termék]],rejtett[],2,FALSE)</f>
        <v>7.64</v>
      </c>
      <c r="G172">
        <f>adat[[#This Row],[Előállítási költség]]*adat[[#This Row],[Darabsz]]</f>
        <v>1833.6</v>
      </c>
    </row>
    <row r="173" spans="1:7" x14ac:dyDescent="0.25">
      <c r="A173" t="s">
        <v>3</v>
      </c>
      <c r="B173" t="s">
        <v>30</v>
      </c>
      <c r="C173" t="s">
        <v>29</v>
      </c>
      <c r="D173" s="11">
        <v>1652</v>
      </c>
      <c r="E173" s="2">
        <v>93</v>
      </c>
      <c r="F173">
        <f>VLOOKUP(adat[[#This Row],[Termék]],rejtett[],2,FALSE)</f>
        <v>12.37</v>
      </c>
      <c r="G173">
        <f>adat[[#This Row],[Előállítási költség]]*adat[[#This Row],[Darabsz]]</f>
        <v>1150.4099999999999</v>
      </c>
    </row>
    <row r="174" spans="1:7" x14ac:dyDescent="0.25">
      <c r="A174" t="s">
        <v>8</v>
      </c>
      <c r="B174" t="s">
        <v>30</v>
      </c>
      <c r="C174" t="s">
        <v>22</v>
      </c>
      <c r="D174" s="11">
        <v>4991</v>
      </c>
      <c r="E174" s="2">
        <v>9</v>
      </c>
      <c r="F174">
        <f>VLOOKUP(adat[[#This Row],[Termék]],rejtett[],2,FALSE)</f>
        <v>5.6</v>
      </c>
      <c r="G174">
        <f>adat[[#This Row],[Előállítási költség]]*adat[[#This Row],[Darabsz]]</f>
        <v>50.4</v>
      </c>
    </row>
    <row r="175" spans="1:7" x14ac:dyDescent="0.25">
      <c r="A175" t="s">
        <v>6</v>
      </c>
      <c r="B175" t="s">
        <v>30</v>
      </c>
      <c r="C175" t="s">
        <v>12</v>
      </c>
      <c r="D175" s="11">
        <v>2009</v>
      </c>
      <c r="E175" s="2">
        <v>219</v>
      </c>
      <c r="F175">
        <f>VLOOKUP(adat[[#This Row],[Termék]],rejtett[],2,FALSE)</f>
        <v>8.7899999999999991</v>
      </c>
      <c r="G175">
        <f>adat[[#This Row],[Előállítási költség]]*adat[[#This Row],[Darabsz]]</f>
        <v>1925.0099999999998</v>
      </c>
    </row>
    <row r="176" spans="1:7" x14ac:dyDescent="0.25">
      <c r="A176" t="s">
        <v>0</v>
      </c>
      <c r="B176" t="s">
        <v>35</v>
      </c>
      <c r="C176" t="s">
        <v>18</v>
      </c>
      <c r="D176" s="11">
        <v>1568</v>
      </c>
      <c r="E176" s="2">
        <v>141</v>
      </c>
      <c r="F176">
        <f>VLOOKUP(adat[[#This Row],[Termék]],rejtett[],2,FALSE)</f>
        <v>9.77</v>
      </c>
      <c r="G176">
        <f>adat[[#This Row],[Előállítási költség]]*adat[[#This Row],[Darabsz]]</f>
        <v>1377.57</v>
      </c>
    </row>
    <row r="177" spans="1:7" x14ac:dyDescent="0.25">
      <c r="A177" t="s">
        <v>37</v>
      </c>
      <c r="B177" t="s">
        <v>33</v>
      </c>
      <c r="C177" t="s">
        <v>16</v>
      </c>
      <c r="D177" s="11">
        <v>3388</v>
      </c>
      <c r="E177" s="2">
        <v>123</v>
      </c>
      <c r="F177">
        <f>VLOOKUP(adat[[#This Row],[Termék]],rejtett[],2,FALSE)</f>
        <v>10.62</v>
      </c>
      <c r="G177">
        <f>adat[[#This Row],[Előállítási költség]]*adat[[#This Row],[Darabsz]]</f>
        <v>1306.26</v>
      </c>
    </row>
    <row r="178" spans="1:7" x14ac:dyDescent="0.25">
      <c r="A178" t="s">
        <v>36</v>
      </c>
      <c r="B178" t="s">
        <v>34</v>
      </c>
      <c r="C178" t="s">
        <v>20</v>
      </c>
      <c r="D178" s="11">
        <v>623</v>
      </c>
      <c r="E178" s="2">
        <v>51</v>
      </c>
      <c r="F178">
        <f>VLOOKUP(adat[[#This Row],[Termék]],rejtett[],2,FALSE)</f>
        <v>4.97</v>
      </c>
      <c r="G178">
        <f>adat[[#This Row],[Előállítási költség]]*adat[[#This Row],[Darabsz]]</f>
        <v>253.47</v>
      </c>
    </row>
    <row r="179" spans="1:7" x14ac:dyDescent="0.25">
      <c r="A179" t="s">
        <v>4</v>
      </c>
      <c r="B179" t="s">
        <v>32</v>
      </c>
      <c r="C179" t="s">
        <v>2</v>
      </c>
      <c r="D179" s="11">
        <v>10073</v>
      </c>
      <c r="E179" s="2">
        <v>120</v>
      </c>
      <c r="F179">
        <f>VLOOKUP(adat[[#This Row],[Termék]],rejtett[],2,FALSE)</f>
        <v>11.88</v>
      </c>
      <c r="G179">
        <f>adat[[#This Row],[Előállítási költség]]*adat[[#This Row],[Darabsz]]</f>
        <v>1425.6000000000001</v>
      </c>
    </row>
    <row r="180" spans="1:7" x14ac:dyDescent="0.25">
      <c r="A180" t="s">
        <v>6</v>
      </c>
      <c r="B180" t="s">
        <v>35</v>
      </c>
      <c r="C180" t="s">
        <v>22</v>
      </c>
      <c r="D180" s="11">
        <v>1561</v>
      </c>
      <c r="E180" s="2">
        <v>27</v>
      </c>
      <c r="F180">
        <f>VLOOKUP(adat[[#This Row],[Termék]],rejtett[],2,FALSE)</f>
        <v>5.6</v>
      </c>
      <c r="G180">
        <f>adat[[#This Row],[Előállítási költség]]*adat[[#This Row],[Darabsz]]</f>
        <v>151.19999999999999</v>
      </c>
    </row>
    <row r="181" spans="1:7" x14ac:dyDescent="0.25">
      <c r="A181" t="s">
        <v>7</v>
      </c>
      <c r="B181" t="s">
        <v>32</v>
      </c>
      <c r="C181" t="s">
        <v>23</v>
      </c>
      <c r="D181" s="11">
        <v>11522</v>
      </c>
      <c r="E181" s="2">
        <v>204</v>
      </c>
      <c r="F181">
        <f>VLOOKUP(adat[[#This Row],[Termék]],rejtett[],2,FALSE)</f>
        <v>16.73</v>
      </c>
      <c r="G181">
        <f>adat[[#This Row],[Előállítási költség]]*adat[[#This Row],[Darabsz]]</f>
        <v>3412.92</v>
      </c>
    </row>
    <row r="182" spans="1:7" x14ac:dyDescent="0.25">
      <c r="A182" t="s">
        <v>4</v>
      </c>
      <c r="B182" t="s">
        <v>34</v>
      </c>
      <c r="C182" t="s">
        <v>9</v>
      </c>
      <c r="D182" s="11">
        <v>2317</v>
      </c>
      <c r="E182" s="2">
        <v>123</v>
      </c>
      <c r="F182">
        <f>VLOOKUP(adat[[#This Row],[Termék]],rejtett[],2,FALSE)</f>
        <v>9.33</v>
      </c>
      <c r="G182">
        <f>adat[[#This Row],[Előállítási költség]]*adat[[#This Row],[Darabsz]]</f>
        <v>1147.5899999999999</v>
      </c>
    </row>
    <row r="183" spans="1:7" x14ac:dyDescent="0.25">
      <c r="A183" t="s">
        <v>8</v>
      </c>
      <c r="B183" t="s">
        <v>33</v>
      </c>
      <c r="C183" t="s">
        <v>24</v>
      </c>
      <c r="D183" s="11">
        <v>3059</v>
      </c>
      <c r="E183" s="2">
        <v>27</v>
      </c>
      <c r="F183">
        <f>VLOOKUP(adat[[#This Row],[Termék]],rejtett[],2,FALSE)</f>
        <v>10.38</v>
      </c>
      <c r="G183">
        <f>adat[[#This Row],[Előállítási költség]]*adat[[#This Row],[Darabsz]]</f>
        <v>280.26000000000005</v>
      </c>
    </row>
    <row r="184" spans="1:7" x14ac:dyDescent="0.25">
      <c r="A184" t="s">
        <v>37</v>
      </c>
      <c r="B184" t="s">
        <v>33</v>
      </c>
      <c r="C184" t="s">
        <v>22</v>
      </c>
      <c r="D184" s="11">
        <v>2324</v>
      </c>
      <c r="E184" s="2">
        <v>177</v>
      </c>
      <c r="F184">
        <f>VLOOKUP(adat[[#This Row],[Termék]],rejtett[],2,FALSE)</f>
        <v>5.6</v>
      </c>
      <c r="G184">
        <f>adat[[#This Row],[Előállítási költség]]*adat[[#This Row],[Darabsz]]</f>
        <v>991.19999999999993</v>
      </c>
    </row>
    <row r="185" spans="1:7" x14ac:dyDescent="0.25">
      <c r="A185" t="s">
        <v>1</v>
      </c>
      <c r="B185" t="s">
        <v>35</v>
      </c>
      <c r="C185" t="s">
        <v>22</v>
      </c>
      <c r="D185" s="11">
        <v>4956</v>
      </c>
      <c r="E185" s="2">
        <v>171</v>
      </c>
      <c r="F185">
        <f>VLOOKUP(adat[[#This Row],[Termék]],rejtett[],2,FALSE)</f>
        <v>5.6</v>
      </c>
      <c r="G185">
        <f>adat[[#This Row],[Előállítási költség]]*adat[[#This Row],[Darabsz]]</f>
        <v>957.59999999999991</v>
      </c>
    </row>
    <row r="186" spans="1:7" x14ac:dyDescent="0.25">
      <c r="A186" t="s">
        <v>8</v>
      </c>
      <c r="B186" t="s">
        <v>30</v>
      </c>
      <c r="C186" t="s">
        <v>15</v>
      </c>
      <c r="D186" s="11">
        <v>5355</v>
      </c>
      <c r="E186" s="2">
        <v>204</v>
      </c>
      <c r="F186">
        <f>VLOOKUP(adat[[#This Row],[Termék]],rejtett[],2,FALSE)</f>
        <v>7.64</v>
      </c>
      <c r="G186">
        <f>adat[[#This Row],[Előállítási költség]]*adat[[#This Row],[Darabsz]]</f>
        <v>1558.56</v>
      </c>
    </row>
    <row r="187" spans="1:7" x14ac:dyDescent="0.25">
      <c r="A187" t="s">
        <v>1</v>
      </c>
      <c r="B187" t="s">
        <v>30</v>
      </c>
      <c r="C187" t="s">
        <v>10</v>
      </c>
      <c r="D187" s="11">
        <v>7259</v>
      </c>
      <c r="E187" s="2">
        <v>276</v>
      </c>
      <c r="F187">
        <f>VLOOKUP(adat[[#This Row],[Termék]],rejtett[],2,FALSE)</f>
        <v>11.7</v>
      </c>
      <c r="G187">
        <f>adat[[#This Row],[Előállítási költség]]*adat[[#This Row],[Darabsz]]</f>
        <v>3229.2</v>
      </c>
    </row>
    <row r="188" spans="1:7" x14ac:dyDescent="0.25">
      <c r="A188" t="s">
        <v>6</v>
      </c>
      <c r="B188" t="s">
        <v>33</v>
      </c>
      <c r="C188" t="s">
        <v>22</v>
      </c>
      <c r="D188" s="11">
        <v>6279</v>
      </c>
      <c r="E188" s="2">
        <v>45</v>
      </c>
      <c r="F188">
        <f>VLOOKUP(adat[[#This Row],[Termék]],rejtett[],2,FALSE)</f>
        <v>5.6</v>
      </c>
      <c r="G188">
        <f>adat[[#This Row],[Előállítási költség]]*adat[[#This Row],[Darabsz]]</f>
        <v>251.99999999999997</v>
      </c>
    </row>
    <row r="189" spans="1:7" x14ac:dyDescent="0.25">
      <c r="A189" t="s">
        <v>36</v>
      </c>
      <c r="B189" t="s">
        <v>34</v>
      </c>
      <c r="C189" t="s">
        <v>25</v>
      </c>
      <c r="D189" s="11">
        <v>2541</v>
      </c>
      <c r="E189" s="2">
        <v>45</v>
      </c>
      <c r="F189">
        <f>VLOOKUP(adat[[#This Row],[Termék]],rejtett[],2,FALSE)</f>
        <v>7.16</v>
      </c>
      <c r="G189">
        <f>adat[[#This Row],[Előállítási költség]]*adat[[#This Row],[Darabsz]]</f>
        <v>322.2</v>
      </c>
    </row>
    <row r="190" spans="1:7" x14ac:dyDescent="0.25">
      <c r="A190" t="s">
        <v>4</v>
      </c>
      <c r="B190" t="s">
        <v>31</v>
      </c>
      <c r="C190" t="s">
        <v>23</v>
      </c>
      <c r="D190" s="11">
        <v>3864</v>
      </c>
      <c r="E190" s="2">
        <v>177</v>
      </c>
      <c r="F190">
        <f>VLOOKUP(adat[[#This Row],[Termék]],rejtett[],2,FALSE)</f>
        <v>16.73</v>
      </c>
      <c r="G190">
        <f>adat[[#This Row],[Előállítási költség]]*adat[[#This Row],[Darabsz]]</f>
        <v>2961.21</v>
      </c>
    </row>
    <row r="191" spans="1:7" x14ac:dyDescent="0.25">
      <c r="A191" t="s">
        <v>3</v>
      </c>
      <c r="B191" t="s">
        <v>32</v>
      </c>
      <c r="C191" t="s">
        <v>9</v>
      </c>
      <c r="D191" s="11">
        <v>6146</v>
      </c>
      <c r="E191" s="2">
        <v>63</v>
      </c>
      <c r="F191">
        <f>VLOOKUP(adat[[#This Row],[Termék]],rejtett[],2,FALSE)</f>
        <v>9.33</v>
      </c>
      <c r="G191">
        <f>adat[[#This Row],[Előállítási költség]]*adat[[#This Row],[Darabsz]]</f>
        <v>587.79</v>
      </c>
    </row>
    <row r="192" spans="1:7" x14ac:dyDescent="0.25">
      <c r="A192" t="s">
        <v>7</v>
      </c>
      <c r="B192" t="s">
        <v>35</v>
      </c>
      <c r="C192" t="s">
        <v>14</v>
      </c>
      <c r="D192" s="11">
        <v>2639</v>
      </c>
      <c r="E192" s="2">
        <v>204</v>
      </c>
      <c r="F192">
        <f>VLOOKUP(adat[[#This Row],[Termék]],rejtett[],2,FALSE)</f>
        <v>6.47</v>
      </c>
      <c r="G192">
        <f>adat[[#This Row],[Előállítási költség]]*adat[[#This Row],[Darabsz]]</f>
        <v>1319.8799999999999</v>
      </c>
    </row>
    <row r="193" spans="1:7" x14ac:dyDescent="0.25">
      <c r="A193" t="s">
        <v>6</v>
      </c>
      <c r="B193" t="s">
        <v>33</v>
      </c>
      <c r="C193" t="s">
        <v>18</v>
      </c>
      <c r="D193" s="11">
        <v>1890</v>
      </c>
      <c r="E193" s="2">
        <v>195</v>
      </c>
      <c r="F193">
        <f>VLOOKUP(adat[[#This Row],[Termék]],rejtett[],2,FALSE)</f>
        <v>9.77</v>
      </c>
      <c r="G193">
        <f>adat[[#This Row],[Előállítási költség]]*adat[[#This Row],[Darabsz]]</f>
        <v>1905.1499999999999</v>
      </c>
    </row>
    <row r="194" spans="1:7" x14ac:dyDescent="0.25">
      <c r="A194" t="s">
        <v>5</v>
      </c>
      <c r="B194" t="s">
        <v>30</v>
      </c>
      <c r="C194" t="s">
        <v>10</v>
      </c>
      <c r="D194" s="11">
        <v>1932</v>
      </c>
      <c r="E194" s="2">
        <v>369</v>
      </c>
      <c r="F194">
        <f>VLOOKUP(adat[[#This Row],[Termék]],rejtett[],2,FALSE)</f>
        <v>11.7</v>
      </c>
      <c r="G194">
        <f>adat[[#This Row],[Előállítási költség]]*adat[[#This Row],[Darabsz]]</f>
        <v>4317.3</v>
      </c>
    </row>
    <row r="195" spans="1:7" x14ac:dyDescent="0.25">
      <c r="A195" t="s">
        <v>1</v>
      </c>
      <c r="B195" t="s">
        <v>30</v>
      </c>
      <c r="C195" t="s">
        <v>21</v>
      </c>
      <c r="D195" s="11">
        <v>6300</v>
      </c>
      <c r="E195" s="2">
        <v>42</v>
      </c>
      <c r="F195">
        <f>VLOOKUP(adat[[#This Row],[Termék]],rejtett[],2,FALSE)</f>
        <v>13.15</v>
      </c>
      <c r="G195">
        <f>adat[[#This Row],[Előállítási költség]]*adat[[#This Row],[Darabsz]]</f>
        <v>552.30000000000007</v>
      </c>
    </row>
    <row r="196" spans="1:7" x14ac:dyDescent="0.25">
      <c r="A196" t="s">
        <v>4</v>
      </c>
      <c r="B196" t="s">
        <v>33</v>
      </c>
      <c r="C196" t="s">
        <v>26</v>
      </c>
      <c r="D196" s="11">
        <v>560</v>
      </c>
      <c r="E196" s="2">
        <v>81</v>
      </c>
      <c r="F196">
        <f>VLOOKUP(adat[[#This Row],[Termék]],rejtett[],2,FALSE)</f>
        <v>14.49</v>
      </c>
      <c r="G196">
        <f>adat[[#This Row],[Előállítási költség]]*adat[[#This Row],[Darabsz]]</f>
        <v>1173.69</v>
      </c>
    </row>
    <row r="197" spans="1:7" x14ac:dyDescent="0.25">
      <c r="A197" t="s">
        <v>7</v>
      </c>
      <c r="B197" t="s">
        <v>33</v>
      </c>
      <c r="C197" t="s">
        <v>22</v>
      </c>
      <c r="D197" s="11">
        <v>2856</v>
      </c>
      <c r="E197" s="2">
        <v>246</v>
      </c>
      <c r="F197">
        <f>VLOOKUP(adat[[#This Row],[Termék]],rejtett[],2,FALSE)</f>
        <v>5.6</v>
      </c>
      <c r="G197">
        <f>adat[[#This Row],[Előállítási költség]]*adat[[#This Row],[Darabsz]]</f>
        <v>1377.6</v>
      </c>
    </row>
    <row r="198" spans="1:7" x14ac:dyDescent="0.25">
      <c r="A198" t="s">
        <v>7</v>
      </c>
      <c r="B198" t="s">
        <v>30</v>
      </c>
      <c r="C198" t="s">
        <v>13</v>
      </c>
      <c r="D198" s="11">
        <v>707</v>
      </c>
      <c r="E198" s="2">
        <v>174</v>
      </c>
      <c r="F198">
        <f>VLOOKUP(adat[[#This Row],[Termék]],rejtett[],2,FALSE)</f>
        <v>3.11</v>
      </c>
      <c r="G198">
        <f>adat[[#This Row],[Előállítási költség]]*adat[[#This Row],[Darabsz]]</f>
        <v>541.14</v>
      </c>
    </row>
    <row r="199" spans="1:7" x14ac:dyDescent="0.25">
      <c r="A199" t="s">
        <v>6</v>
      </c>
      <c r="B199" t="s">
        <v>31</v>
      </c>
      <c r="C199" t="s">
        <v>26</v>
      </c>
      <c r="D199" s="11">
        <v>3598</v>
      </c>
      <c r="E199" s="2">
        <v>81</v>
      </c>
      <c r="F199">
        <f>VLOOKUP(adat[[#This Row],[Termék]],rejtett[],2,FALSE)</f>
        <v>14.49</v>
      </c>
      <c r="G199">
        <f>adat[[#This Row],[Előállítási költség]]*adat[[#This Row],[Darabsz]]</f>
        <v>1173.69</v>
      </c>
    </row>
    <row r="200" spans="1:7" x14ac:dyDescent="0.25">
      <c r="A200" t="s">
        <v>36</v>
      </c>
      <c r="B200" t="s">
        <v>31</v>
      </c>
      <c r="C200" t="s">
        <v>18</v>
      </c>
      <c r="D200" s="11">
        <v>6853</v>
      </c>
      <c r="E200" s="2">
        <v>372</v>
      </c>
      <c r="F200">
        <f>VLOOKUP(adat[[#This Row],[Termék]],rejtett[],2,FALSE)</f>
        <v>9.77</v>
      </c>
      <c r="G200">
        <f>adat[[#This Row],[Előállítási költség]]*adat[[#This Row],[Darabsz]]</f>
        <v>3634.44</v>
      </c>
    </row>
    <row r="201" spans="1:7" x14ac:dyDescent="0.25">
      <c r="A201" t="s">
        <v>36</v>
      </c>
      <c r="B201" t="s">
        <v>31</v>
      </c>
      <c r="C201" t="s">
        <v>12</v>
      </c>
      <c r="D201" s="11">
        <v>4725</v>
      </c>
      <c r="E201" s="2">
        <v>174</v>
      </c>
      <c r="F201">
        <f>VLOOKUP(adat[[#This Row],[Termék]],rejtett[],2,FALSE)</f>
        <v>8.7899999999999991</v>
      </c>
      <c r="G201">
        <f>adat[[#This Row],[Előállítási költség]]*adat[[#This Row],[Darabsz]]</f>
        <v>1529.4599999999998</v>
      </c>
    </row>
    <row r="202" spans="1:7" x14ac:dyDescent="0.25">
      <c r="A202" t="s">
        <v>37</v>
      </c>
      <c r="B202" t="s">
        <v>32</v>
      </c>
      <c r="C202" t="s">
        <v>28</v>
      </c>
      <c r="D202" s="11">
        <v>10304</v>
      </c>
      <c r="E202" s="2">
        <v>84</v>
      </c>
      <c r="F202">
        <f>VLOOKUP(adat[[#This Row],[Termék]],rejtett[],2,FALSE)</f>
        <v>8.65</v>
      </c>
      <c r="G202">
        <f>adat[[#This Row],[Előállítási költség]]*adat[[#This Row],[Darabsz]]</f>
        <v>726.6</v>
      </c>
    </row>
    <row r="203" spans="1:7" x14ac:dyDescent="0.25">
      <c r="A203" t="s">
        <v>37</v>
      </c>
      <c r="B203" t="s">
        <v>30</v>
      </c>
      <c r="C203" t="s">
        <v>12</v>
      </c>
      <c r="D203" s="11">
        <v>1274</v>
      </c>
      <c r="E203" s="2">
        <v>225</v>
      </c>
      <c r="F203">
        <f>VLOOKUP(adat[[#This Row],[Termék]],rejtett[],2,FALSE)</f>
        <v>8.7899999999999991</v>
      </c>
      <c r="G203">
        <f>adat[[#This Row],[Előállítási költség]]*adat[[#This Row],[Darabsz]]</f>
        <v>1977.7499999999998</v>
      </c>
    </row>
    <row r="204" spans="1:7" x14ac:dyDescent="0.25">
      <c r="A204" t="s">
        <v>3</v>
      </c>
      <c r="B204" t="s">
        <v>32</v>
      </c>
      <c r="C204" t="s">
        <v>26</v>
      </c>
      <c r="D204" s="11">
        <v>1526</v>
      </c>
      <c r="E204" s="2">
        <v>105</v>
      </c>
      <c r="F204">
        <f>VLOOKUP(adat[[#This Row],[Termék]],rejtett[],2,FALSE)</f>
        <v>14.49</v>
      </c>
      <c r="G204">
        <f>adat[[#This Row],[Előállítási költség]]*adat[[#This Row],[Darabsz]]</f>
        <v>1521.45</v>
      </c>
    </row>
    <row r="205" spans="1:7" x14ac:dyDescent="0.25">
      <c r="A205" t="s">
        <v>36</v>
      </c>
      <c r="B205" t="s">
        <v>35</v>
      </c>
      <c r="C205" t="s">
        <v>24</v>
      </c>
      <c r="D205" s="11">
        <v>3101</v>
      </c>
      <c r="E205" s="2">
        <v>225</v>
      </c>
      <c r="F205">
        <f>VLOOKUP(adat[[#This Row],[Termék]],rejtett[],2,FALSE)</f>
        <v>10.38</v>
      </c>
      <c r="G205">
        <f>adat[[#This Row],[Előállítási költség]]*adat[[#This Row],[Darabsz]]</f>
        <v>2335.5</v>
      </c>
    </row>
    <row r="206" spans="1:7" x14ac:dyDescent="0.25">
      <c r="A206" t="s">
        <v>0</v>
      </c>
      <c r="B206" t="s">
        <v>33</v>
      </c>
      <c r="C206" t="s">
        <v>10</v>
      </c>
      <c r="D206" s="11">
        <v>1057</v>
      </c>
      <c r="E206" s="2">
        <v>54</v>
      </c>
      <c r="F206">
        <f>VLOOKUP(adat[[#This Row],[Termék]],rejtett[],2,FALSE)</f>
        <v>11.7</v>
      </c>
      <c r="G206">
        <f>adat[[#This Row],[Előállítási költség]]*adat[[#This Row],[Darabsz]]</f>
        <v>631.79999999999995</v>
      </c>
    </row>
    <row r="207" spans="1:7" x14ac:dyDescent="0.25">
      <c r="A207" t="s">
        <v>5</v>
      </c>
      <c r="B207" t="s">
        <v>33</v>
      </c>
      <c r="C207" t="s">
        <v>22</v>
      </c>
      <c r="D207" s="11">
        <v>5306</v>
      </c>
      <c r="E207" s="2">
        <v>0</v>
      </c>
      <c r="F207">
        <f>VLOOKUP(adat[[#This Row],[Termék]],rejtett[],2,FALSE)</f>
        <v>5.6</v>
      </c>
      <c r="G207">
        <f>adat[[#This Row],[Előállítási költség]]*adat[[#This Row],[Darabsz]]</f>
        <v>0</v>
      </c>
    </row>
    <row r="208" spans="1:7" x14ac:dyDescent="0.25">
      <c r="A208" t="s">
        <v>3</v>
      </c>
      <c r="B208" t="s">
        <v>35</v>
      </c>
      <c r="C208" t="s">
        <v>20</v>
      </c>
      <c r="D208" s="11">
        <v>4018</v>
      </c>
      <c r="E208" s="2">
        <v>171</v>
      </c>
      <c r="F208">
        <f>VLOOKUP(adat[[#This Row],[Termék]],rejtett[],2,FALSE)</f>
        <v>4.97</v>
      </c>
      <c r="G208">
        <f>adat[[#This Row],[Előállítási költség]]*adat[[#This Row],[Darabsz]]</f>
        <v>849.87</v>
      </c>
    </row>
    <row r="209" spans="1:7" x14ac:dyDescent="0.25">
      <c r="A209" t="s">
        <v>7</v>
      </c>
      <c r="B209" t="s">
        <v>30</v>
      </c>
      <c r="C209" t="s">
        <v>12</v>
      </c>
      <c r="D209" s="11">
        <v>938</v>
      </c>
      <c r="E209" s="2">
        <v>189</v>
      </c>
      <c r="F209">
        <f>VLOOKUP(adat[[#This Row],[Termék]],rejtett[],2,FALSE)</f>
        <v>8.7899999999999991</v>
      </c>
      <c r="G209">
        <f>adat[[#This Row],[Előállítási költség]]*adat[[#This Row],[Darabsz]]</f>
        <v>1661.31</v>
      </c>
    </row>
    <row r="210" spans="1:7" x14ac:dyDescent="0.25">
      <c r="A210" t="s">
        <v>5</v>
      </c>
      <c r="B210" t="s">
        <v>34</v>
      </c>
      <c r="C210" t="s">
        <v>14</v>
      </c>
      <c r="D210" s="11">
        <v>1778</v>
      </c>
      <c r="E210" s="2">
        <v>270</v>
      </c>
      <c r="F210">
        <f>VLOOKUP(adat[[#This Row],[Termék]],rejtett[],2,FALSE)</f>
        <v>6.47</v>
      </c>
      <c r="G210">
        <f>adat[[#This Row],[Előállítási költség]]*adat[[#This Row],[Darabsz]]</f>
        <v>1746.8999999999999</v>
      </c>
    </row>
    <row r="211" spans="1:7" x14ac:dyDescent="0.25">
      <c r="A211" t="s">
        <v>4</v>
      </c>
      <c r="B211" t="s">
        <v>35</v>
      </c>
      <c r="C211" t="s">
        <v>26</v>
      </c>
      <c r="D211" s="11">
        <v>1638</v>
      </c>
      <c r="E211" s="2">
        <v>63</v>
      </c>
      <c r="F211">
        <f>VLOOKUP(adat[[#This Row],[Termék]],rejtett[],2,FALSE)</f>
        <v>14.49</v>
      </c>
      <c r="G211">
        <f>adat[[#This Row],[Előállítási költség]]*adat[[#This Row],[Darabsz]]</f>
        <v>912.87</v>
      </c>
    </row>
    <row r="212" spans="1:7" x14ac:dyDescent="0.25">
      <c r="A212" t="s">
        <v>37</v>
      </c>
      <c r="B212" t="s">
        <v>34</v>
      </c>
      <c r="C212" t="s">
        <v>21</v>
      </c>
      <c r="D212" s="11">
        <v>154</v>
      </c>
      <c r="E212" s="2">
        <v>21</v>
      </c>
      <c r="F212">
        <f>VLOOKUP(adat[[#This Row],[Termék]],rejtett[],2,FALSE)</f>
        <v>13.15</v>
      </c>
      <c r="G212">
        <f>adat[[#This Row],[Előállítási költség]]*adat[[#This Row],[Darabsz]]</f>
        <v>276.15000000000003</v>
      </c>
    </row>
    <row r="213" spans="1:7" x14ac:dyDescent="0.25">
      <c r="A213" t="s">
        <v>5</v>
      </c>
      <c r="B213" t="s">
        <v>33</v>
      </c>
      <c r="C213" t="s">
        <v>18</v>
      </c>
      <c r="D213" s="11">
        <v>9835</v>
      </c>
      <c r="E213" s="2">
        <v>207</v>
      </c>
      <c r="F213">
        <f>VLOOKUP(adat[[#This Row],[Termék]],rejtett[],2,FALSE)</f>
        <v>9.77</v>
      </c>
      <c r="G213">
        <f>adat[[#This Row],[Előállítási költség]]*adat[[#This Row],[Darabsz]]</f>
        <v>2022.3899999999999</v>
      </c>
    </row>
    <row r="214" spans="1:7" x14ac:dyDescent="0.25">
      <c r="A214" t="s">
        <v>7</v>
      </c>
      <c r="B214" t="s">
        <v>33</v>
      </c>
      <c r="C214" t="s">
        <v>16</v>
      </c>
      <c r="D214" s="11">
        <v>7273</v>
      </c>
      <c r="E214" s="2">
        <v>96</v>
      </c>
      <c r="F214">
        <f>VLOOKUP(adat[[#This Row],[Termék]],rejtett[],2,FALSE)</f>
        <v>10.62</v>
      </c>
      <c r="G214">
        <f>adat[[#This Row],[Előállítási költség]]*adat[[#This Row],[Darabsz]]</f>
        <v>1019.52</v>
      </c>
    </row>
    <row r="215" spans="1:7" x14ac:dyDescent="0.25">
      <c r="A215" t="s">
        <v>3</v>
      </c>
      <c r="B215" t="s">
        <v>35</v>
      </c>
      <c r="C215" t="s">
        <v>18</v>
      </c>
      <c r="D215" s="11">
        <v>6909</v>
      </c>
      <c r="E215" s="2">
        <v>81</v>
      </c>
      <c r="F215">
        <f>VLOOKUP(adat[[#This Row],[Termék]],rejtett[],2,FALSE)</f>
        <v>9.77</v>
      </c>
      <c r="G215">
        <f>adat[[#This Row],[Előállítási költség]]*adat[[#This Row],[Darabsz]]</f>
        <v>791.37</v>
      </c>
    </row>
    <row r="216" spans="1:7" x14ac:dyDescent="0.25">
      <c r="A216" t="s">
        <v>7</v>
      </c>
      <c r="B216" t="s">
        <v>35</v>
      </c>
      <c r="C216" t="s">
        <v>20</v>
      </c>
      <c r="D216" s="11">
        <v>3920</v>
      </c>
      <c r="E216" s="2">
        <v>306</v>
      </c>
      <c r="F216">
        <f>VLOOKUP(adat[[#This Row],[Termék]],rejtett[],2,FALSE)</f>
        <v>4.97</v>
      </c>
      <c r="G216">
        <f>adat[[#This Row],[Előállítási költség]]*adat[[#This Row],[Darabsz]]</f>
        <v>1520.82</v>
      </c>
    </row>
    <row r="217" spans="1:7" x14ac:dyDescent="0.25">
      <c r="A217" t="s">
        <v>8</v>
      </c>
      <c r="B217" t="s">
        <v>35</v>
      </c>
      <c r="C217" t="s">
        <v>17</v>
      </c>
      <c r="D217" s="11">
        <v>4858</v>
      </c>
      <c r="E217" s="2">
        <v>279</v>
      </c>
      <c r="F217">
        <f>VLOOKUP(adat[[#This Row],[Termék]],rejtett[],2,FALSE)</f>
        <v>9</v>
      </c>
      <c r="G217">
        <f>adat[[#This Row],[Előállítási költség]]*adat[[#This Row],[Darabsz]]</f>
        <v>2511</v>
      </c>
    </row>
    <row r="218" spans="1:7" x14ac:dyDescent="0.25">
      <c r="A218" t="s">
        <v>0</v>
      </c>
      <c r="B218" t="s">
        <v>34</v>
      </c>
      <c r="C218" t="s">
        <v>2</v>
      </c>
      <c r="D218" s="11">
        <v>3549</v>
      </c>
      <c r="E218" s="2">
        <v>3</v>
      </c>
      <c r="F218">
        <f>VLOOKUP(adat[[#This Row],[Termék]],rejtett[],2,FALSE)</f>
        <v>11.88</v>
      </c>
      <c r="G218">
        <f>adat[[#This Row],[Előállítási költség]]*adat[[#This Row],[Darabsz]]</f>
        <v>35.64</v>
      </c>
    </row>
    <row r="219" spans="1:7" x14ac:dyDescent="0.25">
      <c r="A219" t="s">
        <v>5</v>
      </c>
      <c r="B219" t="s">
        <v>35</v>
      </c>
      <c r="C219" t="s">
        <v>23</v>
      </c>
      <c r="D219" s="11">
        <v>966</v>
      </c>
      <c r="E219" s="2">
        <v>198</v>
      </c>
      <c r="F219">
        <f>VLOOKUP(adat[[#This Row],[Termék]],rejtett[],2,FALSE)</f>
        <v>16.73</v>
      </c>
      <c r="G219">
        <f>adat[[#This Row],[Előállítási költség]]*adat[[#This Row],[Darabsz]]</f>
        <v>3312.54</v>
      </c>
    </row>
    <row r="220" spans="1:7" x14ac:dyDescent="0.25">
      <c r="A220" t="s">
        <v>3</v>
      </c>
      <c r="B220" t="s">
        <v>35</v>
      </c>
      <c r="C220" t="s">
        <v>14</v>
      </c>
      <c r="D220" s="11">
        <v>385</v>
      </c>
      <c r="E220" s="2">
        <v>249</v>
      </c>
      <c r="F220">
        <f>VLOOKUP(adat[[#This Row],[Termék]],rejtett[],2,FALSE)</f>
        <v>6.47</v>
      </c>
      <c r="G220">
        <f>adat[[#This Row],[Előállítási költség]]*adat[[#This Row],[Darabsz]]</f>
        <v>1611.03</v>
      </c>
    </row>
    <row r="221" spans="1:7" x14ac:dyDescent="0.25">
      <c r="A221" t="s">
        <v>4</v>
      </c>
      <c r="B221" t="s">
        <v>30</v>
      </c>
      <c r="C221" t="s">
        <v>12</v>
      </c>
      <c r="D221" s="11">
        <v>2219</v>
      </c>
      <c r="E221" s="2">
        <v>75</v>
      </c>
      <c r="F221">
        <f>VLOOKUP(adat[[#This Row],[Termék]],rejtett[],2,FALSE)</f>
        <v>8.7899999999999991</v>
      </c>
      <c r="G221">
        <f>adat[[#This Row],[Előállítási költség]]*adat[[#This Row],[Darabsz]]</f>
        <v>659.24999999999989</v>
      </c>
    </row>
    <row r="222" spans="1:7" x14ac:dyDescent="0.25">
      <c r="A222" t="s">
        <v>7</v>
      </c>
      <c r="B222" t="s">
        <v>32</v>
      </c>
      <c r="C222" t="s">
        <v>28</v>
      </c>
      <c r="D222" s="11">
        <v>2954</v>
      </c>
      <c r="E222" s="2">
        <v>189</v>
      </c>
      <c r="F222">
        <f>VLOOKUP(adat[[#This Row],[Termék]],rejtett[],2,FALSE)</f>
        <v>8.65</v>
      </c>
      <c r="G222">
        <f>adat[[#This Row],[Előállítási költség]]*adat[[#This Row],[Darabsz]]</f>
        <v>1634.8500000000001</v>
      </c>
    </row>
    <row r="223" spans="1:7" x14ac:dyDescent="0.25">
      <c r="A223" t="s">
        <v>5</v>
      </c>
      <c r="B223" t="s">
        <v>32</v>
      </c>
      <c r="C223" t="s">
        <v>28</v>
      </c>
      <c r="D223" s="11">
        <v>280</v>
      </c>
      <c r="E223" s="2">
        <v>87</v>
      </c>
      <c r="F223">
        <f>VLOOKUP(adat[[#This Row],[Termék]],rejtett[],2,FALSE)</f>
        <v>8.65</v>
      </c>
      <c r="G223">
        <f>adat[[#This Row],[Előállítási költség]]*adat[[#This Row],[Darabsz]]</f>
        <v>752.55000000000007</v>
      </c>
    </row>
    <row r="224" spans="1:7" x14ac:dyDescent="0.25">
      <c r="A224" t="s">
        <v>37</v>
      </c>
      <c r="B224" t="s">
        <v>32</v>
      </c>
      <c r="C224" t="s">
        <v>26</v>
      </c>
      <c r="D224" s="11">
        <v>6118</v>
      </c>
      <c r="E224" s="2">
        <v>174</v>
      </c>
      <c r="F224">
        <f>VLOOKUP(adat[[#This Row],[Termék]],rejtett[],2,FALSE)</f>
        <v>14.49</v>
      </c>
      <c r="G224">
        <f>adat[[#This Row],[Előállítási költség]]*adat[[#This Row],[Darabsz]]</f>
        <v>2521.2600000000002</v>
      </c>
    </row>
    <row r="225" spans="1:7" x14ac:dyDescent="0.25">
      <c r="A225" t="s">
        <v>0</v>
      </c>
      <c r="B225" t="s">
        <v>35</v>
      </c>
      <c r="C225" t="s">
        <v>11</v>
      </c>
      <c r="D225" s="11">
        <v>4802</v>
      </c>
      <c r="E225" s="2">
        <v>36</v>
      </c>
      <c r="F225">
        <f>VLOOKUP(adat[[#This Row],[Termék]],rejtett[],2,FALSE)</f>
        <v>11.73</v>
      </c>
      <c r="G225">
        <f>adat[[#This Row],[Előállítási költség]]*adat[[#This Row],[Darabsz]]</f>
        <v>422.28000000000003</v>
      </c>
    </row>
    <row r="226" spans="1:7" x14ac:dyDescent="0.25">
      <c r="A226" t="s">
        <v>7</v>
      </c>
      <c r="B226" t="s">
        <v>34</v>
      </c>
      <c r="C226" t="s">
        <v>20</v>
      </c>
      <c r="D226" s="11">
        <v>4137</v>
      </c>
      <c r="E226" s="2">
        <v>60</v>
      </c>
      <c r="F226">
        <f>VLOOKUP(adat[[#This Row],[Termék]],rejtett[],2,FALSE)</f>
        <v>4.97</v>
      </c>
      <c r="G226">
        <f>adat[[#This Row],[Előállítási költség]]*adat[[#This Row],[Darabsz]]</f>
        <v>298.2</v>
      </c>
    </row>
    <row r="227" spans="1:7" x14ac:dyDescent="0.25">
      <c r="A227" t="s">
        <v>1</v>
      </c>
      <c r="B227" t="s">
        <v>31</v>
      </c>
      <c r="C227" t="s">
        <v>19</v>
      </c>
      <c r="D227" s="11">
        <v>2023</v>
      </c>
      <c r="E227" s="2">
        <v>78</v>
      </c>
      <c r="F227">
        <f>VLOOKUP(adat[[#This Row],[Termék]],rejtett[],2,FALSE)</f>
        <v>6.49</v>
      </c>
      <c r="G227">
        <f>adat[[#This Row],[Előállítási költség]]*adat[[#This Row],[Darabsz]]</f>
        <v>506.22</v>
      </c>
    </row>
    <row r="228" spans="1:7" x14ac:dyDescent="0.25">
      <c r="A228" t="s">
        <v>7</v>
      </c>
      <c r="B228" t="s">
        <v>32</v>
      </c>
      <c r="C228" t="s">
        <v>26</v>
      </c>
      <c r="D228" s="11">
        <v>9051</v>
      </c>
      <c r="E228" s="2">
        <v>57</v>
      </c>
      <c r="F228">
        <f>VLOOKUP(adat[[#This Row],[Termék]],rejtett[],2,FALSE)</f>
        <v>14.49</v>
      </c>
      <c r="G228">
        <f>adat[[#This Row],[Előállítási költség]]*adat[[#This Row],[Darabsz]]</f>
        <v>825.93000000000006</v>
      </c>
    </row>
    <row r="229" spans="1:7" x14ac:dyDescent="0.25">
      <c r="A229" t="s">
        <v>7</v>
      </c>
      <c r="B229" t="s">
        <v>33</v>
      </c>
      <c r="C229" t="s">
        <v>24</v>
      </c>
      <c r="D229" s="11">
        <v>2919</v>
      </c>
      <c r="E229" s="2">
        <v>45</v>
      </c>
      <c r="F229">
        <f>VLOOKUP(adat[[#This Row],[Termék]],rejtett[],2,FALSE)</f>
        <v>10.38</v>
      </c>
      <c r="G229">
        <f>adat[[#This Row],[Előállítási költség]]*adat[[#This Row],[Darabsz]]</f>
        <v>467.1</v>
      </c>
    </row>
    <row r="230" spans="1:7" x14ac:dyDescent="0.25">
      <c r="A230" t="s">
        <v>37</v>
      </c>
      <c r="B230" t="s">
        <v>34</v>
      </c>
      <c r="C230" t="s">
        <v>18</v>
      </c>
      <c r="D230" s="11">
        <v>5915</v>
      </c>
      <c r="E230" s="2">
        <v>3</v>
      </c>
      <c r="F230">
        <f>VLOOKUP(adat[[#This Row],[Termék]],rejtett[],2,FALSE)</f>
        <v>9.77</v>
      </c>
      <c r="G230">
        <f>adat[[#This Row],[Előállítási költség]]*adat[[#This Row],[Darabsz]]</f>
        <v>29.31</v>
      </c>
    </row>
    <row r="231" spans="1:7" x14ac:dyDescent="0.25">
      <c r="A231" t="s">
        <v>8</v>
      </c>
      <c r="B231" t="s">
        <v>31</v>
      </c>
      <c r="C231" t="s">
        <v>11</v>
      </c>
      <c r="D231" s="11">
        <v>2562</v>
      </c>
      <c r="E231" s="2">
        <v>6</v>
      </c>
      <c r="F231">
        <f>VLOOKUP(adat[[#This Row],[Termék]],rejtett[],2,FALSE)</f>
        <v>11.73</v>
      </c>
      <c r="G231">
        <f>adat[[#This Row],[Előállítási költség]]*adat[[#This Row],[Darabsz]]</f>
        <v>70.38</v>
      </c>
    </row>
    <row r="232" spans="1:7" x14ac:dyDescent="0.25">
      <c r="A232" t="s">
        <v>3</v>
      </c>
      <c r="B232" t="s">
        <v>33</v>
      </c>
      <c r="C232" t="s">
        <v>21</v>
      </c>
      <c r="D232" s="11">
        <v>8813</v>
      </c>
      <c r="E232" s="2">
        <v>21</v>
      </c>
      <c r="F232">
        <f>VLOOKUP(adat[[#This Row],[Termék]],rejtett[],2,FALSE)</f>
        <v>13.15</v>
      </c>
      <c r="G232">
        <f>adat[[#This Row],[Előállítási költség]]*adat[[#This Row],[Darabsz]]</f>
        <v>276.15000000000003</v>
      </c>
    </row>
    <row r="233" spans="1:7" x14ac:dyDescent="0.25">
      <c r="A233" t="s">
        <v>3</v>
      </c>
      <c r="B233" t="s">
        <v>32</v>
      </c>
      <c r="C233" t="s">
        <v>14</v>
      </c>
      <c r="D233" s="11">
        <v>6111</v>
      </c>
      <c r="E233" s="2">
        <v>3</v>
      </c>
      <c r="F233">
        <f>VLOOKUP(adat[[#This Row],[Termék]],rejtett[],2,FALSE)</f>
        <v>6.47</v>
      </c>
      <c r="G233">
        <f>adat[[#This Row],[Előállítási költség]]*adat[[#This Row],[Darabsz]]</f>
        <v>19.41</v>
      </c>
    </row>
    <row r="234" spans="1:7" x14ac:dyDescent="0.25">
      <c r="A234" t="s">
        <v>6</v>
      </c>
      <c r="B234" t="s">
        <v>30</v>
      </c>
      <c r="C234" t="s">
        <v>27</v>
      </c>
      <c r="D234" s="11">
        <v>3507</v>
      </c>
      <c r="E234" s="2">
        <v>288</v>
      </c>
      <c r="F234">
        <f>VLOOKUP(adat[[#This Row],[Termék]],rejtett[],2,FALSE)</f>
        <v>5.79</v>
      </c>
      <c r="G234">
        <f>adat[[#This Row],[Előállítási költség]]*adat[[#This Row],[Darabsz]]</f>
        <v>1667.52</v>
      </c>
    </row>
    <row r="235" spans="1:7" x14ac:dyDescent="0.25">
      <c r="A235" t="s">
        <v>4</v>
      </c>
      <c r="B235" t="s">
        <v>32</v>
      </c>
      <c r="C235" t="s">
        <v>9</v>
      </c>
      <c r="D235" s="11">
        <v>4319</v>
      </c>
      <c r="E235" s="2">
        <v>30</v>
      </c>
      <c r="F235">
        <f>VLOOKUP(adat[[#This Row],[Termék]],rejtett[],2,FALSE)</f>
        <v>9.33</v>
      </c>
      <c r="G235">
        <f>adat[[#This Row],[Előállítási költség]]*adat[[#This Row],[Darabsz]]</f>
        <v>279.89999999999998</v>
      </c>
    </row>
    <row r="236" spans="1:7" x14ac:dyDescent="0.25">
      <c r="A236" t="s">
        <v>36</v>
      </c>
      <c r="B236" t="s">
        <v>34</v>
      </c>
      <c r="C236" t="s">
        <v>22</v>
      </c>
      <c r="D236" s="11">
        <v>609</v>
      </c>
      <c r="E236" s="2">
        <v>87</v>
      </c>
      <c r="F236">
        <f>VLOOKUP(adat[[#This Row],[Termék]],rejtett[],2,FALSE)</f>
        <v>5.6</v>
      </c>
      <c r="G236">
        <f>adat[[#This Row],[Előállítási költség]]*adat[[#This Row],[Darabsz]]</f>
        <v>487.2</v>
      </c>
    </row>
    <row r="237" spans="1:7" x14ac:dyDescent="0.25">
      <c r="A237" t="s">
        <v>36</v>
      </c>
      <c r="B237" t="s">
        <v>35</v>
      </c>
      <c r="C237" t="s">
        <v>23</v>
      </c>
      <c r="D237" s="11">
        <v>6370</v>
      </c>
      <c r="E237" s="2">
        <v>30</v>
      </c>
      <c r="F237">
        <f>VLOOKUP(adat[[#This Row],[Termék]],rejtett[],2,FALSE)</f>
        <v>16.73</v>
      </c>
      <c r="G237">
        <f>adat[[#This Row],[Előállítási költség]]*adat[[#This Row],[Darabsz]]</f>
        <v>501.90000000000003</v>
      </c>
    </row>
    <row r="238" spans="1:7" x14ac:dyDescent="0.25">
      <c r="A238" t="s">
        <v>3</v>
      </c>
      <c r="B238" t="s">
        <v>34</v>
      </c>
      <c r="C238" t="s">
        <v>15</v>
      </c>
      <c r="D238" s="11">
        <v>5474</v>
      </c>
      <c r="E238" s="2">
        <v>168</v>
      </c>
      <c r="F238">
        <f>VLOOKUP(adat[[#This Row],[Termék]],rejtett[],2,FALSE)</f>
        <v>7.64</v>
      </c>
      <c r="G238">
        <f>adat[[#This Row],[Előállítási költség]]*adat[[#This Row],[Darabsz]]</f>
        <v>1283.52</v>
      </c>
    </row>
    <row r="239" spans="1:7" x14ac:dyDescent="0.25">
      <c r="A239" t="s">
        <v>36</v>
      </c>
      <c r="B239" t="s">
        <v>32</v>
      </c>
      <c r="C239" t="s">
        <v>23</v>
      </c>
      <c r="D239" s="11">
        <v>3164</v>
      </c>
      <c r="E239" s="2">
        <v>306</v>
      </c>
      <c r="F239">
        <f>VLOOKUP(adat[[#This Row],[Termék]],rejtett[],2,FALSE)</f>
        <v>16.73</v>
      </c>
      <c r="G239">
        <f>adat[[#This Row],[Előállítási költség]]*adat[[#This Row],[Darabsz]]</f>
        <v>5119.38</v>
      </c>
    </row>
    <row r="240" spans="1:7" x14ac:dyDescent="0.25">
      <c r="A240" t="s">
        <v>4</v>
      </c>
      <c r="B240" t="s">
        <v>31</v>
      </c>
      <c r="C240" t="s">
        <v>2</v>
      </c>
      <c r="D240" s="11">
        <v>1302</v>
      </c>
      <c r="E240" s="2">
        <v>402</v>
      </c>
      <c r="F240">
        <f>VLOOKUP(adat[[#This Row],[Termék]],rejtett[],2,FALSE)</f>
        <v>11.88</v>
      </c>
      <c r="G240">
        <f>adat[[#This Row],[Előállítási költség]]*adat[[#This Row],[Darabsz]]</f>
        <v>4775.76</v>
      </c>
    </row>
    <row r="241" spans="1:7" x14ac:dyDescent="0.25">
      <c r="A241" t="s">
        <v>1</v>
      </c>
      <c r="B241" t="s">
        <v>33</v>
      </c>
      <c r="C241" t="s">
        <v>24</v>
      </c>
      <c r="D241" s="11">
        <v>7308</v>
      </c>
      <c r="E241" s="2">
        <v>327</v>
      </c>
      <c r="F241">
        <f>VLOOKUP(adat[[#This Row],[Termék]],rejtett[],2,FALSE)</f>
        <v>10.38</v>
      </c>
      <c r="G241">
        <f>adat[[#This Row],[Előállítási költség]]*adat[[#This Row],[Darabsz]]</f>
        <v>3394.26</v>
      </c>
    </row>
    <row r="242" spans="1:7" x14ac:dyDescent="0.25">
      <c r="A242" t="s">
        <v>36</v>
      </c>
      <c r="B242" t="s">
        <v>33</v>
      </c>
      <c r="C242" t="s">
        <v>23</v>
      </c>
      <c r="D242" s="11">
        <v>6132</v>
      </c>
      <c r="E242" s="2">
        <v>93</v>
      </c>
      <c r="F242">
        <f>VLOOKUP(adat[[#This Row],[Termék]],rejtett[],2,FALSE)</f>
        <v>16.73</v>
      </c>
      <c r="G242">
        <f>adat[[#This Row],[Előállítási költség]]*adat[[#This Row],[Darabsz]]</f>
        <v>1555.89</v>
      </c>
    </row>
    <row r="243" spans="1:7" x14ac:dyDescent="0.25">
      <c r="A243" t="s">
        <v>8</v>
      </c>
      <c r="B243" t="s">
        <v>31</v>
      </c>
      <c r="C243" t="s">
        <v>10</v>
      </c>
      <c r="D243" s="11">
        <v>3472</v>
      </c>
      <c r="E243" s="2">
        <v>96</v>
      </c>
      <c r="F243">
        <f>VLOOKUP(adat[[#This Row],[Termék]],rejtett[],2,FALSE)</f>
        <v>11.7</v>
      </c>
      <c r="G243">
        <f>adat[[#This Row],[Előállítási költség]]*adat[[#This Row],[Darabsz]]</f>
        <v>1123.1999999999998</v>
      </c>
    </row>
    <row r="244" spans="1:7" x14ac:dyDescent="0.25">
      <c r="A244" t="s">
        <v>6</v>
      </c>
      <c r="B244" t="s">
        <v>35</v>
      </c>
      <c r="C244" t="s">
        <v>14</v>
      </c>
      <c r="D244" s="11">
        <v>9660</v>
      </c>
      <c r="E244" s="2">
        <v>27</v>
      </c>
      <c r="F244">
        <f>VLOOKUP(adat[[#This Row],[Termék]],rejtett[],2,FALSE)</f>
        <v>6.47</v>
      </c>
      <c r="G244">
        <f>adat[[#This Row],[Előállítási költség]]*adat[[#This Row],[Darabsz]]</f>
        <v>174.69</v>
      </c>
    </row>
    <row r="245" spans="1:7" x14ac:dyDescent="0.25">
      <c r="A245" t="s">
        <v>7</v>
      </c>
      <c r="B245" t="s">
        <v>34</v>
      </c>
      <c r="C245" t="s">
        <v>22</v>
      </c>
      <c r="D245" s="11">
        <v>2436</v>
      </c>
      <c r="E245" s="2">
        <v>99</v>
      </c>
      <c r="F245">
        <f>VLOOKUP(adat[[#This Row],[Termék]],rejtett[],2,FALSE)</f>
        <v>5.6</v>
      </c>
      <c r="G245">
        <f>adat[[#This Row],[Előállítási költség]]*adat[[#This Row],[Darabsz]]</f>
        <v>554.4</v>
      </c>
    </row>
    <row r="246" spans="1:7" x14ac:dyDescent="0.25">
      <c r="A246" t="s">
        <v>7</v>
      </c>
      <c r="B246" t="s">
        <v>34</v>
      </c>
      <c r="C246" t="s">
        <v>29</v>
      </c>
      <c r="D246" s="11">
        <v>9506</v>
      </c>
      <c r="E246" s="2">
        <v>87</v>
      </c>
      <c r="F246">
        <f>VLOOKUP(adat[[#This Row],[Termék]],rejtett[],2,FALSE)</f>
        <v>12.37</v>
      </c>
      <c r="G246">
        <f>adat[[#This Row],[Előállítási költség]]*adat[[#This Row],[Darabsz]]</f>
        <v>1076.1899999999998</v>
      </c>
    </row>
    <row r="247" spans="1:7" x14ac:dyDescent="0.25">
      <c r="A247" t="s">
        <v>8</v>
      </c>
      <c r="B247" t="s">
        <v>33</v>
      </c>
      <c r="C247" t="s">
        <v>17</v>
      </c>
      <c r="D247" s="11">
        <v>245</v>
      </c>
      <c r="E247" s="2">
        <v>288</v>
      </c>
      <c r="F247">
        <f>VLOOKUP(adat[[#This Row],[Termék]],rejtett[],2,FALSE)</f>
        <v>9</v>
      </c>
      <c r="G247">
        <f>adat[[#This Row],[Előállítási költség]]*adat[[#This Row],[Darabsz]]</f>
        <v>2592</v>
      </c>
    </row>
    <row r="248" spans="1:7" x14ac:dyDescent="0.25">
      <c r="A248" t="s">
        <v>6</v>
      </c>
      <c r="B248" t="s">
        <v>31</v>
      </c>
      <c r="C248" t="s">
        <v>16</v>
      </c>
      <c r="D248" s="11">
        <v>2702</v>
      </c>
      <c r="E248" s="2">
        <v>363</v>
      </c>
      <c r="F248">
        <f>VLOOKUP(adat[[#This Row],[Termék]],rejtett[],2,FALSE)</f>
        <v>10.62</v>
      </c>
      <c r="G248">
        <f>adat[[#This Row],[Előállítási költség]]*adat[[#This Row],[Darabsz]]</f>
        <v>3855.0599999999995</v>
      </c>
    </row>
    <row r="249" spans="1:7" x14ac:dyDescent="0.25">
      <c r="A249" t="s">
        <v>8</v>
      </c>
      <c r="B249" t="s">
        <v>30</v>
      </c>
      <c r="C249" t="s">
        <v>13</v>
      </c>
      <c r="D249" s="11">
        <v>700</v>
      </c>
      <c r="E249" s="2">
        <v>87</v>
      </c>
      <c r="F249">
        <f>VLOOKUP(adat[[#This Row],[Termék]],rejtett[],2,FALSE)</f>
        <v>3.11</v>
      </c>
      <c r="G249">
        <f>adat[[#This Row],[Előállítási költség]]*adat[[#This Row],[Darabsz]]</f>
        <v>270.57</v>
      </c>
    </row>
    <row r="250" spans="1:7" x14ac:dyDescent="0.25">
      <c r="A250" t="s">
        <v>4</v>
      </c>
      <c r="B250" t="s">
        <v>30</v>
      </c>
      <c r="C250" t="s">
        <v>13</v>
      </c>
      <c r="D250" s="11">
        <v>3759</v>
      </c>
      <c r="E250" s="2">
        <v>150</v>
      </c>
      <c r="F250">
        <f>VLOOKUP(adat[[#This Row],[Termék]],rejtett[],2,FALSE)</f>
        <v>3.11</v>
      </c>
      <c r="G250">
        <f>adat[[#This Row],[Előállítási költség]]*adat[[#This Row],[Darabsz]]</f>
        <v>466.5</v>
      </c>
    </row>
    <row r="251" spans="1:7" x14ac:dyDescent="0.25">
      <c r="A251" t="s">
        <v>0</v>
      </c>
      <c r="B251" t="s">
        <v>31</v>
      </c>
      <c r="C251" t="s">
        <v>13</v>
      </c>
      <c r="D251" s="11">
        <v>1589</v>
      </c>
      <c r="E251" s="2">
        <v>303</v>
      </c>
      <c r="F251">
        <f>VLOOKUP(adat[[#This Row],[Termék]],rejtett[],2,FALSE)</f>
        <v>3.11</v>
      </c>
      <c r="G251">
        <f>adat[[#This Row],[Előállítási költség]]*adat[[#This Row],[Darabsz]]</f>
        <v>942.32999999999993</v>
      </c>
    </row>
    <row r="252" spans="1:7" x14ac:dyDescent="0.25">
      <c r="A252" t="s">
        <v>5</v>
      </c>
      <c r="B252" t="s">
        <v>31</v>
      </c>
      <c r="C252" t="s">
        <v>24</v>
      </c>
      <c r="D252" s="11">
        <v>5194</v>
      </c>
      <c r="E252" s="2">
        <v>288</v>
      </c>
      <c r="F252">
        <f>VLOOKUP(adat[[#This Row],[Termék]],rejtett[],2,FALSE)</f>
        <v>10.38</v>
      </c>
      <c r="G252">
        <f>adat[[#This Row],[Előállítási költség]]*adat[[#This Row],[Darabsz]]</f>
        <v>2989.44</v>
      </c>
    </row>
    <row r="253" spans="1:7" x14ac:dyDescent="0.25">
      <c r="A253" t="s">
        <v>8</v>
      </c>
      <c r="B253" t="s">
        <v>32</v>
      </c>
      <c r="C253" t="s">
        <v>9</v>
      </c>
      <c r="D253" s="11">
        <v>945</v>
      </c>
      <c r="E253" s="2">
        <v>75</v>
      </c>
      <c r="F253">
        <f>VLOOKUP(adat[[#This Row],[Termék]],rejtett[],2,FALSE)</f>
        <v>9.33</v>
      </c>
      <c r="G253">
        <f>adat[[#This Row],[Előállítási költség]]*adat[[#This Row],[Darabsz]]</f>
        <v>699.75</v>
      </c>
    </row>
    <row r="254" spans="1:7" x14ac:dyDescent="0.25">
      <c r="A254" t="s">
        <v>36</v>
      </c>
      <c r="B254" t="s">
        <v>34</v>
      </c>
      <c r="C254" t="s">
        <v>27</v>
      </c>
      <c r="D254" s="11">
        <v>1988</v>
      </c>
      <c r="E254" s="2">
        <v>39</v>
      </c>
      <c r="F254">
        <f>VLOOKUP(adat[[#This Row],[Termék]],rejtett[],2,FALSE)</f>
        <v>5.79</v>
      </c>
      <c r="G254">
        <f>adat[[#This Row],[Előállítási költség]]*adat[[#This Row],[Darabsz]]</f>
        <v>225.81</v>
      </c>
    </row>
    <row r="255" spans="1:7" x14ac:dyDescent="0.25">
      <c r="A255" t="s">
        <v>4</v>
      </c>
      <c r="B255" t="s">
        <v>30</v>
      </c>
      <c r="C255" t="s">
        <v>28</v>
      </c>
      <c r="D255" s="11">
        <v>6734</v>
      </c>
      <c r="E255" s="2">
        <v>123</v>
      </c>
      <c r="F255">
        <f>VLOOKUP(adat[[#This Row],[Termék]],rejtett[],2,FALSE)</f>
        <v>8.65</v>
      </c>
      <c r="G255">
        <f>adat[[#This Row],[Előállítási költség]]*adat[[#This Row],[Darabsz]]</f>
        <v>1063.95</v>
      </c>
    </row>
    <row r="256" spans="1:7" x14ac:dyDescent="0.25">
      <c r="A256" t="s">
        <v>36</v>
      </c>
      <c r="B256" t="s">
        <v>32</v>
      </c>
      <c r="C256" t="s">
        <v>2</v>
      </c>
      <c r="D256" s="11">
        <v>217</v>
      </c>
      <c r="E256" s="2">
        <v>36</v>
      </c>
      <c r="F256">
        <f>VLOOKUP(adat[[#This Row],[Termék]],rejtett[],2,FALSE)</f>
        <v>11.88</v>
      </c>
      <c r="G256">
        <f>adat[[#This Row],[Előállítási költség]]*adat[[#This Row],[Darabsz]]</f>
        <v>427.68</v>
      </c>
    </row>
    <row r="257" spans="1:7" x14ac:dyDescent="0.25">
      <c r="A257" t="s">
        <v>3</v>
      </c>
      <c r="B257" t="s">
        <v>30</v>
      </c>
      <c r="C257" t="s">
        <v>18</v>
      </c>
      <c r="D257" s="11">
        <v>6279</v>
      </c>
      <c r="E257" s="2">
        <v>237</v>
      </c>
      <c r="F257">
        <f>VLOOKUP(adat[[#This Row],[Termék]],rejtett[],2,FALSE)</f>
        <v>9.77</v>
      </c>
      <c r="G257">
        <f>adat[[#This Row],[Előállítási költség]]*adat[[#This Row],[Darabsz]]</f>
        <v>2315.4899999999998</v>
      </c>
    </row>
    <row r="258" spans="1:7" x14ac:dyDescent="0.25">
      <c r="A258" t="s">
        <v>36</v>
      </c>
      <c r="B258" t="s">
        <v>32</v>
      </c>
      <c r="C258" t="s">
        <v>9</v>
      </c>
      <c r="D258" s="11">
        <v>4424</v>
      </c>
      <c r="E258" s="2">
        <v>201</v>
      </c>
      <c r="F258">
        <f>VLOOKUP(adat[[#This Row],[Termék]],rejtett[],2,FALSE)</f>
        <v>9.33</v>
      </c>
      <c r="G258">
        <f>adat[[#This Row],[Előállítási költség]]*adat[[#This Row],[Darabsz]]</f>
        <v>1875.33</v>
      </c>
    </row>
    <row r="259" spans="1:7" x14ac:dyDescent="0.25">
      <c r="A259" t="s">
        <v>0</v>
      </c>
      <c r="B259" t="s">
        <v>32</v>
      </c>
      <c r="C259" t="s">
        <v>13</v>
      </c>
      <c r="D259" s="11">
        <v>189</v>
      </c>
      <c r="E259" s="2">
        <v>48</v>
      </c>
      <c r="F259">
        <f>VLOOKUP(adat[[#This Row],[Termék]],rejtett[],2,FALSE)</f>
        <v>3.11</v>
      </c>
      <c r="G259">
        <f>adat[[#This Row],[Előállítási költség]]*adat[[#This Row],[Darabsz]]</f>
        <v>149.28</v>
      </c>
    </row>
    <row r="260" spans="1:7" x14ac:dyDescent="0.25">
      <c r="A260" t="s">
        <v>3</v>
      </c>
      <c r="B260" t="s">
        <v>31</v>
      </c>
      <c r="C260" t="s">
        <v>18</v>
      </c>
      <c r="D260" s="11">
        <v>490</v>
      </c>
      <c r="E260" s="2">
        <v>84</v>
      </c>
      <c r="F260">
        <f>VLOOKUP(adat[[#This Row],[Termék]],rejtett[],2,FALSE)</f>
        <v>9.77</v>
      </c>
      <c r="G260">
        <f>adat[[#This Row],[Előállítási költség]]*adat[[#This Row],[Darabsz]]</f>
        <v>820.68</v>
      </c>
    </row>
    <row r="261" spans="1:7" x14ac:dyDescent="0.25">
      <c r="A261" t="s">
        <v>6</v>
      </c>
      <c r="B261" t="s">
        <v>33</v>
      </c>
      <c r="C261" t="s">
        <v>17</v>
      </c>
      <c r="D261" s="11">
        <v>434</v>
      </c>
      <c r="E261" s="2">
        <v>87</v>
      </c>
      <c r="F261">
        <f>VLOOKUP(adat[[#This Row],[Termék]],rejtett[],2,FALSE)</f>
        <v>9</v>
      </c>
      <c r="G261">
        <f>adat[[#This Row],[Előállítási költség]]*adat[[#This Row],[Darabsz]]</f>
        <v>783</v>
      </c>
    </row>
    <row r="262" spans="1:7" x14ac:dyDescent="0.25">
      <c r="A262" t="s">
        <v>5</v>
      </c>
      <c r="B262" t="s">
        <v>34</v>
      </c>
      <c r="C262" t="s">
        <v>26</v>
      </c>
      <c r="D262" s="11">
        <v>10129</v>
      </c>
      <c r="E262" s="2">
        <v>312</v>
      </c>
      <c r="F262">
        <f>VLOOKUP(adat[[#This Row],[Termék]],rejtett[],2,FALSE)</f>
        <v>14.49</v>
      </c>
      <c r="G262">
        <f>adat[[#This Row],[Előállítási költség]]*adat[[#This Row],[Darabsz]]</f>
        <v>4520.88</v>
      </c>
    </row>
    <row r="263" spans="1:7" x14ac:dyDescent="0.25">
      <c r="A263" t="s">
        <v>1</v>
      </c>
      <c r="B263" t="s">
        <v>35</v>
      </c>
      <c r="C263" t="s">
        <v>24</v>
      </c>
      <c r="D263" s="11">
        <v>1652</v>
      </c>
      <c r="E263" s="2">
        <v>102</v>
      </c>
      <c r="F263">
        <f>VLOOKUP(adat[[#This Row],[Termék]],rejtett[],2,FALSE)</f>
        <v>10.38</v>
      </c>
      <c r="G263">
        <f>adat[[#This Row],[Előállítási költség]]*adat[[#This Row],[Darabsz]]</f>
        <v>1058.76</v>
      </c>
    </row>
    <row r="264" spans="1:7" x14ac:dyDescent="0.25">
      <c r="A264" t="s">
        <v>6</v>
      </c>
      <c r="B264" t="s">
        <v>34</v>
      </c>
      <c r="C264" t="s">
        <v>17</v>
      </c>
      <c r="D264" s="11">
        <v>6433</v>
      </c>
      <c r="E264" s="2">
        <v>78</v>
      </c>
      <c r="F264">
        <f>VLOOKUP(adat[[#This Row],[Termék]],rejtett[],2,FALSE)</f>
        <v>9</v>
      </c>
      <c r="G264">
        <f>adat[[#This Row],[Előállítási költség]]*adat[[#This Row],[Darabsz]]</f>
        <v>702</v>
      </c>
    </row>
    <row r="265" spans="1:7" x14ac:dyDescent="0.25">
      <c r="A265" t="s">
        <v>1</v>
      </c>
      <c r="B265" t="s">
        <v>30</v>
      </c>
      <c r="C265" t="s">
        <v>19</v>
      </c>
      <c r="D265" s="11">
        <v>2212</v>
      </c>
      <c r="E265" s="2">
        <v>117</v>
      </c>
      <c r="F265">
        <f>VLOOKUP(adat[[#This Row],[Termék]],rejtett[],2,FALSE)</f>
        <v>6.49</v>
      </c>
      <c r="G265">
        <f>adat[[#This Row],[Előállítási költség]]*adat[[#This Row],[Darabsz]]</f>
        <v>759.33</v>
      </c>
    </row>
    <row r="266" spans="1:7" x14ac:dyDescent="0.25">
      <c r="A266" t="s">
        <v>37</v>
      </c>
      <c r="B266" t="s">
        <v>31</v>
      </c>
      <c r="C266" t="s">
        <v>15</v>
      </c>
      <c r="D266" s="11">
        <v>609</v>
      </c>
      <c r="E266" s="2">
        <v>99</v>
      </c>
      <c r="F266">
        <f>VLOOKUP(adat[[#This Row],[Termék]],rejtett[],2,FALSE)</f>
        <v>7.64</v>
      </c>
      <c r="G266">
        <f>adat[[#This Row],[Előállítási költség]]*adat[[#This Row],[Darabsz]]</f>
        <v>756.36</v>
      </c>
    </row>
    <row r="267" spans="1:7" x14ac:dyDescent="0.25">
      <c r="A267" t="s">
        <v>36</v>
      </c>
      <c r="B267" t="s">
        <v>31</v>
      </c>
      <c r="C267" t="s">
        <v>20</v>
      </c>
      <c r="D267" s="11">
        <v>1638</v>
      </c>
      <c r="E267" s="2">
        <v>48</v>
      </c>
      <c r="F267">
        <f>VLOOKUP(adat[[#This Row],[Termék]],rejtett[],2,FALSE)</f>
        <v>4.97</v>
      </c>
      <c r="G267">
        <f>adat[[#This Row],[Előállítási költség]]*adat[[#This Row],[Darabsz]]</f>
        <v>238.56</v>
      </c>
    </row>
    <row r="268" spans="1:7" x14ac:dyDescent="0.25">
      <c r="A268" t="s">
        <v>5</v>
      </c>
      <c r="B268" t="s">
        <v>30</v>
      </c>
      <c r="C268" t="s">
        <v>11</v>
      </c>
      <c r="D268" s="11">
        <v>3829</v>
      </c>
      <c r="E268" s="2">
        <v>24</v>
      </c>
      <c r="F268">
        <f>VLOOKUP(adat[[#This Row],[Termék]],rejtett[],2,FALSE)</f>
        <v>11.73</v>
      </c>
      <c r="G268">
        <f>adat[[#This Row],[Előállítási költség]]*adat[[#This Row],[Darabsz]]</f>
        <v>281.52</v>
      </c>
    </row>
    <row r="269" spans="1:7" x14ac:dyDescent="0.25">
      <c r="A269" t="s">
        <v>36</v>
      </c>
      <c r="B269" t="s">
        <v>35</v>
      </c>
      <c r="C269" t="s">
        <v>11</v>
      </c>
      <c r="D269" s="11">
        <v>5775</v>
      </c>
      <c r="E269" s="2">
        <v>42</v>
      </c>
      <c r="F269">
        <f>VLOOKUP(adat[[#This Row],[Termék]],rejtett[],2,FALSE)</f>
        <v>11.73</v>
      </c>
      <c r="G269">
        <f>adat[[#This Row],[Előállítási költség]]*adat[[#This Row],[Darabsz]]</f>
        <v>492.66</v>
      </c>
    </row>
    <row r="270" spans="1:7" x14ac:dyDescent="0.25">
      <c r="A270" t="s">
        <v>4</v>
      </c>
      <c r="B270" t="s">
        <v>31</v>
      </c>
      <c r="C270" t="s">
        <v>16</v>
      </c>
      <c r="D270" s="11">
        <v>1071</v>
      </c>
      <c r="E270" s="2">
        <v>270</v>
      </c>
      <c r="F270">
        <f>VLOOKUP(adat[[#This Row],[Termék]],rejtett[],2,FALSE)</f>
        <v>10.62</v>
      </c>
      <c r="G270">
        <f>adat[[#This Row],[Előállítási költség]]*adat[[#This Row],[Darabsz]]</f>
        <v>2867.3999999999996</v>
      </c>
    </row>
    <row r="271" spans="1:7" x14ac:dyDescent="0.25">
      <c r="A271" t="s">
        <v>6</v>
      </c>
      <c r="B271" t="s">
        <v>32</v>
      </c>
      <c r="C271" t="s">
        <v>19</v>
      </c>
      <c r="D271" s="11">
        <v>5019</v>
      </c>
      <c r="E271" s="2">
        <v>150</v>
      </c>
      <c r="F271">
        <f>VLOOKUP(adat[[#This Row],[Termék]],rejtett[],2,FALSE)</f>
        <v>6.49</v>
      </c>
      <c r="G271">
        <f>adat[[#This Row],[Előállítási költség]]*adat[[#This Row],[Darabsz]]</f>
        <v>973.5</v>
      </c>
    </row>
    <row r="272" spans="1:7" x14ac:dyDescent="0.25">
      <c r="A272" t="s">
        <v>0</v>
      </c>
      <c r="B272" t="s">
        <v>33</v>
      </c>
      <c r="C272" t="s">
        <v>11</v>
      </c>
      <c r="D272" s="11">
        <v>2863</v>
      </c>
      <c r="E272" s="2">
        <v>42</v>
      </c>
      <c r="F272">
        <f>VLOOKUP(adat[[#This Row],[Termék]],rejtett[],2,FALSE)</f>
        <v>11.73</v>
      </c>
      <c r="G272">
        <f>adat[[#This Row],[Előállítási költség]]*adat[[#This Row],[Darabsz]]</f>
        <v>492.66</v>
      </c>
    </row>
    <row r="273" spans="1:7" x14ac:dyDescent="0.25">
      <c r="A273" t="s">
        <v>36</v>
      </c>
      <c r="B273" t="s">
        <v>31</v>
      </c>
      <c r="C273" t="s">
        <v>25</v>
      </c>
      <c r="D273" s="11">
        <v>1617</v>
      </c>
      <c r="E273" s="2">
        <v>126</v>
      </c>
      <c r="F273">
        <f>VLOOKUP(adat[[#This Row],[Termék]],rejtett[],2,FALSE)</f>
        <v>7.16</v>
      </c>
      <c r="G273">
        <f>adat[[#This Row],[Előállítási költség]]*adat[[#This Row],[Darabsz]]</f>
        <v>902.16</v>
      </c>
    </row>
    <row r="274" spans="1:7" x14ac:dyDescent="0.25">
      <c r="A274" t="s">
        <v>4</v>
      </c>
      <c r="B274" t="s">
        <v>33</v>
      </c>
      <c r="C274" t="s">
        <v>22</v>
      </c>
      <c r="D274" s="11">
        <v>6818</v>
      </c>
      <c r="E274" s="2">
        <v>6</v>
      </c>
      <c r="F274">
        <f>VLOOKUP(adat[[#This Row],[Termék]],rejtett[],2,FALSE)</f>
        <v>5.6</v>
      </c>
      <c r="G274">
        <f>adat[[#This Row],[Előállítási költség]]*adat[[#This Row],[Darabsz]]</f>
        <v>33.599999999999994</v>
      </c>
    </row>
    <row r="275" spans="1:7" x14ac:dyDescent="0.25">
      <c r="A275" t="s">
        <v>1</v>
      </c>
      <c r="B275" t="s">
        <v>31</v>
      </c>
      <c r="C275" t="s">
        <v>11</v>
      </c>
      <c r="D275" s="11">
        <v>6657</v>
      </c>
      <c r="E275" s="2">
        <v>276</v>
      </c>
      <c r="F275">
        <f>VLOOKUP(adat[[#This Row],[Termék]],rejtett[],2,FALSE)</f>
        <v>11.73</v>
      </c>
      <c r="G275">
        <f>adat[[#This Row],[Előállítási költség]]*adat[[#This Row],[Darabsz]]</f>
        <v>3237.48</v>
      </c>
    </row>
    <row r="276" spans="1:7" x14ac:dyDescent="0.25">
      <c r="A276" t="s">
        <v>1</v>
      </c>
      <c r="B276" t="s">
        <v>30</v>
      </c>
      <c r="C276" t="s">
        <v>13</v>
      </c>
      <c r="D276" s="11">
        <v>2919</v>
      </c>
      <c r="E276" s="2">
        <v>93</v>
      </c>
      <c r="F276">
        <f>VLOOKUP(adat[[#This Row],[Termék]],rejtett[],2,FALSE)</f>
        <v>3.11</v>
      </c>
      <c r="G276">
        <f>adat[[#This Row],[Előállítási költség]]*adat[[#This Row],[Darabsz]]</f>
        <v>289.22999999999996</v>
      </c>
    </row>
    <row r="277" spans="1:7" x14ac:dyDescent="0.25">
      <c r="A277" t="s">
        <v>0</v>
      </c>
      <c r="B277" t="s">
        <v>32</v>
      </c>
      <c r="C277" t="s">
        <v>27</v>
      </c>
      <c r="D277" s="11">
        <v>3094</v>
      </c>
      <c r="E277" s="2">
        <v>246</v>
      </c>
      <c r="F277">
        <f>VLOOKUP(adat[[#This Row],[Termék]],rejtett[],2,FALSE)</f>
        <v>5.79</v>
      </c>
      <c r="G277">
        <f>adat[[#This Row],[Előállítási költség]]*adat[[#This Row],[Darabsz]]</f>
        <v>1424.34</v>
      </c>
    </row>
    <row r="278" spans="1:7" x14ac:dyDescent="0.25">
      <c r="A278" t="s">
        <v>4</v>
      </c>
      <c r="B278" t="s">
        <v>35</v>
      </c>
      <c r="C278" t="s">
        <v>20</v>
      </c>
      <c r="D278" s="11">
        <v>2989</v>
      </c>
      <c r="E278" s="2">
        <v>3</v>
      </c>
      <c r="F278">
        <f>VLOOKUP(adat[[#This Row],[Termék]],rejtett[],2,FALSE)</f>
        <v>4.97</v>
      </c>
      <c r="G278">
        <f>adat[[#This Row],[Előállítási költség]]*adat[[#This Row],[Darabsz]]</f>
        <v>14.91</v>
      </c>
    </row>
    <row r="279" spans="1:7" x14ac:dyDescent="0.25">
      <c r="A279" t="s">
        <v>6</v>
      </c>
      <c r="B279" t="s">
        <v>34</v>
      </c>
      <c r="C279" t="s">
        <v>23</v>
      </c>
      <c r="D279" s="11">
        <v>2268</v>
      </c>
      <c r="E279" s="2">
        <v>63</v>
      </c>
      <c r="F279">
        <f>VLOOKUP(adat[[#This Row],[Termék]],rejtett[],2,FALSE)</f>
        <v>16.73</v>
      </c>
      <c r="G279">
        <f>adat[[#This Row],[Előállítási költség]]*adat[[#This Row],[Darabsz]]</f>
        <v>1053.99</v>
      </c>
    </row>
    <row r="280" spans="1:7" x14ac:dyDescent="0.25">
      <c r="A280" t="s">
        <v>3</v>
      </c>
      <c r="B280" t="s">
        <v>31</v>
      </c>
      <c r="C280" t="s">
        <v>27</v>
      </c>
      <c r="D280" s="11">
        <v>4753</v>
      </c>
      <c r="E280" s="2">
        <v>246</v>
      </c>
      <c r="F280">
        <f>VLOOKUP(adat[[#This Row],[Termék]],rejtett[],2,FALSE)</f>
        <v>5.79</v>
      </c>
      <c r="G280">
        <f>adat[[#This Row],[Előállítási költség]]*adat[[#This Row],[Darabsz]]</f>
        <v>1424.34</v>
      </c>
    </row>
    <row r="281" spans="1:7" x14ac:dyDescent="0.25">
      <c r="A281" t="s">
        <v>0</v>
      </c>
      <c r="B281" t="s">
        <v>30</v>
      </c>
      <c r="C281" t="s">
        <v>15</v>
      </c>
      <c r="D281" s="11">
        <v>7511</v>
      </c>
      <c r="E281" s="2">
        <v>120</v>
      </c>
      <c r="F281">
        <f>VLOOKUP(adat[[#This Row],[Termék]],rejtett[],2,FALSE)</f>
        <v>7.64</v>
      </c>
      <c r="G281">
        <f>adat[[#This Row],[Előállítási költség]]*adat[[#This Row],[Darabsz]]</f>
        <v>916.8</v>
      </c>
    </row>
    <row r="282" spans="1:7" x14ac:dyDescent="0.25">
      <c r="A282" t="s">
        <v>0</v>
      </c>
      <c r="B282" t="s">
        <v>34</v>
      </c>
      <c r="C282" t="s">
        <v>27</v>
      </c>
      <c r="D282" s="11">
        <v>4326</v>
      </c>
      <c r="E282" s="2">
        <v>348</v>
      </c>
      <c r="F282">
        <f>VLOOKUP(adat[[#This Row],[Termék]],rejtett[],2,FALSE)</f>
        <v>5.79</v>
      </c>
      <c r="G282">
        <f>adat[[#This Row],[Előállítási költség]]*adat[[#This Row],[Darabsz]]</f>
        <v>2014.92</v>
      </c>
    </row>
    <row r="283" spans="1:7" x14ac:dyDescent="0.25">
      <c r="A283" t="s">
        <v>37</v>
      </c>
      <c r="B283" t="s">
        <v>30</v>
      </c>
      <c r="C283" t="s">
        <v>19</v>
      </c>
      <c r="D283" s="11">
        <v>4935</v>
      </c>
      <c r="E283" s="2">
        <v>126</v>
      </c>
      <c r="F283">
        <f>VLOOKUP(adat[[#This Row],[Termék]],rejtett[],2,FALSE)</f>
        <v>6.49</v>
      </c>
      <c r="G283">
        <f>adat[[#This Row],[Előállítási költség]]*adat[[#This Row],[Darabsz]]</f>
        <v>817.74</v>
      </c>
    </row>
    <row r="284" spans="1:7" x14ac:dyDescent="0.25">
      <c r="A284" t="s">
        <v>4</v>
      </c>
      <c r="B284" t="s">
        <v>31</v>
      </c>
      <c r="C284" t="s">
        <v>26</v>
      </c>
      <c r="D284" s="11">
        <v>4781</v>
      </c>
      <c r="E284" s="2">
        <v>123</v>
      </c>
      <c r="F284">
        <f>VLOOKUP(adat[[#This Row],[Termék]],rejtett[],2,FALSE)</f>
        <v>14.49</v>
      </c>
      <c r="G284">
        <f>adat[[#This Row],[Előállítási költség]]*adat[[#This Row],[Darabsz]]</f>
        <v>1782.27</v>
      </c>
    </row>
    <row r="285" spans="1:7" x14ac:dyDescent="0.25">
      <c r="A285" t="s">
        <v>3</v>
      </c>
      <c r="B285" t="s">
        <v>34</v>
      </c>
      <c r="C285" t="s">
        <v>21</v>
      </c>
      <c r="D285" s="11">
        <v>7483</v>
      </c>
      <c r="E285" s="2">
        <v>45</v>
      </c>
      <c r="F285">
        <f>VLOOKUP(adat[[#This Row],[Termék]],rejtett[],2,FALSE)</f>
        <v>13.15</v>
      </c>
      <c r="G285">
        <f>adat[[#This Row],[Előállítási költség]]*adat[[#This Row],[Darabsz]]</f>
        <v>591.75</v>
      </c>
    </row>
    <row r="286" spans="1:7" x14ac:dyDescent="0.25">
      <c r="A286" t="s">
        <v>8</v>
      </c>
      <c r="B286" t="s">
        <v>34</v>
      </c>
      <c r="C286" t="s">
        <v>2</v>
      </c>
      <c r="D286" s="11">
        <v>6860</v>
      </c>
      <c r="E286" s="2">
        <v>126</v>
      </c>
      <c r="F286">
        <f>VLOOKUP(adat[[#This Row],[Termék]],rejtett[],2,FALSE)</f>
        <v>11.88</v>
      </c>
      <c r="G286">
        <f>adat[[#This Row],[Előállítási költség]]*adat[[#This Row],[Darabsz]]</f>
        <v>1496.88</v>
      </c>
    </row>
    <row r="287" spans="1:7" x14ac:dyDescent="0.25">
      <c r="A287" t="s">
        <v>36</v>
      </c>
      <c r="B287" t="s">
        <v>33</v>
      </c>
      <c r="C287" t="s">
        <v>25</v>
      </c>
      <c r="D287" s="11">
        <v>9002</v>
      </c>
      <c r="E287" s="2">
        <v>72</v>
      </c>
      <c r="F287">
        <f>VLOOKUP(adat[[#This Row],[Termék]],rejtett[],2,FALSE)</f>
        <v>7.16</v>
      </c>
      <c r="G287">
        <f>adat[[#This Row],[Előállítási költség]]*adat[[#This Row],[Darabsz]]</f>
        <v>515.52</v>
      </c>
    </row>
    <row r="288" spans="1:7" x14ac:dyDescent="0.25">
      <c r="A288" t="s">
        <v>4</v>
      </c>
      <c r="B288" t="s">
        <v>32</v>
      </c>
      <c r="C288" t="s">
        <v>25</v>
      </c>
      <c r="D288" s="11">
        <v>1400</v>
      </c>
      <c r="E288" s="2">
        <v>135</v>
      </c>
      <c r="F288">
        <f>VLOOKUP(adat[[#This Row],[Termék]],rejtett[],2,FALSE)</f>
        <v>7.16</v>
      </c>
      <c r="G288">
        <f>adat[[#This Row],[Előállítási költség]]*adat[[#This Row],[Darabsz]]</f>
        <v>966.6</v>
      </c>
    </row>
    <row r="289" spans="1:7" x14ac:dyDescent="0.25">
      <c r="A289" t="s">
        <v>8</v>
      </c>
      <c r="B289" t="s">
        <v>30</v>
      </c>
      <c r="C289" t="s">
        <v>18</v>
      </c>
      <c r="D289" s="11">
        <v>4053</v>
      </c>
      <c r="E289" s="2">
        <v>24</v>
      </c>
      <c r="F289">
        <f>VLOOKUP(adat[[#This Row],[Termék]],rejtett[],2,FALSE)</f>
        <v>9.77</v>
      </c>
      <c r="G289">
        <f>adat[[#This Row],[Előállítási költség]]*adat[[#This Row],[Darabsz]]</f>
        <v>234.48</v>
      </c>
    </row>
    <row r="290" spans="1:7" x14ac:dyDescent="0.25">
      <c r="A290" t="s">
        <v>5</v>
      </c>
      <c r="B290" t="s">
        <v>32</v>
      </c>
      <c r="C290" t="s">
        <v>27</v>
      </c>
      <c r="D290" s="11">
        <v>2149</v>
      </c>
      <c r="E290" s="2">
        <v>117</v>
      </c>
      <c r="F290">
        <f>VLOOKUP(adat[[#This Row],[Termék]],rejtett[],2,FALSE)</f>
        <v>5.79</v>
      </c>
      <c r="G290">
        <f>adat[[#This Row],[Előállítási költség]]*adat[[#This Row],[Darabsz]]</f>
        <v>677.43</v>
      </c>
    </row>
    <row r="291" spans="1:7" x14ac:dyDescent="0.25">
      <c r="A291" t="s">
        <v>1</v>
      </c>
      <c r="B291" t="s">
        <v>35</v>
      </c>
      <c r="C291" t="s">
        <v>25</v>
      </c>
      <c r="D291" s="11">
        <v>3640</v>
      </c>
      <c r="E291" s="2">
        <v>51</v>
      </c>
      <c r="F291">
        <f>VLOOKUP(adat[[#This Row],[Termék]],rejtett[],2,FALSE)</f>
        <v>7.16</v>
      </c>
      <c r="G291">
        <f>adat[[#This Row],[Előállítási költség]]*adat[[#This Row],[Darabsz]]</f>
        <v>365.16</v>
      </c>
    </row>
    <row r="292" spans="1:7" x14ac:dyDescent="0.25">
      <c r="A292" t="s">
        <v>0</v>
      </c>
      <c r="B292" t="s">
        <v>35</v>
      </c>
      <c r="C292" t="s">
        <v>19</v>
      </c>
      <c r="D292" s="11">
        <v>630</v>
      </c>
      <c r="E292" s="2">
        <v>36</v>
      </c>
      <c r="F292">
        <f>VLOOKUP(adat[[#This Row],[Termék]],rejtett[],2,FALSE)</f>
        <v>6.49</v>
      </c>
      <c r="G292">
        <f>adat[[#This Row],[Előállítási költség]]*adat[[#This Row],[Darabsz]]</f>
        <v>233.64000000000001</v>
      </c>
    </row>
    <row r="293" spans="1:7" x14ac:dyDescent="0.25">
      <c r="A293" t="s">
        <v>7</v>
      </c>
      <c r="B293" t="s">
        <v>31</v>
      </c>
      <c r="C293" t="s">
        <v>23</v>
      </c>
      <c r="D293" s="11">
        <v>2429</v>
      </c>
      <c r="E293" s="2">
        <v>144</v>
      </c>
      <c r="F293">
        <f>VLOOKUP(adat[[#This Row],[Termék]],rejtett[],2,FALSE)</f>
        <v>16.73</v>
      </c>
      <c r="G293">
        <f>adat[[#This Row],[Előállítási költség]]*adat[[#This Row],[Darabsz]]</f>
        <v>2409.12</v>
      </c>
    </row>
    <row r="294" spans="1:7" x14ac:dyDescent="0.25">
      <c r="A294" t="s">
        <v>7</v>
      </c>
      <c r="B294" t="s">
        <v>32</v>
      </c>
      <c r="C294" t="s">
        <v>21</v>
      </c>
      <c r="D294" s="11">
        <v>2142</v>
      </c>
      <c r="E294" s="2">
        <v>114</v>
      </c>
      <c r="F294">
        <f>VLOOKUP(adat[[#This Row],[Termék]],rejtett[],2,FALSE)</f>
        <v>13.15</v>
      </c>
      <c r="G294">
        <f>adat[[#This Row],[Előállítási költség]]*adat[[#This Row],[Darabsz]]</f>
        <v>1499.1000000000001</v>
      </c>
    </row>
    <row r="295" spans="1:7" x14ac:dyDescent="0.25">
      <c r="A295" t="s">
        <v>5</v>
      </c>
      <c r="B295" t="s">
        <v>33</v>
      </c>
      <c r="C295" t="s">
        <v>26</v>
      </c>
      <c r="D295" s="11">
        <v>6454</v>
      </c>
      <c r="E295" s="2">
        <v>54</v>
      </c>
      <c r="F295">
        <f>VLOOKUP(adat[[#This Row],[Termék]],rejtett[],2,FALSE)</f>
        <v>14.49</v>
      </c>
      <c r="G295">
        <f>adat[[#This Row],[Előállítási költség]]*adat[[#This Row],[Darabsz]]</f>
        <v>782.46</v>
      </c>
    </row>
    <row r="296" spans="1:7" x14ac:dyDescent="0.25">
      <c r="A296" t="s">
        <v>5</v>
      </c>
      <c r="B296" t="s">
        <v>33</v>
      </c>
      <c r="C296" t="s">
        <v>12</v>
      </c>
      <c r="D296" s="11">
        <v>4487</v>
      </c>
      <c r="E296" s="2">
        <v>333</v>
      </c>
      <c r="F296">
        <f>VLOOKUP(adat[[#This Row],[Termék]],rejtett[],2,FALSE)</f>
        <v>8.7899999999999991</v>
      </c>
      <c r="G296">
        <f>adat[[#This Row],[Előállítási költség]]*adat[[#This Row],[Darabsz]]</f>
        <v>2927.0699999999997</v>
      </c>
    </row>
    <row r="297" spans="1:7" x14ac:dyDescent="0.25">
      <c r="A297" t="s">
        <v>1</v>
      </c>
      <c r="B297" t="s">
        <v>33</v>
      </c>
      <c r="C297" t="s">
        <v>2</v>
      </c>
      <c r="D297" s="11">
        <v>938</v>
      </c>
      <c r="E297" s="2">
        <v>366</v>
      </c>
      <c r="F297">
        <f>VLOOKUP(adat[[#This Row],[Termék]],rejtett[],2,FALSE)</f>
        <v>11.88</v>
      </c>
      <c r="G297">
        <f>adat[[#This Row],[Előállítási költség]]*adat[[#This Row],[Darabsz]]</f>
        <v>4348.08</v>
      </c>
    </row>
    <row r="298" spans="1:7" x14ac:dyDescent="0.25">
      <c r="A298" t="s">
        <v>1</v>
      </c>
      <c r="B298" t="s">
        <v>34</v>
      </c>
      <c r="C298" t="s">
        <v>22</v>
      </c>
      <c r="D298" s="11">
        <v>8841</v>
      </c>
      <c r="E298" s="2">
        <v>303</v>
      </c>
      <c r="F298">
        <f>VLOOKUP(adat[[#This Row],[Termék]],rejtett[],2,FALSE)</f>
        <v>5.6</v>
      </c>
      <c r="G298">
        <f>adat[[#This Row],[Előállítási költség]]*adat[[#This Row],[Darabsz]]</f>
        <v>1696.8</v>
      </c>
    </row>
    <row r="299" spans="1:7" x14ac:dyDescent="0.25">
      <c r="A299" t="s">
        <v>0</v>
      </c>
      <c r="B299" t="s">
        <v>35</v>
      </c>
      <c r="C299" t="s">
        <v>29</v>
      </c>
      <c r="D299" s="11">
        <v>4018</v>
      </c>
      <c r="E299" s="2">
        <v>126</v>
      </c>
      <c r="F299">
        <f>VLOOKUP(adat[[#This Row],[Termék]],rejtett[],2,FALSE)</f>
        <v>12.37</v>
      </c>
      <c r="G299">
        <f>adat[[#This Row],[Előállítási költség]]*adat[[#This Row],[Darabsz]]</f>
        <v>1558.62</v>
      </c>
    </row>
    <row r="300" spans="1:7" x14ac:dyDescent="0.25">
      <c r="A300" t="s">
        <v>37</v>
      </c>
      <c r="B300" t="s">
        <v>33</v>
      </c>
      <c r="C300" t="s">
        <v>11</v>
      </c>
      <c r="D300" s="11">
        <v>714</v>
      </c>
      <c r="E300" s="2">
        <v>231</v>
      </c>
      <c r="F300">
        <f>VLOOKUP(adat[[#This Row],[Termék]],rejtett[],2,FALSE)</f>
        <v>11.73</v>
      </c>
      <c r="G300">
        <f>adat[[#This Row],[Előállítási költség]]*adat[[#This Row],[Darabsz]]</f>
        <v>2709.63</v>
      </c>
    </row>
    <row r="301" spans="1:7" x14ac:dyDescent="0.25">
      <c r="A301" t="s">
        <v>7</v>
      </c>
      <c r="B301" t="s">
        <v>34</v>
      </c>
      <c r="C301" t="s">
        <v>21</v>
      </c>
      <c r="D301" s="11">
        <v>3850</v>
      </c>
      <c r="E301" s="2">
        <v>102</v>
      </c>
      <c r="F301">
        <f>VLOOKUP(adat[[#This Row],[Termék]],rejtett[],2,FALSE)</f>
        <v>13.15</v>
      </c>
      <c r="G301">
        <f>adat[[#This Row],[Előállítási költség]]*adat[[#This Row],[Darabsz]]</f>
        <v>1341.3</v>
      </c>
    </row>
    <row r="311" spans="6:7" x14ac:dyDescent="0.25">
      <c r="F311" s="1"/>
      <c r="G311" s="2"/>
    </row>
    <row r="312" spans="6:7" x14ac:dyDescent="0.25">
      <c r="F312" s="1"/>
      <c r="G312" s="2"/>
    </row>
    <row r="313" spans="6:7" x14ac:dyDescent="0.25">
      <c r="F313" s="1"/>
      <c r="G313" s="2"/>
    </row>
    <row r="314" spans="6:7" x14ac:dyDescent="0.25">
      <c r="F314" s="1"/>
      <c r="G314" s="2"/>
    </row>
    <row r="315" spans="6:7" x14ac:dyDescent="0.25">
      <c r="F315" s="1"/>
      <c r="G315" s="2"/>
    </row>
    <row r="316" spans="6:7" x14ac:dyDescent="0.25">
      <c r="F316" s="1"/>
      <c r="G316" s="2"/>
    </row>
    <row r="317" spans="6:7" x14ac:dyDescent="0.25">
      <c r="F317" s="1"/>
      <c r="G317" s="2"/>
    </row>
    <row r="318" spans="6:7" x14ac:dyDescent="0.25">
      <c r="F318" s="1"/>
      <c r="G318" s="2"/>
    </row>
    <row r="319" spans="6:7" x14ac:dyDescent="0.25">
      <c r="F319" s="1"/>
      <c r="G319" s="2"/>
    </row>
    <row r="320" spans="6:7" x14ac:dyDescent="0.25">
      <c r="F320" s="1"/>
      <c r="G320" s="2"/>
    </row>
    <row r="321" spans="6:7" x14ac:dyDescent="0.25">
      <c r="F321" s="1"/>
      <c r="G321" s="2"/>
    </row>
    <row r="322" spans="6:7" x14ac:dyDescent="0.25">
      <c r="F322" s="1"/>
      <c r="G322" s="2"/>
    </row>
    <row r="323" spans="6:7" x14ac:dyDescent="0.25">
      <c r="F323" s="1"/>
      <c r="G323" s="2"/>
    </row>
    <row r="324" spans="6:7" x14ac:dyDescent="0.25">
      <c r="F324" s="1"/>
      <c r="G324" s="2"/>
    </row>
    <row r="325" spans="6:7" x14ac:dyDescent="0.25">
      <c r="F325" s="1"/>
      <c r="G325" s="2"/>
    </row>
    <row r="326" spans="6:7" x14ac:dyDescent="0.25">
      <c r="F326" s="1"/>
      <c r="G326" s="2"/>
    </row>
    <row r="327" spans="6:7" x14ac:dyDescent="0.25">
      <c r="F327" s="1"/>
      <c r="G327" s="2"/>
    </row>
    <row r="328" spans="6:7" x14ac:dyDescent="0.25">
      <c r="F328" s="1"/>
      <c r="G328" s="2"/>
    </row>
    <row r="329" spans="6:7" x14ac:dyDescent="0.25">
      <c r="F329" s="1"/>
      <c r="G329" s="2"/>
    </row>
    <row r="330" spans="6:7" x14ac:dyDescent="0.25">
      <c r="F330" s="1"/>
      <c r="G330" s="2"/>
    </row>
    <row r="331" spans="6:7" x14ac:dyDescent="0.25">
      <c r="F331" s="1"/>
      <c r="G331" s="2"/>
    </row>
    <row r="332" spans="6:7" x14ac:dyDescent="0.25">
      <c r="F332" s="1"/>
      <c r="G332" s="2"/>
    </row>
    <row r="333" spans="6:7" x14ac:dyDescent="0.25">
      <c r="F333" s="1"/>
      <c r="G333" s="2"/>
    </row>
    <row r="334" spans="6:7" x14ac:dyDescent="0.25">
      <c r="F334" s="1"/>
      <c r="G334" s="2"/>
    </row>
    <row r="335" spans="6:7" x14ac:dyDescent="0.25">
      <c r="F335" s="1"/>
      <c r="G335" s="2"/>
    </row>
    <row r="336" spans="6:7" x14ac:dyDescent="0.25">
      <c r="F336" s="1"/>
      <c r="G336" s="2"/>
    </row>
    <row r="337" spans="6:7" x14ac:dyDescent="0.25">
      <c r="F337" s="1"/>
      <c r="G337" s="2"/>
    </row>
    <row r="338" spans="6:7" x14ac:dyDescent="0.25">
      <c r="F338" s="1"/>
      <c r="G338" s="2"/>
    </row>
    <row r="339" spans="6:7" x14ac:dyDescent="0.25">
      <c r="F339" s="1"/>
      <c r="G339" s="2"/>
    </row>
    <row r="340" spans="6:7" x14ac:dyDescent="0.25">
      <c r="F340" s="1"/>
      <c r="G340" s="2"/>
    </row>
    <row r="341" spans="6:7" x14ac:dyDescent="0.25">
      <c r="F341" s="1"/>
      <c r="G341" s="2"/>
    </row>
    <row r="342" spans="6:7" x14ac:dyDescent="0.25">
      <c r="F342" s="1"/>
      <c r="G342" s="2"/>
    </row>
    <row r="343" spans="6:7" x14ac:dyDescent="0.25">
      <c r="F343" s="1"/>
      <c r="G343" s="2"/>
    </row>
    <row r="344" spans="6:7" x14ac:dyDescent="0.25">
      <c r="F344" s="1"/>
      <c r="G344" s="2"/>
    </row>
    <row r="345" spans="6:7" x14ac:dyDescent="0.25">
      <c r="F345" s="1"/>
      <c r="G345" s="2"/>
    </row>
    <row r="346" spans="6:7" x14ac:dyDescent="0.25">
      <c r="F346" s="1"/>
      <c r="G346" s="2"/>
    </row>
    <row r="347" spans="6:7" x14ac:dyDescent="0.25">
      <c r="F347" s="1"/>
      <c r="G347" s="2"/>
    </row>
    <row r="348" spans="6:7" x14ac:dyDescent="0.25">
      <c r="F348" s="1"/>
      <c r="G348" s="2"/>
    </row>
    <row r="349" spans="6:7" x14ac:dyDescent="0.25">
      <c r="F349" s="1"/>
      <c r="G349" s="2"/>
    </row>
    <row r="350" spans="6:7" x14ac:dyDescent="0.25">
      <c r="F350" s="1"/>
      <c r="G350" s="2"/>
    </row>
    <row r="351" spans="6:7" x14ac:dyDescent="0.25">
      <c r="F351" s="1"/>
      <c r="G351" s="2"/>
    </row>
    <row r="352" spans="6:7" x14ac:dyDescent="0.25">
      <c r="F352" s="1"/>
      <c r="G352" s="2"/>
    </row>
    <row r="353" spans="6:7" x14ac:dyDescent="0.25">
      <c r="F353" s="1"/>
      <c r="G353" s="2"/>
    </row>
    <row r="354" spans="6:7" x14ac:dyDescent="0.25">
      <c r="F354" s="1"/>
      <c r="G354" s="2"/>
    </row>
    <row r="355" spans="6:7" x14ac:dyDescent="0.25">
      <c r="F355" s="1"/>
      <c r="G355" s="2"/>
    </row>
    <row r="356" spans="6:7" x14ac:dyDescent="0.25">
      <c r="F356" s="1"/>
      <c r="G356" s="2"/>
    </row>
    <row r="357" spans="6:7" x14ac:dyDescent="0.25">
      <c r="F357" s="1"/>
      <c r="G357" s="2"/>
    </row>
    <row r="358" spans="6:7" x14ac:dyDescent="0.25">
      <c r="F358" s="1"/>
      <c r="G358" s="2"/>
    </row>
    <row r="359" spans="6:7" x14ac:dyDescent="0.25">
      <c r="F359" s="1"/>
      <c r="G359" s="2"/>
    </row>
    <row r="360" spans="6:7" x14ac:dyDescent="0.25">
      <c r="F360" s="1"/>
      <c r="G360" s="2"/>
    </row>
    <row r="361" spans="6:7" x14ac:dyDescent="0.25">
      <c r="F361" s="1"/>
      <c r="G361" s="2"/>
    </row>
    <row r="362" spans="6:7" x14ac:dyDescent="0.25">
      <c r="F362" s="1"/>
      <c r="G362" s="2"/>
    </row>
    <row r="363" spans="6:7" x14ac:dyDescent="0.25">
      <c r="F363" s="1"/>
      <c r="G363" s="2"/>
    </row>
    <row r="364" spans="6:7" x14ac:dyDescent="0.25">
      <c r="F364" s="1"/>
      <c r="G364" s="2"/>
    </row>
    <row r="365" spans="6:7" x14ac:dyDescent="0.25">
      <c r="F365" s="1"/>
      <c r="G365" s="2"/>
    </row>
    <row r="366" spans="6:7" x14ac:dyDescent="0.25">
      <c r="F366" s="1"/>
      <c r="G366" s="2"/>
    </row>
    <row r="367" spans="6:7" x14ac:dyDescent="0.25">
      <c r="F367" s="1"/>
      <c r="G367" s="2"/>
    </row>
    <row r="368" spans="6:7" x14ac:dyDescent="0.25">
      <c r="F368" s="1"/>
      <c r="G368" s="2"/>
    </row>
    <row r="369" spans="6:7" x14ac:dyDescent="0.25">
      <c r="F369" s="1"/>
      <c r="G369" s="2"/>
    </row>
    <row r="370" spans="6:7" x14ac:dyDescent="0.25">
      <c r="F370" s="1"/>
      <c r="G370" s="2"/>
    </row>
    <row r="371" spans="6:7" x14ac:dyDescent="0.25">
      <c r="F371" s="1"/>
      <c r="G371" s="2"/>
    </row>
    <row r="372" spans="6:7" x14ac:dyDescent="0.25">
      <c r="F372" s="1"/>
      <c r="G372" s="2"/>
    </row>
    <row r="373" spans="6:7" x14ac:dyDescent="0.25">
      <c r="F373" s="1"/>
      <c r="G373" s="2"/>
    </row>
    <row r="374" spans="6:7" x14ac:dyDescent="0.25">
      <c r="F374" s="1"/>
      <c r="G374" s="2"/>
    </row>
    <row r="375" spans="6:7" x14ac:dyDescent="0.25">
      <c r="F375" s="1"/>
      <c r="G375" s="2"/>
    </row>
    <row r="376" spans="6:7" x14ac:dyDescent="0.25">
      <c r="F376" s="1"/>
      <c r="G376" s="2"/>
    </row>
    <row r="377" spans="6:7" x14ac:dyDescent="0.25">
      <c r="F377" s="1"/>
      <c r="G377" s="2"/>
    </row>
    <row r="378" spans="6:7" x14ac:dyDescent="0.25">
      <c r="F378" s="1"/>
      <c r="G378" s="2"/>
    </row>
    <row r="379" spans="6:7" x14ac:dyDescent="0.25">
      <c r="F379" s="1"/>
      <c r="G379" s="2"/>
    </row>
    <row r="380" spans="6:7" x14ac:dyDescent="0.25">
      <c r="F380" s="1"/>
      <c r="G380" s="2"/>
    </row>
    <row r="381" spans="6:7" x14ac:dyDescent="0.25">
      <c r="F381" s="1"/>
      <c r="G381" s="2"/>
    </row>
    <row r="382" spans="6:7" x14ac:dyDescent="0.25">
      <c r="F382" s="1"/>
      <c r="G382" s="2"/>
    </row>
    <row r="383" spans="6:7" x14ac:dyDescent="0.25">
      <c r="F383" s="1"/>
      <c r="G383" s="2"/>
    </row>
    <row r="384" spans="6:7" x14ac:dyDescent="0.25">
      <c r="F384" s="1"/>
      <c r="G384" s="2"/>
    </row>
    <row r="385" spans="6:7" x14ac:dyDescent="0.25">
      <c r="F385" s="1"/>
      <c r="G385" s="2"/>
    </row>
    <row r="386" spans="6:7" x14ac:dyDescent="0.25">
      <c r="F386" s="1"/>
      <c r="G386" s="2"/>
    </row>
    <row r="387" spans="6:7" x14ac:dyDescent="0.25">
      <c r="F387" s="1"/>
      <c r="G387" s="2"/>
    </row>
    <row r="388" spans="6:7" x14ac:dyDescent="0.25">
      <c r="F388" s="1"/>
      <c r="G388" s="2"/>
    </row>
    <row r="389" spans="6:7" x14ac:dyDescent="0.25">
      <c r="F389" s="1"/>
      <c r="G389" s="2"/>
    </row>
    <row r="390" spans="6:7" x14ac:dyDescent="0.25">
      <c r="F390" s="1"/>
      <c r="G390" s="2"/>
    </row>
    <row r="391" spans="6:7" x14ac:dyDescent="0.25">
      <c r="F391" s="1"/>
      <c r="G391" s="2"/>
    </row>
    <row r="392" spans="6:7" x14ac:dyDescent="0.25">
      <c r="F392" s="1"/>
      <c r="G392" s="2"/>
    </row>
    <row r="393" spans="6:7" x14ac:dyDescent="0.25">
      <c r="F393" s="1"/>
      <c r="G393" s="2"/>
    </row>
    <row r="394" spans="6:7" x14ac:dyDescent="0.25">
      <c r="F394" s="1"/>
      <c r="G394" s="2"/>
    </row>
    <row r="395" spans="6:7" x14ac:dyDescent="0.25">
      <c r="F395" s="1"/>
      <c r="G395" s="2"/>
    </row>
    <row r="396" spans="6:7" x14ac:dyDescent="0.25">
      <c r="F396" s="1"/>
      <c r="G396" s="2"/>
    </row>
    <row r="397" spans="6:7" x14ac:dyDescent="0.25">
      <c r="F397" s="1"/>
      <c r="G397" s="2"/>
    </row>
    <row r="398" spans="6:7" x14ac:dyDescent="0.25">
      <c r="F398" s="1"/>
      <c r="G398" s="2"/>
    </row>
    <row r="399" spans="6:7" x14ac:dyDescent="0.25">
      <c r="F399" s="1"/>
      <c r="G399" s="2"/>
    </row>
    <row r="400" spans="6:7" x14ac:dyDescent="0.25">
      <c r="F400" s="1"/>
      <c r="G400" s="2"/>
    </row>
    <row r="401" spans="6:7" x14ac:dyDescent="0.25">
      <c r="F401" s="1"/>
      <c r="G401" s="2"/>
    </row>
    <row r="402" spans="6:7" x14ac:dyDescent="0.25">
      <c r="F402" s="1"/>
      <c r="G402" s="2"/>
    </row>
    <row r="403" spans="6:7" x14ac:dyDescent="0.25">
      <c r="F403" s="1"/>
      <c r="G403" s="2"/>
    </row>
    <row r="404" spans="6:7" x14ac:dyDescent="0.25">
      <c r="F404" s="1"/>
      <c r="G404" s="2"/>
    </row>
    <row r="405" spans="6:7" x14ac:dyDescent="0.25">
      <c r="F405" s="1"/>
      <c r="G405" s="2"/>
    </row>
    <row r="406" spans="6:7" x14ac:dyDescent="0.25">
      <c r="F406" s="1"/>
      <c r="G406" s="2"/>
    </row>
    <row r="407" spans="6:7" x14ac:dyDescent="0.25">
      <c r="F407" s="1"/>
      <c r="G407" s="2"/>
    </row>
    <row r="408" spans="6:7" x14ac:dyDescent="0.25">
      <c r="F408" s="1"/>
      <c r="G408" s="2"/>
    </row>
    <row r="409" spans="6:7" x14ac:dyDescent="0.25">
      <c r="F409" s="1"/>
      <c r="G409" s="2"/>
    </row>
    <row r="410" spans="6:7" x14ac:dyDescent="0.25">
      <c r="F410" s="1"/>
      <c r="G410" s="2"/>
    </row>
    <row r="411" spans="6:7" x14ac:dyDescent="0.25">
      <c r="F411" s="1"/>
      <c r="G411" s="2"/>
    </row>
    <row r="412" spans="6:7" x14ac:dyDescent="0.25">
      <c r="F412" s="1"/>
      <c r="G412" s="2"/>
    </row>
    <row r="413" spans="6:7" x14ac:dyDescent="0.25">
      <c r="F413" s="1"/>
      <c r="G413" s="2"/>
    </row>
    <row r="414" spans="6:7" x14ac:dyDescent="0.25">
      <c r="F414" s="1"/>
      <c r="G414" s="2"/>
    </row>
    <row r="415" spans="6:7" x14ac:dyDescent="0.25">
      <c r="F415" s="1"/>
      <c r="G415" s="2"/>
    </row>
    <row r="416" spans="6:7" x14ac:dyDescent="0.25">
      <c r="F416" s="1"/>
      <c r="G416" s="2"/>
    </row>
    <row r="417" spans="6:7" x14ac:dyDescent="0.25">
      <c r="F417" s="1"/>
      <c r="G417" s="2"/>
    </row>
    <row r="418" spans="6:7" x14ac:dyDescent="0.25">
      <c r="F418" s="1"/>
      <c r="G418" s="2"/>
    </row>
    <row r="419" spans="6:7" x14ac:dyDescent="0.25">
      <c r="F419" s="1"/>
      <c r="G419" s="2"/>
    </row>
    <row r="420" spans="6:7" x14ac:dyDescent="0.25">
      <c r="F420" s="1"/>
      <c r="G420" s="2"/>
    </row>
    <row r="421" spans="6:7" x14ac:dyDescent="0.25">
      <c r="F421" s="1"/>
      <c r="G421" s="2"/>
    </row>
    <row r="422" spans="6:7" x14ac:dyDescent="0.25">
      <c r="F422" s="1"/>
      <c r="G422" s="2"/>
    </row>
    <row r="423" spans="6:7" x14ac:dyDescent="0.25">
      <c r="F423" s="1"/>
      <c r="G423" s="2"/>
    </row>
    <row r="424" spans="6:7" x14ac:dyDescent="0.25">
      <c r="F424" s="1"/>
      <c r="G424" s="2"/>
    </row>
    <row r="425" spans="6:7" x14ac:dyDescent="0.25">
      <c r="F425" s="1"/>
      <c r="G425" s="2"/>
    </row>
    <row r="426" spans="6:7" x14ac:dyDescent="0.25">
      <c r="F426" s="1"/>
      <c r="G426" s="2"/>
    </row>
    <row r="427" spans="6:7" x14ac:dyDescent="0.25">
      <c r="F427" s="1"/>
      <c r="G427" s="2"/>
    </row>
    <row r="428" spans="6:7" x14ac:dyDescent="0.25">
      <c r="F428" s="1"/>
      <c r="G428" s="2"/>
    </row>
    <row r="429" spans="6:7" x14ac:dyDescent="0.25">
      <c r="F429" s="1"/>
      <c r="G429" s="2"/>
    </row>
    <row r="430" spans="6:7" x14ac:dyDescent="0.25">
      <c r="F430" s="1"/>
      <c r="G430" s="2"/>
    </row>
    <row r="431" spans="6:7" x14ac:dyDescent="0.25">
      <c r="F431" s="1"/>
      <c r="G431" s="2"/>
    </row>
    <row r="432" spans="6:7" x14ac:dyDescent="0.25">
      <c r="F432" s="1"/>
      <c r="G432" s="2"/>
    </row>
    <row r="433" spans="6:7" x14ac:dyDescent="0.25">
      <c r="F433" s="1"/>
      <c r="G433" s="2"/>
    </row>
    <row r="434" spans="6:7" x14ac:dyDescent="0.25">
      <c r="F434" s="1"/>
      <c r="G434" s="2"/>
    </row>
    <row r="435" spans="6:7" x14ac:dyDescent="0.25">
      <c r="F435" s="1"/>
      <c r="G435" s="2"/>
    </row>
    <row r="436" spans="6:7" x14ac:dyDescent="0.25">
      <c r="F436" s="1"/>
      <c r="G436" s="2"/>
    </row>
    <row r="437" spans="6:7" x14ac:dyDescent="0.25">
      <c r="F437" s="1"/>
      <c r="G437" s="2"/>
    </row>
    <row r="438" spans="6:7" x14ac:dyDescent="0.25">
      <c r="F438" s="1"/>
      <c r="G438" s="2"/>
    </row>
    <row r="439" spans="6:7" x14ac:dyDescent="0.25">
      <c r="F439" s="1"/>
      <c r="G439" s="2"/>
    </row>
    <row r="440" spans="6:7" x14ac:dyDescent="0.25">
      <c r="F440" s="1"/>
      <c r="G440" s="2"/>
    </row>
    <row r="441" spans="6:7" x14ac:dyDescent="0.25">
      <c r="F441" s="1"/>
      <c r="G441" s="2"/>
    </row>
    <row r="442" spans="6:7" x14ac:dyDescent="0.25">
      <c r="F442" s="1"/>
      <c r="G442" s="2"/>
    </row>
    <row r="443" spans="6:7" x14ac:dyDescent="0.25">
      <c r="F443" s="1"/>
      <c r="G443" s="2"/>
    </row>
    <row r="444" spans="6:7" x14ac:dyDescent="0.25">
      <c r="F444" s="1"/>
      <c r="G444" s="2"/>
    </row>
    <row r="445" spans="6:7" x14ac:dyDescent="0.25">
      <c r="F445" s="1"/>
      <c r="G445" s="2"/>
    </row>
    <row r="446" spans="6:7" x14ac:dyDescent="0.25">
      <c r="F446" s="1"/>
      <c r="G446" s="2"/>
    </row>
    <row r="447" spans="6:7" x14ac:dyDescent="0.25">
      <c r="F447" s="1"/>
      <c r="G447" s="2"/>
    </row>
    <row r="448" spans="6:7" x14ac:dyDescent="0.25">
      <c r="F448" s="1"/>
      <c r="G448" s="2"/>
    </row>
    <row r="449" spans="6:7" x14ac:dyDescent="0.25">
      <c r="F449" s="1"/>
      <c r="G449" s="2"/>
    </row>
    <row r="450" spans="6:7" x14ac:dyDescent="0.25">
      <c r="F450" s="1"/>
      <c r="G450" s="2"/>
    </row>
    <row r="451" spans="6:7" x14ac:dyDescent="0.25">
      <c r="F451" s="1"/>
      <c r="G451" s="2"/>
    </row>
    <row r="452" spans="6:7" x14ac:dyDescent="0.25">
      <c r="F452" s="1"/>
      <c r="G452" s="2"/>
    </row>
    <row r="453" spans="6:7" x14ac:dyDescent="0.25">
      <c r="F453" s="1"/>
      <c r="G453" s="2"/>
    </row>
    <row r="454" spans="6:7" x14ac:dyDescent="0.25">
      <c r="F454" s="1"/>
      <c r="G454" s="2"/>
    </row>
    <row r="455" spans="6:7" x14ac:dyDescent="0.25">
      <c r="F455" s="1"/>
      <c r="G455" s="2"/>
    </row>
    <row r="456" spans="6:7" x14ac:dyDescent="0.25">
      <c r="F456" s="1"/>
      <c r="G456" s="2"/>
    </row>
    <row r="457" spans="6:7" x14ac:dyDescent="0.25">
      <c r="F457" s="1"/>
      <c r="G457" s="2"/>
    </row>
    <row r="458" spans="6:7" x14ac:dyDescent="0.25">
      <c r="F458" s="1"/>
      <c r="G458" s="2"/>
    </row>
    <row r="459" spans="6:7" x14ac:dyDescent="0.25">
      <c r="F459" s="1"/>
      <c r="G459" s="2"/>
    </row>
    <row r="460" spans="6:7" x14ac:dyDescent="0.25">
      <c r="F460" s="1"/>
      <c r="G460" s="2"/>
    </row>
    <row r="461" spans="6:7" x14ac:dyDescent="0.25">
      <c r="F461" s="1"/>
      <c r="G461" s="2"/>
    </row>
    <row r="462" spans="6:7" x14ac:dyDescent="0.25">
      <c r="F462" s="1"/>
      <c r="G462" s="2"/>
    </row>
    <row r="463" spans="6:7" x14ac:dyDescent="0.25">
      <c r="F463" s="1"/>
      <c r="G463" s="2"/>
    </row>
    <row r="464" spans="6:7" x14ac:dyDescent="0.25">
      <c r="F464" s="1"/>
      <c r="G464" s="2"/>
    </row>
    <row r="465" spans="6:7" x14ac:dyDescent="0.25">
      <c r="F465" s="1"/>
      <c r="G465" s="2"/>
    </row>
    <row r="466" spans="6:7" x14ac:dyDescent="0.25">
      <c r="F466" s="1"/>
      <c r="G466" s="2"/>
    </row>
    <row r="467" spans="6:7" x14ac:dyDescent="0.25">
      <c r="F467" s="1"/>
      <c r="G467" s="2"/>
    </row>
    <row r="468" spans="6:7" x14ac:dyDescent="0.25">
      <c r="F468" s="1"/>
      <c r="G468" s="2"/>
    </row>
    <row r="469" spans="6:7" x14ac:dyDescent="0.25">
      <c r="F469" s="1"/>
      <c r="G469" s="2"/>
    </row>
    <row r="470" spans="6:7" x14ac:dyDescent="0.25">
      <c r="F470" s="1"/>
      <c r="G470" s="2"/>
    </row>
    <row r="471" spans="6:7" x14ac:dyDescent="0.25">
      <c r="F471" s="1"/>
      <c r="G471" s="2"/>
    </row>
    <row r="472" spans="6:7" x14ac:dyDescent="0.25">
      <c r="F472" s="1"/>
      <c r="G472" s="2"/>
    </row>
    <row r="473" spans="6:7" x14ac:dyDescent="0.25">
      <c r="F473" s="1"/>
      <c r="G473" s="2"/>
    </row>
    <row r="474" spans="6:7" x14ac:dyDescent="0.25">
      <c r="F474" s="1"/>
      <c r="G474" s="2"/>
    </row>
    <row r="475" spans="6:7" x14ac:dyDescent="0.25">
      <c r="F475" s="1"/>
      <c r="G475" s="2"/>
    </row>
    <row r="476" spans="6:7" x14ac:dyDescent="0.25">
      <c r="F476" s="1"/>
      <c r="G476" s="2"/>
    </row>
    <row r="477" spans="6:7" x14ac:dyDescent="0.25">
      <c r="F477" s="1"/>
      <c r="G477" s="2"/>
    </row>
    <row r="478" spans="6:7" x14ac:dyDescent="0.25">
      <c r="F478" s="1"/>
      <c r="G478" s="2"/>
    </row>
    <row r="479" spans="6:7" x14ac:dyDescent="0.25">
      <c r="F479" s="1"/>
      <c r="G479" s="2"/>
    </row>
    <row r="480" spans="6:7" x14ac:dyDescent="0.25">
      <c r="F480" s="1"/>
      <c r="G480" s="2"/>
    </row>
    <row r="481" spans="6:7" x14ac:dyDescent="0.25">
      <c r="F481" s="1"/>
      <c r="G481" s="2"/>
    </row>
    <row r="482" spans="6:7" x14ac:dyDescent="0.25">
      <c r="F482" s="1"/>
      <c r="G482" s="2"/>
    </row>
    <row r="483" spans="6:7" x14ac:dyDescent="0.25">
      <c r="F483" s="1"/>
      <c r="G483" s="2"/>
    </row>
    <row r="484" spans="6:7" x14ac:dyDescent="0.25">
      <c r="F484" s="1"/>
      <c r="G484" s="2"/>
    </row>
    <row r="485" spans="6:7" x14ac:dyDescent="0.25">
      <c r="F485" s="1"/>
      <c r="G485" s="2"/>
    </row>
    <row r="486" spans="6:7" x14ac:dyDescent="0.25">
      <c r="F486" s="1"/>
      <c r="G486" s="2"/>
    </row>
    <row r="487" spans="6:7" x14ac:dyDescent="0.25">
      <c r="F487" s="1"/>
      <c r="G487" s="2"/>
    </row>
    <row r="488" spans="6:7" x14ac:dyDescent="0.25">
      <c r="F488" s="1"/>
      <c r="G488" s="2"/>
    </row>
    <row r="489" spans="6:7" x14ac:dyDescent="0.25">
      <c r="F489" s="1"/>
      <c r="G489" s="2"/>
    </row>
    <row r="490" spans="6:7" x14ac:dyDescent="0.25">
      <c r="F490" s="1"/>
      <c r="G490" s="2"/>
    </row>
    <row r="491" spans="6:7" x14ac:dyDescent="0.25">
      <c r="F491" s="1"/>
      <c r="G491" s="2"/>
    </row>
    <row r="492" spans="6:7" x14ac:dyDescent="0.25">
      <c r="F492" s="1"/>
      <c r="G492" s="2"/>
    </row>
    <row r="493" spans="6:7" x14ac:dyDescent="0.25">
      <c r="F493" s="1"/>
      <c r="G493" s="2"/>
    </row>
    <row r="494" spans="6:7" x14ac:dyDescent="0.25">
      <c r="F494" s="1"/>
      <c r="G494" s="2"/>
    </row>
    <row r="495" spans="6:7" x14ac:dyDescent="0.25">
      <c r="F495" s="1"/>
      <c r="G495" s="2"/>
    </row>
    <row r="496" spans="6:7" x14ac:dyDescent="0.25">
      <c r="F496" s="1"/>
      <c r="G496" s="2"/>
    </row>
    <row r="497" spans="6:7" x14ac:dyDescent="0.25">
      <c r="F497" s="1"/>
      <c r="G497" s="2"/>
    </row>
    <row r="498" spans="6:7" x14ac:dyDescent="0.25">
      <c r="F498" s="1"/>
      <c r="G498" s="2"/>
    </row>
    <row r="499" spans="6:7" x14ac:dyDescent="0.25">
      <c r="F499" s="1"/>
      <c r="G499" s="2"/>
    </row>
    <row r="500" spans="6:7" x14ac:dyDescent="0.25">
      <c r="F500" s="1"/>
      <c r="G500" s="2"/>
    </row>
    <row r="501" spans="6:7" x14ac:dyDescent="0.25">
      <c r="F501" s="1"/>
      <c r="G501" s="2"/>
    </row>
    <row r="502" spans="6:7" x14ac:dyDescent="0.25">
      <c r="F502" s="1"/>
      <c r="G502" s="2"/>
    </row>
    <row r="503" spans="6:7" x14ac:dyDescent="0.25">
      <c r="F503" s="1"/>
      <c r="G503" s="2"/>
    </row>
    <row r="504" spans="6:7" x14ac:dyDescent="0.25">
      <c r="F504" s="1"/>
      <c r="G504" s="2"/>
    </row>
    <row r="505" spans="6:7" x14ac:dyDescent="0.25">
      <c r="F505" s="1"/>
      <c r="G505" s="2"/>
    </row>
    <row r="506" spans="6:7" x14ac:dyDescent="0.25">
      <c r="F506" s="1"/>
      <c r="G506" s="2"/>
    </row>
    <row r="507" spans="6:7" x14ac:dyDescent="0.25">
      <c r="F507" s="1"/>
      <c r="G507" s="2"/>
    </row>
    <row r="508" spans="6:7" x14ac:dyDescent="0.25">
      <c r="F508" s="1"/>
      <c r="G508" s="2"/>
    </row>
    <row r="509" spans="6:7" x14ac:dyDescent="0.25">
      <c r="F509" s="1"/>
      <c r="G509" s="2"/>
    </row>
    <row r="510" spans="6:7" x14ac:dyDescent="0.25">
      <c r="F510" s="1"/>
      <c r="G510" s="2"/>
    </row>
    <row r="511" spans="6:7" x14ac:dyDescent="0.25">
      <c r="F511" s="1"/>
      <c r="G511" s="2"/>
    </row>
    <row r="512" spans="6:7" x14ac:dyDescent="0.25">
      <c r="F512" s="1"/>
      <c r="G512" s="2"/>
    </row>
    <row r="513" spans="6:7" x14ac:dyDescent="0.25">
      <c r="F513" s="1"/>
      <c r="G513" s="2"/>
    </row>
    <row r="514" spans="6:7" x14ac:dyDescent="0.25">
      <c r="F514" s="1"/>
      <c r="G514" s="2"/>
    </row>
    <row r="515" spans="6:7" x14ac:dyDescent="0.25">
      <c r="F515" s="1"/>
      <c r="G515" s="2"/>
    </row>
    <row r="516" spans="6:7" x14ac:dyDescent="0.25">
      <c r="F516" s="1"/>
      <c r="G516" s="2"/>
    </row>
    <row r="517" spans="6:7" x14ac:dyDescent="0.25">
      <c r="F517" s="1"/>
      <c r="G517" s="2"/>
    </row>
    <row r="518" spans="6:7" x14ac:dyDescent="0.25">
      <c r="F518" s="1"/>
      <c r="G518" s="2"/>
    </row>
    <row r="519" spans="6:7" x14ac:dyDescent="0.25">
      <c r="F519" s="1"/>
      <c r="G519" s="2"/>
    </row>
    <row r="520" spans="6:7" x14ac:dyDescent="0.25">
      <c r="F520" s="1"/>
      <c r="G520" s="2"/>
    </row>
    <row r="521" spans="6:7" x14ac:dyDescent="0.25">
      <c r="F521" s="1"/>
      <c r="G521" s="2"/>
    </row>
    <row r="522" spans="6:7" x14ac:dyDescent="0.25">
      <c r="F522" s="1"/>
      <c r="G522" s="2"/>
    </row>
    <row r="523" spans="6:7" x14ac:dyDescent="0.25">
      <c r="F523" s="1"/>
      <c r="G523" s="2"/>
    </row>
    <row r="524" spans="6:7" x14ac:dyDescent="0.25">
      <c r="F524" s="1"/>
      <c r="G524" s="2"/>
    </row>
    <row r="525" spans="6:7" x14ac:dyDescent="0.25">
      <c r="F525" s="1"/>
      <c r="G525" s="2"/>
    </row>
    <row r="526" spans="6:7" x14ac:dyDescent="0.25">
      <c r="F526" s="1"/>
      <c r="G526" s="2"/>
    </row>
    <row r="527" spans="6:7" x14ac:dyDescent="0.25">
      <c r="F527" s="1"/>
      <c r="G527" s="2"/>
    </row>
    <row r="528" spans="6:7" x14ac:dyDescent="0.25">
      <c r="F528" s="1"/>
      <c r="G528" s="2"/>
    </row>
    <row r="529" spans="6:7" x14ac:dyDescent="0.25">
      <c r="F529" s="1"/>
      <c r="G529" s="2"/>
    </row>
    <row r="530" spans="6:7" x14ac:dyDescent="0.25">
      <c r="F530" s="1"/>
      <c r="G530" s="2"/>
    </row>
    <row r="531" spans="6:7" x14ac:dyDescent="0.25">
      <c r="F531" s="1"/>
      <c r="G531" s="2"/>
    </row>
    <row r="532" spans="6:7" x14ac:dyDescent="0.25">
      <c r="F532" s="1"/>
      <c r="G532" s="2"/>
    </row>
    <row r="533" spans="6:7" x14ac:dyDescent="0.25">
      <c r="F533" s="1"/>
      <c r="G533" s="2"/>
    </row>
    <row r="534" spans="6:7" x14ac:dyDescent="0.25">
      <c r="F534" s="1"/>
      <c r="G534" s="2"/>
    </row>
    <row r="535" spans="6:7" x14ac:dyDescent="0.25">
      <c r="F535" s="1"/>
      <c r="G535" s="2"/>
    </row>
    <row r="536" spans="6:7" x14ac:dyDescent="0.25">
      <c r="F536" s="1"/>
      <c r="G536" s="2"/>
    </row>
    <row r="537" spans="6:7" x14ac:dyDescent="0.25">
      <c r="F537" s="1"/>
      <c r="G537" s="2"/>
    </row>
    <row r="538" spans="6:7" x14ac:dyDescent="0.25">
      <c r="F538" s="1"/>
      <c r="G538" s="2"/>
    </row>
    <row r="539" spans="6:7" x14ac:dyDescent="0.25">
      <c r="F539" s="1"/>
      <c r="G539" s="2"/>
    </row>
    <row r="540" spans="6:7" x14ac:dyDescent="0.25">
      <c r="F540" s="1"/>
      <c r="G540" s="2"/>
    </row>
    <row r="541" spans="6:7" x14ac:dyDescent="0.25">
      <c r="F541" s="1"/>
      <c r="G541" s="2"/>
    </row>
    <row r="542" spans="6:7" x14ac:dyDescent="0.25">
      <c r="F542" s="1"/>
      <c r="G542" s="2"/>
    </row>
    <row r="543" spans="6:7" x14ac:dyDescent="0.25">
      <c r="F543" s="1"/>
      <c r="G543" s="2"/>
    </row>
    <row r="544" spans="6:7" x14ac:dyDescent="0.25">
      <c r="F544" s="1"/>
      <c r="G544" s="2"/>
    </row>
    <row r="545" spans="6:7" x14ac:dyDescent="0.25">
      <c r="F545" s="1"/>
      <c r="G545" s="2"/>
    </row>
    <row r="546" spans="6:7" x14ac:dyDescent="0.25">
      <c r="F546" s="1"/>
      <c r="G546" s="2"/>
    </row>
    <row r="547" spans="6:7" x14ac:dyDescent="0.25">
      <c r="F547" s="1"/>
      <c r="G547" s="2"/>
    </row>
    <row r="548" spans="6:7" x14ac:dyDescent="0.25">
      <c r="F548" s="1"/>
      <c r="G548" s="2"/>
    </row>
    <row r="549" spans="6:7" x14ac:dyDescent="0.25">
      <c r="F549" s="1"/>
      <c r="G549" s="2"/>
    </row>
    <row r="550" spans="6:7" x14ac:dyDescent="0.25">
      <c r="F550" s="1"/>
      <c r="G550" s="2"/>
    </row>
    <row r="551" spans="6:7" x14ac:dyDescent="0.25">
      <c r="F551" s="1"/>
      <c r="G551" s="2"/>
    </row>
    <row r="552" spans="6:7" x14ac:dyDescent="0.25">
      <c r="F552" s="1"/>
      <c r="G552" s="2"/>
    </row>
    <row r="553" spans="6:7" x14ac:dyDescent="0.25">
      <c r="F553" s="1"/>
      <c r="G553" s="2"/>
    </row>
    <row r="554" spans="6:7" x14ac:dyDescent="0.25">
      <c r="F554" s="1"/>
      <c r="G554" s="2"/>
    </row>
    <row r="555" spans="6:7" x14ac:dyDescent="0.25">
      <c r="F555" s="1"/>
      <c r="G555" s="2"/>
    </row>
    <row r="556" spans="6:7" x14ac:dyDescent="0.25">
      <c r="F556" s="1"/>
      <c r="G556" s="2"/>
    </row>
    <row r="557" spans="6:7" x14ac:dyDescent="0.25">
      <c r="F557" s="1"/>
      <c r="G557" s="2"/>
    </row>
    <row r="558" spans="6:7" x14ac:dyDescent="0.25">
      <c r="F558" s="1"/>
      <c r="G558" s="2"/>
    </row>
    <row r="559" spans="6:7" x14ac:dyDescent="0.25">
      <c r="F559" s="1"/>
      <c r="G559" s="2"/>
    </row>
    <row r="560" spans="6:7" x14ac:dyDescent="0.25">
      <c r="F560" s="1"/>
      <c r="G560" s="2"/>
    </row>
    <row r="561" spans="6:7" x14ac:dyDescent="0.25">
      <c r="F561" s="1"/>
      <c r="G561" s="2"/>
    </row>
    <row r="562" spans="6:7" x14ac:dyDescent="0.25">
      <c r="F562" s="1"/>
      <c r="G562" s="2"/>
    </row>
    <row r="563" spans="6:7" x14ac:dyDescent="0.25">
      <c r="F563" s="1"/>
      <c r="G563" s="2"/>
    </row>
    <row r="564" spans="6:7" x14ac:dyDescent="0.25">
      <c r="F564" s="1"/>
      <c r="G564" s="2"/>
    </row>
    <row r="565" spans="6:7" x14ac:dyDescent="0.25">
      <c r="F565" s="1"/>
      <c r="G565" s="2"/>
    </row>
    <row r="566" spans="6:7" x14ac:dyDescent="0.25">
      <c r="F566" s="1"/>
      <c r="G566" s="2"/>
    </row>
    <row r="567" spans="6:7" x14ac:dyDescent="0.25">
      <c r="F567" s="1"/>
      <c r="G567" s="2"/>
    </row>
    <row r="568" spans="6:7" x14ac:dyDescent="0.25">
      <c r="F568" s="1"/>
      <c r="G568" s="2"/>
    </row>
    <row r="569" spans="6:7" x14ac:dyDescent="0.25">
      <c r="F569" s="1"/>
      <c r="G569" s="2"/>
    </row>
    <row r="570" spans="6:7" x14ac:dyDescent="0.25">
      <c r="F570" s="1"/>
      <c r="G570" s="2"/>
    </row>
    <row r="571" spans="6:7" x14ac:dyDescent="0.25">
      <c r="F571" s="1"/>
      <c r="G571" s="2"/>
    </row>
    <row r="572" spans="6:7" x14ac:dyDescent="0.25">
      <c r="F572" s="1"/>
      <c r="G572" s="2"/>
    </row>
    <row r="573" spans="6:7" x14ac:dyDescent="0.25">
      <c r="F573" s="1"/>
      <c r="G573" s="2"/>
    </row>
    <row r="574" spans="6:7" x14ac:dyDescent="0.25">
      <c r="F574" s="1"/>
      <c r="G574" s="2"/>
    </row>
    <row r="575" spans="6:7" x14ac:dyDescent="0.25">
      <c r="F575" s="1"/>
      <c r="G575" s="2"/>
    </row>
    <row r="576" spans="6:7" x14ac:dyDescent="0.25">
      <c r="F576" s="1"/>
      <c r="G576" s="2"/>
    </row>
    <row r="577" spans="6:7" x14ac:dyDescent="0.25">
      <c r="F577" s="1"/>
      <c r="G577" s="2"/>
    </row>
    <row r="578" spans="6:7" x14ac:dyDescent="0.25">
      <c r="F578" s="1"/>
      <c r="G578" s="2"/>
    </row>
    <row r="579" spans="6:7" x14ac:dyDescent="0.25">
      <c r="F579" s="1"/>
      <c r="G579" s="2"/>
    </row>
    <row r="580" spans="6:7" x14ac:dyDescent="0.25">
      <c r="F580" s="1"/>
      <c r="G580" s="2"/>
    </row>
    <row r="581" spans="6:7" x14ac:dyDescent="0.25">
      <c r="F581" s="1"/>
      <c r="G581" s="2"/>
    </row>
    <row r="582" spans="6:7" x14ac:dyDescent="0.25">
      <c r="F582" s="1"/>
      <c r="G582" s="2"/>
    </row>
    <row r="583" spans="6:7" x14ac:dyDescent="0.25">
      <c r="F583" s="1"/>
      <c r="G583" s="2"/>
    </row>
    <row r="584" spans="6:7" x14ac:dyDescent="0.25">
      <c r="F584" s="1"/>
      <c r="G584" s="2"/>
    </row>
    <row r="585" spans="6:7" x14ac:dyDescent="0.25">
      <c r="F585" s="1"/>
      <c r="G585" s="2"/>
    </row>
    <row r="586" spans="6:7" x14ac:dyDescent="0.25">
      <c r="F586" s="1"/>
      <c r="G586" s="2"/>
    </row>
    <row r="587" spans="6:7" x14ac:dyDescent="0.25">
      <c r="F587" s="1"/>
      <c r="G587" s="2"/>
    </row>
    <row r="588" spans="6:7" x14ac:dyDescent="0.25">
      <c r="F588" s="1"/>
      <c r="G588" s="2"/>
    </row>
    <row r="589" spans="6:7" x14ac:dyDescent="0.25">
      <c r="F589" s="1"/>
      <c r="G589" s="2"/>
    </row>
    <row r="590" spans="6:7" x14ac:dyDescent="0.25">
      <c r="F590" s="1"/>
      <c r="G590" s="2"/>
    </row>
    <row r="591" spans="6:7" x14ac:dyDescent="0.25">
      <c r="F591" s="1"/>
      <c r="G591" s="2"/>
    </row>
    <row r="592" spans="6:7" x14ac:dyDescent="0.25">
      <c r="F592" s="1"/>
      <c r="G592" s="2"/>
    </row>
    <row r="593" spans="6:7" x14ac:dyDescent="0.25">
      <c r="F593" s="1"/>
      <c r="G593" s="2"/>
    </row>
    <row r="594" spans="6:7" x14ac:dyDescent="0.25">
      <c r="F594" s="1"/>
      <c r="G594" s="2"/>
    </row>
    <row r="595" spans="6:7" x14ac:dyDescent="0.25">
      <c r="F595" s="1"/>
      <c r="G595" s="2"/>
    </row>
    <row r="596" spans="6:7" x14ac:dyDescent="0.25">
      <c r="F596" s="1"/>
      <c r="G596" s="2"/>
    </row>
    <row r="597" spans="6:7" x14ac:dyDescent="0.25">
      <c r="F597" s="1"/>
      <c r="G597" s="2"/>
    </row>
    <row r="598" spans="6:7" x14ac:dyDescent="0.25">
      <c r="F598" s="1"/>
      <c r="G598" s="2"/>
    </row>
    <row r="599" spans="6:7" x14ac:dyDescent="0.25">
      <c r="F599" s="1"/>
      <c r="G599" s="2"/>
    </row>
    <row r="600" spans="6:7" x14ac:dyDescent="0.25">
      <c r="F600" s="1"/>
      <c r="G600" s="2"/>
    </row>
    <row r="601" spans="6:7" x14ac:dyDescent="0.25">
      <c r="F601" s="1"/>
      <c r="G601" s="2"/>
    </row>
    <row r="602" spans="6:7" x14ac:dyDescent="0.25">
      <c r="F602" s="1"/>
      <c r="G602" s="2"/>
    </row>
    <row r="603" spans="6:7" x14ac:dyDescent="0.25">
      <c r="F603" s="1"/>
      <c r="G603" s="2"/>
    </row>
    <row r="604" spans="6:7" x14ac:dyDescent="0.25">
      <c r="F604" s="1"/>
      <c r="G604" s="2"/>
    </row>
    <row r="605" spans="6:7" x14ac:dyDescent="0.25">
      <c r="F605" s="1"/>
      <c r="G605" s="2"/>
    </row>
    <row r="606" spans="6:7" x14ac:dyDescent="0.25">
      <c r="F606" s="1"/>
      <c r="G606" s="2"/>
    </row>
    <row r="607" spans="6:7" x14ac:dyDescent="0.25">
      <c r="F607" s="1"/>
      <c r="G607" s="2"/>
    </row>
    <row r="608" spans="6:7" x14ac:dyDescent="0.25">
      <c r="F608" s="1"/>
      <c r="G608" s="2"/>
    </row>
    <row r="609" spans="6:7" x14ac:dyDescent="0.25">
      <c r="F609" s="1"/>
      <c r="G609" s="2"/>
    </row>
    <row r="610" spans="6:7" x14ac:dyDescent="0.25">
      <c r="F610" s="1"/>
      <c r="G610" s="2"/>
    </row>
    <row r="611" spans="6:7" x14ac:dyDescent="0.25">
      <c r="F611" s="1"/>
      <c r="G611" s="2"/>
    </row>
    <row r="612" spans="6:7" x14ac:dyDescent="0.25">
      <c r="F612" s="1"/>
      <c r="G612" s="2"/>
    </row>
    <row r="613" spans="6:7" x14ac:dyDescent="0.25">
      <c r="F613" s="1"/>
      <c r="G613" s="2"/>
    </row>
    <row r="614" spans="6:7" x14ac:dyDescent="0.25">
      <c r="F614" s="1"/>
      <c r="G614" s="2"/>
    </row>
    <row r="615" spans="6:7" x14ac:dyDescent="0.25">
      <c r="F615" s="1"/>
      <c r="G615" s="2"/>
    </row>
    <row r="616" spans="6:7" x14ac:dyDescent="0.25">
      <c r="F616" s="1"/>
      <c r="G616" s="2"/>
    </row>
    <row r="617" spans="6:7" x14ac:dyDescent="0.25">
      <c r="F617" s="1"/>
      <c r="G617" s="2"/>
    </row>
    <row r="618" spans="6:7" x14ac:dyDescent="0.25">
      <c r="F618" s="1"/>
      <c r="G618" s="2"/>
    </row>
    <row r="619" spans="6:7" x14ac:dyDescent="0.25">
      <c r="F619" s="1"/>
      <c r="G619" s="2"/>
    </row>
    <row r="620" spans="6:7" x14ac:dyDescent="0.25">
      <c r="F620" s="1"/>
      <c r="G620" s="2"/>
    </row>
    <row r="621" spans="6:7" x14ac:dyDescent="0.25">
      <c r="F621" s="1"/>
      <c r="G621" s="2"/>
    </row>
    <row r="622" spans="6:7" x14ac:dyDescent="0.25">
      <c r="F622" s="1"/>
      <c r="G622" s="2"/>
    </row>
    <row r="623" spans="6:7" x14ac:dyDescent="0.25">
      <c r="F623" s="1"/>
      <c r="G623" s="2"/>
    </row>
    <row r="624" spans="6:7" x14ac:dyDescent="0.25">
      <c r="F624" s="1"/>
      <c r="G624" s="2"/>
    </row>
    <row r="625" spans="6:7" x14ac:dyDescent="0.25">
      <c r="F625" s="1"/>
      <c r="G625" s="2"/>
    </row>
    <row r="626" spans="6:7" x14ac:dyDescent="0.25">
      <c r="F626" s="1"/>
      <c r="G626" s="2"/>
    </row>
    <row r="627" spans="6:7" x14ac:dyDescent="0.25">
      <c r="F627" s="1"/>
      <c r="G627" s="2"/>
    </row>
    <row r="628" spans="6:7" x14ac:dyDescent="0.25">
      <c r="F628" s="1"/>
      <c r="G628" s="2"/>
    </row>
    <row r="629" spans="6:7" x14ac:dyDescent="0.25">
      <c r="F629" s="1"/>
      <c r="G629" s="2"/>
    </row>
    <row r="630" spans="6:7" x14ac:dyDescent="0.25">
      <c r="F630" s="1"/>
      <c r="G630" s="2"/>
    </row>
    <row r="631" spans="6:7" x14ac:dyDescent="0.25">
      <c r="F631" s="1"/>
      <c r="G631" s="2"/>
    </row>
    <row r="632" spans="6:7" x14ac:dyDescent="0.25">
      <c r="F632" s="1"/>
      <c r="G632" s="2"/>
    </row>
    <row r="633" spans="6:7" x14ac:dyDescent="0.25">
      <c r="F633" s="1"/>
      <c r="G633" s="2"/>
    </row>
    <row r="634" spans="6:7" x14ac:dyDescent="0.25">
      <c r="F634" s="1"/>
      <c r="G634" s="2"/>
    </row>
    <row r="635" spans="6:7" x14ac:dyDescent="0.25">
      <c r="F635" s="1"/>
      <c r="G635" s="2"/>
    </row>
    <row r="636" spans="6:7" x14ac:dyDescent="0.25">
      <c r="F636" s="1"/>
      <c r="G636" s="2"/>
    </row>
    <row r="637" spans="6:7" x14ac:dyDescent="0.25">
      <c r="F637" s="1"/>
      <c r="G637" s="2"/>
    </row>
    <row r="638" spans="6:7" x14ac:dyDescent="0.25">
      <c r="F638" s="1"/>
      <c r="G638" s="2"/>
    </row>
    <row r="639" spans="6:7" x14ac:dyDescent="0.25">
      <c r="F639" s="1"/>
      <c r="G639" s="2"/>
    </row>
    <row r="640" spans="6:7" x14ac:dyDescent="0.25">
      <c r="F640" s="1"/>
      <c r="G640" s="2"/>
    </row>
    <row r="641" spans="6:7" x14ac:dyDescent="0.25">
      <c r="F641" s="1"/>
      <c r="G641" s="2"/>
    </row>
    <row r="642" spans="6:7" x14ac:dyDescent="0.25">
      <c r="F642" s="1"/>
      <c r="G642" s="2"/>
    </row>
    <row r="643" spans="6:7" x14ac:dyDescent="0.25">
      <c r="F643" s="1"/>
      <c r="G643" s="2"/>
    </row>
    <row r="644" spans="6:7" x14ac:dyDescent="0.25">
      <c r="F644" s="1"/>
      <c r="G644" s="2"/>
    </row>
    <row r="645" spans="6:7" x14ac:dyDescent="0.25">
      <c r="F645" s="1"/>
      <c r="G645" s="2"/>
    </row>
    <row r="646" spans="6:7" x14ac:dyDescent="0.25">
      <c r="F646" s="1"/>
      <c r="G646" s="2"/>
    </row>
    <row r="647" spans="6:7" x14ac:dyDescent="0.25">
      <c r="F647" s="1"/>
      <c r="G647" s="2"/>
    </row>
    <row r="648" spans="6:7" x14ac:dyDescent="0.25">
      <c r="F648" s="1"/>
      <c r="G648" s="2"/>
    </row>
    <row r="649" spans="6:7" x14ac:dyDescent="0.25">
      <c r="F649" s="1"/>
      <c r="G649" s="2"/>
    </row>
    <row r="650" spans="6:7" x14ac:dyDescent="0.25">
      <c r="F650" s="1"/>
      <c r="G650" s="2"/>
    </row>
    <row r="651" spans="6:7" x14ac:dyDescent="0.25">
      <c r="F651" s="1"/>
      <c r="G651" s="2"/>
    </row>
    <row r="652" spans="6:7" x14ac:dyDescent="0.25">
      <c r="F652" s="1"/>
      <c r="G652" s="2"/>
    </row>
    <row r="653" spans="6:7" x14ac:dyDescent="0.25">
      <c r="F653" s="1"/>
      <c r="G653" s="2"/>
    </row>
    <row r="654" spans="6:7" x14ac:dyDescent="0.25">
      <c r="F654" s="1"/>
      <c r="G654" s="2"/>
    </row>
    <row r="655" spans="6:7" x14ac:dyDescent="0.25">
      <c r="F655" s="1"/>
      <c r="G655" s="2"/>
    </row>
    <row r="656" spans="6:7" x14ac:dyDescent="0.25">
      <c r="F656" s="1"/>
      <c r="G656" s="2"/>
    </row>
    <row r="657" spans="6:7" x14ac:dyDescent="0.25">
      <c r="F657" s="1"/>
      <c r="G657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P20" sqref="P20"/>
    </sheetView>
  </sheetViews>
  <sheetFormatPr defaultRowHeight="15" x14ac:dyDescent="0.25"/>
  <cols>
    <col min="2" max="2" width="21.85546875" customWidth="1"/>
    <col min="3" max="6" width="8" customWidth="1"/>
  </cols>
  <sheetData>
    <row r="3" spans="2:3" x14ac:dyDescent="0.25">
      <c r="B3" s="75" t="s">
        <v>59</v>
      </c>
      <c r="C3" s="78" t="s">
        <v>76</v>
      </c>
    </row>
    <row r="4" spans="2:3" x14ac:dyDescent="0.25">
      <c r="B4" s="76" t="s">
        <v>23</v>
      </c>
      <c r="C4" s="77">
        <v>0.28177164164063284</v>
      </c>
    </row>
    <row r="5" spans="2:3" x14ac:dyDescent="0.25">
      <c r="B5" s="76" t="s">
        <v>26</v>
      </c>
      <c r="C5" s="77">
        <v>0.38945894736842124</v>
      </c>
    </row>
    <row r="6" spans="2:3" x14ac:dyDescent="0.25">
      <c r="B6" s="76" t="s">
        <v>2</v>
      </c>
      <c r="C6" s="77">
        <v>0.44549849482876808</v>
      </c>
    </row>
    <row r="7" spans="2:3" x14ac:dyDescent="0.25">
      <c r="B7" s="76" t="s">
        <v>10</v>
      </c>
      <c r="C7" s="77">
        <v>0.45215941458444298</v>
      </c>
    </row>
    <row r="8" spans="2:3" x14ac:dyDescent="0.25">
      <c r="B8" s="76" t="s">
        <v>21</v>
      </c>
      <c r="C8" s="77">
        <v>0.51729240744614091</v>
      </c>
    </row>
    <row r="9" spans="2:3" x14ac:dyDescent="0.25">
      <c r="B9" s="76" t="s">
        <v>24</v>
      </c>
      <c r="C9" s="77">
        <v>0.54004034653807365</v>
      </c>
    </row>
    <row r="10" spans="2:3" x14ac:dyDescent="0.25">
      <c r="B10" s="76" t="s">
        <v>16</v>
      </c>
      <c r="C10" s="77">
        <v>0.57374031291124439</v>
      </c>
    </row>
    <row r="11" spans="2:3" x14ac:dyDescent="0.25">
      <c r="B11" s="76" t="s">
        <v>9</v>
      </c>
      <c r="C11" s="77">
        <v>0.62874214634765502</v>
      </c>
    </row>
    <row r="12" spans="2:3" x14ac:dyDescent="0.25">
      <c r="B12" s="76" t="s">
        <v>25</v>
      </c>
      <c r="C12" s="77">
        <v>0.6326749297522799</v>
      </c>
    </row>
    <row r="13" spans="2:3" x14ac:dyDescent="0.25">
      <c r="B13" s="76" t="s">
        <v>15</v>
      </c>
      <c r="C13" s="77">
        <v>0.66601466118362251</v>
      </c>
    </row>
    <row r="14" spans="2:3" x14ac:dyDescent="0.25">
      <c r="B14" s="76" t="s">
        <v>29</v>
      </c>
      <c r="C14" s="77">
        <v>0.6683924233661076</v>
      </c>
    </row>
    <row r="15" spans="2:3" x14ac:dyDescent="0.25">
      <c r="B15" s="76" t="s">
        <v>17</v>
      </c>
      <c r="C15" s="77">
        <v>0.68834056973419466</v>
      </c>
    </row>
    <row r="16" spans="2:3" x14ac:dyDescent="0.25">
      <c r="B16" s="76" t="s">
        <v>12</v>
      </c>
      <c r="C16" s="77">
        <v>0.6951641416174269</v>
      </c>
    </row>
    <row r="17" spans="2:3" x14ac:dyDescent="0.25">
      <c r="B17" s="76" t="s">
        <v>18</v>
      </c>
      <c r="C17" s="77">
        <v>0.69753873542235578</v>
      </c>
    </row>
    <row r="18" spans="2:3" x14ac:dyDescent="0.25">
      <c r="B18" s="76" t="s">
        <v>28</v>
      </c>
      <c r="C18" s="77">
        <v>0.72343365709283425</v>
      </c>
    </row>
    <row r="19" spans="2:3" x14ac:dyDescent="0.25">
      <c r="B19" s="76" t="s">
        <v>11</v>
      </c>
      <c r="C19" s="77">
        <v>0.73928042220643464</v>
      </c>
    </row>
    <row r="20" spans="2:3" x14ac:dyDescent="0.25">
      <c r="B20" s="76" t="s">
        <v>27</v>
      </c>
      <c r="C20" s="77">
        <v>0.75181290273285284</v>
      </c>
    </row>
    <row r="21" spans="2:3" x14ac:dyDescent="0.25">
      <c r="B21" s="76" t="s">
        <v>14</v>
      </c>
      <c r="C21" s="77">
        <v>0.78263777564717163</v>
      </c>
    </row>
    <row r="22" spans="2:3" x14ac:dyDescent="0.25">
      <c r="B22" s="76" t="s">
        <v>19</v>
      </c>
      <c r="C22" s="77">
        <v>0.79238966174705183</v>
      </c>
    </row>
    <row r="23" spans="2:3" x14ac:dyDescent="0.25">
      <c r="B23" s="76" t="s">
        <v>22</v>
      </c>
      <c r="C23" s="77">
        <v>0.82930570773981471</v>
      </c>
    </row>
    <row r="24" spans="2:3" x14ac:dyDescent="0.25">
      <c r="B24" s="76" t="s">
        <v>20</v>
      </c>
      <c r="C24" s="77">
        <v>0.85333597150771667</v>
      </c>
    </row>
    <row r="25" spans="2:3" x14ac:dyDescent="0.25">
      <c r="B25" s="76" t="s">
        <v>13</v>
      </c>
      <c r="C25" s="77">
        <v>0.88623201142480512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4"/>
  <sheetViews>
    <sheetView workbookViewId="0">
      <selection activeCell="K14" sqref="K14"/>
    </sheetView>
  </sheetViews>
  <sheetFormatPr defaultRowHeight="15" x14ac:dyDescent="0.25"/>
  <cols>
    <col min="2" max="2" width="16.5703125" customWidth="1"/>
    <col min="3" max="3" width="10.7109375" customWidth="1"/>
    <col min="4" max="4" width="11.28515625" customWidth="1"/>
    <col min="5" max="5" width="12.42578125" customWidth="1"/>
    <col min="6" max="6" width="7" customWidth="1"/>
    <col min="7" max="7" width="16" bestFit="1" customWidth="1"/>
    <col min="8" max="8" width="15.7109375" bestFit="1" customWidth="1"/>
    <col min="9" max="9" width="12.140625" customWidth="1"/>
    <col min="10" max="10" width="7.85546875" customWidth="1"/>
  </cols>
  <sheetData>
    <row r="1" spans="3:10" x14ac:dyDescent="0.25">
      <c r="H1" s="49"/>
      <c r="I1" s="49"/>
    </row>
    <row r="2" spans="3:10" x14ac:dyDescent="0.25">
      <c r="C2" s="50" t="s">
        <v>72</v>
      </c>
      <c r="D2" s="50"/>
      <c r="E2" s="50"/>
      <c r="F2" s="50" t="s">
        <v>35</v>
      </c>
      <c r="G2" s="50"/>
      <c r="H2" s="49"/>
      <c r="I2" s="49"/>
    </row>
    <row r="3" spans="3:10" ht="15.75" thickBot="1" x14ac:dyDescent="0.3">
      <c r="H3" s="49"/>
      <c r="I3" s="49"/>
    </row>
    <row r="4" spans="3:10" ht="15.75" thickBot="1" x14ac:dyDescent="0.3">
      <c r="C4" s="63" t="s">
        <v>73</v>
      </c>
      <c r="D4" s="64"/>
      <c r="E4" s="64"/>
      <c r="F4" s="65"/>
      <c r="G4" s="64" t="s">
        <v>38</v>
      </c>
      <c r="H4" s="66" t="s">
        <v>40</v>
      </c>
      <c r="I4" s="66" t="s">
        <v>71</v>
      </c>
      <c r="J4" s="69" t="s">
        <v>75</v>
      </c>
    </row>
    <row r="5" spans="3:10" x14ac:dyDescent="0.25">
      <c r="C5" s="12"/>
      <c r="D5" s="12"/>
      <c r="E5" s="12"/>
      <c r="F5" s="12"/>
      <c r="G5" s="44" t="s">
        <v>0</v>
      </c>
      <c r="H5" s="17">
        <f>SUMIFS(adat[Összeg],adat[Eladó],'ALL IN'!G5,adat[Ország],'ALL IN'!$F$2)</f>
        <v>45752</v>
      </c>
      <c r="I5" s="12">
        <f>SUMIFS(adat[Darabsz],adat[Eladó],'ALL IN'!G5,adat[Ország],'ALL IN'!$F$2)</f>
        <v>1518</v>
      </c>
      <c r="J5" s="22">
        <f>IF(H5&gt;=$E$13,1,0)</f>
        <v>1</v>
      </c>
    </row>
    <row r="6" spans="3:10" x14ac:dyDescent="0.25">
      <c r="C6" s="51" t="s">
        <v>66</v>
      </c>
      <c r="D6" s="51"/>
      <c r="E6" s="73">
        <f>COUNTIFS(adat[Ország],'ALL IN'!F2)</f>
        <v>40</v>
      </c>
      <c r="F6" s="12"/>
      <c r="G6" s="58" t="s">
        <v>6</v>
      </c>
      <c r="H6" s="52">
        <f>SUMIFS(adat[Összeg],adat[Eladó],'ALL IN'!G6,adat[Ország],'ALL IN'!$F$2)</f>
        <v>27132</v>
      </c>
      <c r="I6" s="51">
        <f>SUMIFS(adat[Darabsz],adat[Eladó],'ALL IN'!G6,adat[Ország],'ALL IN'!$F$2)</f>
        <v>447</v>
      </c>
      <c r="J6" s="68">
        <f t="shared" ref="J6:J14" si="0">IF(H6&gt;=$E$13,1,0)</f>
        <v>1</v>
      </c>
    </row>
    <row r="7" spans="3:10" x14ac:dyDescent="0.25">
      <c r="C7" s="12"/>
      <c r="D7" s="12"/>
      <c r="E7" s="12"/>
      <c r="F7" s="12"/>
      <c r="G7" s="44" t="s">
        <v>37</v>
      </c>
      <c r="H7" s="17">
        <f>SUMIFS(adat[Összeg],adat[Eladó],'ALL IN'!G7,adat[Ország],'ALL IN'!$F$2)</f>
        <v>3976</v>
      </c>
      <c r="I7" s="12">
        <f>SUMIFS(adat[Darabsz],adat[Eladó],'ALL IN'!G7,adat[Ország],'ALL IN'!$F$2)</f>
        <v>72</v>
      </c>
      <c r="J7" s="22">
        <f t="shared" si="0"/>
        <v>0</v>
      </c>
    </row>
    <row r="8" spans="3:10" x14ac:dyDescent="0.25">
      <c r="C8" s="54"/>
      <c r="D8" s="55" t="s">
        <v>67</v>
      </c>
      <c r="E8" s="55" t="s">
        <v>44</v>
      </c>
      <c r="F8" s="12"/>
      <c r="G8" s="58" t="s">
        <v>5</v>
      </c>
      <c r="H8" s="52">
        <f>SUMIFS(adat[Összeg],adat[Eladó],'ALL IN'!G8,adat[Ország],'ALL IN'!$F$2)</f>
        <v>5404</v>
      </c>
      <c r="I8" s="51">
        <f>SUMIFS(adat[Darabsz],adat[Eladó],'ALL IN'!G8,adat[Ország],'ALL IN'!$F$2)</f>
        <v>444</v>
      </c>
      <c r="J8" s="68">
        <f t="shared" si="0"/>
        <v>0</v>
      </c>
    </row>
    <row r="9" spans="3:10" x14ac:dyDescent="0.25">
      <c r="C9" s="56" t="s">
        <v>69</v>
      </c>
      <c r="D9" s="57">
        <f>SUMIFS(adat[Összeg],adat[Ország],$F$2)</f>
        <v>173530</v>
      </c>
      <c r="E9" s="57">
        <f>AVERAGEIFS(adat[Összeg],adat[Ország],$F$2)</f>
        <v>4338.25</v>
      </c>
      <c r="F9" s="12"/>
      <c r="G9" s="44" t="s">
        <v>4</v>
      </c>
      <c r="H9" s="17">
        <f>SUMIFS(adat[Összeg],adat[Eladó],'ALL IN'!G9,adat[Ország],'ALL IN'!$F$2)</f>
        <v>15827</v>
      </c>
      <c r="I9" s="12">
        <f>SUMIFS(adat[Darabsz],adat[Eladó],'ALL IN'!G9,adat[Ország],'ALL IN'!$F$2)</f>
        <v>885</v>
      </c>
      <c r="J9" s="22">
        <f t="shared" si="0"/>
        <v>1</v>
      </c>
    </row>
    <row r="10" spans="3:10" x14ac:dyDescent="0.25">
      <c r="C10" s="51" t="s">
        <v>63</v>
      </c>
      <c r="D10" s="52">
        <f>SUMIFS(adat[Össz költség],adat[Ország],$F$2)</f>
        <v>53938.530000000028</v>
      </c>
      <c r="E10" s="52">
        <f>AVERAGEIFS(adat[Össz költség],adat[Ország],$F$2)</f>
        <v>1348.4632500000007</v>
      </c>
      <c r="F10" s="12"/>
      <c r="G10" s="58" t="s">
        <v>3</v>
      </c>
      <c r="H10" s="52">
        <f>SUMIFS(adat[Összeg],adat[Eladó],'ALL IN'!G10,adat[Ország],'ALL IN'!$F$2)</f>
        <v>16548</v>
      </c>
      <c r="I10" s="51">
        <f>SUMIFS(adat[Darabsz],adat[Eladó],'ALL IN'!G10,adat[Ország],'ALL IN'!$F$2)</f>
        <v>552</v>
      </c>
      <c r="J10" s="68">
        <f t="shared" si="0"/>
        <v>1</v>
      </c>
    </row>
    <row r="11" spans="3:10" x14ac:dyDescent="0.25">
      <c r="C11" s="56" t="s">
        <v>68</v>
      </c>
      <c r="D11" s="72">
        <f>VLOOKUP(F2,'all in segéd'!B3:C8,2)</f>
        <v>119591.46999999997</v>
      </c>
      <c r="E11" s="57">
        <f>D11/E6</f>
        <v>2989.7867499999993</v>
      </c>
      <c r="F11" s="12"/>
      <c r="G11" s="44" t="s">
        <v>1</v>
      </c>
      <c r="H11" s="17">
        <f>SUMIFS(adat[Összeg],adat[Eladó],'ALL IN'!G11,adat[Ország],'ALL IN'!$F$2)</f>
        <v>10269</v>
      </c>
      <c r="I11" s="12">
        <f>SUMIFS(adat[Darabsz],adat[Eladó],'ALL IN'!G11,adat[Ország],'ALL IN'!$F$2)</f>
        <v>492</v>
      </c>
      <c r="J11" s="22">
        <f t="shared" si="0"/>
        <v>0</v>
      </c>
    </row>
    <row r="12" spans="3:10" x14ac:dyDescent="0.25">
      <c r="C12" s="56"/>
      <c r="D12" s="56"/>
      <c r="E12" s="56"/>
      <c r="F12" s="12"/>
      <c r="G12" s="58" t="s">
        <v>7</v>
      </c>
      <c r="H12" s="52">
        <f>SUMIFS(adat[Összeg],adat[Eladó],'ALL IN'!G12,adat[Ország],'ALL IN'!$F$2)</f>
        <v>9751</v>
      </c>
      <c r="I12" s="51">
        <f>SUMIFS(adat[Darabsz],adat[Eladó],'ALL IN'!G12,adat[Ország],'ALL IN'!$F$2)</f>
        <v>582</v>
      </c>
      <c r="J12" s="68">
        <f t="shared" si="0"/>
        <v>0</v>
      </c>
    </row>
    <row r="13" spans="3:10" ht="15.75" thickBot="1" x14ac:dyDescent="0.3">
      <c r="C13" s="70" t="s">
        <v>74</v>
      </c>
      <c r="D13" s="70"/>
      <c r="E13" s="71">
        <v>15000</v>
      </c>
      <c r="F13" s="12"/>
      <c r="G13" s="62" t="s">
        <v>8</v>
      </c>
      <c r="H13" s="57">
        <f>SUMIFS(adat[Összeg],adat[Eladó],'ALL IN'!G13,adat[Ország],'ALL IN'!$F$2)</f>
        <v>17808</v>
      </c>
      <c r="I13" s="56">
        <f>SUMIFS(adat[Darabsz],adat[Eladó],'ALL IN'!G13,adat[Ország],'ALL IN'!$F$2)</f>
        <v>309</v>
      </c>
      <c r="J13" s="22">
        <f t="shared" si="0"/>
        <v>1</v>
      </c>
    </row>
    <row r="14" spans="3:10" ht="15.75" thickBot="1" x14ac:dyDescent="0.3">
      <c r="C14" s="53"/>
      <c r="D14" s="53"/>
      <c r="E14" s="53"/>
      <c r="F14" s="74"/>
      <c r="G14" s="59" t="s">
        <v>36</v>
      </c>
      <c r="H14" s="60">
        <f>SUMIFS(adat[Összeg],adat[Eladó],'ALL IN'!G14,adat[Ország],'ALL IN'!$F$2)</f>
        <v>21063</v>
      </c>
      <c r="I14" s="61">
        <f>SUMIFS(adat[Darabsz],adat[Eladó],'ALL IN'!G14,adat[Ország],'ALL IN'!$F$2)</f>
        <v>444</v>
      </c>
      <c r="J14" s="67">
        <f t="shared" si="0"/>
        <v>1</v>
      </c>
    </row>
  </sheetData>
  <mergeCells count="2">
    <mergeCell ref="C2:E2"/>
    <mergeCell ref="F2:G2"/>
  </mergeCells>
  <conditionalFormatting sqref="H5:H14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{AFC71A09-0CB3-4926-B3C0-8D168C8C4096}</x14:id>
        </ext>
      </extLst>
    </cfRule>
  </conditionalFormatting>
  <conditionalFormatting sqref="J5:J1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ignoredErrors>
    <ignoredError sqref="D10:E1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71A09-0CB3-4926-B3C0-8D168C8C4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'Eladás(Ország)'!$B$3:$B$8</xm:f>
          </x14:formula1>
          <xm:sqref>F2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E8" sqref="E8"/>
    </sheetView>
  </sheetViews>
  <sheetFormatPr defaultRowHeight="15" x14ac:dyDescent="0.25"/>
  <cols>
    <col min="2" max="2" width="12.5703125" bestFit="1" customWidth="1"/>
    <col min="3" max="4" width="11.7109375" customWidth="1"/>
    <col min="5" max="5" width="11.7109375" bestFit="1" customWidth="1"/>
  </cols>
  <sheetData>
    <row r="2" spans="2:3" x14ac:dyDescent="0.25">
      <c r="B2" s="30" t="s">
        <v>59</v>
      </c>
      <c r="C2" t="s">
        <v>65</v>
      </c>
    </row>
    <row r="3" spans="2:3" x14ac:dyDescent="0.25">
      <c r="B3" s="31" t="s">
        <v>34</v>
      </c>
      <c r="C3" s="45">
        <v>107994.28000000001</v>
      </c>
    </row>
    <row r="4" spans="2:3" x14ac:dyDescent="0.25">
      <c r="B4" s="31" t="s">
        <v>32</v>
      </c>
      <c r="C4" s="45">
        <v>169684.16</v>
      </c>
    </row>
    <row r="5" spans="2:3" x14ac:dyDescent="0.25">
      <c r="B5" s="31" t="s">
        <v>30</v>
      </c>
      <c r="C5" s="45">
        <v>171787.59999999998</v>
      </c>
    </row>
    <row r="6" spans="2:3" x14ac:dyDescent="0.25">
      <c r="B6" s="31" t="s">
        <v>33</v>
      </c>
      <c r="C6" s="45">
        <v>149890.03999999998</v>
      </c>
    </row>
    <row r="7" spans="2:3" x14ac:dyDescent="0.25">
      <c r="B7" s="31" t="s">
        <v>35</v>
      </c>
      <c r="C7" s="45">
        <v>119591.46999999997</v>
      </c>
    </row>
    <row r="8" spans="2:3" x14ac:dyDescent="0.25">
      <c r="B8" s="31" t="s">
        <v>31</v>
      </c>
      <c r="C8" s="45">
        <v>82217.72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>
      <selection activeCell="D2" sqref="D2"/>
    </sheetView>
  </sheetViews>
  <sheetFormatPr defaultRowHeight="15" x14ac:dyDescent="0.25"/>
  <cols>
    <col min="2" max="2" width="14" bestFit="1" customWidth="1"/>
    <col min="3" max="3" width="13.28515625" bestFit="1" customWidth="1"/>
    <col min="4" max="4" width="10.140625" customWidth="1"/>
    <col min="13" max="13" width="21.85546875" hidden="1" customWidth="1"/>
  </cols>
  <sheetData>
    <row r="1" spans="2:13" x14ac:dyDescent="0.25">
      <c r="B1" s="14"/>
      <c r="C1" s="21" t="s">
        <v>40</v>
      </c>
      <c r="D1" s="21" t="s">
        <v>43</v>
      </c>
      <c r="M1" s="20" t="s">
        <v>28</v>
      </c>
    </row>
    <row r="2" spans="2:13" x14ac:dyDescent="0.25">
      <c r="B2" s="12" t="s">
        <v>44</v>
      </c>
      <c r="C2" s="15">
        <f>AVERAGE(adat[Összeg])</f>
        <v>4136.2299999999996</v>
      </c>
      <c r="D2" s="18">
        <f>AVERAGE(adat[Darabsz])</f>
        <v>152.19999999999999</v>
      </c>
      <c r="M2" s="20" t="s">
        <v>2</v>
      </c>
    </row>
    <row r="3" spans="2:13" x14ac:dyDescent="0.25">
      <c r="B3" s="13" t="s">
        <v>45</v>
      </c>
      <c r="C3" s="16">
        <f>MEDIAN(adat[Összeg])</f>
        <v>3437</v>
      </c>
      <c r="D3" s="19">
        <f>MEDIAN(adat[Darabsz])</f>
        <v>124.5</v>
      </c>
      <c r="M3" s="20" t="s">
        <v>14</v>
      </c>
    </row>
    <row r="4" spans="2:13" x14ac:dyDescent="0.25">
      <c r="B4" s="12" t="s">
        <v>46</v>
      </c>
      <c r="C4" s="17">
        <f>MAX(adat[Összeg])</f>
        <v>16184</v>
      </c>
      <c r="D4" s="18">
        <f>MAX(adat[Darabsz])</f>
        <v>525</v>
      </c>
      <c r="M4" s="20" t="s">
        <v>21</v>
      </c>
    </row>
    <row r="5" spans="2:13" x14ac:dyDescent="0.25">
      <c r="B5" s="13" t="s">
        <v>47</v>
      </c>
      <c r="C5" s="16">
        <f>MIN(adat[Összeg])</f>
        <v>0</v>
      </c>
      <c r="D5" s="19">
        <f>MIN(adat[Darabsz])</f>
        <v>0</v>
      </c>
      <c r="M5" s="20" t="s">
        <v>29</v>
      </c>
    </row>
    <row r="6" spans="2:13" x14ac:dyDescent="0.25">
      <c r="B6" s="12" t="s">
        <v>48</v>
      </c>
      <c r="C6" s="17">
        <f>C4-C5</f>
        <v>16184</v>
      </c>
      <c r="D6" s="18">
        <f>D4-D5</f>
        <v>525</v>
      </c>
      <c r="M6" s="20" t="s">
        <v>27</v>
      </c>
    </row>
    <row r="7" spans="2:13" x14ac:dyDescent="0.25">
      <c r="B7" s="13" t="s">
        <v>68</v>
      </c>
      <c r="C7" s="46">
        <f>SUM(adat[Összeg])-SUM(adat[Össz költség])</f>
        <v>801165.2699999999</v>
      </c>
      <c r="M7" s="20" t="s">
        <v>18</v>
      </c>
    </row>
    <row r="8" spans="2:13" x14ac:dyDescent="0.25">
      <c r="B8" t="s">
        <v>49</v>
      </c>
      <c r="C8" s="22">
        <f>COUNTIF(M:M,"*")</f>
        <v>22</v>
      </c>
      <c r="D8" t="s">
        <v>52</v>
      </c>
      <c r="M8" s="20" t="s">
        <v>10</v>
      </c>
    </row>
    <row r="9" spans="2:13" x14ac:dyDescent="0.25">
      <c r="D9" s="20"/>
      <c r="M9" s="20" t="s">
        <v>13</v>
      </c>
    </row>
    <row r="10" spans="2:13" x14ac:dyDescent="0.25">
      <c r="M10" s="20" t="s">
        <v>12</v>
      </c>
    </row>
    <row r="11" spans="2:13" x14ac:dyDescent="0.25">
      <c r="M11" s="20" t="s">
        <v>9</v>
      </c>
    </row>
    <row r="12" spans="2:13" x14ac:dyDescent="0.25">
      <c r="M12" s="20" t="s">
        <v>25</v>
      </c>
    </row>
    <row r="13" spans="2:13" x14ac:dyDescent="0.25">
      <c r="M13" s="20" t="s">
        <v>16</v>
      </c>
    </row>
    <row r="14" spans="2:13" x14ac:dyDescent="0.25">
      <c r="M14" s="20" t="s">
        <v>19</v>
      </c>
    </row>
    <row r="15" spans="2:13" x14ac:dyDescent="0.25">
      <c r="M15" s="20" t="s">
        <v>15</v>
      </c>
    </row>
    <row r="16" spans="2:13" x14ac:dyDescent="0.25">
      <c r="M16" s="20" t="s">
        <v>11</v>
      </c>
    </row>
    <row r="17" spans="13:13" x14ac:dyDescent="0.25">
      <c r="M17" s="20" t="s">
        <v>20</v>
      </c>
    </row>
    <row r="18" spans="13:13" x14ac:dyDescent="0.25">
      <c r="M18" s="20" t="s">
        <v>26</v>
      </c>
    </row>
    <row r="19" spans="13:13" x14ac:dyDescent="0.25">
      <c r="M19" s="20" t="s">
        <v>23</v>
      </c>
    </row>
    <row r="20" spans="13:13" x14ac:dyDescent="0.25">
      <c r="M20" s="20" t="s">
        <v>24</v>
      </c>
    </row>
    <row r="21" spans="13:13" x14ac:dyDescent="0.25">
      <c r="M21" s="20" t="s">
        <v>17</v>
      </c>
    </row>
    <row r="22" spans="13:13" x14ac:dyDescent="0.25">
      <c r="M22" s="2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selection activeCell="J11" sqref="J11"/>
    </sheetView>
  </sheetViews>
  <sheetFormatPr defaultRowHeight="15" x14ac:dyDescent="0.25"/>
  <cols>
    <col min="1" max="1" width="18.140625" customWidth="1"/>
    <col min="2" max="2" width="14.5703125" customWidth="1"/>
    <col min="3" max="3" width="23.42578125" customWidth="1"/>
    <col min="4" max="4" width="10.42578125" customWidth="1"/>
    <col min="5" max="5" width="7.7109375" bestFit="1" customWidth="1"/>
    <col min="8" max="8" width="16" bestFit="1" customWidth="1"/>
    <col min="9" max="9" width="12.5703125" bestFit="1" customWidth="1"/>
    <col min="10" max="10" width="21.85546875" bestFit="1" customWidth="1"/>
    <col min="11" max="11" width="9.28515625" bestFit="1" customWidth="1"/>
    <col min="12" max="12" width="7.7109375" bestFit="1" customWidth="1"/>
  </cols>
  <sheetData>
    <row r="1" spans="1:12" x14ac:dyDescent="0.25">
      <c r="A1" s="7" t="s">
        <v>38</v>
      </c>
      <c r="B1" s="3" t="s">
        <v>42</v>
      </c>
      <c r="C1" s="3" t="s">
        <v>39</v>
      </c>
      <c r="D1" s="10" t="s">
        <v>40</v>
      </c>
      <c r="E1" s="4" t="s">
        <v>41</v>
      </c>
      <c r="H1" t="s">
        <v>50</v>
      </c>
    </row>
    <row r="2" spans="1:12" x14ac:dyDescent="0.25">
      <c r="A2" s="8" t="s">
        <v>36</v>
      </c>
      <c r="B2" t="s">
        <v>33</v>
      </c>
      <c r="C2" t="s">
        <v>26</v>
      </c>
      <c r="D2" s="11">
        <v>1624</v>
      </c>
      <c r="E2" s="2">
        <v>114</v>
      </c>
      <c r="H2" s="7" t="s">
        <v>38</v>
      </c>
      <c r="I2" s="3" t="s">
        <v>42</v>
      </c>
      <c r="J2" s="3" t="s">
        <v>39</v>
      </c>
      <c r="K2" s="10" t="s">
        <v>40</v>
      </c>
      <c r="L2" s="4" t="s">
        <v>41</v>
      </c>
    </row>
    <row r="3" spans="1:12" x14ac:dyDescent="0.25">
      <c r="A3" s="6" t="s">
        <v>6</v>
      </c>
      <c r="B3" t="s">
        <v>31</v>
      </c>
      <c r="C3" t="s">
        <v>28</v>
      </c>
      <c r="D3" s="11">
        <v>6706</v>
      </c>
      <c r="E3" s="2">
        <v>459</v>
      </c>
      <c r="H3" t="s">
        <v>3</v>
      </c>
      <c r="I3" t="s">
        <v>32</v>
      </c>
      <c r="J3" t="s">
        <v>12</v>
      </c>
      <c r="K3" s="11">
        <v>16184</v>
      </c>
      <c r="L3" s="2">
        <v>39</v>
      </c>
    </row>
    <row r="4" spans="1:12" x14ac:dyDescent="0.25">
      <c r="A4" t="s">
        <v>7</v>
      </c>
      <c r="B4" t="s">
        <v>31</v>
      </c>
      <c r="C4" t="s">
        <v>2</v>
      </c>
      <c r="D4" s="11">
        <v>959</v>
      </c>
      <c r="E4" s="2">
        <v>147</v>
      </c>
      <c r="H4" t="s">
        <v>3</v>
      </c>
      <c r="I4" t="s">
        <v>30</v>
      </c>
      <c r="J4" t="s">
        <v>16</v>
      </c>
      <c r="K4" s="11">
        <v>15610</v>
      </c>
      <c r="L4" s="2">
        <v>339</v>
      </c>
    </row>
    <row r="5" spans="1:12" x14ac:dyDescent="0.25">
      <c r="A5" t="s">
        <v>37</v>
      </c>
      <c r="B5" t="s">
        <v>32</v>
      </c>
      <c r="C5" t="s">
        <v>14</v>
      </c>
      <c r="D5" s="11">
        <v>9632</v>
      </c>
      <c r="E5" s="2">
        <v>288</v>
      </c>
      <c r="H5" t="s">
        <v>7</v>
      </c>
      <c r="I5" t="s">
        <v>30</v>
      </c>
      <c r="J5" t="s">
        <v>24</v>
      </c>
      <c r="K5" s="11">
        <v>14329</v>
      </c>
      <c r="L5" s="2">
        <v>150</v>
      </c>
    </row>
    <row r="6" spans="1:12" x14ac:dyDescent="0.25">
      <c r="A6" t="s">
        <v>4</v>
      </c>
      <c r="B6" t="s">
        <v>35</v>
      </c>
      <c r="C6" t="s">
        <v>21</v>
      </c>
      <c r="D6" s="11">
        <v>2100</v>
      </c>
      <c r="E6" s="2">
        <v>414</v>
      </c>
      <c r="H6" t="s">
        <v>3</v>
      </c>
      <c r="I6" t="s">
        <v>31</v>
      </c>
      <c r="J6" t="s">
        <v>11</v>
      </c>
      <c r="K6" s="11">
        <v>13391</v>
      </c>
      <c r="L6" s="2">
        <v>201</v>
      </c>
    </row>
    <row r="7" spans="1:12" x14ac:dyDescent="0.25">
      <c r="A7" t="s">
        <v>36</v>
      </c>
      <c r="B7" t="s">
        <v>31</v>
      </c>
      <c r="C7" t="s">
        <v>29</v>
      </c>
      <c r="D7" s="11">
        <v>8869</v>
      </c>
      <c r="E7" s="2">
        <v>432</v>
      </c>
      <c r="H7" t="s">
        <v>8</v>
      </c>
      <c r="I7" t="s">
        <v>35</v>
      </c>
      <c r="J7" t="s">
        <v>29</v>
      </c>
      <c r="K7" s="11">
        <v>12950</v>
      </c>
      <c r="L7" s="2">
        <v>30</v>
      </c>
    </row>
    <row r="8" spans="1:12" x14ac:dyDescent="0.25">
      <c r="A8" t="s">
        <v>4</v>
      </c>
      <c r="B8" t="s">
        <v>34</v>
      </c>
      <c r="C8" t="s">
        <v>27</v>
      </c>
      <c r="D8" s="11">
        <v>2681</v>
      </c>
      <c r="E8" s="2">
        <v>54</v>
      </c>
      <c r="H8" t="s">
        <v>36</v>
      </c>
      <c r="I8" t="s">
        <v>31</v>
      </c>
      <c r="J8" t="s">
        <v>28</v>
      </c>
      <c r="K8" s="11">
        <v>12348</v>
      </c>
      <c r="L8" s="2">
        <v>234</v>
      </c>
    </row>
    <row r="9" spans="1:12" x14ac:dyDescent="0.25">
      <c r="A9" t="s">
        <v>6</v>
      </c>
      <c r="B9" t="s">
        <v>31</v>
      </c>
      <c r="C9" t="s">
        <v>18</v>
      </c>
      <c r="D9" s="11">
        <v>5012</v>
      </c>
      <c r="E9" s="2">
        <v>210</v>
      </c>
      <c r="H9" t="s">
        <v>0</v>
      </c>
      <c r="I9" t="s">
        <v>33</v>
      </c>
      <c r="J9" t="s">
        <v>14</v>
      </c>
      <c r="K9" s="11">
        <v>11571</v>
      </c>
      <c r="L9" s="2">
        <v>138</v>
      </c>
    </row>
    <row r="10" spans="1:12" x14ac:dyDescent="0.25">
      <c r="A10" t="s">
        <v>5</v>
      </c>
      <c r="B10" t="s">
        <v>34</v>
      </c>
      <c r="C10" t="s">
        <v>10</v>
      </c>
      <c r="D10" s="11">
        <v>1281</v>
      </c>
      <c r="E10" s="2">
        <v>75</v>
      </c>
      <c r="H10" t="s">
        <v>7</v>
      </c>
      <c r="I10" t="s">
        <v>32</v>
      </c>
      <c r="J10" t="s">
        <v>23</v>
      </c>
      <c r="K10" s="11">
        <v>11522</v>
      </c>
      <c r="L10" s="2">
        <v>204</v>
      </c>
    </row>
    <row r="11" spans="1:12" x14ac:dyDescent="0.25">
      <c r="A11" t="s">
        <v>3</v>
      </c>
      <c r="B11" t="s">
        <v>33</v>
      </c>
      <c r="C11" t="s">
        <v>10</v>
      </c>
      <c r="D11" s="11">
        <v>4991</v>
      </c>
      <c r="E11" s="2">
        <v>12</v>
      </c>
      <c r="H11" t="s">
        <v>0</v>
      </c>
      <c r="I11" t="s">
        <v>32</v>
      </c>
      <c r="J11" t="s">
        <v>12</v>
      </c>
      <c r="K11" s="11">
        <v>11417</v>
      </c>
      <c r="L11" s="2">
        <v>21</v>
      </c>
    </row>
    <row r="12" spans="1:12" x14ac:dyDescent="0.25">
      <c r="A12" t="s">
        <v>0</v>
      </c>
      <c r="B12" t="s">
        <v>35</v>
      </c>
      <c r="C12" t="s">
        <v>21</v>
      </c>
      <c r="D12" s="11">
        <v>1785</v>
      </c>
      <c r="E12" s="2">
        <v>462</v>
      </c>
      <c r="H12" t="s">
        <v>37</v>
      </c>
      <c r="I12" t="s">
        <v>32</v>
      </c>
      <c r="J12" t="s">
        <v>9</v>
      </c>
      <c r="K12" s="11">
        <v>10311</v>
      </c>
      <c r="L12" s="2">
        <v>231</v>
      </c>
    </row>
    <row r="13" spans="1:12" x14ac:dyDescent="0.25">
      <c r="A13" t="s">
        <v>1</v>
      </c>
      <c r="B13" t="s">
        <v>33</v>
      </c>
      <c r="C13" t="s">
        <v>13</v>
      </c>
      <c r="D13" s="11">
        <v>3983</v>
      </c>
      <c r="E13" s="2">
        <v>144</v>
      </c>
    </row>
    <row r="14" spans="1:12" x14ac:dyDescent="0.25">
      <c r="A14" t="s">
        <v>7</v>
      </c>
      <c r="B14" t="s">
        <v>34</v>
      </c>
      <c r="C14" t="s">
        <v>12</v>
      </c>
      <c r="D14" s="11">
        <v>2646</v>
      </c>
      <c r="E14" s="2">
        <v>120</v>
      </c>
      <c r="H14" t="s">
        <v>70</v>
      </c>
    </row>
    <row r="15" spans="1:12" x14ac:dyDescent="0.25">
      <c r="A15" t="s">
        <v>0</v>
      </c>
      <c r="B15" t="s">
        <v>30</v>
      </c>
      <c r="C15" t="s">
        <v>9</v>
      </c>
      <c r="D15" s="11">
        <v>252</v>
      </c>
      <c r="E15" s="2">
        <v>54</v>
      </c>
    </row>
    <row r="16" spans="1:12" x14ac:dyDescent="0.25">
      <c r="A16" t="s">
        <v>1</v>
      </c>
      <c r="B16" t="s">
        <v>31</v>
      </c>
      <c r="C16" t="s">
        <v>21</v>
      </c>
      <c r="D16" s="11">
        <v>2464</v>
      </c>
      <c r="E16" s="2">
        <v>234</v>
      </c>
    </row>
    <row r="17" spans="1:5" x14ac:dyDescent="0.25">
      <c r="A17" t="s">
        <v>1</v>
      </c>
      <c r="B17" t="s">
        <v>31</v>
      </c>
      <c r="C17" t="s">
        <v>25</v>
      </c>
      <c r="D17" s="11">
        <v>2114</v>
      </c>
      <c r="E17" s="2">
        <v>66</v>
      </c>
    </row>
    <row r="18" spans="1:5" x14ac:dyDescent="0.25">
      <c r="A18" t="s">
        <v>4</v>
      </c>
      <c r="B18" t="s">
        <v>33</v>
      </c>
      <c r="C18" t="s">
        <v>27</v>
      </c>
      <c r="D18" s="11">
        <v>7693</v>
      </c>
      <c r="E18" s="2">
        <v>87</v>
      </c>
    </row>
    <row r="19" spans="1:5" x14ac:dyDescent="0.25">
      <c r="A19" t="s">
        <v>3</v>
      </c>
      <c r="B19" t="s">
        <v>30</v>
      </c>
      <c r="C19" t="s">
        <v>16</v>
      </c>
      <c r="D19" s="11">
        <v>15610</v>
      </c>
      <c r="E19" s="2">
        <v>339</v>
      </c>
    </row>
    <row r="20" spans="1:5" x14ac:dyDescent="0.25">
      <c r="A20" t="s">
        <v>37</v>
      </c>
      <c r="B20" t="s">
        <v>30</v>
      </c>
      <c r="C20" t="s">
        <v>18</v>
      </c>
      <c r="D20" s="11">
        <v>336</v>
      </c>
      <c r="E20" s="2">
        <v>144</v>
      </c>
    </row>
    <row r="21" spans="1:5" x14ac:dyDescent="0.25">
      <c r="A21" t="s">
        <v>0</v>
      </c>
      <c r="B21" t="s">
        <v>35</v>
      </c>
      <c r="C21" t="s">
        <v>16</v>
      </c>
      <c r="D21" s="11">
        <v>9443</v>
      </c>
      <c r="E21" s="2">
        <v>162</v>
      </c>
    </row>
    <row r="22" spans="1:5" x14ac:dyDescent="0.25">
      <c r="A22" t="s">
        <v>7</v>
      </c>
      <c r="B22" t="s">
        <v>30</v>
      </c>
      <c r="C22" t="s">
        <v>19</v>
      </c>
      <c r="D22" s="11">
        <v>8155</v>
      </c>
      <c r="E22" s="2">
        <v>90</v>
      </c>
    </row>
    <row r="23" spans="1:5" x14ac:dyDescent="0.25">
      <c r="A23" t="s">
        <v>6</v>
      </c>
      <c r="B23" t="s">
        <v>34</v>
      </c>
      <c r="C23" t="s">
        <v>19</v>
      </c>
      <c r="D23" s="11">
        <v>1701</v>
      </c>
      <c r="E23" s="2">
        <v>234</v>
      </c>
    </row>
    <row r="24" spans="1:5" x14ac:dyDescent="0.25">
      <c r="A24" t="s">
        <v>8</v>
      </c>
      <c r="B24" t="s">
        <v>34</v>
      </c>
      <c r="C24" t="s">
        <v>18</v>
      </c>
      <c r="D24" s="11">
        <v>2205</v>
      </c>
      <c r="E24" s="2">
        <v>141</v>
      </c>
    </row>
    <row r="25" spans="1:5" x14ac:dyDescent="0.25">
      <c r="A25" t="s">
        <v>6</v>
      </c>
      <c r="B25" t="s">
        <v>33</v>
      </c>
      <c r="C25" t="s">
        <v>15</v>
      </c>
      <c r="D25" s="11">
        <v>1771</v>
      </c>
      <c r="E25" s="2">
        <v>204</v>
      </c>
    </row>
    <row r="26" spans="1:5" x14ac:dyDescent="0.25">
      <c r="A26" t="s">
        <v>37</v>
      </c>
      <c r="B26" t="s">
        <v>31</v>
      </c>
      <c r="C26" t="s">
        <v>11</v>
      </c>
      <c r="D26" s="11">
        <v>2114</v>
      </c>
      <c r="E26" s="2">
        <v>186</v>
      </c>
    </row>
    <row r="27" spans="1:5" x14ac:dyDescent="0.25">
      <c r="A27" t="s">
        <v>37</v>
      </c>
      <c r="B27" t="s">
        <v>32</v>
      </c>
      <c r="C27" t="s">
        <v>9</v>
      </c>
      <c r="D27" s="11">
        <v>10311</v>
      </c>
      <c r="E27" s="2">
        <v>231</v>
      </c>
    </row>
    <row r="28" spans="1:5" x14ac:dyDescent="0.25">
      <c r="A28" t="s">
        <v>1</v>
      </c>
      <c r="B28" t="s">
        <v>35</v>
      </c>
      <c r="C28" t="s">
        <v>12</v>
      </c>
      <c r="D28" s="11">
        <v>21</v>
      </c>
      <c r="E28" s="2">
        <v>168</v>
      </c>
    </row>
    <row r="29" spans="1:5" x14ac:dyDescent="0.25">
      <c r="A29" t="s">
        <v>8</v>
      </c>
      <c r="B29" t="s">
        <v>31</v>
      </c>
      <c r="C29" t="s">
        <v>16</v>
      </c>
      <c r="D29" s="11">
        <v>1974</v>
      </c>
      <c r="E29" s="2">
        <v>195</v>
      </c>
    </row>
    <row r="30" spans="1:5" x14ac:dyDescent="0.25">
      <c r="A30" t="s">
        <v>3</v>
      </c>
      <c r="B30" t="s">
        <v>32</v>
      </c>
      <c r="C30" t="s">
        <v>19</v>
      </c>
      <c r="D30" s="11">
        <v>6314</v>
      </c>
      <c r="E30" s="2">
        <v>15</v>
      </c>
    </row>
    <row r="31" spans="1:5" x14ac:dyDescent="0.25">
      <c r="A31" t="s">
        <v>8</v>
      </c>
      <c r="B31" t="s">
        <v>33</v>
      </c>
      <c r="C31" t="s">
        <v>19</v>
      </c>
      <c r="D31" s="11">
        <v>4683</v>
      </c>
      <c r="E31" s="2">
        <v>30</v>
      </c>
    </row>
    <row r="32" spans="1:5" x14ac:dyDescent="0.25">
      <c r="A32" t="s">
        <v>37</v>
      </c>
      <c r="B32" t="s">
        <v>33</v>
      </c>
      <c r="C32" t="s">
        <v>20</v>
      </c>
      <c r="D32" s="11">
        <v>6398</v>
      </c>
      <c r="E32" s="2">
        <v>102</v>
      </c>
    </row>
    <row r="33" spans="1:5" x14ac:dyDescent="0.25">
      <c r="A33" t="s">
        <v>0</v>
      </c>
      <c r="B33" t="s">
        <v>31</v>
      </c>
      <c r="C33" t="s">
        <v>15</v>
      </c>
      <c r="D33" s="11">
        <v>553</v>
      </c>
      <c r="E33" s="2">
        <v>15</v>
      </c>
    </row>
    <row r="34" spans="1:5" x14ac:dyDescent="0.25">
      <c r="A34" t="s">
        <v>6</v>
      </c>
      <c r="B34" t="s">
        <v>35</v>
      </c>
      <c r="C34" t="s">
        <v>26</v>
      </c>
      <c r="D34" s="11">
        <v>7021</v>
      </c>
      <c r="E34" s="2">
        <v>183</v>
      </c>
    </row>
    <row r="35" spans="1:5" x14ac:dyDescent="0.25">
      <c r="A35" t="s">
        <v>36</v>
      </c>
      <c r="B35" t="s">
        <v>35</v>
      </c>
      <c r="C35" t="s">
        <v>18</v>
      </c>
      <c r="D35" s="11">
        <v>5817</v>
      </c>
      <c r="E35" s="2">
        <v>12</v>
      </c>
    </row>
    <row r="36" spans="1:5" x14ac:dyDescent="0.25">
      <c r="A36" t="s">
        <v>37</v>
      </c>
      <c r="B36" t="s">
        <v>35</v>
      </c>
      <c r="C36" t="s">
        <v>10</v>
      </c>
      <c r="D36" s="11">
        <v>3976</v>
      </c>
      <c r="E36" s="2">
        <v>72</v>
      </c>
    </row>
    <row r="37" spans="1:5" x14ac:dyDescent="0.25">
      <c r="A37" t="s">
        <v>4</v>
      </c>
      <c r="B37" t="s">
        <v>34</v>
      </c>
      <c r="C37" t="s">
        <v>23</v>
      </c>
      <c r="D37" s="11">
        <v>1134</v>
      </c>
      <c r="E37" s="2">
        <v>282</v>
      </c>
    </row>
    <row r="38" spans="1:5" x14ac:dyDescent="0.25">
      <c r="A38" t="s">
        <v>0</v>
      </c>
      <c r="B38" t="s">
        <v>35</v>
      </c>
      <c r="C38" t="s">
        <v>24</v>
      </c>
      <c r="D38" s="11">
        <v>6027</v>
      </c>
      <c r="E38" s="2">
        <v>144</v>
      </c>
    </row>
    <row r="39" spans="1:5" x14ac:dyDescent="0.25">
      <c r="A39" t="s">
        <v>4</v>
      </c>
      <c r="B39" t="s">
        <v>33</v>
      </c>
      <c r="C39" t="s">
        <v>12</v>
      </c>
      <c r="D39" s="11">
        <v>1904</v>
      </c>
      <c r="E39" s="2">
        <v>405</v>
      </c>
    </row>
    <row r="40" spans="1:5" x14ac:dyDescent="0.25">
      <c r="A40" t="s">
        <v>5</v>
      </c>
      <c r="B40" t="s">
        <v>30</v>
      </c>
      <c r="C40" t="s">
        <v>28</v>
      </c>
      <c r="D40" s="11">
        <v>3262</v>
      </c>
      <c r="E40" s="2">
        <v>75</v>
      </c>
    </row>
    <row r="41" spans="1:5" x14ac:dyDescent="0.25">
      <c r="A41" t="s">
        <v>36</v>
      </c>
      <c r="B41" t="s">
        <v>30</v>
      </c>
      <c r="C41" t="s">
        <v>23</v>
      </c>
      <c r="D41" s="11">
        <v>2289</v>
      </c>
      <c r="E41" s="2">
        <v>135</v>
      </c>
    </row>
    <row r="42" spans="1:5" x14ac:dyDescent="0.25">
      <c r="A42" t="s">
        <v>3</v>
      </c>
      <c r="B42" t="s">
        <v>30</v>
      </c>
      <c r="C42" t="s">
        <v>23</v>
      </c>
      <c r="D42" s="11">
        <v>6986</v>
      </c>
      <c r="E42" s="2">
        <v>21</v>
      </c>
    </row>
    <row r="43" spans="1:5" x14ac:dyDescent="0.25">
      <c r="A43" t="s">
        <v>0</v>
      </c>
      <c r="B43" t="s">
        <v>34</v>
      </c>
      <c r="C43" t="s">
        <v>19</v>
      </c>
      <c r="D43" s="11">
        <v>4417</v>
      </c>
      <c r="E43" s="2">
        <v>153</v>
      </c>
    </row>
    <row r="44" spans="1:5" x14ac:dyDescent="0.25">
      <c r="A44" t="s">
        <v>4</v>
      </c>
      <c r="B44" t="s">
        <v>30</v>
      </c>
      <c r="C44" t="s">
        <v>11</v>
      </c>
      <c r="D44" s="11">
        <v>1442</v>
      </c>
      <c r="E44" s="2">
        <v>15</v>
      </c>
    </row>
    <row r="45" spans="1:5" x14ac:dyDescent="0.25">
      <c r="A45" t="s">
        <v>1</v>
      </c>
      <c r="B45" t="s">
        <v>31</v>
      </c>
      <c r="C45" t="s">
        <v>10</v>
      </c>
      <c r="D45" s="11">
        <v>2415</v>
      </c>
      <c r="E45" s="2">
        <v>255</v>
      </c>
    </row>
    <row r="46" spans="1:5" x14ac:dyDescent="0.25">
      <c r="A46" t="s">
        <v>0</v>
      </c>
      <c r="B46" t="s">
        <v>33</v>
      </c>
      <c r="C46" t="s">
        <v>15</v>
      </c>
      <c r="D46" s="11">
        <v>238</v>
      </c>
      <c r="E46" s="2">
        <v>18</v>
      </c>
    </row>
    <row r="47" spans="1:5" x14ac:dyDescent="0.25">
      <c r="A47" t="s">
        <v>4</v>
      </c>
      <c r="B47" t="s">
        <v>33</v>
      </c>
      <c r="C47" t="s">
        <v>19</v>
      </c>
      <c r="D47" s="11">
        <v>4949</v>
      </c>
      <c r="E47" s="2">
        <v>189</v>
      </c>
    </row>
    <row r="48" spans="1:5" x14ac:dyDescent="0.25">
      <c r="A48" t="s">
        <v>3</v>
      </c>
      <c r="B48" t="s">
        <v>34</v>
      </c>
      <c r="C48" t="s">
        <v>28</v>
      </c>
      <c r="D48" s="11">
        <v>5075</v>
      </c>
      <c r="E48" s="2">
        <v>21</v>
      </c>
    </row>
    <row r="49" spans="1:5" x14ac:dyDescent="0.25">
      <c r="A49" t="s">
        <v>1</v>
      </c>
      <c r="B49" t="s">
        <v>32</v>
      </c>
      <c r="C49" t="s">
        <v>12</v>
      </c>
      <c r="D49" s="11">
        <v>9198</v>
      </c>
      <c r="E49" s="2">
        <v>36</v>
      </c>
    </row>
    <row r="50" spans="1:5" x14ac:dyDescent="0.25">
      <c r="A50" t="s">
        <v>4</v>
      </c>
      <c r="B50" t="s">
        <v>30</v>
      </c>
      <c r="C50" t="s">
        <v>25</v>
      </c>
      <c r="D50" s="11">
        <v>3339</v>
      </c>
      <c r="E50" s="2">
        <v>75</v>
      </c>
    </row>
    <row r="51" spans="1:5" x14ac:dyDescent="0.25">
      <c r="A51" t="s">
        <v>36</v>
      </c>
      <c r="B51" t="s">
        <v>30</v>
      </c>
      <c r="C51" t="s">
        <v>13</v>
      </c>
      <c r="D51" s="11">
        <v>5019</v>
      </c>
      <c r="E51" s="2">
        <v>156</v>
      </c>
    </row>
    <row r="52" spans="1:5" x14ac:dyDescent="0.25">
      <c r="A52" t="s">
        <v>3</v>
      </c>
      <c r="B52" t="s">
        <v>32</v>
      </c>
      <c r="C52" t="s">
        <v>12</v>
      </c>
      <c r="D52" s="11">
        <v>16184</v>
      </c>
      <c r="E52" s="2">
        <v>39</v>
      </c>
    </row>
    <row r="53" spans="1:5" x14ac:dyDescent="0.25">
      <c r="A53" t="s">
        <v>4</v>
      </c>
      <c r="B53" t="s">
        <v>32</v>
      </c>
      <c r="C53" t="s">
        <v>17</v>
      </c>
      <c r="D53" s="11">
        <v>497</v>
      </c>
      <c r="E53" s="2">
        <v>63</v>
      </c>
    </row>
    <row r="54" spans="1:5" x14ac:dyDescent="0.25">
      <c r="A54" t="s">
        <v>0</v>
      </c>
      <c r="B54" t="s">
        <v>32</v>
      </c>
      <c r="C54" t="s">
        <v>25</v>
      </c>
      <c r="D54" s="11">
        <v>8211</v>
      </c>
      <c r="E54" s="2">
        <v>75</v>
      </c>
    </row>
    <row r="55" spans="1:5" x14ac:dyDescent="0.25">
      <c r="A55" t="s">
        <v>0</v>
      </c>
      <c r="B55" t="s">
        <v>34</v>
      </c>
      <c r="C55" t="s">
        <v>24</v>
      </c>
      <c r="D55" s="11">
        <v>6580</v>
      </c>
      <c r="E55" s="2">
        <v>183</v>
      </c>
    </row>
    <row r="56" spans="1:5" x14ac:dyDescent="0.25">
      <c r="A56" t="s">
        <v>37</v>
      </c>
      <c r="B56" t="s">
        <v>31</v>
      </c>
      <c r="C56" t="s">
        <v>9</v>
      </c>
      <c r="D56" s="11">
        <v>4760</v>
      </c>
      <c r="E56" s="2">
        <v>69</v>
      </c>
    </row>
    <row r="57" spans="1:5" x14ac:dyDescent="0.25">
      <c r="A57" t="s">
        <v>36</v>
      </c>
      <c r="B57" t="s">
        <v>32</v>
      </c>
      <c r="C57" t="s">
        <v>21</v>
      </c>
      <c r="D57" s="11">
        <v>5439</v>
      </c>
      <c r="E57" s="2">
        <v>30</v>
      </c>
    </row>
    <row r="58" spans="1:5" x14ac:dyDescent="0.25">
      <c r="A58" t="s">
        <v>37</v>
      </c>
      <c r="B58" t="s">
        <v>30</v>
      </c>
      <c r="C58" t="s">
        <v>13</v>
      </c>
      <c r="D58" s="11">
        <v>1463</v>
      </c>
      <c r="E58" s="2">
        <v>39</v>
      </c>
    </row>
    <row r="59" spans="1:5" x14ac:dyDescent="0.25">
      <c r="A59" t="s">
        <v>1</v>
      </c>
      <c r="B59" t="s">
        <v>30</v>
      </c>
      <c r="C59" t="s">
        <v>28</v>
      </c>
      <c r="D59" s="11">
        <v>7777</v>
      </c>
      <c r="E59" s="2">
        <v>504</v>
      </c>
    </row>
    <row r="60" spans="1:5" x14ac:dyDescent="0.25">
      <c r="A60" t="s">
        <v>7</v>
      </c>
      <c r="B60" t="s">
        <v>33</v>
      </c>
      <c r="C60" t="s">
        <v>25</v>
      </c>
      <c r="D60" s="11">
        <v>1085</v>
      </c>
      <c r="E60" s="2">
        <v>273</v>
      </c>
    </row>
    <row r="61" spans="1:5" x14ac:dyDescent="0.25">
      <c r="A61" t="s">
        <v>3</v>
      </c>
      <c r="B61" t="s">
        <v>33</v>
      </c>
      <c r="C61" t="s">
        <v>27</v>
      </c>
      <c r="D61" s="11">
        <v>182</v>
      </c>
      <c r="E61" s="2">
        <v>48</v>
      </c>
    </row>
    <row r="62" spans="1:5" x14ac:dyDescent="0.25">
      <c r="A62" t="s">
        <v>4</v>
      </c>
      <c r="B62" t="s">
        <v>30</v>
      </c>
      <c r="C62" t="s">
        <v>23</v>
      </c>
      <c r="D62" s="11">
        <v>4242</v>
      </c>
      <c r="E62" s="2">
        <v>207</v>
      </c>
    </row>
    <row r="63" spans="1:5" x14ac:dyDescent="0.25">
      <c r="A63" t="s">
        <v>4</v>
      </c>
      <c r="B63" t="s">
        <v>32</v>
      </c>
      <c r="C63" t="s">
        <v>28</v>
      </c>
      <c r="D63" s="11">
        <v>6118</v>
      </c>
      <c r="E63" s="2">
        <v>9</v>
      </c>
    </row>
    <row r="64" spans="1:5" x14ac:dyDescent="0.25">
      <c r="A64" t="s">
        <v>8</v>
      </c>
      <c r="B64" t="s">
        <v>32</v>
      </c>
      <c r="C64" t="s">
        <v>19</v>
      </c>
      <c r="D64" s="11">
        <v>2317</v>
      </c>
      <c r="E64" s="2">
        <v>261</v>
      </c>
    </row>
    <row r="65" spans="1:5" x14ac:dyDescent="0.25">
      <c r="A65" t="s">
        <v>4</v>
      </c>
      <c r="B65" t="s">
        <v>34</v>
      </c>
      <c r="C65" t="s">
        <v>12</v>
      </c>
      <c r="D65" s="11">
        <v>938</v>
      </c>
      <c r="E65" s="2">
        <v>6</v>
      </c>
    </row>
    <row r="66" spans="1:5" x14ac:dyDescent="0.25">
      <c r="A66" t="s">
        <v>6</v>
      </c>
      <c r="B66" t="s">
        <v>33</v>
      </c>
      <c r="C66" t="s">
        <v>11</v>
      </c>
      <c r="D66" s="11">
        <v>9709</v>
      </c>
      <c r="E66" s="2">
        <v>30</v>
      </c>
    </row>
    <row r="67" spans="1:5" x14ac:dyDescent="0.25">
      <c r="A67" t="s">
        <v>5</v>
      </c>
      <c r="B67" t="s">
        <v>30</v>
      </c>
      <c r="C67" t="s">
        <v>16</v>
      </c>
      <c r="D67" s="11">
        <v>2205</v>
      </c>
      <c r="E67" s="2">
        <v>138</v>
      </c>
    </row>
    <row r="68" spans="1:5" x14ac:dyDescent="0.25">
      <c r="A68" t="s">
        <v>5</v>
      </c>
      <c r="B68" t="s">
        <v>33</v>
      </c>
      <c r="C68" t="s">
        <v>13</v>
      </c>
      <c r="D68" s="11">
        <v>4487</v>
      </c>
      <c r="E68" s="2">
        <v>111</v>
      </c>
    </row>
    <row r="69" spans="1:5" x14ac:dyDescent="0.25">
      <c r="A69" t="s">
        <v>3</v>
      </c>
      <c r="B69" t="s">
        <v>31</v>
      </c>
      <c r="C69" t="s">
        <v>14</v>
      </c>
      <c r="D69" s="11">
        <v>2415</v>
      </c>
      <c r="E69" s="2">
        <v>15</v>
      </c>
    </row>
    <row r="70" spans="1:5" x14ac:dyDescent="0.25">
      <c r="A70" t="s">
        <v>36</v>
      </c>
      <c r="B70" t="s">
        <v>30</v>
      </c>
      <c r="C70" t="s">
        <v>15</v>
      </c>
      <c r="D70" s="11">
        <v>4018</v>
      </c>
      <c r="E70" s="2">
        <v>162</v>
      </c>
    </row>
    <row r="71" spans="1:5" x14ac:dyDescent="0.25">
      <c r="A71" t="s">
        <v>3</v>
      </c>
      <c r="B71" t="s">
        <v>30</v>
      </c>
      <c r="C71" t="s">
        <v>15</v>
      </c>
      <c r="D71" s="11">
        <v>861</v>
      </c>
      <c r="E71" s="2">
        <v>195</v>
      </c>
    </row>
    <row r="72" spans="1:5" x14ac:dyDescent="0.25">
      <c r="A72" t="s">
        <v>8</v>
      </c>
      <c r="B72" t="s">
        <v>34</v>
      </c>
      <c r="C72" t="s">
        <v>10</v>
      </c>
      <c r="D72" s="11">
        <v>5586</v>
      </c>
      <c r="E72" s="2">
        <v>525</v>
      </c>
    </row>
    <row r="73" spans="1:5" x14ac:dyDescent="0.25">
      <c r="A73" t="s">
        <v>5</v>
      </c>
      <c r="B73" t="s">
        <v>30</v>
      </c>
      <c r="C73" t="s">
        <v>29</v>
      </c>
      <c r="D73" s="11">
        <v>2226</v>
      </c>
      <c r="E73" s="2">
        <v>48</v>
      </c>
    </row>
    <row r="74" spans="1:5" x14ac:dyDescent="0.25">
      <c r="A74" t="s">
        <v>7</v>
      </c>
      <c r="B74" t="s">
        <v>30</v>
      </c>
      <c r="C74" t="s">
        <v>24</v>
      </c>
      <c r="D74" s="11">
        <v>14329</v>
      </c>
      <c r="E74" s="2">
        <v>150</v>
      </c>
    </row>
    <row r="75" spans="1:5" x14ac:dyDescent="0.25">
      <c r="A75" t="s">
        <v>7</v>
      </c>
      <c r="B75" t="s">
        <v>30</v>
      </c>
      <c r="C75" t="s">
        <v>16</v>
      </c>
      <c r="D75" s="11">
        <v>8463</v>
      </c>
      <c r="E75" s="2">
        <v>492</v>
      </c>
    </row>
    <row r="76" spans="1:5" x14ac:dyDescent="0.25">
      <c r="A76" t="s">
        <v>3</v>
      </c>
      <c r="B76" t="s">
        <v>30</v>
      </c>
      <c r="C76" t="s">
        <v>25</v>
      </c>
      <c r="D76" s="11">
        <v>2891</v>
      </c>
      <c r="E76" s="2">
        <v>102</v>
      </c>
    </row>
    <row r="77" spans="1:5" x14ac:dyDescent="0.25">
      <c r="A77" t="s">
        <v>1</v>
      </c>
      <c r="B77" t="s">
        <v>32</v>
      </c>
      <c r="C77" t="s">
        <v>19</v>
      </c>
      <c r="D77" s="11">
        <v>3773</v>
      </c>
      <c r="E77" s="2">
        <v>165</v>
      </c>
    </row>
    <row r="78" spans="1:5" x14ac:dyDescent="0.25">
      <c r="A78" t="s">
        <v>37</v>
      </c>
      <c r="B78" t="s">
        <v>32</v>
      </c>
      <c r="C78" t="s">
        <v>24</v>
      </c>
      <c r="D78" s="11">
        <v>854</v>
      </c>
      <c r="E78" s="2">
        <v>309</v>
      </c>
    </row>
    <row r="79" spans="1:5" x14ac:dyDescent="0.25">
      <c r="A79" t="s">
        <v>4</v>
      </c>
      <c r="B79" t="s">
        <v>32</v>
      </c>
      <c r="C79" t="s">
        <v>13</v>
      </c>
      <c r="D79" s="11">
        <v>4970</v>
      </c>
      <c r="E79" s="2">
        <v>156</v>
      </c>
    </row>
    <row r="80" spans="1:5" x14ac:dyDescent="0.25">
      <c r="A80" t="s">
        <v>7</v>
      </c>
      <c r="B80" t="s">
        <v>31</v>
      </c>
      <c r="C80" t="s">
        <v>22</v>
      </c>
      <c r="D80" s="11">
        <v>98</v>
      </c>
      <c r="E80" s="2">
        <v>159</v>
      </c>
    </row>
    <row r="81" spans="1:5" x14ac:dyDescent="0.25">
      <c r="A81" t="s">
        <v>3</v>
      </c>
      <c r="B81" t="s">
        <v>31</v>
      </c>
      <c r="C81" t="s">
        <v>11</v>
      </c>
      <c r="D81" s="11">
        <v>13391</v>
      </c>
      <c r="E81" s="2">
        <v>201</v>
      </c>
    </row>
    <row r="82" spans="1:5" x14ac:dyDescent="0.25">
      <c r="A82" t="s">
        <v>6</v>
      </c>
      <c r="B82" t="s">
        <v>35</v>
      </c>
      <c r="C82" t="s">
        <v>27</v>
      </c>
      <c r="D82" s="11">
        <v>8890</v>
      </c>
      <c r="E82" s="2">
        <v>210</v>
      </c>
    </row>
    <row r="83" spans="1:5" x14ac:dyDescent="0.25">
      <c r="A83" t="s">
        <v>0</v>
      </c>
      <c r="B83" t="s">
        <v>34</v>
      </c>
      <c r="C83" t="s">
        <v>9</v>
      </c>
      <c r="D83" s="11">
        <v>56</v>
      </c>
      <c r="E83" s="2">
        <v>51</v>
      </c>
    </row>
    <row r="84" spans="1:5" x14ac:dyDescent="0.25">
      <c r="A84" t="s">
        <v>1</v>
      </c>
      <c r="B84" t="s">
        <v>32</v>
      </c>
      <c r="C84" t="s">
        <v>21</v>
      </c>
      <c r="D84" s="11">
        <v>3339</v>
      </c>
      <c r="E84" s="2">
        <v>39</v>
      </c>
    </row>
    <row r="85" spans="1:5" x14ac:dyDescent="0.25">
      <c r="A85" t="s">
        <v>8</v>
      </c>
      <c r="B85" t="s">
        <v>31</v>
      </c>
      <c r="C85" t="s">
        <v>14</v>
      </c>
      <c r="D85" s="11">
        <v>3808</v>
      </c>
      <c r="E85" s="2">
        <v>279</v>
      </c>
    </row>
    <row r="86" spans="1:5" x14ac:dyDescent="0.25">
      <c r="A86" t="s">
        <v>8</v>
      </c>
      <c r="B86" t="s">
        <v>34</v>
      </c>
      <c r="C86" t="s">
        <v>9</v>
      </c>
      <c r="D86" s="11">
        <v>63</v>
      </c>
      <c r="E86" s="2">
        <v>123</v>
      </c>
    </row>
    <row r="87" spans="1:5" x14ac:dyDescent="0.25">
      <c r="A87" t="s">
        <v>0</v>
      </c>
      <c r="B87" t="s">
        <v>35</v>
      </c>
      <c r="C87" t="s">
        <v>23</v>
      </c>
      <c r="D87" s="11">
        <v>7812</v>
      </c>
      <c r="E87" s="2">
        <v>81</v>
      </c>
    </row>
    <row r="88" spans="1:5" x14ac:dyDescent="0.25">
      <c r="A88" t="s">
        <v>36</v>
      </c>
      <c r="B88" t="s">
        <v>33</v>
      </c>
      <c r="C88" t="s">
        <v>15</v>
      </c>
      <c r="D88" s="11">
        <v>7693</v>
      </c>
      <c r="E88" s="2">
        <v>21</v>
      </c>
    </row>
    <row r="89" spans="1:5" x14ac:dyDescent="0.25">
      <c r="A89" t="s">
        <v>1</v>
      </c>
      <c r="B89" t="s">
        <v>32</v>
      </c>
      <c r="C89" t="s">
        <v>24</v>
      </c>
      <c r="D89" s="11">
        <v>973</v>
      </c>
      <c r="E89" s="2">
        <v>162</v>
      </c>
    </row>
    <row r="90" spans="1:5" x14ac:dyDescent="0.25">
      <c r="A90" t="s">
        <v>8</v>
      </c>
      <c r="B90" t="s">
        <v>31</v>
      </c>
      <c r="C90" t="s">
        <v>17</v>
      </c>
      <c r="D90" s="11">
        <v>567</v>
      </c>
      <c r="E90" s="2">
        <v>228</v>
      </c>
    </row>
    <row r="91" spans="1:5" x14ac:dyDescent="0.25">
      <c r="A91" t="s">
        <v>8</v>
      </c>
      <c r="B91" t="s">
        <v>32</v>
      </c>
      <c r="C91" t="s">
        <v>25</v>
      </c>
      <c r="D91" s="11">
        <v>2471</v>
      </c>
      <c r="E91" s="2">
        <v>342</v>
      </c>
    </row>
    <row r="92" spans="1:5" x14ac:dyDescent="0.25">
      <c r="A92" t="s">
        <v>3</v>
      </c>
      <c r="B92" t="s">
        <v>34</v>
      </c>
      <c r="C92" t="s">
        <v>9</v>
      </c>
      <c r="D92" s="11">
        <v>7189</v>
      </c>
      <c r="E92" s="2">
        <v>54</v>
      </c>
    </row>
    <row r="93" spans="1:5" x14ac:dyDescent="0.25">
      <c r="A93" t="s">
        <v>37</v>
      </c>
      <c r="B93" t="s">
        <v>31</v>
      </c>
      <c r="C93" t="s">
        <v>24</v>
      </c>
      <c r="D93" s="11">
        <v>7455</v>
      </c>
      <c r="E93" s="2">
        <v>216</v>
      </c>
    </row>
    <row r="94" spans="1:5" x14ac:dyDescent="0.25">
      <c r="A94" t="s">
        <v>1</v>
      </c>
      <c r="B94" t="s">
        <v>30</v>
      </c>
      <c r="C94" t="s">
        <v>22</v>
      </c>
      <c r="D94" s="11">
        <v>3108</v>
      </c>
      <c r="E94" s="2">
        <v>54</v>
      </c>
    </row>
    <row r="95" spans="1:5" x14ac:dyDescent="0.25">
      <c r="A95" t="s">
        <v>4</v>
      </c>
      <c r="B95" t="s">
        <v>34</v>
      </c>
      <c r="C95" t="s">
        <v>21</v>
      </c>
      <c r="D95" s="11">
        <v>469</v>
      </c>
      <c r="E95" s="2">
        <v>75</v>
      </c>
    </row>
    <row r="96" spans="1:5" x14ac:dyDescent="0.25">
      <c r="A96" t="s">
        <v>7</v>
      </c>
      <c r="B96" t="s">
        <v>33</v>
      </c>
      <c r="C96" t="s">
        <v>19</v>
      </c>
      <c r="D96" s="11">
        <v>2737</v>
      </c>
      <c r="E96" s="2">
        <v>93</v>
      </c>
    </row>
    <row r="97" spans="1:5" x14ac:dyDescent="0.25">
      <c r="A97" t="s">
        <v>7</v>
      </c>
      <c r="B97" t="s">
        <v>33</v>
      </c>
      <c r="C97" t="s">
        <v>21</v>
      </c>
      <c r="D97" s="11">
        <v>4305</v>
      </c>
      <c r="E97" s="2">
        <v>156</v>
      </c>
    </row>
    <row r="98" spans="1:5" x14ac:dyDescent="0.25">
      <c r="A98" t="s">
        <v>7</v>
      </c>
      <c r="B98" t="s">
        <v>34</v>
      </c>
      <c r="C98" t="s">
        <v>13</v>
      </c>
      <c r="D98" s="11">
        <v>2408</v>
      </c>
      <c r="E98" s="2">
        <v>9</v>
      </c>
    </row>
    <row r="99" spans="1:5" x14ac:dyDescent="0.25">
      <c r="A99" t="s">
        <v>1</v>
      </c>
      <c r="B99" t="s">
        <v>32</v>
      </c>
      <c r="C99" t="s">
        <v>15</v>
      </c>
      <c r="D99" s="11">
        <v>1281</v>
      </c>
      <c r="E99" s="2">
        <v>18</v>
      </c>
    </row>
    <row r="100" spans="1:5" x14ac:dyDescent="0.25">
      <c r="A100" t="s">
        <v>36</v>
      </c>
      <c r="B100" t="s">
        <v>31</v>
      </c>
      <c r="C100" t="s">
        <v>28</v>
      </c>
      <c r="D100" s="11">
        <v>12348</v>
      </c>
      <c r="E100" s="2">
        <v>234</v>
      </c>
    </row>
    <row r="101" spans="1:5" x14ac:dyDescent="0.25">
      <c r="A101" t="s">
        <v>1</v>
      </c>
      <c r="B101" t="s">
        <v>30</v>
      </c>
      <c r="C101" t="s">
        <v>24</v>
      </c>
      <c r="D101" s="11">
        <v>3689</v>
      </c>
      <c r="E101" s="2">
        <v>312</v>
      </c>
    </row>
    <row r="102" spans="1:5" x14ac:dyDescent="0.25">
      <c r="A102" t="s">
        <v>5</v>
      </c>
      <c r="B102" t="s">
        <v>32</v>
      </c>
      <c r="C102" t="s">
        <v>15</v>
      </c>
      <c r="D102" s="11">
        <v>2870</v>
      </c>
      <c r="E102" s="2">
        <v>300</v>
      </c>
    </row>
    <row r="103" spans="1:5" x14ac:dyDescent="0.25">
      <c r="A103" t="s">
        <v>0</v>
      </c>
      <c r="B103" t="s">
        <v>32</v>
      </c>
      <c r="C103" t="s">
        <v>23</v>
      </c>
      <c r="D103" s="11">
        <v>798</v>
      </c>
      <c r="E103" s="2">
        <v>519</v>
      </c>
    </row>
    <row r="104" spans="1:5" x14ac:dyDescent="0.25">
      <c r="A104" t="s">
        <v>37</v>
      </c>
      <c r="B104" t="s">
        <v>33</v>
      </c>
      <c r="C104" t="s">
        <v>17</v>
      </c>
      <c r="D104" s="11">
        <v>2933</v>
      </c>
      <c r="E104" s="2">
        <v>9</v>
      </c>
    </row>
    <row r="105" spans="1:5" x14ac:dyDescent="0.25">
      <c r="A105" t="s">
        <v>3</v>
      </c>
      <c r="B105" t="s">
        <v>31</v>
      </c>
      <c r="C105" t="s">
        <v>2</v>
      </c>
      <c r="D105" s="11">
        <v>2744</v>
      </c>
      <c r="E105" s="2">
        <v>9</v>
      </c>
    </row>
    <row r="106" spans="1:5" x14ac:dyDescent="0.25">
      <c r="A106" t="s">
        <v>36</v>
      </c>
      <c r="B106" t="s">
        <v>32</v>
      </c>
      <c r="C106" t="s">
        <v>29</v>
      </c>
      <c r="D106" s="11">
        <v>9772</v>
      </c>
      <c r="E106" s="2">
        <v>90</v>
      </c>
    </row>
    <row r="107" spans="1:5" x14ac:dyDescent="0.25">
      <c r="A107" t="s">
        <v>5</v>
      </c>
      <c r="B107" t="s">
        <v>30</v>
      </c>
      <c r="C107" t="s">
        <v>21</v>
      </c>
      <c r="D107" s="11">
        <v>1568</v>
      </c>
      <c r="E107" s="2">
        <v>96</v>
      </c>
    </row>
    <row r="108" spans="1:5" x14ac:dyDescent="0.25">
      <c r="A108" t="s">
        <v>0</v>
      </c>
      <c r="B108" t="s">
        <v>32</v>
      </c>
      <c r="C108" t="s">
        <v>12</v>
      </c>
      <c r="D108" s="11">
        <v>11417</v>
      </c>
      <c r="E108" s="2">
        <v>21</v>
      </c>
    </row>
    <row r="109" spans="1:5" x14ac:dyDescent="0.25">
      <c r="A109" t="s">
        <v>36</v>
      </c>
      <c r="B109" t="s">
        <v>30</v>
      </c>
      <c r="C109" t="s">
        <v>22</v>
      </c>
      <c r="D109" s="11">
        <v>6748</v>
      </c>
      <c r="E109" s="2">
        <v>48</v>
      </c>
    </row>
    <row r="110" spans="1:5" x14ac:dyDescent="0.25">
      <c r="A110" t="s">
        <v>8</v>
      </c>
      <c r="B110" t="s">
        <v>32</v>
      </c>
      <c r="C110" t="s">
        <v>23</v>
      </c>
      <c r="D110" s="11">
        <v>1407</v>
      </c>
      <c r="E110" s="2">
        <v>72</v>
      </c>
    </row>
    <row r="111" spans="1:5" x14ac:dyDescent="0.25">
      <c r="A111" t="s">
        <v>6</v>
      </c>
      <c r="B111" t="s">
        <v>31</v>
      </c>
      <c r="C111" t="s">
        <v>25</v>
      </c>
      <c r="D111" s="11">
        <v>2023</v>
      </c>
      <c r="E111" s="2">
        <v>168</v>
      </c>
    </row>
    <row r="112" spans="1:5" x14ac:dyDescent="0.25">
      <c r="A112" t="s">
        <v>3</v>
      </c>
      <c r="B112" t="s">
        <v>35</v>
      </c>
      <c r="C112" t="s">
        <v>22</v>
      </c>
      <c r="D112" s="11">
        <v>5236</v>
      </c>
      <c r="E112" s="2">
        <v>51</v>
      </c>
    </row>
    <row r="113" spans="1:5" x14ac:dyDescent="0.25">
      <c r="A113" t="s">
        <v>37</v>
      </c>
      <c r="B113" t="s">
        <v>32</v>
      </c>
      <c r="C113" t="s">
        <v>15</v>
      </c>
      <c r="D113" s="11">
        <v>1925</v>
      </c>
      <c r="E113" s="2">
        <v>192</v>
      </c>
    </row>
    <row r="114" spans="1:5" x14ac:dyDescent="0.25">
      <c r="A114" t="s">
        <v>5</v>
      </c>
      <c r="B114" t="s">
        <v>33</v>
      </c>
      <c r="C114" t="s">
        <v>10</v>
      </c>
      <c r="D114" s="11">
        <v>6608</v>
      </c>
      <c r="E114" s="2">
        <v>225</v>
      </c>
    </row>
    <row r="115" spans="1:5" x14ac:dyDescent="0.25">
      <c r="A115" t="s">
        <v>4</v>
      </c>
      <c r="B115" t="s">
        <v>30</v>
      </c>
      <c r="C115" t="s">
        <v>22</v>
      </c>
      <c r="D115" s="11">
        <v>8008</v>
      </c>
      <c r="E115" s="2">
        <v>456</v>
      </c>
    </row>
    <row r="116" spans="1:5" x14ac:dyDescent="0.25">
      <c r="A116" t="s">
        <v>8</v>
      </c>
      <c r="B116" t="s">
        <v>30</v>
      </c>
      <c r="C116" t="s">
        <v>21</v>
      </c>
      <c r="D116" s="11">
        <v>1428</v>
      </c>
      <c r="E116" s="2">
        <v>93</v>
      </c>
    </row>
    <row r="117" spans="1:5" x14ac:dyDescent="0.25">
      <c r="A117" t="s">
        <v>4</v>
      </c>
      <c r="B117" t="s">
        <v>30</v>
      </c>
      <c r="C117" t="s">
        <v>2</v>
      </c>
      <c r="D117" s="11">
        <v>525</v>
      </c>
      <c r="E117" s="2">
        <v>48</v>
      </c>
    </row>
    <row r="118" spans="1:5" x14ac:dyDescent="0.25">
      <c r="A118" t="s">
        <v>4</v>
      </c>
      <c r="B118" t="s">
        <v>33</v>
      </c>
      <c r="C118" t="s">
        <v>14</v>
      </c>
      <c r="D118" s="11">
        <v>1505</v>
      </c>
      <c r="E118" s="2">
        <v>102</v>
      </c>
    </row>
    <row r="119" spans="1:5" x14ac:dyDescent="0.25">
      <c r="A119" t="s">
        <v>5</v>
      </c>
      <c r="B119" t="s">
        <v>31</v>
      </c>
      <c r="C119" t="s">
        <v>26</v>
      </c>
      <c r="D119" s="11">
        <v>6755</v>
      </c>
      <c r="E119" s="2">
        <v>252</v>
      </c>
    </row>
    <row r="120" spans="1:5" x14ac:dyDescent="0.25">
      <c r="A120" t="s">
        <v>0</v>
      </c>
      <c r="B120" t="s">
        <v>33</v>
      </c>
      <c r="C120" t="s">
        <v>14</v>
      </c>
      <c r="D120" s="11">
        <v>11571</v>
      </c>
      <c r="E120" s="2">
        <v>138</v>
      </c>
    </row>
    <row r="121" spans="1:5" x14ac:dyDescent="0.25">
      <c r="A121" t="s">
        <v>36</v>
      </c>
      <c r="B121" t="s">
        <v>34</v>
      </c>
      <c r="C121" t="s">
        <v>21</v>
      </c>
      <c r="D121" s="11">
        <v>2541</v>
      </c>
      <c r="E121" s="2">
        <v>90</v>
      </c>
    </row>
    <row r="122" spans="1:5" x14ac:dyDescent="0.25">
      <c r="A122" t="s">
        <v>37</v>
      </c>
      <c r="B122" t="s">
        <v>33</v>
      </c>
      <c r="C122" t="s">
        <v>26</v>
      </c>
      <c r="D122" s="11">
        <v>1526</v>
      </c>
      <c r="E122" s="2">
        <v>240</v>
      </c>
    </row>
    <row r="123" spans="1:5" x14ac:dyDescent="0.25">
      <c r="A123" t="s">
        <v>36</v>
      </c>
      <c r="B123" t="s">
        <v>34</v>
      </c>
      <c r="C123" t="s">
        <v>2</v>
      </c>
      <c r="D123" s="11">
        <v>6125</v>
      </c>
      <c r="E123" s="2">
        <v>102</v>
      </c>
    </row>
    <row r="124" spans="1:5" x14ac:dyDescent="0.25">
      <c r="A124" t="s">
        <v>37</v>
      </c>
      <c r="B124" t="s">
        <v>31</v>
      </c>
      <c r="C124" t="s">
        <v>23</v>
      </c>
      <c r="D124" s="11">
        <v>847</v>
      </c>
      <c r="E124" s="2">
        <v>129</v>
      </c>
    </row>
    <row r="125" spans="1:5" x14ac:dyDescent="0.25">
      <c r="A125" t="s">
        <v>6</v>
      </c>
      <c r="B125" t="s">
        <v>31</v>
      </c>
      <c r="C125" t="s">
        <v>23</v>
      </c>
      <c r="D125" s="11">
        <v>4753</v>
      </c>
      <c r="E125" s="2">
        <v>300</v>
      </c>
    </row>
    <row r="126" spans="1:5" x14ac:dyDescent="0.25">
      <c r="A126" t="s">
        <v>4</v>
      </c>
      <c r="B126" t="s">
        <v>34</v>
      </c>
      <c r="C126" t="s">
        <v>29</v>
      </c>
      <c r="D126" s="11">
        <v>959</v>
      </c>
      <c r="E126" s="2">
        <v>135</v>
      </c>
    </row>
    <row r="127" spans="1:5" x14ac:dyDescent="0.25">
      <c r="A127" t="s">
        <v>5</v>
      </c>
      <c r="B127" t="s">
        <v>31</v>
      </c>
      <c r="C127" t="s">
        <v>20</v>
      </c>
      <c r="D127" s="11">
        <v>2793</v>
      </c>
      <c r="E127" s="2">
        <v>114</v>
      </c>
    </row>
    <row r="128" spans="1:5" x14ac:dyDescent="0.25">
      <c r="A128" t="s">
        <v>5</v>
      </c>
      <c r="B128" t="s">
        <v>31</v>
      </c>
      <c r="C128" t="s">
        <v>10</v>
      </c>
      <c r="D128" s="11">
        <v>4606</v>
      </c>
      <c r="E128" s="2">
        <v>63</v>
      </c>
    </row>
    <row r="129" spans="1:5" x14ac:dyDescent="0.25">
      <c r="A129" t="s">
        <v>5</v>
      </c>
      <c r="B129" t="s">
        <v>32</v>
      </c>
      <c r="C129" t="s">
        <v>25</v>
      </c>
      <c r="D129" s="11">
        <v>5551</v>
      </c>
      <c r="E129" s="2">
        <v>252</v>
      </c>
    </row>
    <row r="130" spans="1:5" x14ac:dyDescent="0.25">
      <c r="A130" t="s">
        <v>8</v>
      </c>
      <c r="B130" t="s">
        <v>32</v>
      </c>
      <c r="C130" t="s">
        <v>28</v>
      </c>
      <c r="D130" s="11">
        <v>6657</v>
      </c>
      <c r="E130" s="2">
        <v>303</v>
      </c>
    </row>
    <row r="131" spans="1:5" x14ac:dyDescent="0.25">
      <c r="A131" t="s">
        <v>5</v>
      </c>
      <c r="B131" t="s">
        <v>35</v>
      </c>
      <c r="C131" t="s">
        <v>13</v>
      </c>
      <c r="D131" s="11">
        <v>4438</v>
      </c>
      <c r="E131" s="2">
        <v>246</v>
      </c>
    </row>
    <row r="132" spans="1:5" x14ac:dyDescent="0.25">
      <c r="A132" t="s">
        <v>6</v>
      </c>
      <c r="B132" t="s">
        <v>34</v>
      </c>
      <c r="C132" t="s">
        <v>18</v>
      </c>
      <c r="D132" s="11">
        <v>168</v>
      </c>
      <c r="E132" s="2">
        <v>84</v>
      </c>
    </row>
    <row r="133" spans="1:5" x14ac:dyDescent="0.25">
      <c r="A133" t="s">
        <v>5</v>
      </c>
      <c r="B133" t="s">
        <v>30</v>
      </c>
      <c r="C133" t="s">
        <v>13</v>
      </c>
      <c r="D133" s="11">
        <v>7777</v>
      </c>
      <c r="E133" s="2">
        <v>39</v>
      </c>
    </row>
    <row r="134" spans="1:5" x14ac:dyDescent="0.25">
      <c r="A134" t="s">
        <v>3</v>
      </c>
      <c r="B134" t="s">
        <v>32</v>
      </c>
      <c r="C134" t="s">
        <v>13</v>
      </c>
      <c r="D134" s="11">
        <v>3339</v>
      </c>
      <c r="E134" s="2">
        <v>348</v>
      </c>
    </row>
    <row r="135" spans="1:5" x14ac:dyDescent="0.25">
      <c r="A135" t="s">
        <v>5</v>
      </c>
      <c r="B135" t="s">
        <v>33</v>
      </c>
      <c r="C135" t="s">
        <v>29</v>
      </c>
      <c r="D135" s="11">
        <v>6391</v>
      </c>
      <c r="E135" s="2">
        <v>48</v>
      </c>
    </row>
    <row r="136" spans="1:5" x14ac:dyDescent="0.25">
      <c r="A136" t="s">
        <v>3</v>
      </c>
      <c r="B136" t="s">
        <v>33</v>
      </c>
      <c r="C136" t="s">
        <v>18</v>
      </c>
      <c r="D136" s="11">
        <v>518</v>
      </c>
      <c r="E136" s="2">
        <v>75</v>
      </c>
    </row>
    <row r="137" spans="1:5" x14ac:dyDescent="0.25">
      <c r="A137" t="s">
        <v>5</v>
      </c>
      <c r="B137" t="s">
        <v>34</v>
      </c>
      <c r="C137" t="s">
        <v>24</v>
      </c>
      <c r="D137" s="11">
        <v>5677</v>
      </c>
      <c r="E137" s="2">
        <v>258</v>
      </c>
    </row>
    <row r="138" spans="1:5" x14ac:dyDescent="0.25">
      <c r="A138" t="s">
        <v>4</v>
      </c>
      <c r="B138" t="s">
        <v>35</v>
      </c>
      <c r="C138" t="s">
        <v>13</v>
      </c>
      <c r="D138" s="11">
        <v>6048</v>
      </c>
      <c r="E138" s="2">
        <v>27</v>
      </c>
    </row>
    <row r="139" spans="1:5" x14ac:dyDescent="0.25">
      <c r="A139" t="s">
        <v>6</v>
      </c>
      <c r="B139" t="s">
        <v>34</v>
      </c>
      <c r="C139" t="s">
        <v>28</v>
      </c>
      <c r="D139" s="11">
        <v>3752</v>
      </c>
      <c r="E139" s="2">
        <v>213</v>
      </c>
    </row>
    <row r="140" spans="1:5" x14ac:dyDescent="0.25">
      <c r="A140" t="s">
        <v>3</v>
      </c>
      <c r="B140" t="s">
        <v>31</v>
      </c>
      <c r="C140" t="s">
        <v>25</v>
      </c>
      <c r="D140" s="11">
        <v>4480</v>
      </c>
      <c r="E140" s="2">
        <v>357</v>
      </c>
    </row>
    <row r="141" spans="1:5" x14ac:dyDescent="0.25">
      <c r="A141" t="s">
        <v>7</v>
      </c>
      <c r="B141" t="s">
        <v>33</v>
      </c>
      <c r="C141" t="s">
        <v>2</v>
      </c>
      <c r="D141" s="11">
        <v>259</v>
      </c>
      <c r="E141" s="2">
        <v>207</v>
      </c>
    </row>
    <row r="142" spans="1:5" x14ac:dyDescent="0.25">
      <c r="A142" t="s">
        <v>6</v>
      </c>
      <c r="B142" t="s">
        <v>33</v>
      </c>
      <c r="C142" t="s">
        <v>26</v>
      </c>
      <c r="D142" s="11">
        <v>42</v>
      </c>
      <c r="E142" s="2">
        <v>150</v>
      </c>
    </row>
    <row r="143" spans="1:5" x14ac:dyDescent="0.25">
      <c r="A143" t="s">
        <v>37</v>
      </c>
      <c r="B143" t="s">
        <v>32</v>
      </c>
      <c r="C143" t="s">
        <v>22</v>
      </c>
      <c r="D143" s="11">
        <v>98</v>
      </c>
      <c r="E143" s="2">
        <v>204</v>
      </c>
    </row>
    <row r="144" spans="1:5" x14ac:dyDescent="0.25">
      <c r="A144" t="s">
        <v>5</v>
      </c>
      <c r="B144" t="s">
        <v>31</v>
      </c>
      <c r="C144" t="s">
        <v>23</v>
      </c>
      <c r="D144" s="11">
        <v>2478</v>
      </c>
      <c r="E144" s="2">
        <v>21</v>
      </c>
    </row>
    <row r="145" spans="1:5" x14ac:dyDescent="0.25">
      <c r="A145" t="s">
        <v>37</v>
      </c>
      <c r="B145" t="s">
        <v>30</v>
      </c>
      <c r="C145" t="s">
        <v>29</v>
      </c>
      <c r="D145" s="11">
        <v>7847</v>
      </c>
      <c r="E145" s="2">
        <v>174</v>
      </c>
    </row>
    <row r="146" spans="1:5" x14ac:dyDescent="0.25">
      <c r="A146" t="s">
        <v>0</v>
      </c>
      <c r="B146" t="s">
        <v>33</v>
      </c>
      <c r="C146" t="s">
        <v>13</v>
      </c>
      <c r="D146" s="11">
        <v>9926</v>
      </c>
      <c r="E146" s="2">
        <v>201</v>
      </c>
    </row>
    <row r="147" spans="1:5" x14ac:dyDescent="0.25">
      <c r="A147" t="s">
        <v>6</v>
      </c>
      <c r="B147" t="s">
        <v>34</v>
      </c>
      <c r="C147" t="s">
        <v>9</v>
      </c>
      <c r="D147" s="11">
        <v>819</v>
      </c>
      <c r="E147" s="2">
        <v>510</v>
      </c>
    </row>
    <row r="148" spans="1:5" x14ac:dyDescent="0.25">
      <c r="A148" t="s">
        <v>4</v>
      </c>
      <c r="B148" t="s">
        <v>35</v>
      </c>
      <c r="C148" t="s">
        <v>25</v>
      </c>
      <c r="D148" s="11">
        <v>3052</v>
      </c>
      <c r="E148" s="2">
        <v>378</v>
      </c>
    </row>
    <row r="149" spans="1:5" x14ac:dyDescent="0.25">
      <c r="A149" t="s">
        <v>7</v>
      </c>
      <c r="B149" t="s">
        <v>30</v>
      </c>
      <c r="C149" t="s">
        <v>17</v>
      </c>
      <c r="D149" s="11">
        <v>6832</v>
      </c>
      <c r="E149" s="2">
        <v>27</v>
      </c>
    </row>
    <row r="150" spans="1:5" x14ac:dyDescent="0.25">
      <c r="A150" t="s">
        <v>0</v>
      </c>
      <c r="B150" t="s">
        <v>35</v>
      </c>
      <c r="C150" t="s">
        <v>12</v>
      </c>
      <c r="D150" s="11">
        <v>2016</v>
      </c>
      <c r="E150" s="2">
        <v>117</v>
      </c>
    </row>
    <row r="151" spans="1:5" x14ac:dyDescent="0.25">
      <c r="A151" t="s">
        <v>4</v>
      </c>
      <c r="B151" t="s">
        <v>34</v>
      </c>
      <c r="C151" t="s">
        <v>17</v>
      </c>
      <c r="D151" s="11">
        <v>7322</v>
      </c>
      <c r="E151" s="2">
        <v>36</v>
      </c>
    </row>
    <row r="152" spans="1:5" x14ac:dyDescent="0.25">
      <c r="A152" t="s">
        <v>6</v>
      </c>
      <c r="B152" t="s">
        <v>31</v>
      </c>
      <c r="C152" t="s">
        <v>29</v>
      </c>
      <c r="D152" s="11">
        <v>357</v>
      </c>
      <c r="E152" s="2">
        <v>126</v>
      </c>
    </row>
    <row r="153" spans="1:5" x14ac:dyDescent="0.25">
      <c r="A153" t="s">
        <v>7</v>
      </c>
      <c r="B153" t="s">
        <v>35</v>
      </c>
      <c r="C153" t="s">
        <v>21</v>
      </c>
      <c r="D153" s="11">
        <v>3192</v>
      </c>
      <c r="E153" s="2">
        <v>72</v>
      </c>
    </row>
    <row r="154" spans="1:5" x14ac:dyDescent="0.25">
      <c r="A154" t="s">
        <v>5</v>
      </c>
      <c r="B154" t="s">
        <v>32</v>
      </c>
      <c r="C154" t="s">
        <v>18</v>
      </c>
      <c r="D154" s="11">
        <v>8435</v>
      </c>
      <c r="E154" s="2">
        <v>42</v>
      </c>
    </row>
    <row r="155" spans="1:5" x14ac:dyDescent="0.25">
      <c r="A155" t="s">
        <v>36</v>
      </c>
      <c r="B155" t="s">
        <v>35</v>
      </c>
      <c r="C155" t="s">
        <v>25</v>
      </c>
      <c r="D155" s="11">
        <v>0</v>
      </c>
      <c r="E155" s="2">
        <v>135</v>
      </c>
    </row>
    <row r="156" spans="1:5" x14ac:dyDescent="0.25">
      <c r="A156" t="s">
        <v>5</v>
      </c>
      <c r="B156" t="s">
        <v>30</v>
      </c>
      <c r="C156" t="s">
        <v>20</v>
      </c>
      <c r="D156" s="11">
        <v>8862</v>
      </c>
      <c r="E156" s="2">
        <v>189</v>
      </c>
    </row>
    <row r="157" spans="1:5" x14ac:dyDescent="0.25">
      <c r="A157" t="s">
        <v>4</v>
      </c>
      <c r="B157" t="s">
        <v>33</v>
      </c>
      <c r="C157" t="s">
        <v>24</v>
      </c>
      <c r="D157" s="11">
        <v>3556</v>
      </c>
      <c r="E157" s="2">
        <v>459</v>
      </c>
    </row>
    <row r="158" spans="1:5" x14ac:dyDescent="0.25">
      <c r="A158" t="s">
        <v>3</v>
      </c>
      <c r="B158" t="s">
        <v>30</v>
      </c>
      <c r="C158" t="s">
        <v>11</v>
      </c>
      <c r="D158" s="11">
        <v>7280</v>
      </c>
      <c r="E158" s="2">
        <v>201</v>
      </c>
    </row>
    <row r="159" spans="1:5" x14ac:dyDescent="0.25">
      <c r="A159" t="s">
        <v>4</v>
      </c>
      <c r="B159" t="s">
        <v>30</v>
      </c>
      <c r="C159" t="s">
        <v>26</v>
      </c>
      <c r="D159" s="11">
        <v>3402</v>
      </c>
      <c r="E159" s="2">
        <v>366</v>
      </c>
    </row>
    <row r="160" spans="1:5" x14ac:dyDescent="0.25">
      <c r="A160" t="s">
        <v>1</v>
      </c>
      <c r="B160" t="s">
        <v>33</v>
      </c>
      <c r="C160" t="s">
        <v>25</v>
      </c>
      <c r="D160" s="11">
        <v>4592</v>
      </c>
      <c r="E160" s="2">
        <v>324</v>
      </c>
    </row>
    <row r="161" spans="1:5" x14ac:dyDescent="0.25">
      <c r="A161" t="s">
        <v>7</v>
      </c>
      <c r="B161" t="s">
        <v>31</v>
      </c>
      <c r="C161" t="s">
        <v>11</v>
      </c>
      <c r="D161" s="11">
        <v>7833</v>
      </c>
      <c r="E161" s="2">
        <v>243</v>
      </c>
    </row>
    <row r="162" spans="1:5" x14ac:dyDescent="0.25">
      <c r="A162" t="s">
        <v>0</v>
      </c>
      <c r="B162" t="s">
        <v>35</v>
      </c>
      <c r="C162" t="s">
        <v>17</v>
      </c>
      <c r="D162" s="11">
        <v>7651</v>
      </c>
      <c r="E162" s="2">
        <v>213</v>
      </c>
    </row>
    <row r="163" spans="1:5" x14ac:dyDescent="0.25">
      <c r="A163" t="s">
        <v>36</v>
      </c>
      <c r="B163" t="s">
        <v>31</v>
      </c>
      <c r="C163" t="s">
        <v>26</v>
      </c>
      <c r="D163" s="11">
        <v>2275</v>
      </c>
      <c r="E163" s="2">
        <v>447</v>
      </c>
    </row>
    <row r="164" spans="1:5" x14ac:dyDescent="0.25">
      <c r="A164" t="s">
        <v>36</v>
      </c>
      <c r="B164" t="s">
        <v>34</v>
      </c>
      <c r="C164" t="s">
        <v>9</v>
      </c>
      <c r="D164" s="11">
        <v>5670</v>
      </c>
      <c r="E164" s="2">
        <v>297</v>
      </c>
    </row>
    <row r="165" spans="1:5" x14ac:dyDescent="0.25">
      <c r="A165" t="s">
        <v>5</v>
      </c>
      <c r="B165" t="s">
        <v>31</v>
      </c>
      <c r="C165" t="s">
        <v>12</v>
      </c>
      <c r="D165" s="11">
        <v>2135</v>
      </c>
      <c r="E165" s="2">
        <v>27</v>
      </c>
    </row>
    <row r="166" spans="1:5" x14ac:dyDescent="0.25">
      <c r="A166" t="s">
        <v>36</v>
      </c>
      <c r="B166" t="s">
        <v>30</v>
      </c>
      <c r="C166" t="s">
        <v>19</v>
      </c>
      <c r="D166" s="11">
        <v>2779</v>
      </c>
      <c r="E166" s="2">
        <v>75</v>
      </c>
    </row>
    <row r="167" spans="1:5" x14ac:dyDescent="0.25">
      <c r="A167" t="s">
        <v>8</v>
      </c>
      <c r="B167" t="s">
        <v>35</v>
      </c>
      <c r="C167" t="s">
        <v>29</v>
      </c>
      <c r="D167" s="11">
        <v>12950</v>
      </c>
      <c r="E167" s="2">
        <v>30</v>
      </c>
    </row>
    <row r="168" spans="1:5" x14ac:dyDescent="0.25">
      <c r="A168" t="s">
        <v>5</v>
      </c>
      <c r="B168" t="s">
        <v>32</v>
      </c>
      <c r="C168" t="s">
        <v>14</v>
      </c>
      <c r="D168" s="11">
        <v>2646</v>
      </c>
      <c r="E168" s="2">
        <v>177</v>
      </c>
    </row>
    <row r="169" spans="1:5" x14ac:dyDescent="0.25">
      <c r="A169" t="s">
        <v>36</v>
      </c>
      <c r="B169" t="s">
        <v>30</v>
      </c>
      <c r="C169" t="s">
        <v>29</v>
      </c>
      <c r="D169" s="11">
        <v>3794</v>
      </c>
      <c r="E169" s="2">
        <v>159</v>
      </c>
    </row>
    <row r="170" spans="1:5" x14ac:dyDescent="0.25">
      <c r="A170" t="s">
        <v>1</v>
      </c>
      <c r="B170" t="s">
        <v>31</v>
      </c>
      <c r="C170" t="s">
        <v>29</v>
      </c>
      <c r="D170" s="11">
        <v>819</v>
      </c>
      <c r="E170" s="2">
        <v>306</v>
      </c>
    </row>
    <row r="171" spans="1:5" x14ac:dyDescent="0.25">
      <c r="A171" t="s">
        <v>1</v>
      </c>
      <c r="B171" t="s">
        <v>30</v>
      </c>
      <c r="C171" t="s">
        <v>16</v>
      </c>
      <c r="D171" s="11">
        <v>2583</v>
      </c>
      <c r="E171" s="2">
        <v>18</v>
      </c>
    </row>
    <row r="172" spans="1:5" x14ac:dyDescent="0.25">
      <c r="A172" t="s">
        <v>5</v>
      </c>
      <c r="B172" t="s">
        <v>31</v>
      </c>
      <c r="C172" t="s">
        <v>15</v>
      </c>
      <c r="D172" s="11">
        <v>4585</v>
      </c>
      <c r="E172" s="2">
        <v>240</v>
      </c>
    </row>
    <row r="173" spans="1:5" x14ac:dyDescent="0.25">
      <c r="A173" t="s">
        <v>3</v>
      </c>
      <c r="B173" t="s">
        <v>30</v>
      </c>
      <c r="C173" t="s">
        <v>29</v>
      </c>
      <c r="D173" s="11">
        <v>1652</v>
      </c>
      <c r="E173" s="2">
        <v>93</v>
      </c>
    </row>
    <row r="174" spans="1:5" x14ac:dyDescent="0.25">
      <c r="A174" t="s">
        <v>8</v>
      </c>
      <c r="B174" t="s">
        <v>30</v>
      </c>
      <c r="C174" t="s">
        <v>22</v>
      </c>
      <c r="D174" s="11">
        <v>4991</v>
      </c>
      <c r="E174" s="2">
        <v>9</v>
      </c>
    </row>
    <row r="175" spans="1:5" x14ac:dyDescent="0.25">
      <c r="A175" t="s">
        <v>6</v>
      </c>
      <c r="B175" t="s">
        <v>30</v>
      </c>
      <c r="C175" t="s">
        <v>12</v>
      </c>
      <c r="D175" s="11">
        <v>2009</v>
      </c>
      <c r="E175" s="2">
        <v>219</v>
      </c>
    </row>
    <row r="176" spans="1:5" x14ac:dyDescent="0.25">
      <c r="A176" t="s">
        <v>0</v>
      </c>
      <c r="B176" t="s">
        <v>35</v>
      </c>
      <c r="C176" t="s">
        <v>18</v>
      </c>
      <c r="D176" s="11">
        <v>1568</v>
      </c>
      <c r="E176" s="2">
        <v>141</v>
      </c>
    </row>
    <row r="177" spans="1:5" x14ac:dyDescent="0.25">
      <c r="A177" t="s">
        <v>37</v>
      </c>
      <c r="B177" t="s">
        <v>33</v>
      </c>
      <c r="C177" t="s">
        <v>16</v>
      </c>
      <c r="D177" s="11">
        <v>3388</v>
      </c>
      <c r="E177" s="2">
        <v>123</v>
      </c>
    </row>
    <row r="178" spans="1:5" x14ac:dyDescent="0.25">
      <c r="A178" t="s">
        <v>36</v>
      </c>
      <c r="B178" t="s">
        <v>34</v>
      </c>
      <c r="C178" t="s">
        <v>20</v>
      </c>
      <c r="D178" s="11">
        <v>623</v>
      </c>
      <c r="E178" s="2">
        <v>51</v>
      </c>
    </row>
    <row r="179" spans="1:5" x14ac:dyDescent="0.25">
      <c r="A179" t="s">
        <v>4</v>
      </c>
      <c r="B179" t="s">
        <v>32</v>
      </c>
      <c r="C179" t="s">
        <v>2</v>
      </c>
      <c r="D179" s="11">
        <v>10073</v>
      </c>
      <c r="E179" s="2">
        <v>120</v>
      </c>
    </row>
    <row r="180" spans="1:5" x14ac:dyDescent="0.25">
      <c r="A180" t="s">
        <v>6</v>
      </c>
      <c r="B180" t="s">
        <v>35</v>
      </c>
      <c r="C180" t="s">
        <v>22</v>
      </c>
      <c r="D180" s="11">
        <v>1561</v>
      </c>
      <c r="E180" s="2">
        <v>27</v>
      </c>
    </row>
    <row r="181" spans="1:5" x14ac:dyDescent="0.25">
      <c r="A181" t="s">
        <v>7</v>
      </c>
      <c r="B181" t="s">
        <v>32</v>
      </c>
      <c r="C181" t="s">
        <v>23</v>
      </c>
      <c r="D181" s="11">
        <v>11522</v>
      </c>
      <c r="E181" s="2">
        <v>204</v>
      </c>
    </row>
    <row r="182" spans="1:5" x14ac:dyDescent="0.25">
      <c r="A182" t="s">
        <v>4</v>
      </c>
      <c r="B182" t="s">
        <v>34</v>
      </c>
      <c r="C182" t="s">
        <v>9</v>
      </c>
      <c r="D182" s="11">
        <v>2317</v>
      </c>
      <c r="E182" s="2">
        <v>123</v>
      </c>
    </row>
    <row r="183" spans="1:5" x14ac:dyDescent="0.25">
      <c r="A183" t="s">
        <v>8</v>
      </c>
      <c r="B183" t="s">
        <v>33</v>
      </c>
      <c r="C183" t="s">
        <v>24</v>
      </c>
      <c r="D183" s="11">
        <v>3059</v>
      </c>
      <c r="E183" s="2">
        <v>27</v>
      </c>
    </row>
    <row r="184" spans="1:5" x14ac:dyDescent="0.25">
      <c r="A184" t="s">
        <v>37</v>
      </c>
      <c r="B184" t="s">
        <v>33</v>
      </c>
      <c r="C184" t="s">
        <v>22</v>
      </c>
      <c r="D184" s="11">
        <v>2324</v>
      </c>
      <c r="E184" s="2">
        <v>177</v>
      </c>
    </row>
    <row r="185" spans="1:5" x14ac:dyDescent="0.25">
      <c r="A185" t="s">
        <v>1</v>
      </c>
      <c r="B185" t="s">
        <v>35</v>
      </c>
      <c r="C185" t="s">
        <v>22</v>
      </c>
      <c r="D185" s="11">
        <v>4956</v>
      </c>
      <c r="E185" s="2">
        <v>171</v>
      </c>
    </row>
    <row r="186" spans="1:5" x14ac:dyDescent="0.25">
      <c r="A186" t="s">
        <v>8</v>
      </c>
      <c r="B186" t="s">
        <v>30</v>
      </c>
      <c r="C186" t="s">
        <v>15</v>
      </c>
      <c r="D186" s="11">
        <v>5355</v>
      </c>
      <c r="E186" s="2">
        <v>204</v>
      </c>
    </row>
    <row r="187" spans="1:5" x14ac:dyDescent="0.25">
      <c r="A187" t="s">
        <v>1</v>
      </c>
      <c r="B187" t="s">
        <v>30</v>
      </c>
      <c r="C187" t="s">
        <v>10</v>
      </c>
      <c r="D187" s="11">
        <v>7259</v>
      </c>
      <c r="E187" s="2">
        <v>276</v>
      </c>
    </row>
    <row r="188" spans="1:5" x14ac:dyDescent="0.25">
      <c r="A188" t="s">
        <v>6</v>
      </c>
      <c r="B188" t="s">
        <v>33</v>
      </c>
      <c r="C188" t="s">
        <v>22</v>
      </c>
      <c r="D188" s="11">
        <v>6279</v>
      </c>
      <c r="E188" s="2">
        <v>45</v>
      </c>
    </row>
    <row r="189" spans="1:5" x14ac:dyDescent="0.25">
      <c r="A189" t="s">
        <v>36</v>
      </c>
      <c r="B189" t="s">
        <v>34</v>
      </c>
      <c r="C189" t="s">
        <v>25</v>
      </c>
      <c r="D189" s="11">
        <v>2541</v>
      </c>
      <c r="E189" s="2">
        <v>45</v>
      </c>
    </row>
    <row r="190" spans="1:5" x14ac:dyDescent="0.25">
      <c r="A190" t="s">
        <v>4</v>
      </c>
      <c r="B190" t="s">
        <v>31</v>
      </c>
      <c r="C190" t="s">
        <v>23</v>
      </c>
      <c r="D190" s="11">
        <v>3864</v>
      </c>
      <c r="E190" s="2">
        <v>177</v>
      </c>
    </row>
    <row r="191" spans="1:5" x14ac:dyDescent="0.25">
      <c r="A191" t="s">
        <v>3</v>
      </c>
      <c r="B191" t="s">
        <v>32</v>
      </c>
      <c r="C191" t="s">
        <v>9</v>
      </c>
      <c r="D191" s="11">
        <v>6146</v>
      </c>
      <c r="E191" s="2">
        <v>63</v>
      </c>
    </row>
    <row r="192" spans="1:5" x14ac:dyDescent="0.25">
      <c r="A192" t="s">
        <v>7</v>
      </c>
      <c r="B192" t="s">
        <v>35</v>
      </c>
      <c r="C192" t="s">
        <v>14</v>
      </c>
      <c r="D192" s="11">
        <v>2639</v>
      </c>
      <c r="E192" s="2">
        <v>204</v>
      </c>
    </row>
    <row r="193" spans="1:5" x14ac:dyDescent="0.25">
      <c r="A193" t="s">
        <v>6</v>
      </c>
      <c r="B193" t="s">
        <v>33</v>
      </c>
      <c r="C193" t="s">
        <v>18</v>
      </c>
      <c r="D193" s="11">
        <v>1890</v>
      </c>
      <c r="E193" s="2">
        <v>195</v>
      </c>
    </row>
    <row r="194" spans="1:5" x14ac:dyDescent="0.25">
      <c r="A194" t="s">
        <v>5</v>
      </c>
      <c r="B194" t="s">
        <v>30</v>
      </c>
      <c r="C194" t="s">
        <v>10</v>
      </c>
      <c r="D194" s="11">
        <v>1932</v>
      </c>
      <c r="E194" s="2">
        <v>369</v>
      </c>
    </row>
    <row r="195" spans="1:5" x14ac:dyDescent="0.25">
      <c r="A195" t="s">
        <v>1</v>
      </c>
      <c r="B195" t="s">
        <v>30</v>
      </c>
      <c r="C195" t="s">
        <v>21</v>
      </c>
      <c r="D195" s="11">
        <v>6300</v>
      </c>
      <c r="E195" s="2">
        <v>42</v>
      </c>
    </row>
    <row r="196" spans="1:5" x14ac:dyDescent="0.25">
      <c r="A196" t="s">
        <v>4</v>
      </c>
      <c r="B196" t="s">
        <v>33</v>
      </c>
      <c r="C196" t="s">
        <v>26</v>
      </c>
      <c r="D196" s="11">
        <v>560</v>
      </c>
      <c r="E196" s="2">
        <v>81</v>
      </c>
    </row>
    <row r="197" spans="1:5" x14ac:dyDescent="0.25">
      <c r="A197" t="s">
        <v>7</v>
      </c>
      <c r="B197" t="s">
        <v>33</v>
      </c>
      <c r="C197" t="s">
        <v>22</v>
      </c>
      <c r="D197" s="11">
        <v>2856</v>
      </c>
      <c r="E197" s="2">
        <v>246</v>
      </c>
    </row>
    <row r="198" spans="1:5" x14ac:dyDescent="0.25">
      <c r="A198" t="s">
        <v>7</v>
      </c>
      <c r="B198" t="s">
        <v>30</v>
      </c>
      <c r="C198" t="s">
        <v>13</v>
      </c>
      <c r="D198" s="11">
        <v>707</v>
      </c>
      <c r="E198" s="2">
        <v>174</v>
      </c>
    </row>
    <row r="199" spans="1:5" x14ac:dyDescent="0.25">
      <c r="A199" t="s">
        <v>6</v>
      </c>
      <c r="B199" t="s">
        <v>31</v>
      </c>
      <c r="C199" t="s">
        <v>26</v>
      </c>
      <c r="D199" s="11">
        <v>3598</v>
      </c>
      <c r="E199" s="2">
        <v>81</v>
      </c>
    </row>
    <row r="200" spans="1:5" x14ac:dyDescent="0.25">
      <c r="A200" t="s">
        <v>36</v>
      </c>
      <c r="B200" t="s">
        <v>31</v>
      </c>
      <c r="C200" t="s">
        <v>18</v>
      </c>
      <c r="D200" s="11">
        <v>6853</v>
      </c>
      <c r="E200" s="2">
        <v>372</v>
      </c>
    </row>
    <row r="201" spans="1:5" x14ac:dyDescent="0.25">
      <c r="A201" t="s">
        <v>36</v>
      </c>
      <c r="B201" t="s">
        <v>31</v>
      </c>
      <c r="C201" t="s">
        <v>12</v>
      </c>
      <c r="D201" s="11">
        <v>4725</v>
      </c>
      <c r="E201" s="2">
        <v>174</v>
      </c>
    </row>
    <row r="202" spans="1:5" x14ac:dyDescent="0.25">
      <c r="A202" t="s">
        <v>37</v>
      </c>
      <c r="B202" t="s">
        <v>32</v>
      </c>
      <c r="C202" t="s">
        <v>28</v>
      </c>
      <c r="D202" s="11">
        <v>10304</v>
      </c>
      <c r="E202" s="2">
        <v>84</v>
      </c>
    </row>
    <row r="203" spans="1:5" x14ac:dyDescent="0.25">
      <c r="A203" t="s">
        <v>37</v>
      </c>
      <c r="B203" t="s">
        <v>30</v>
      </c>
      <c r="C203" t="s">
        <v>12</v>
      </c>
      <c r="D203" s="11">
        <v>1274</v>
      </c>
      <c r="E203" s="2">
        <v>225</v>
      </c>
    </row>
    <row r="204" spans="1:5" x14ac:dyDescent="0.25">
      <c r="A204" t="s">
        <v>3</v>
      </c>
      <c r="B204" t="s">
        <v>32</v>
      </c>
      <c r="C204" t="s">
        <v>26</v>
      </c>
      <c r="D204" s="11">
        <v>1526</v>
      </c>
      <c r="E204" s="2">
        <v>105</v>
      </c>
    </row>
    <row r="205" spans="1:5" x14ac:dyDescent="0.25">
      <c r="A205" t="s">
        <v>36</v>
      </c>
      <c r="B205" t="s">
        <v>35</v>
      </c>
      <c r="C205" t="s">
        <v>24</v>
      </c>
      <c r="D205" s="11">
        <v>3101</v>
      </c>
      <c r="E205" s="2">
        <v>225</v>
      </c>
    </row>
    <row r="206" spans="1:5" x14ac:dyDescent="0.25">
      <c r="A206" t="s">
        <v>0</v>
      </c>
      <c r="B206" t="s">
        <v>33</v>
      </c>
      <c r="C206" t="s">
        <v>10</v>
      </c>
      <c r="D206" s="11">
        <v>1057</v>
      </c>
      <c r="E206" s="2">
        <v>54</v>
      </c>
    </row>
    <row r="207" spans="1:5" x14ac:dyDescent="0.25">
      <c r="A207" t="s">
        <v>5</v>
      </c>
      <c r="B207" t="s">
        <v>33</v>
      </c>
      <c r="C207" t="s">
        <v>22</v>
      </c>
      <c r="D207" s="11">
        <v>5306</v>
      </c>
      <c r="E207" s="2">
        <v>0</v>
      </c>
    </row>
    <row r="208" spans="1:5" x14ac:dyDescent="0.25">
      <c r="A208" t="s">
        <v>3</v>
      </c>
      <c r="B208" t="s">
        <v>35</v>
      </c>
      <c r="C208" t="s">
        <v>20</v>
      </c>
      <c r="D208" s="11">
        <v>4018</v>
      </c>
      <c r="E208" s="2">
        <v>171</v>
      </c>
    </row>
    <row r="209" spans="1:5" x14ac:dyDescent="0.25">
      <c r="A209" t="s">
        <v>7</v>
      </c>
      <c r="B209" t="s">
        <v>30</v>
      </c>
      <c r="C209" t="s">
        <v>12</v>
      </c>
      <c r="D209" s="11">
        <v>938</v>
      </c>
      <c r="E209" s="2">
        <v>189</v>
      </c>
    </row>
    <row r="210" spans="1:5" x14ac:dyDescent="0.25">
      <c r="A210" t="s">
        <v>5</v>
      </c>
      <c r="B210" t="s">
        <v>34</v>
      </c>
      <c r="C210" t="s">
        <v>14</v>
      </c>
      <c r="D210" s="11">
        <v>1778</v>
      </c>
      <c r="E210" s="2">
        <v>270</v>
      </c>
    </row>
    <row r="211" spans="1:5" x14ac:dyDescent="0.25">
      <c r="A211" t="s">
        <v>4</v>
      </c>
      <c r="B211" t="s">
        <v>35</v>
      </c>
      <c r="C211" t="s">
        <v>26</v>
      </c>
      <c r="D211" s="11">
        <v>1638</v>
      </c>
      <c r="E211" s="2">
        <v>63</v>
      </c>
    </row>
    <row r="212" spans="1:5" x14ac:dyDescent="0.25">
      <c r="A212" t="s">
        <v>37</v>
      </c>
      <c r="B212" t="s">
        <v>34</v>
      </c>
      <c r="C212" t="s">
        <v>21</v>
      </c>
      <c r="D212" s="11">
        <v>154</v>
      </c>
      <c r="E212" s="2">
        <v>21</v>
      </c>
    </row>
    <row r="213" spans="1:5" x14ac:dyDescent="0.25">
      <c r="A213" t="s">
        <v>5</v>
      </c>
      <c r="B213" t="s">
        <v>33</v>
      </c>
      <c r="C213" t="s">
        <v>18</v>
      </c>
      <c r="D213" s="11">
        <v>9835</v>
      </c>
      <c r="E213" s="2">
        <v>207</v>
      </c>
    </row>
    <row r="214" spans="1:5" x14ac:dyDescent="0.25">
      <c r="A214" t="s">
        <v>7</v>
      </c>
      <c r="B214" t="s">
        <v>33</v>
      </c>
      <c r="C214" t="s">
        <v>16</v>
      </c>
      <c r="D214" s="11">
        <v>7273</v>
      </c>
      <c r="E214" s="2">
        <v>96</v>
      </c>
    </row>
    <row r="215" spans="1:5" x14ac:dyDescent="0.25">
      <c r="A215" t="s">
        <v>3</v>
      </c>
      <c r="B215" t="s">
        <v>35</v>
      </c>
      <c r="C215" t="s">
        <v>18</v>
      </c>
      <c r="D215" s="11">
        <v>6909</v>
      </c>
      <c r="E215" s="2">
        <v>81</v>
      </c>
    </row>
    <row r="216" spans="1:5" x14ac:dyDescent="0.25">
      <c r="A216" t="s">
        <v>7</v>
      </c>
      <c r="B216" t="s">
        <v>35</v>
      </c>
      <c r="C216" t="s">
        <v>20</v>
      </c>
      <c r="D216" s="11">
        <v>3920</v>
      </c>
      <c r="E216" s="2">
        <v>306</v>
      </c>
    </row>
    <row r="217" spans="1:5" x14ac:dyDescent="0.25">
      <c r="A217" t="s">
        <v>8</v>
      </c>
      <c r="B217" t="s">
        <v>35</v>
      </c>
      <c r="C217" t="s">
        <v>17</v>
      </c>
      <c r="D217" s="11">
        <v>4858</v>
      </c>
      <c r="E217" s="2">
        <v>279</v>
      </c>
    </row>
    <row r="218" spans="1:5" x14ac:dyDescent="0.25">
      <c r="A218" t="s">
        <v>0</v>
      </c>
      <c r="B218" t="s">
        <v>34</v>
      </c>
      <c r="C218" t="s">
        <v>2</v>
      </c>
      <c r="D218" s="11">
        <v>3549</v>
      </c>
      <c r="E218" s="2">
        <v>3</v>
      </c>
    </row>
    <row r="219" spans="1:5" x14ac:dyDescent="0.25">
      <c r="A219" t="s">
        <v>5</v>
      </c>
      <c r="B219" t="s">
        <v>35</v>
      </c>
      <c r="C219" t="s">
        <v>23</v>
      </c>
      <c r="D219" s="11">
        <v>966</v>
      </c>
      <c r="E219" s="2">
        <v>198</v>
      </c>
    </row>
    <row r="220" spans="1:5" x14ac:dyDescent="0.25">
      <c r="A220" t="s">
        <v>3</v>
      </c>
      <c r="B220" t="s">
        <v>35</v>
      </c>
      <c r="C220" t="s">
        <v>14</v>
      </c>
      <c r="D220" s="11">
        <v>385</v>
      </c>
      <c r="E220" s="2">
        <v>249</v>
      </c>
    </row>
    <row r="221" spans="1:5" x14ac:dyDescent="0.25">
      <c r="A221" t="s">
        <v>4</v>
      </c>
      <c r="B221" t="s">
        <v>30</v>
      </c>
      <c r="C221" t="s">
        <v>12</v>
      </c>
      <c r="D221" s="11">
        <v>2219</v>
      </c>
      <c r="E221" s="2">
        <v>75</v>
      </c>
    </row>
    <row r="222" spans="1:5" x14ac:dyDescent="0.25">
      <c r="A222" t="s">
        <v>7</v>
      </c>
      <c r="B222" t="s">
        <v>32</v>
      </c>
      <c r="C222" t="s">
        <v>28</v>
      </c>
      <c r="D222" s="11">
        <v>2954</v>
      </c>
      <c r="E222" s="2">
        <v>189</v>
      </c>
    </row>
    <row r="223" spans="1:5" x14ac:dyDescent="0.25">
      <c r="A223" t="s">
        <v>5</v>
      </c>
      <c r="B223" t="s">
        <v>32</v>
      </c>
      <c r="C223" t="s">
        <v>28</v>
      </c>
      <c r="D223" s="11">
        <v>280</v>
      </c>
      <c r="E223" s="2">
        <v>87</v>
      </c>
    </row>
    <row r="224" spans="1:5" x14ac:dyDescent="0.25">
      <c r="A224" t="s">
        <v>37</v>
      </c>
      <c r="B224" t="s">
        <v>32</v>
      </c>
      <c r="C224" t="s">
        <v>26</v>
      </c>
      <c r="D224" s="11">
        <v>6118</v>
      </c>
      <c r="E224" s="2">
        <v>174</v>
      </c>
    </row>
    <row r="225" spans="1:5" x14ac:dyDescent="0.25">
      <c r="A225" t="s">
        <v>0</v>
      </c>
      <c r="B225" t="s">
        <v>35</v>
      </c>
      <c r="C225" t="s">
        <v>11</v>
      </c>
      <c r="D225" s="11">
        <v>4802</v>
      </c>
      <c r="E225" s="2">
        <v>36</v>
      </c>
    </row>
    <row r="226" spans="1:5" x14ac:dyDescent="0.25">
      <c r="A226" t="s">
        <v>7</v>
      </c>
      <c r="B226" t="s">
        <v>34</v>
      </c>
      <c r="C226" t="s">
        <v>20</v>
      </c>
      <c r="D226" s="11">
        <v>4137</v>
      </c>
      <c r="E226" s="2">
        <v>60</v>
      </c>
    </row>
    <row r="227" spans="1:5" x14ac:dyDescent="0.25">
      <c r="A227" t="s">
        <v>1</v>
      </c>
      <c r="B227" t="s">
        <v>31</v>
      </c>
      <c r="C227" t="s">
        <v>19</v>
      </c>
      <c r="D227" s="11">
        <v>2023</v>
      </c>
      <c r="E227" s="2">
        <v>78</v>
      </c>
    </row>
    <row r="228" spans="1:5" x14ac:dyDescent="0.25">
      <c r="A228" t="s">
        <v>7</v>
      </c>
      <c r="B228" t="s">
        <v>32</v>
      </c>
      <c r="C228" t="s">
        <v>26</v>
      </c>
      <c r="D228" s="11">
        <v>9051</v>
      </c>
      <c r="E228" s="2">
        <v>57</v>
      </c>
    </row>
    <row r="229" spans="1:5" x14ac:dyDescent="0.25">
      <c r="A229" t="s">
        <v>7</v>
      </c>
      <c r="B229" t="s">
        <v>33</v>
      </c>
      <c r="C229" t="s">
        <v>24</v>
      </c>
      <c r="D229" s="11">
        <v>2919</v>
      </c>
      <c r="E229" s="2">
        <v>45</v>
      </c>
    </row>
    <row r="230" spans="1:5" x14ac:dyDescent="0.25">
      <c r="A230" t="s">
        <v>37</v>
      </c>
      <c r="B230" t="s">
        <v>34</v>
      </c>
      <c r="C230" t="s">
        <v>18</v>
      </c>
      <c r="D230" s="11">
        <v>5915</v>
      </c>
      <c r="E230" s="2">
        <v>3</v>
      </c>
    </row>
    <row r="231" spans="1:5" x14ac:dyDescent="0.25">
      <c r="A231" t="s">
        <v>8</v>
      </c>
      <c r="B231" t="s">
        <v>31</v>
      </c>
      <c r="C231" t="s">
        <v>11</v>
      </c>
      <c r="D231" s="11">
        <v>2562</v>
      </c>
      <c r="E231" s="2">
        <v>6</v>
      </c>
    </row>
    <row r="232" spans="1:5" x14ac:dyDescent="0.25">
      <c r="A232" t="s">
        <v>3</v>
      </c>
      <c r="B232" t="s">
        <v>33</v>
      </c>
      <c r="C232" t="s">
        <v>21</v>
      </c>
      <c r="D232" s="11">
        <v>8813</v>
      </c>
      <c r="E232" s="2">
        <v>21</v>
      </c>
    </row>
    <row r="233" spans="1:5" x14ac:dyDescent="0.25">
      <c r="A233" t="s">
        <v>3</v>
      </c>
      <c r="B233" t="s">
        <v>32</v>
      </c>
      <c r="C233" t="s">
        <v>14</v>
      </c>
      <c r="D233" s="11">
        <v>6111</v>
      </c>
      <c r="E233" s="2">
        <v>3</v>
      </c>
    </row>
    <row r="234" spans="1:5" x14ac:dyDescent="0.25">
      <c r="A234" t="s">
        <v>6</v>
      </c>
      <c r="B234" t="s">
        <v>30</v>
      </c>
      <c r="C234" t="s">
        <v>27</v>
      </c>
      <c r="D234" s="11">
        <v>3507</v>
      </c>
      <c r="E234" s="2">
        <v>288</v>
      </c>
    </row>
    <row r="235" spans="1:5" x14ac:dyDescent="0.25">
      <c r="A235" t="s">
        <v>4</v>
      </c>
      <c r="B235" t="s">
        <v>32</v>
      </c>
      <c r="C235" t="s">
        <v>9</v>
      </c>
      <c r="D235" s="11">
        <v>4319</v>
      </c>
      <c r="E235" s="2">
        <v>30</v>
      </c>
    </row>
    <row r="236" spans="1:5" x14ac:dyDescent="0.25">
      <c r="A236" t="s">
        <v>36</v>
      </c>
      <c r="B236" t="s">
        <v>34</v>
      </c>
      <c r="C236" t="s">
        <v>22</v>
      </c>
      <c r="D236" s="11">
        <v>609</v>
      </c>
      <c r="E236" s="2">
        <v>87</v>
      </c>
    </row>
    <row r="237" spans="1:5" x14ac:dyDescent="0.25">
      <c r="A237" t="s">
        <v>36</v>
      </c>
      <c r="B237" t="s">
        <v>35</v>
      </c>
      <c r="C237" t="s">
        <v>23</v>
      </c>
      <c r="D237" s="11">
        <v>6370</v>
      </c>
      <c r="E237" s="2">
        <v>30</v>
      </c>
    </row>
    <row r="238" spans="1:5" x14ac:dyDescent="0.25">
      <c r="A238" t="s">
        <v>3</v>
      </c>
      <c r="B238" t="s">
        <v>34</v>
      </c>
      <c r="C238" t="s">
        <v>15</v>
      </c>
      <c r="D238" s="11">
        <v>5474</v>
      </c>
      <c r="E238" s="2">
        <v>168</v>
      </c>
    </row>
    <row r="239" spans="1:5" x14ac:dyDescent="0.25">
      <c r="A239" t="s">
        <v>36</v>
      </c>
      <c r="B239" t="s">
        <v>32</v>
      </c>
      <c r="C239" t="s">
        <v>23</v>
      </c>
      <c r="D239" s="11">
        <v>3164</v>
      </c>
      <c r="E239" s="2">
        <v>306</v>
      </c>
    </row>
    <row r="240" spans="1:5" x14ac:dyDescent="0.25">
      <c r="A240" t="s">
        <v>4</v>
      </c>
      <c r="B240" t="s">
        <v>31</v>
      </c>
      <c r="C240" t="s">
        <v>2</v>
      </c>
      <c r="D240" s="11">
        <v>1302</v>
      </c>
      <c r="E240" s="2">
        <v>402</v>
      </c>
    </row>
    <row r="241" spans="1:5" x14ac:dyDescent="0.25">
      <c r="A241" t="s">
        <v>1</v>
      </c>
      <c r="B241" t="s">
        <v>33</v>
      </c>
      <c r="C241" t="s">
        <v>24</v>
      </c>
      <c r="D241" s="11">
        <v>7308</v>
      </c>
      <c r="E241" s="2">
        <v>327</v>
      </c>
    </row>
    <row r="242" spans="1:5" x14ac:dyDescent="0.25">
      <c r="A242" t="s">
        <v>36</v>
      </c>
      <c r="B242" t="s">
        <v>33</v>
      </c>
      <c r="C242" t="s">
        <v>23</v>
      </c>
      <c r="D242" s="11">
        <v>6132</v>
      </c>
      <c r="E242" s="2">
        <v>93</v>
      </c>
    </row>
    <row r="243" spans="1:5" x14ac:dyDescent="0.25">
      <c r="A243" t="s">
        <v>8</v>
      </c>
      <c r="B243" t="s">
        <v>31</v>
      </c>
      <c r="C243" t="s">
        <v>10</v>
      </c>
      <c r="D243" s="11">
        <v>3472</v>
      </c>
      <c r="E243" s="2">
        <v>96</v>
      </c>
    </row>
    <row r="244" spans="1:5" x14ac:dyDescent="0.25">
      <c r="A244" t="s">
        <v>6</v>
      </c>
      <c r="B244" t="s">
        <v>35</v>
      </c>
      <c r="C244" t="s">
        <v>14</v>
      </c>
      <c r="D244" s="11">
        <v>9660</v>
      </c>
      <c r="E244" s="2">
        <v>27</v>
      </c>
    </row>
    <row r="245" spans="1:5" x14ac:dyDescent="0.25">
      <c r="A245" t="s">
        <v>7</v>
      </c>
      <c r="B245" t="s">
        <v>34</v>
      </c>
      <c r="C245" t="s">
        <v>22</v>
      </c>
      <c r="D245" s="11">
        <v>2436</v>
      </c>
      <c r="E245" s="2">
        <v>99</v>
      </c>
    </row>
    <row r="246" spans="1:5" x14ac:dyDescent="0.25">
      <c r="A246" t="s">
        <v>7</v>
      </c>
      <c r="B246" t="s">
        <v>34</v>
      </c>
      <c r="C246" t="s">
        <v>29</v>
      </c>
      <c r="D246" s="11">
        <v>9506</v>
      </c>
      <c r="E246" s="2">
        <v>87</v>
      </c>
    </row>
    <row r="247" spans="1:5" x14ac:dyDescent="0.25">
      <c r="A247" t="s">
        <v>8</v>
      </c>
      <c r="B247" t="s">
        <v>33</v>
      </c>
      <c r="C247" t="s">
        <v>17</v>
      </c>
      <c r="D247" s="11">
        <v>245</v>
      </c>
      <c r="E247" s="2">
        <v>288</v>
      </c>
    </row>
    <row r="248" spans="1:5" x14ac:dyDescent="0.25">
      <c r="A248" t="s">
        <v>6</v>
      </c>
      <c r="B248" t="s">
        <v>31</v>
      </c>
      <c r="C248" t="s">
        <v>16</v>
      </c>
      <c r="D248" s="11">
        <v>2702</v>
      </c>
      <c r="E248" s="2">
        <v>363</v>
      </c>
    </row>
    <row r="249" spans="1:5" x14ac:dyDescent="0.25">
      <c r="A249" t="s">
        <v>8</v>
      </c>
      <c r="B249" t="s">
        <v>30</v>
      </c>
      <c r="C249" t="s">
        <v>13</v>
      </c>
      <c r="D249" s="11">
        <v>700</v>
      </c>
      <c r="E249" s="2">
        <v>87</v>
      </c>
    </row>
    <row r="250" spans="1:5" x14ac:dyDescent="0.25">
      <c r="A250" t="s">
        <v>4</v>
      </c>
      <c r="B250" t="s">
        <v>30</v>
      </c>
      <c r="C250" t="s">
        <v>13</v>
      </c>
      <c r="D250" s="11">
        <v>3759</v>
      </c>
      <c r="E250" s="2">
        <v>150</v>
      </c>
    </row>
    <row r="251" spans="1:5" x14ac:dyDescent="0.25">
      <c r="A251" t="s">
        <v>0</v>
      </c>
      <c r="B251" t="s">
        <v>31</v>
      </c>
      <c r="C251" t="s">
        <v>13</v>
      </c>
      <c r="D251" s="11">
        <v>1589</v>
      </c>
      <c r="E251" s="2">
        <v>303</v>
      </c>
    </row>
    <row r="252" spans="1:5" x14ac:dyDescent="0.25">
      <c r="A252" t="s">
        <v>5</v>
      </c>
      <c r="B252" t="s">
        <v>31</v>
      </c>
      <c r="C252" t="s">
        <v>24</v>
      </c>
      <c r="D252" s="11">
        <v>5194</v>
      </c>
      <c r="E252" s="2">
        <v>288</v>
      </c>
    </row>
    <row r="253" spans="1:5" x14ac:dyDescent="0.25">
      <c r="A253" t="s">
        <v>8</v>
      </c>
      <c r="B253" t="s">
        <v>32</v>
      </c>
      <c r="C253" t="s">
        <v>9</v>
      </c>
      <c r="D253" s="11">
        <v>945</v>
      </c>
      <c r="E253" s="2">
        <v>75</v>
      </c>
    </row>
    <row r="254" spans="1:5" x14ac:dyDescent="0.25">
      <c r="A254" t="s">
        <v>36</v>
      </c>
      <c r="B254" t="s">
        <v>34</v>
      </c>
      <c r="C254" t="s">
        <v>27</v>
      </c>
      <c r="D254" s="11">
        <v>1988</v>
      </c>
      <c r="E254" s="2">
        <v>39</v>
      </c>
    </row>
    <row r="255" spans="1:5" x14ac:dyDescent="0.25">
      <c r="A255" t="s">
        <v>4</v>
      </c>
      <c r="B255" t="s">
        <v>30</v>
      </c>
      <c r="C255" t="s">
        <v>28</v>
      </c>
      <c r="D255" s="11">
        <v>6734</v>
      </c>
      <c r="E255" s="2">
        <v>123</v>
      </c>
    </row>
    <row r="256" spans="1:5" x14ac:dyDescent="0.25">
      <c r="A256" t="s">
        <v>36</v>
      </c>
      <c r="B256" t="s">
        <v>32</v>
      </c>
      <c r="C256" t="s">
        <v>2</v>
      </c>
      <c r="D256" s="11">
        <v>217</v>
      </c>
      <c r="E256" s="2">
        <v>36</v>
      </c>
    </row>
    <row r="257" spans="1:5" x14ac:dyDescent="0.25">
      <c r="A257" t="s">
        <v>3</v>
      </c>
      <c r="B257" t="s">
        <v>30</v>
      </c>
      <c r="C257" t="s">
        <v>18</v>
      </c>
      <c r="D257" s="11">
        <v>6279</v>
      </c>
      <c r="E257" s="2">
        <v>237</v>
      </c>
    </row>
    <row r="258" spans="1:5" x14ac:dyDescent="0.25">
      <c r="A258" t="s">
        <v>36</v>
      </c>
      <c r="B258" t="s">
        <v>32</v>
      </c>
      <c r="C258" t="s">
        <v>9</v>
      </c>
      <c r="D258" s="11">
        <v>4424</v>
      </c>
      <c r="E258" s="2">
        <v>201</v>
      </c>
    </row>
    <row r="259" spans="1:5" x14ac:dyDescent="0.25">
      <c r="A259" t="s">
        <v>0</v>
      </c>
      <c r="B259" t="s">
        <v>32</v>
      </c>
      <c r="C259" t="s">
        <v>13</v>
      </c>
      <c r="D259" s="11">
        <v>189</v>
      </c>
      <c r="E259" s="2">
        <v>48</v>
      </c>
    </row>
    <row r="260" spans="1:5" x14ac:dyDescent="0.25">
      <c r="A260" t="s">
        <v>3</v>
      </c>
      <c r="B260" t="s">
        <v>31</v>
      </c>
      <c r="C260" t="s">
        <v>18</v>
      </c>
      <c r="D260" s="11">
        <v>490</v>
      </c>
      <c r="E260" s="2">
        <v>84</v>
      </c>
    </row>
    <row r="261" spans="1:5" x14ac:dyDescent="0.25">
      <c r="A261" t="s">
        <v>6</v>
      </c>
      <c r="B261" t="s">
        <v>33</v>
      </c>
      <c r="C261" t="s">
        <v>17</v>
      </c>
      <c r="D261" s="11">
        <v>434</v>
      </c>
      <c r="E261" s="2">
        <v>87</v>
      </c>
    </row>
    <row r="262" spans="1:5" x14ac:dyDescent="0.25">
      <c r="A262" t="s">
        <v>5</v>
      </c>
      <c r="B262" t="s">
        <v>34</v>
      </c>
      <c r="C262" t="s">
        <v>26</v>
      </c>
      <c r="D262" s="11">
        <v>10129</v>
      </c>
      <c r="E262" s="2">
        <v>312</v>
      </c>
    </row>
    <row r="263" spans="1:5" x14ac:dyDescent="0.25">
      <c r="A263" t="s">
        <v>1</v>
      </c>
      <c r="B263" t="s">
        <v>35</v>
      </c>
      <c r="C263" t="s">
        <v>24</v>
      </c>
      <c r="D263" s="11">
        <v>1652</v>
      </c>
      <c r="E263" s="2">
        <v>102</v>
      </c>
    </row>
    <row r="264" spans="1:5" x14ac:dyDescent="0.25">
      <c r="A264" t="s">
        <v>6</v>
      </c>
      <c r="B264" t="s">
        <v>34</v>
      </c>
      <c r="C264" t="s">
        <v>17</v>
      </c>
      <c r="D264" s="11">
        <v>6433</v>
      </c>
      <c r="E264" s="2">
        <v>78</v>
      </c>
    </row>
    <row r="265" spans="1:5" x14ac:dyDescent="0.25">
      <c r="A265" t="s">
        <v>1</v>
      </c>
      <c r="B265" t="s">
        <v>30</v>
      </c>
      <c r="C265" t="s">
        <v>19</v>
      </c>
      <c r="D265" s="11">
        <v>2212</v>
      </c>
      <c r="E265" s="2">
        <v>117</v>
      </c>
    </row>
    <row r="266" spans="1:5" x14ac:dyDescent="0.25">
      <c r="A266" t="s">
        <v>37</v>
      </c>
      <c r="B266" t="s">
        <v>31</v>
      </c>
      <c r="C266" t="s">
        <v>15</v>
      </c>
      <c r="D266" s="11">
        <v>609</v>
      </c>
      <c r="E266" s="2">
        <v>99</v>
      </c>
    </row>
    <row r="267" spans="1:5" x14ac:dyDescent="0.25">
      <c r="A267" t="s">
        <v>36</v>
      </c>
      <c r="B267" t="s">
        <v>31</v>
      </c>
      <c r="C267" t="s">
        <v>20</v>
      </c>
      <c r="D267" s="11">
        <v>1638</v>
      </c>
      <c r="E267" s="2">
        <v>48</v>
      </c>
    </row>
    <row r="268" spans="1:5" x14ac:dyDescent="0.25">
      <c r="A268" t="s">
        <v>5</v>
      </c>
      <c r="B268" t="s">
        <v>30</v>
      </c>
      <c r="C268" t="s">
        <v>11</v>
      </c>
      <c r="D268" s="11">
        <v>3829</v>
      </c>
      <c r="E268" s="2">
        <v>24</v>
      </c>
    </row>
    <row r="269" spans="1:5" x14ac:dyDescent="0.25">
      <c r="A269" t="s">
        <v>36</v>
      </c>
      <c r="B269" t="s">
        <v>35</v>
      </c>
      <c r="C269" t="s">
        <v>11</v>
      </c>
      <c r="D269" s="11">
        <v>5775</v>
      </c>
      <c r="E269" s="2">
        <v>42</v>
      </c>
    </row>
    <row r="270" spans="1:5" x14ac:dyDescent="0.25">
      <c r="A270" t="s">
        <v>4</v>
      </c>
      <c r="B270" t="s">
        <v>31</v>
      </c>
      <c r="C270" t="s">
        <v>16</v>
      </c>
      <c r="D270" s="11">
        <v>1071</v>
      </c>
      <c r="E270" s="2">
        <v>270</v>
      </c>
    </row>
    <row r="271" spans="1:5" x14ac:dyDescent="0.25">
      <c r="A271" t="s">
        <v>6</v>
      </c>
      <c r="B271" t="s">
        <v>32</v>
      </c>
      <c r="C271" t="s">
        <v>19</v>
      </c>
      <c r="D271" s="11">
        <v>5019</v>
      </c>
      <c r="E271" s="2">
        <v>150</v>
      </c>
    </row>
    <row r="272" spans="1:5" x14ac:dyDescent="0.25">
      <c r="A272" t="s">
        <v>0</v>
      </c>
      <c r="B272" t="s">
        <v>33</v>
      </c>
      <c r="C272" t="s">
        <v>11</v>
      </c>
      <c r="D272" s="11">
        <v>2863</v>
      </c>
      <c r="E272" s="2">
        <v>42</v>
      </c>
    </row>
    <row r="273" spans="1:5" x14ac:dyDescent="0.25">
      <c r="A273" t="s">
        <v>36</v>
      </c>
      <c r="B273" t="s">
        <v>31</v>
      </c>
      <c r="C273" t="s">
        <v>25</v>
      </c>
      <c r="D273" s="11">
        <v>1617</v>
      </c>
      <c r="E273" s="2">
        <v>126</v>
      </c>
    </row>
    <row r="274" spans="1:5" x14ac:dyDescent="0.25">
      <c r="A274" t="s">
        <v>4</v>
      </c>
      <c r="B274" t="s">
        <v>33</v>
      </c>
      <c r="C274" t="s">
        <v>22</v>
      </c>
      <c r="D274" s="11">
        <v>6818</v>
      </c>
      <c r="E274" s="2">
        <v>6</v>
      </c>
    </row>
    <row r="275" spans="1:5" x14ac:dyDescent="0.25">
      <c r="A275" t="s">
        <v>1</v>
      </c>
      <c r="B275" t="s">
        <v>31</v>
      </c>
      <c r="C275" t="s">
        <v>11</v>
      </c>
      <c r="D275" s="11">
        <v>6657</v>
      </c>
      <c r="E275" s="2">
        <v>276</v>
      </c>
    </row>
    <row r="276" spans="1:5" x14ac:dyDescent="0.25">
      <c r="A276" t="s">
        <v>1</v>
      </c>
      <c r="B276" t="s">
        <v>30</v>
      </c>
      <c r="C276" t="s">
        <v>13</v>
      </c>
      <c r="D276" s="11">
        <v>2919</v>
      </c>
      <c r="E276" s="2">
        <v>93</v>
      </c>
    </row>
    <row r="277" spans="1:5" x14ac:dyDescent="0.25">
      <c r="A277" t="s">
        <v>0</v>
      </c>
      <c r="B277" t="s">
        <v>32</v>
      </c>
      <c r="C277" t="s">
        <v>27</v>
      </c>
      <c r="D277" s="11">
        <v>3094</v>
      </c>
      <c r="E277" s="2">
        <v>246</v>
      </c>
    </row>
    <row r="278" spans="1:5" x14ac:dyDescent="0.25">
      <c r="A278" t="s">
        <v>4</v>
      </c>
      <c r="B278" t="s">
        <v>35</v>
      </c>
      <c r="C278" t="s">
        <v>20</v>
      </c>
      <c r="D278" s="11">
        <v>2989</v>
      </c>
      <c r="E278" s="2">
        <v>3</v>
      </c>
    </row>
    <row r="279" spans="1:5" x14ac:dyDescent="0.25">
      <c r="A279" t="s">
        <v>6</v>
      </c>
      <c r="B279" t="s">
        <v>34</v>
      </c>
      <c r="C279" t="s">
        <v>23</v>
      </c>
      <c r="D279" s="11">
        <v>2268</v>
      </c>
      <c r="E279" s="2">
        <v>63</v>
      </c>
    </row>
    <row r="280" spans="1:5" x14ac:dyDescent="0.25">
      <c r="A280" t="s">
        <v>3</v>
      </c>
      <c r="B280" t="s">
        <v>31</v>
      </c>
      <c r="C280" t="s">
        <v>27</v>
      </c>
      <c r="D280" s="11">
        <v>4753</v>
      </c>
      <c r="E280" s="2">
        <v>246</v>
      </c>
    </row>
    <row r="281" spans="1:5" x14ac:dyDescent="0.25">
      <c r="A281" t="s">
        <v>0</v>
      </c>
      <c r="B281" t="s">
        <v>30</v>
      </c>
      <c r="C281" t="s">
        <v>15</v>
      </c>
      <c r="D281" s="11">
        <v>7511</v>
      </c>
      <c r="E281" s="2">
        <v>120</v>
      </c>
    </row>
    <row r="282" spans="1:5" x14ac:dyDescent="0.25">
      <c r="A282" t="s">
        <v>0</v>
      </c>
      <c r="B282" t="s">
        <v>34</v>
      </c>
      <c r="C282" t="s">
        <v>27</v>
      </c>
      <c r="D282" s="11">
        <v>4326</v>
      </c>
      <c r="E282" s="2">
        <v>348</v>
      </c>
    </row>
    <row r="283" spans="1:5" x14ac:dyDescent="0.25">
      <c r="A283" t="s">
        <v>37</v>
      </c>
      <c r="B283" t="s">
        <v>30</v>
      </c>
      <c r="C283" t="s">
        <v>19</v>
      </c>
      <c r="D283" s="11">
        <v>4935</v>
      </c>
      <c r="E283" s="2">
        <v>126</v>
      </c>
    </row>
    <row r="284" spans="1:5" x14ac:dyDescent="0.25">
      <c r="A284" t="s">
        <v>4</v>
      </c>
      <c r="B284" t="s">
        <v>31</v>
      </c>
      <c r="C284" t="s">
        <v>26</v>
      </c>
      <c r="D284" s="11">
        <v>4781</v>
      </c>
      <c r="E284" s="2">
        <v>123</v>
      </c>
    </row>
    <row r="285" spans="1:5" x14ac:dyDescent="0.25">
      <c r="A285" t="s">
        <v>3</v>
      </c>
      <c r="B285" t="s">
        <v>34</v>
      </c>
      <c r="C285" t="s">
        <v>21</v>
      </c>
      <c r="D285" s="11">
        <v>7483</v>
      </c>
      <c r="E285" s="2">
        <v>45</v>
      </c>
    </row>
    <row r="286" spans="1:5" x14ac:dyDescent="0.25">
      <c r="A286" t="s">
        <v>8</v>
      </c>
      <c r="B286" t="s">
        <v>34</v>
      </c>
      <c r="C286" t="s">
        <v>2</v>
      </c>
      <c r="D286" s="11">
        <v>6860</v>
      </c>
      <c r="E286" s="2">
        <v>126</v>
      </c>
    </row>
    <row r="287" spans="1:5" x14ac:dyDescent="0.25">
      <c r="A287" t="s">
        <v>36</v>
      </c>
      <c r="B287" t="s">
        <v>33</v>
      </c>
      <c r="C287" t="s">
        <v>25</v>
      </c>
      <c r="D287" s="11">
        <v>9002</v>
      </c>
      <c r="E287" s="2">
        <v>72</v>
      </c>
    </row>
    <row r="288" spans="1:5" x14ac:dyDescent="0.25">
      <c r="A288" t="s">
        <v>4</v>
      </c>
      <c r="B288" t="s">
        <v>32</v>
      </c>
      <c r="C288" t="s">
        <v>25</v>
      </c>
      <c r="D288" s="11">
        <v>1400</v>
      </c>
      <c r="E288" s="2">
        <v>135</v>
      </c>
    </row>
    <row r="289" spans="1:5" x14ac:dyDescent="0.25">
      <c r="A289" t="s">
        <v>8</v>
      </c>
      <c r="B289" t="s">
        <v>30</v>
      </c>
      <c r="C289" t="s">
        <v>18</v>
      </c>
      <c r="D289" s="11">
        <v>4053</v>
      </c>
      <c r="E289" s="2">
        <v>24</v>
      </c>
    </row>
    <row r="290" spans="1:5" x14ac:dyDescent="0.25">
      <c r="A290" t="s">
        <v>5</v>
      </c>
      <c r="B290" t="s">
        <v>32</v>
      </c>
      <c r="C290" t="s">
        <v>27</v>
      </c>
      <c r="D290" s="11">
        <v>2149</v>
      </c>
      <c r="E290" s="2">
        <v>117</v>
      </c>
    </row>
    <row r="291" spans="1:5" x14ac:dyDescent="0.25">
      <c r="A291" t="s">
        <v>1</v>
      </c>
      <c r="B291" t="s">
        <v>35</v>
      </c>
      <c r="C291" t="s">
        <v>25</v>
      </c>
      <c r="D291" s="11">
        <v>3640</v>
      </c>
      <c r="E291" s="2">
        <v>51</v>
      </c>
    </row>
    <row r="292" spans="1:5" x14ac:dyDescent="0.25">
      <c r="A292" t="s">
        <v>0</v>
      </c>
      <c r="B292" t="s">
        <v>35</v>
      </c>
      <c r="C292" t="s">
        <v>19</v>
      </c>
      <c r="D292" s="11">
        <v>630</v>
      </c>
      <c r="E292" s="2">
        <v>36</v>
      </c>
    </row>
    <row r="293" spans="1:5" x14ac:dyDescent="0.25">
      <c r="A293" t="s">
        <v>7</v>
      </c>
      <c r="B293" t="s">
        <v>31</v>
      </c>
      <c r="C293" t="s">
        <v>23</v>
      </c>
      <c r="D293" s="11">
        <v>2429</v>
      </c>
      <c r="E293" s="2">
        <v>144</v>
      </c>
    </row>
    <row r="294" spans="1:5" x14ac:dyDescent="0.25">
      <c r="A294" t="s">
        <v>7</v>
      </c>
      <c r="B294" t="s">
        <v>32</v>
      </c>
      <c r="C294" t="s">
        <v>21</v>
      </c>
      <c r="D294" s="11">
        <v>2142</v>
      </c>
      <c r="E294" s="2">
        <v>114</v>
      </c>
    </row>
    <row r="295" spans="1:5" x14ac:dyDescent="0.25">
      <c r="A295" t="s">
        <v>5</v>
      </c>
      <c r="B295" t="s">
        <v>33</v>
      </c>
      <c r="C295" t="s">
        <v>26</v>
      </c>
      <c r="D295" s="11">
        <v>6454</v>
      </c>
      <c r="E295" s="2">
        <v>54</v>
      </c>
    </row>
    <row r="296" spans="1:5" x14ac:dyDescent="0.25">
      <c r="A296" t="s">
        <v>5</v>
      </c>
      <c r="B296" t="s">
        <v>33</v>
      </c>
      <c r="C296" t="s">
        <v>12</v>
      </c>
      <c r="D296" s="11">
        <v>4487</v>
      </c>
      <c r="E296" s="2">
        <v>333</v>
      </c>
    </row>
    <row r="297" spans="1:5" x14ac:dyDescent="0.25">
      <c r="A297" t="s">
        <v>1</v>
      </c>
      <c r="B297" t="s">
        <v>33</v>
      </c>
      <c r="C297" t="s">
        <v>2</v>
      </c>
      <c r="D297" s="11">
        <v>938</v>
      </c>
      <c r="E297" s="2">
        <v>366</v>
      </c>
    </row>
    <row r="298" spans="1:5" x14ac:dyDescent="0.25">
      <c r="A298" t="s">
        <v>1</v>
      </c>
      <c r="B298" t="s">
        <v>34</v>
      </c>
      <c r="C298" t="s">
        <v>22</v>
      </c>
      <c r="D298" s="11">
        <v>8841</v>
      </c>
      <c r="E298" s="2">
        <v>303</v>
      </c>
    </row>
    <row r="299" spans="1:5" x14ac:dyDescent="0.25">
      <c r="A299" t="s">
        <v>0</v>
      </c>
      <c r="B299" t="s">
        <v>35</v>
      </c>
      <c r="C299" t="s">
        <v>29</v>
      </c>
      <c r="D299" s="11">
        <v>4018</v>
      </c>
      <c r="E299" s="2">
        <v>126</v>
      </c>
    </row>
    <row r="300" spans="1:5" x14ac:dyDescent="0.25">
      <c r="A300" t="s">
        <v>37</v>
      </c>
      <c r="B300" t="s">
        <v>33</v>
      </c>
      <c r="C300" t="s">
        <v>11</v>
      </c>
      <c r="D300" s="11">
        <v>714</v>
      </c>
      <c r="E300" s="2">
        <v>231</v>
      </c>
    </row>
    <row r="301" spans="1:5" x14ac:dyDescent="0.25">
      <c r="A301" t="s">
        <v>7</v>
      </c>
      <c r="B301" t="s">
        <v>34</v>
      </c>
      <c r="C301" t="s">
        <v>21</v>
      </c>
      <c r="D301" s="11">
        <v>3850</v>
      </c>
      <c r="E301" s="2">
        <v>102</v>
      </c>
    </row>
  </sheetData>
  <conditionalFormatting sqref="D2:D3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13" priority="3"/>
    <cfRule type="aboveAverage" dxfId="212" priority="5"/>
  </conditionalFormatting>
  <conditionalFormatting sqref="E2:E30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{54D57DB1-DBA7-498A-85D1-C0378E8B865E}</x14:id>
        </ext>
      </extLst>
    </cfRule>
  </conditionalFormatting>
  <conditionalFormatting sqref="H2:L12">
    <cfRule type="top10" dxfId="211" priority="7" rank="10"/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D57DB1-DBA7-498A-85D1-C0378E8B8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workbookViewId="0">
      <selection activeCell="E3" sqref="E3"/>
    </sheetView>
  </sheetViews>
  <sheetFormatPr defaultRowHeight="15" x14ac:dyDescent="0.25"/>
  <cols>
    <col min="1" max="1" width="12.5703125" bestFit="1" customWidth="1"/>
    <col min="2" max="2" width="14.28515625" customWidth="1"/>
    <col min="3" max="3" width="11" customWidth="1"/>
    <col min="4" max="4" width="9" customWidth="1"/>
    <col min="5" max="5" width="10.5703125" bestFit="1" customWidth="1"/>
  </cols>
  <sheetData>
    <row r="2" spans="2:5" x14ac:dyDescent="0.25">
      <c r="B2" s="24" t="s">
        <v>42</v>
      </c>
      <c r="C2" s="25" t="s">
        <v>40</v>
      </c>
      <c r="D2" s="29"/>
      <c r="E2" s="25" t="s">
        <v>51</v>
      </c>
    </row>
    <row r="3" spans="2:5" x14ac:dyDescent="0.25">
      <c r="B3" s="26" t="s">
        <v>30</v>
      </c>
      <c r="C3" s="27">
        <f>SUMIFS(adat[Összeg],adat[Ország],B3)</f>
        <v>252469</v>
      </c>
      <c r="D3" s="27">
        <f t="shared" ref="D3:D8" si="0">C3</f>
        <v>252469</v>
      </c>
      <c r="E3" s="28">
        <f>SUMIFS(adat[Darabsz],adat[Ország],B3)</f>
        <v>8760</v>
      </c>
    </row>
    <row r="4" spans="2:5" x14ac:dyDescent="0.25">
      <c r="B4" s="32" t="s">
        <v>32</v>
      </c>
      <c r="C4" s="33">
        <f>SUMIFS(adat[Összeg],adat[Ország],B4)</f>
        <v>237944</v>
      </c>
      <c r="D4" s="33">
        <f t="shared" si="0"/>
        <v>237944</v>
      </c>
      <c r="E4" s="34">
        <f>SUMIFS(adat[Darabsz],adat[Ország],B4)</f>
        <v>7302</v>
      </c>
    </row>
    <row r="5" spans="2:5" x14ac:dyDescent="0.25">
      <c r="B5" s="26" t="s">
        <v>33</v>
      </c>
      <c r="C5" s="27">
        <f>SUMIFS(adat[Összeg],adat[Ország],B5)</f>
        <v>218813</v>
      </c>
      <c r="D5" s="27">
        <f t="shared" si="0"/>
        <v>218813</v>
      </c>
      <c r="E5" s="28">
        <f>SUMIFS(adat[Darabsz],adat[Ország],B5)</f>
        <v>7431</v>
      </c>
    </row>
    <row r="6" spans="2:5" x14ac:dyDescent="0.25">
      <c r="B6" s="32" t="s">
        <v>31</v>
      </c>
      <c r="C6" s="33">
        <f>SUMIFS(adat[Összeg],adat[Ország],B6)</f>
        <v>189434</v>
      </c>
      <c r="D6" s="33">
        <f t="shared" si="0"/>
        <v>189434</v>
      </c>
      <c r="E6" s="34">
        <f>SUMIFS(adat[Darabsz],adat[Ország],B6)</f>
        <v>10158</v>
      </c>
    </row>
    <row r="7" spans="2:5" x14ac:dyDescent="0.25">
      <c r="B7" s="26" t="s">
        <v>35</v>
      </c>
      <c r="C7" s="27">
        <f>SUMIFS(adat[Összeg],adat[Ország],B7)</f>
        <v>173530</v>
      </c>
      <c r="D7" s="27">
        <f t="shared" si="0"/>
        <v>173530</v>
      </c>
      <c r="E7" s="28">
        <f>SUMIFS(adat[Darabsz],adat[Ország],B7)</f>
        <v>5745</v>
      </c>
    </row>
    <row r="8" spans="2:5" x14ac:dyDescent="0.25">
      <c r="B8" s="32" t="s">
        <v>34</v>
      </c>
      <c r="C8" s="33">
        <f>SUMIFS(adat[Összeg],adat[Ország],B8)</f>
        <v>168679</v>
      </c>
      <c r="D8" s="33">
        <f t="shared" si="0"/>
        <v>168679</v>
      </c>
      <c r="E8" s="34">
        <f>SUMIFS(adat[Darabsz],adat[Ország],B8)</f>
        <v>6264</v>
      </c>
    </row>
  </sheetData>
  <conditionalFormatting sqref="D3:D8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{EADBB5BB-1D46-4FC5-A8D4-AD52AF622216}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BB5BB-1D46-4FC5-A8D4-AD52AF622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D13" sqref="D13"/>
    </sheetView>
  </sheetViews>
  <sheetFormatPr defaultRowHeight="15" x14ac:dyDescent="0.25"/>
  <cols>
    <col min="1" max="2" width="12.5703125" bestFit="1" customWidth="1"/>
    <col min="3" max="3" width="9.28515625" bestFit="1" customWidth="1"/>
    <col min="4" max="4" width="3.5703125" bestFit="1" customWidth="1"/>
    <col min="5" max="5" width="8.28515625" bestFit="1" customWidth="1"/>
  </cols>
  <sheetData>
    <row r="2" spans="2:5" x14ac:dyDescent="0.25">
      <c r="B2" s="30" t="s">
        <v>53</v>
      </c>
      <c r="C2" s="23" t="s">
        <v>54</v>
      </c>
      <c r="D2" t="s">
        <v>56</v>
      </c>
      <c r="E2" s="23" t="s">
        <v>55</v>
      </c>
    </row>
    <row r="3" spans="2:5" x14ac:dyDescent="0.25">
      <c r="B3" s="31" t="s">
        <v>30</v>
      </c>
      <c r="C3" s="11">
        <v>41559</v>
      </c>
      <c r="D3" s="9">
        <v>41559</v>
      </c>
      <c r="E3" s="9">
        <v>1188</v>
      </c>
    </row>
    <row r="4" spans="2:5" x14ac:dyDescent="0.25">
      <c r="B4" s="31" t="s">
        <v>32</v>
      </c>
      <c r="C4" s="11">
        <v>39620</v>
      </c>
      <c r="D4" s="9">
        <v>39620</v>
      </c>
      <c r="E4" s="9">
        <v>573</v>
      </c>
    </row>
    <row r="5" spans="2:5" x14ac:dyDescent="0.25">
      <c r="B5" s="31" t="s">
        <v>31</v>
      </c>
      <c r="C5" s="11">
        <v>28273</v>
      </c>
      <c r="D5" s="9">
        <v>28273</v>
      </c>
      <c r="E5" s="9">
        <v>912</v>
      </c>
    </row>
    <row r="6" spans="2:5" x14ac:dyDescent="0.25">
      <c r="B6" s="31" t="s">
        <v>34</v>
      </c>
      <c r="C6" s="11">
        <v>25221</v>
      </c>
      <c r="D6" s="9">
        <v>25221</v>
      </c>
      <c r="E6" s="9">
        <v>288</v>
      </c>
    </row>
    <row r="7" spans="2:5" x14ac:dyDescent="0.25">
      <c r="B7" s="31" t="s">
        <v>35</v>
      </c>
      <c r="C7" s="11">
        <v>16548</v>
      </c>
      <c r="D7" s="9">
        <v>16548</v>
      </c>
      <c r="E7" s="9">
        <v>552</v>
      </c>
    </row>
    <row r="8" spans="2:5" x14ac:dyDescent="0.25">
      <c r="B8" s="31" t="s">
        <v>33</v>
      </c>
      <c r="C8" s="11">
        <v>14504</v>
      </c>
      <c r="D8" s="9">
        <v>14504</v>
      </c>
      <c r="E8" s="9">
        <v>156</v>
      </c>
    </row>
  </sheetData>
  <conditionalFormatting pivot="1" sqref="D3:D8">
    <cfRule type="dataBar" priority="1">
      <dataBar showValue="0"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{F30CF104-D5EC-480C-91AA-D6F4FC9663BB}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30CF104-D5EC-480C-91AA-D6F4FC966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D3:D8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21.85546875" bestFit="1" customWidth="1"/>
    <col min="3" max="3" width="7" bestFit="1" customWidth="1"/>
    <col min="4" max="4" width="9.28515625" customWidth="1"/>
  </cols>
  <sheetData>
    <row r="2" spans="2:3" x14ac:dyDescent="0.25">
      <c r="B2" s="37" t="s">
        <v>39</v>
      </c>
      <c r="C2" s="38" t="s">
        <v>58</v>
      </c>
    </row>
    <row r="3" spans="2:3" x14ac:dyDescent="0.25">
      <c r="B3" s="39" t="s">
        <v>11</v>
      </c>
      <c r="C3" s="40">
        <v>44.990867579908674</v>
      </c>
    </row>
    <row r="4" spans="2:3" x14ac:dyDescent="0.25">
      <c r="B4" s="39" t="s">
        <v>29</v>
      </c>
      <c r="C4" s="40">
        <v>37.303128371089535</v>
      </c>
    </row>
    <row r="5" spans="2:3" x14ac:dyDescent="0.25">
      <c r="B5" s="39" t="s">
        <v>20</v>
      </c>
      <c r="C5" s="40">
        <v>33.88697318007663</v>
      </c>
    </row>
    <row r="6" spans="2:3" x14ac:dyDescent="0.25">
      <c r="B6" s="39" t="s">
        <v>22</v>
      </c>
      <c r="C6" s="40">
        <v>32.807189542483663</v>
      </c>
    </row>
    <row r="7" spans="2:3" x14ac:dyDescent="0.25">
      <c r="B7" s="39" t="s">
        <v>18</v>
      </c>
      <c r="C7" s="40">
        <v>32.301656920077974</v>
      </c>
    </row>
    <row r="8" spans="2:3" x14ac:dyDescent="0.25">
      <c r="B8" s="39" t="s">
        <v>28</v>
      </c>
      <c r="C8" s="40">
        <v>31.276401564537156</v>
      </c>
    </row>
    <row r="9" spans="2:3" x14ac:dyDescent="0.25">
      <c r="B9" s="39" t="s">
        <v>19</v>
      </c>
      <c r="C9" s="40">
        <v>31.260485651214129</v>
      </c>
    </row>
    <row r="10" spans="2:3" x14ac:dyDescent="0.25">
      <c r="B10" s="39" t="s">
        <v>14</v>
      </c>
      <c r="C10" s="40">
        <v>29.765981735159816</v>
      </c>
    </row>
    <row r="11" spans="2:3" x14ac:dyDescent="0.25">
      <c r="B11" s="39" t="s">
        <v>17</v>
      </c>
      <c r="C11" s="40">
        <v>28.877675840978593</v>
      </c>
    </row>
    <row r="12" spans="2:3" x14ac:dyDescent="0.25">
      <c r="B12" s="39" t="s">
        <v>12</v>
      </c>
      <c r="C12" s="40">
        <v>28.835190343546891</v>
      </c>
    </row>
    <row r="13" spans="2:3" x14ac:dyDescent="0.25">
      <c r="B13" s="39" t="s">
        <v>13</v>
      </c>
      <c r="C13" s="40">
        <v>27.336336336336338</v>
      </c>
    </row>
    <row r="14" spans="2:3" x14ac:dyDescent="0.25">
      <c r="B14" s="39" t="s">
        <v>21</v>
      </c>
      <c r="C14" s="40">
        <v>27.242165242165242</v>
      </c>
    </row>
    <row r="15" spans="2:3" x14ac:dyDescent="0.25">
      <c r="B15" s="39" t="s">
        <v>9</v>
      </c>
      <c r="C15" s="40">
        <v>25.130781499202552</v>
      </c>
    </row>
    <row r="16" spans="2:3" x14ac:dyDescent="0.25">
      <c r="B16" s="39" t="s">
        <v>16</v>
      </c>
      <c r="C16" s="40">
        <v>24.9143897996357</v>
      </c>
    </row>
    <row r="17" spans="2:3" x14ac:dyDescent="0.25">
      <c r="B17" s="39" t="s">
        <v>26</v>
      </c>
      <c r="C17" s="40">
        <v>23.733047822983583</v>
      </c>
    </row>
    <row r="18" spans="2:3" x14ac:dyDescent="0.25">
      <c r="B18" s="39" t="s">
        <v>27</v>
      </c>
      <c r="C18" s="40">
        <v>23.329174093879978</v>
      </c>
    </row>
    <row r="19" spans="2:3" x14ac:dyDescent="0.25">
      <c r="B19" s="39" t="s">
        <v>23</v>
      </c>
      <c r="C19" s="40">
        <v>23.293427230046948</v>
      </c>
    </row>
    <row r="20" spans="2:3" x14ac:dyDescent="0.25">
      <c r="B20" s="39" t="s">
        <v>15</v>
      </c>
      <c r="C20" s="40">
        <v>22.87525562372188</v>
      </c>
    </row>
    <row r="21" spans="2:3" x14ac:dyDescent="0.25">
      <c r="B21" s="39" t="s">
        <v>24</v>
      </c>
      <c r="C21" s="40">
        <v>22.567196757093857</v>
      </c>
    </row>
    <row r="22" spans="2:3" x14ac:dyDescent="0.25">
      <c r="B22" s="39" t="s">
        <v>2</v>
      </c>
      <c r="C22" s="40">
        <v>21.424648786717754</v>
      </c>
    </row>
    <row r="23" spans="2:3" x14ac:dyDescent="0.25">
      <c r="B23" s="39" t="s">
        <v>10</v>
      </c>
      <c r="C23" s="40">
        <v>21.356577645895154</v>
      </c>
    </row>
    <row r="24" spans="2:3" x14ac:dyDescent="0.25">
      <c r="B24" s="39" t="s">
        <v>25</v>
      </c>
      <c r="C24" s="40">
        <v>19.492271505376344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Q302"/>
  <sheetViews>
    <sheetView topLeftCell="A4" workbookViewId="0">
      <selection activeCell="M11" sqref="M11"/>
    </sheetView>
  </sheetViews>
  <sheetFormatPr defaultRowHeight="15" x14ac:dyDescent="0.25"/>
  <cols>
    <col min="13" max="13" width="16" bestFit="1" customWidth="1"/>
    <col min="14" max="14" width="12.5703125" bestFit="1" customWidth="1"/>
    <col min="15" max="15" width="21.85546875" bestFit="1" customWidth="1"/>
  </cols>
  <sheetData>
    <row r="2" spans="13:17" x14ac:dyDescent="0.25">
      <c r="M2" s="7"/>
      <c r="N2" s="3"/>
      <c r="O2" s="3"/>
      <c r="P2" s="10"/>
      <c r="Q2" s="4"/>
    </row>
    <row r="3" spans="13:17" x14ac:dyDescent="0.25">
      <c r="M3" s="8"/>
      <c r="P3" s="11"/>
      <c r="Q3" s="2"/>
    </row>
    <row r="4" spans="13:17" x14ac:dyDescent="0.25">
      <c r="M4" s="6"/>
      <c r="P4" s="11"/>
      <c r="Q4" s="2"/>
    </row>
    <row r="5" spans="13:17" x14ac:dyDescent="0.25">
      <c r="P5" s="11"/>
      <c r="Q5" s="2"/>
    </row>
    <row r="6" spans="13:17" x14ac:dyDescent="0.25">
      <c r="P6" s="11"/>
      <c r="Q6" s="2"/>
    </row>
    <row r="7" spans="13:17" x14ac:dyDescent="0.25">
      <c r="P7" s="11"/>
      <c r="Q7" s="2"/>
    </row>
    <row r="8" spans="13:17" x14ac:dyDescent="0.25">
      <c r="P8" s="11"/>
      <c r="Q8" s="2"/>
    </row>
    <row r="9" spans="13:17" x14ac:dyDescent="0.25">
      <c r="P9" s="11"/>
      <c r="Q9" s="2"/>
    </row>
    <row r="10" spans="13:17" x14ac:dyDescent="0.25">
      <c r="P10" s="11"/>
      <c r="Q10" s="2"/>
    </row>
    <row r="11" spans="13:17" x14ac:dyDescent="0.25">
      <c r="P11" s="11"/>
      <c r="Q11" s="2"/>
    </row>
    <row r="12" spans="13:17" x14ac:dyDescent="0.25">
      <c r="P12" s="11"/>
      <c r="Q12" s="2"/>
    </row>
    <row r="13" spans="13:17" x14ac:dyDescent="0.25">
      <c r="P13" s="11"/>
      <c r="Q13" s="2"/>
    </row>
    <row r="14" spans="13:17" x14ac:dyDescent="0.25">
      <c r="P14" s="11"/>
      <c r="Q14" s="2"/>
    </row>
    <row r="15" spans="13:17" x14ac:dyDescent="0.25">
      <c r="P15" s="11"/>
      <c r="Q15" s="2"/>
    </row>
    <row r="16" spans="13:17" x14ac:dyDescent="0.25">
      <c r="P16" s="11"/>
      <c r="Q16" s="2"/>
    </row>
    <row r="17" spans="16:17" x14ac:dyDescent="0.25">
      <c r="P17" s="11"/>
      <c r="Q17" s="2"/>
    </row>
    <row r="18" spans="16:17" x14ac:dyDescent="0.25">
      <c r="P18" s="11"/>
      <c r="Q18" s="2"/>
    </row>
    <row r="19" spans="16:17" x14ac:dyDescent="0.25">
      <c r="P19" s="11"/>
      <c r="Q19" s="2"/>
    </row>
    <row r="20" spans="16:17" x14ac:dyDescent="0.25">
      <c r="P20" s="11"/>
      <c r="Q20" s="2"/>
    </row>
    <row r="21" spans="16:17" x14ac:dyDescent="0.25">
      <c r="P21" s="11"/>
      <c r="Q21" s="2"/>
    </row>
    <row r="22" spans="16:17" x14ac:dyDescent="0.25">
      <c r="P22" s="11"/>
      <c r="Q22" s="2"/>
    </row>
    <row r="23" spans="16:17" x14ac:dyDescent="0.25">
      <c r="P23" s="11"/>
      <c r="Q23" s="2"/>
    </row>
    <row r="24" spans="16:17" x14ac:dyDescent="0.25">
      <c r="P24" s="11"/>
      <c r="Q24" s="2"/>
    </row>
    <row r="25" spans="16:17" x14ac:dyDescent="0.25">
      <c r="P25" s="11"/>
      <c r="Q25" s="2"/>
    </row>
    <row r="26" spans="16:17" x14ac:dyDescent="0.25">
      <c r="P26" s="11"/>
      <c r="Q26" s="2"/>
    </row>
    <row r="27" spans="16:17" x14ac:dyDescent="0.25">
      <c r="P27" s="11"/>
      <c r="Q27" s="2"/>
    </row>
    <row r="28" spans="16:17" x14ac:dyDescent="0.25">
      <c r="P28" s="11"/>
      <c r="Q28" s="2"/>
    </row>
    <row r="29" spans="16:17" x14ac:dyDescent="0.25">
      <c r="P29" s="11"/>
      <c r="Q29" s="2"/>
    </row>
    <row r="30" spans="16:17" x14ac:dyDescent="0.25">
      <c r="P30" s="11"/>
      <c r="Q30" s="2"/>
    </row>
    <row r="31" spans="16:17" x14ac:dyDescent="0.25">
      <c r="P31" s="11"/>
      <c r="Q31" s="2"/>
    </row>
    <row r="32" spans="16:17" x14ac:dyDescent="0.25">
      <c r="P32" s="11"/>
      <c r="Q32" s="2"/>
    </row>
    <row r="33" spans="16:17" x14ac:dyDescent="0.25">
      <c r="P33" s="11"/>
      <c r="Q33" s="2"/>
    </row>
    <row r="34" spans="16:17" x14ac:dyDescent="0.25">
      <c r="P34" s="11"/>
      <c r="Q34" s="2"/>
    </row>
    <row r="35" spans="16:17" x14ac:dyDescent="0.25">
      <c r="P35" s="11"/>
      <c r="Q35" s="2"/>
    </row>
    <row r="36" spans="16:17" x14ac:dyDescent="0.25">
      <c r="P36" s="11"/>
      <c r="Q36" s="2"/>
    </row>
    <row r="37" spans="16:17" x14ac:dyDescent="0.25">
      <c r="P37" s="11"/>
      <c r="Q37" s="2"/>
    </row>
    <row r="38" spans="16:17" x14ac:dyDescent="0.25">
      <c r="P38" s="11"/>
      <c r="Q38" s="2"/>
    </row>
    <row r="39" spans="16:17" x14ac:dyDescent="0.25">
      <c r="P39" s="11"/>
      <c r="Q39" s="2"/>
    </row>
    <row r="40" spans="16:17" x14ac:dyDescent="0.25">
      <c r="P40" s="11"/>
      <c r="Q40" s="2"/>
    </row>
    <row r="41" spans="16:17" x14ac:dyDescent="0.25">
      <c r="P41" s="11"/>
      <c r="Q41" s="2"/>
    </row>
    <row r="42" spans="16:17" x14ac:dyDescent="0.25">
      <c r="P42" s="11"/>
      <c r="Q42" s="2"/>
    </row>
    <row r="43" spans="16:17" x14ac:dyDescent="0.25">
      <c r="P43" s="11"/>
      <c r="Q43" s="2"/>
    </row>
    <row r="44" spans="16:17" x14ac:dyDescent="0.25">
      <c r="P44" s="11"/>
      <c r="Q44" s="2"/>
    </row>
    <row r="45" spans="16:17" x14ac:dyDescent="0.25">
      <c r="P45" s="11"/>
      <c r="Q45" s="2"/>
    </row>
    <row r="46" spans="16:17" x14ac:dyDescent="0.25">
      <c r="P46" s="11"/>
      <c r="Q46" s="2"/>
    </row>
    <row r="47" spans="16:17" x14ac:dyDescent="0.25">
      <c r="P47" s="11"/>
      <c r="Q47" s="2"/>
    </row>
    <row r="48" spans="16:17" x14ac:dyDescent="0.25">
      <c r="P48" s="11"/>
      <c r="Q48" s="2"/>
    </row>
    <row r="49" spans="16:17" x14ac:dyDescent="0.25">
      <c r="P49" s="11"/>
      <c r="Q49" s="2"/>
    </row>
    <row r="50" spans="16:17" x14ac:dyDescent="0.25">
      <c r="P50" s="11"/>
      <c r="Q50" s="2"/>
    </row>
    <row r="51" spans="16:17" x14ac:dyDescent="0.25">
      <c r="P51" s="11"/>
      <c r="Q51" s="2"/>
    </row>
    <row r="52" spans="16:17" x14ac:dyDescent="0.25">
      <c r="P52" s="11"/>
      <c r="Q52" s="2"/>
    </row>
    <row r="53" spans="16:17" x14ac:dyDescent="0.25">
      <c r="P53" s="11"/>
      <c r="Q53" s="2"/>
    </row>
    <row r="54" spans="16:17" x14ac:dyDescent="0.25">
      <c r="P54" s="11"/>
      <c r="Q54" s="2"/>
    </row>
    <row r="55" spans="16:17" x14ac:dyDescent="0.25">
      <c r="P55" s="11"/>
      <c r="Q55" s="2"/>
    </row>
    <row r="56" spans="16:17" x14ac:dyDescent="0.25">
      <c r="P56" s="11"/>
      <c r="Q56" s="2"/>
    </row>
    <row r="57" spans="16:17" x14ac:dyDescent="0.25">
      <c r="P57" s="11"/>
      <c r="Q57" s="2"/>
    </row>
    <row r="58" spans="16:17" x14ac:dyDescent="0.25">
      <c r="P58" s="11"/>
      <c r="Q58" s="2"/>
    </row>
    <row r="59" spans="16:17" x14ac:dyDescent="0.25">
      <c r="P59" s="11"/>
      <c r="Q59" s="2"/>
    </row>
    <row r="60" spans="16:17" x14ac:dyDescent="0.25">
      <c r="P60" s="11"/>
      <c r="Q60" s="2"/>
    </row>
    <row r="61" spans="16:17" x14ac:dyDescent="0.25">
      <c r="P61" s="11"/>
      <c r="Q61" s="2"/>
    </row>
    <row r="62" spans="16:17" x14ac:dyDescent="0.25">
      <c r="P62" s="11"/>
      <c r="Q62" s="2"/>
    </row>
    <row r="63" spans="16:17" x14ac:dyDescent="0.25">
      <c r="P63" s="11"/>
      <c r="Q63" s="2"/>
    </row>
    <row r="64" spans="16:17" x14ac:dyDescent="0.25">
      <c r="P64" s="11"/>
      <c r="Q64" s="2"/>
    </row>
    <row r="65" spans="16:17" x14ac:dyDescent="0.25">
      <c r="P65" s="11"/>
      <c r="Q65" s="2"/>
    </row>
    <row r="66" spans="16:17" x14ac:dyDescent="0.25">
      <c r="P66" s="11"/>
      <c r="Q66" s="2"/>
    </row>
    <row r="67" spans="16:17" x14ac:dyDescent="0.25">
      <c r="P67" s="11"/>
      <c r="Q67" s="2"/>
    </row>
    <row r="68" spans="16:17" x14ac:dyDescent="0.25">
      <c r="P68" s="11"/>
      <c r="Q68" s="2"/>
    </row>
    <row r="69" spans="16:17" x14ac:dyDescent="0.25">
      <c r="P69" s="11"/>
      <c r="Q69" s="2"/>
    </row>
    <row r="70" spans="16:17" x14ac:dyDescent="0.25">
      <c r="P70" s="11"/>
      <c r="Q70" s="2"/>
    </row>
    <row r="71" spans="16:17" x14ac:dyDescent="0.25">
      <c r="P71" s="11"/>
      <c r="Q71" s="2"/>
    </row>
    <row r="72" spans="16:17" x14ac:dyDescent="0.25">
      <c r="P72" s="11"/>
      <c r="Q72" s="2"/>
    </row>
    <row r="73" spans="16:17" x14ac:dyDescent="0.25">
      <c r="P73" s="11"/>
      <c r="Q73" s="2"/>
    </row>
    <row r="74" spans="16:17" x14ac:dyDescent="0.25">
      <c r="P74" s="11"/>
      <c r="Q74" s="2"/>
    </row>
    <row r="75" spans="16:17" x14ac:dyDescent="0.25">
      <c r="P75" s="11"/>
      <c r="Q75" s="2"/>
    </row>
    <row r="76" spans="16:17" x14ac:dyDescent="0.25">
      <c r="P76" s="11"/>
      <c r="Q76" s="2"/>
    </row>
    <row r="77" spans="16:17" x14ac:dyDescent="0.25">
      <c r="P77" s="11"/>
      <c r="Q77" s="2"/>
    </row>
    <row r="78" spans="16:17" x14ac:dyDescent="0.25">
      <c r="P78" s="11"/>
      <c r="Q78" s="2"/>
    </row>
    <row r="79" spans="16:17" x14ac:dyDescent="0.25">
      <c r="P79" s="11"/>
      <c r="Q79" s="2"/>
    </row>
    <row r="80" spans="16:17" x14ac:dyDescent="0.25">
      <c r="P80" s="11"/>
      <c r="Q80" s="2"/>
    </row>
    <row r="81" spans="16:17" x14ac:dyDescent="0.25">
      <c r="P81" s="11"/>
      <c r="Q81" s="2"/>
    </row>
    <row r="82" spans="16:17" x14ac:dyDescent="0.25">
      <c r="P82" s="11"/>
      <c r="Q82" s="2"/>
    </row>
    <row r="83" spans="16:17" x14ac:dyDescent="0.25">
      <c r="P83" s="11"/>
      <c r="Q83" s="2"/>
    </row>
    <row r="84" spans="16:17" x14ac:dyDescent="0.25">
      <c r="P84" s="11"/>
      <c r="Q84" s="2"/>
    </row>
    <row r="85" spans="16:17" x14ac:dyDescent="0.25">
      <c r="P85" s="11"/>
      <c r="Q85" s="2"/>
    </row>
    <row r="86" spans="16:17" x14ac:dyDescent="0.25">
      <c r="P86" s="11"/>
      <c r="Q86" s="2"/>
    </row>
    <row r="87" spans="16:17" x14ac:dyDescent="0.25">
      <c r="P87" s="11"/>
      <c r="Q87" s="2"/>
    </row>
    <row r="88" spans="16:17" x14ac:dyDescent="0.25">
      <c r="P88" s="11"/>
      <c r="Q88" s="2"/>
    </row>
    <row r="89" spans="16:17" x14ac:dyDescent="0.25">
      <c r="P89" s="11"/>
      <c r="Q89" s="2"/>
    </row>
    <row r="90" spans="16:17" x14ac:dyDescent="0.25">
      <c r="P90" s="11"/>
      <c r="Q90" s="2"/>
    </row>
    <row r="91" spans="16:17" x14ac:dyDescent="0.25">
      <c r="P91" s="11"/>
      <c r="Q91" s="2"/>
    </row>
    <row r="92" spans="16:17" x14ac:dyDescent="0.25">
      <c r="P92" s="11"/>
      <c r="Q92" s="2"/>
    </row>
    <row r="93" spans="16:17" x14ac:dyDescent="0.25">
      <c r="P93" s="11"/>
      <c r="Q93" s="2"/>
    </row>
    <row r="94" spans="16:17" x14ac:dyDescent="0.25">
      <c r="P94" s="11"/>
      <c r="Q94" s="2"/>
    </row>
    <row r="95" spans="16:17" x14ac:dyDescent="0.25">
      <c r="P95" s="11"/>
      <c r="Q95" s="2"/>
    </row>
    <row r="96" spans="16:17" x14ac:dyDescent="0.25">
      <c r="P96" s="11"/>
      <c r="Q96" s="2"/>
    </row>
    <row r="97" spans="16:17" x14ac:dyDescent="0.25">
      <c r="P97" s="11"/>
      <c r="Q97" s="2"/>
    </row>
    <row r="98" spans="16:17" x14ac:dyDescent="0.25">
      <c r="P98" s="11"/>
      <c r="Q98" s="2"/>
    </row>
    <row r="99" spans="16:17" x14ac:dyDescent="0.25">
      <c r="P99" s="11"/>
      <c r="Q99" s="2"/>
    </row>
    <row r="100" spans="16:17" x14ac:dyDescent="0.25">
      <c r="P100" s="11"/>
      <c r="Q100" s="2"/>
    </row>
    <row r="101" spans="16:17" x14ac:dyDescent="0.25">
      <c r="P101" s="11"/>
      <c r="Q101" s="2"/>
    </row>
    <row r="102" spans="16:17" x14ac:dyDescent="0.25">
      <c r="P102" s="11"/>
      <c r="Q102" s="2"/>
    </row>
    <row r="103" spans="16:17" x14ac:dyDescent="0.25">
      <c r="P103" s="11"/>
      <c r="Q103" s="2"/>
    </row>
    <row r="104" spans="16:17" x14ac:dyDescent="0.25">
      <c r="P104" s="11"/>
      <c r="Q104" s="2"/>
    </row>
    <row r="105" spans="16:17" x14ac:dyDescent="0.25">
      <c r="P105" s="11"/>
      <c r="Q105" s="2"/>
    </row>
    <row r="106" spans="16:17" x14ac:dyDescent="0.25">
      <c r="P106" s="11"/>
      <c r="Q106" s="2"/>
    </row>
    <row r="107" spans="16:17" x14ac:dyDescent="0.25">
      <c r="P107" s="11"/>
      <c r="Q107" s="2"/>
    </row>
    <row r="108" spans="16:17" x14ac:dyDescent="0.25">
      <c r="P108" s="11"/>
      <c r="Q108" s="2"/>
    </row>
    <row r="109" spans="16:17" x14ac:dyDescent="0.25">
      <c r="P109" s="11"/>
      <c r="Q109" s="2"/>
    </row>
    <row r="110" spans="16:17" x14ac:dyDescent="0.25">
      <c r="P110" s="11"/>
      <c r="Q110" s="2"/>
    </row>
    <row r="111" spans="16:17" x14ac:dyDescent="0.25">
      <c r="P111" s="11"/>
      <c r="Q111" s="2"/>
    </row>
    <row r="112" spans="16:17" x14ac:dyDescent="0.25">
      <c r="P112" s="11"/>
      <c r="Q112" s="2"/>
    </row>
    <row r="113" spans="16:17" x14ac:dyDescent="0.25">
      <c r="P113" s="11"/>
      <c r="Q113" s="2"/>
    </row>
    <row r="114" spans="16:17" x14ac:dyDescent="0.25">
      <c r="P114" s="11"/>
      <c r="Q114" s="2"/>
    </row>
    <row r="115" spans="16:17" x14ac:dyDescent="0.25">
      <c r="P115" s="11"/>
      <c r="Q115" s="2"/>
    </row>
    <row r="116" spans="16:17" x14ac:dyDescent="0.25">
      <c r="P116" s="11"/>
      <c r="Q116" s="2"/>
    </row>
    <row r="117" spans="16:17" x14ac:dyDescent="0.25">
      <c r="P117" s="11"/>
      <c r="Q117" s="2"/>
    </row>
    <row r="118" spans="16:17" x14ac:dyDescent="0.25">
      <c r="P118" s="11"/>
      <c r="Q118" s="2"/>
    </row>
    <row r="119" spans="16:17" x14ac:dyDescent="0.25">
      <c r="P119" s="11"/>
      <c r="Q119" s="2"/>
    </row>
    <row r="120" spans="16:17" x14ac:dyDescent="0.25">
      <c r="P120" s="11"/>
      <c r="Q120" s="2"/>
    </row>
    <row r="121" spans="16:17" x14ac:dyDescent="0.25">
      <c r="P121" s="11"/>
      <c r="Q121" s="2"/>
    </row>
    <row r="122" spans="16:17" x14ac:dyDescent="0.25">
      <c r="P122" s="11"/>
      <c r="Q122" s="2"/>
    </row>
    <row r="123" spans="16:17" x14ac:dyDescent="0.25">
      <c r="P123" s="11"/>
      <c r="Q123" s="2"/>
    </row>
    <row r="124" spans="16:17" x14ac:dyDescent="0.25">
      <c r="P124" s="11"/>
      <c r="Q124" s="2"/>
    </row>
    <row r="125" spans="16:17" x14ac:dyDescent="0.25">
      <c r="P125" s="11"/>
      <c r="Q125" s="2"/>
    </row>
    <row r="126" spans="16:17" x14ac:dyDescent="0.25">
      <c r="P126" s="11"/>
      <c r="Q126" s="2"/>
    </row>
    <row r="127" spans="16:17" x14ac:dyDescent="0.25">
      <c r="P127" s="11"/>
      <c r="Q127" s="2"/>
    </row>
    <row r="128" spans="16:17" x14ac:dyDescent="0.25">
      <c r="P128" s="11"/>
      <c r="Q128" s="2"/>
    </row>
    <row r="129" spans="16:17" x14ac:dyDescent="0.25">
      <c r="P129" s="11"/>
      <c r="Q129" s="2"/>
    </row>
    <row r="130" spans="16:17" x14ac:dyDescent="0.25">
      <c r="P130" s="11"/>
      <c r="Q130" s="2"/>
    </row>
    <row r="131" spans="16:17" x14ac:dyDescent="0.25">
      <c r="P131" s="11"/>
      <c r="Q131" s="2"/>
    </row>
    <row r="132" spans="16:17" x14ac:dyDescent="0.25">
      <c r="P132" s="11"/>
      <c r="Q132" s="2"/>
    </row>
    <row r="133" spans="16:17" x14ac:dyDescent="0.25">
      <c r="P133" s="11"/>
      <c r="Q133" s="2"/>
    </row>
    <row r="134" spans="16:17" x14ac:dyDescent="0.25">
      <c r="P134" s="11"/>
      <c r="Q134" s="2"/>
    </row>
    <row r="135" spans="16:17" x14ac:dyDescent="0.25">
      <c r="P135" s="11"/>
      <c r="Q135" s="2"/>
    </row>
    <row r="136" spans="16:17" x14ac:dyDescent="0.25">
      <c r="P136" s="11"/>
      <c r="Q136" s="2"/>
    </row>
    <row r="137" spans="16:17" x14ac:dyDescent="0.25">
      <c r="P137" s="11"/>
      <c r="Q137" s="2"/>
    </row>
    <row r="138" spans="16:17" x14ac:dyDescent="0.25">
      <c r="P138" s="11"/>
      <c r="Q138" s="2"/>
    </row>
    <row r="139" spans="16:17" x14ac:dyDescent="0.25">
      <c r="P139" s="11"/>
      <c r="Q139" s="2"/>
    </row>
    <row r="140" spans="16:17" x14ac:dyDescent="0.25">
      <c r="P140" s="11"/>
      <c r="Q140" s="2"/>
    </row>
    <row r="141" spans="16:17" x14ac:dyDescent="0.25">
      <c r="P141" s="11"/>
      <c r="Q141" s="2"/>
    </row>
    <row r="142" spans="16:17" x14ac:dyDescent="0.25">
      <c r="P142" s="11"/>
      <c r="Q142" s="2"/>
    </row>
    <row r="143" spans="16:17" x14ac:dyDescent="0.25">
      <c r="P143" s="11"/>
      <c r="Q143" s="2"/>
    </row>
    <row r="144" spans="16:17" x14ac:dyDescent="0.25">
      <c r="P144" s="11"/>
      <c r="Q144" s="2"/>
    </row>
    <row r="145" spans="16:17" x14ac:dyDescent="0.25">
      <c r="P145" s="11"/>
      <c r="Q145" s="2"/>
    </row>
    <row r="146" spans="16:17" x14ac:dyDescent="0.25">
      <c r="P146" s="11"/>
      <c r="Q146" s="2"/>
    </row>
    <row r="147" spans="16:17" x14ac:dyDescent="0.25">
      <c r="P147" s="11"/>
      <c r="Q147" s="2"/>
    </row>
    <row r="148" spans="16:17" x14ac:dyDescent="0.25">
      <c r="P148" s="11"/>
      <c r="Q148" s="2"/>
    </row>
    <row r="149" spans="16:17" x14ac:dyDescent="0.25">
      <c r="P149" s="11"/>
      <c r="Q149" s="2"/>
    </row>
    <row r="150" spans="16:17" x14ac:dyDescent="0.25">
      <c r="P150" s="11"/>
      <c r="Q150" s="2"/>
    </row>
    <row r="151" spans="16:17" x14ac:dyDescent="0.25">
      <c r="P151" s="11"/>
      <c r="Q151" s="2"/>
    </row>
    <row r="152" spans="16:17" x14ac:dyDescent="0.25">
      <c r="P152" s="11"/>
      <c r="Q152" s="2"/>
    </row>
    <row r="153" spans="16:17" x14ac:dyDescent="0.25">
      <c r="P153" s="11"/>
      <c r="Q153" s="2"/>
    </row>
    <row r="154" spans="16:17" x14ac:dyDescent="0.25">
      <c r="P154" s="11"/>
      <c r="Q154" s="2"/>
    </row>
    <row r="155" spans="16:17" x14ac:dyDescent="0.25">
      <c r="P155" s="11"/>
      <c r="Q155" s="2"/>
    </row>
    <row r="156" spans="16:17" x14ac:dyDescent="0.25">
      <c r="P156" s="11"/>
      <c r="Q156" s="2"/>
    </row>
    <row r="157" spans="16:17" x14ac:dyDescent="0.25">
      <c r="P157" s="11"/>
      <c r="Q157" s="2"/>
    </row>
    <row r="158" spans="16:17" x14ac:dyDescent="0.25">
      <c r="P158" s="11"/>
      <c r="Q158" s="2"/>
    </row>
    <row r="159" spans="16:17" x14ac:dyDescent="0.25">
      <c r="P159" s="11"/>
      <c r="Q159" s="2"/>
    </row>
    <row r="160" spans="16:17" x14ac:dyDescent="0.25">
      <c r="P160" s="11"/>
      <c r="Q160" s="2"/>
    </row>
    <row r="161" spans="16:17" x14ac:dyDescent="0.25">
      <c r="P161" s="11"/>
      <c r="Q161" s="2"/>
    </row>
    <row r="162" spans="16:17" x14ac:dyDescent="0.25">
      <c r="P162" s="11"/>
      <c r="Q162" s="2"/>
    </row>
    <row r="163" spans="16:17" x14ac:dyDescent="0.25">
      <c r="P163" s="11"/>
      <c r="Q163" s="2"/>
    </row>
    <row r="164" spans="16:17" x14ac:dyDescent="0.25">
      <c r="P164" s="11"/>
      <c r="Q164" s="2"/>
    </row>
    <row r="165" spans="16:17" x14ac:dyDescent="0.25">
      <c r="P165" s="11"/>
      <c r="Q165" s="2"/>
    </row>
    <row r="166" spans="16:17" x14ac:dyDescent="0.25">
      <c r="P166" s="11"/>
      <c r="Q166" s="2"/>
    </row>
    <row r="167" spans="16:17" x14ac:dyDescent="0.25">
      <c r="P167" s="11"/>
      <c r="Q167" s="2"/>
    </row>
    <row r="168" spans="16:17" x14ac:dyDescent="0.25">
      <c r="P168" s="11"/>
      <c r="Q168" s="2"/>
    </row>
    <row r="169" spans="16:17" x14ac:dyDescent="0.25">
      <c r="P169" s="11"/>
      <c r="Q169" s="2"/>
    </row>
    <row r="170" spans="16:17" x14ac:dyDescent="0.25">
      <c r="P170" s="11"/>
      <c r="Q170" s="2"/>
    </row>
    <row r="171" spans="16:17" x14ac:dyDescent="0.25">
      <c r="P171" s="11"/>
      <c r="Q171" s="2"/>
    </row>
    <row r="172" spans="16:17" x14ac:dyDescent="0.25">
      <c r="P172" s="11"/>
      <c r="Q172" s="2"/>
    </row>
    <row r="173" spans="16:17" x14ac:dyDescent="0.25">
      <c r="P173" s="11"/>
      <c r="Q173" s="2"/>
    </row>
    <row r="174" spans="16:17" x14ac:dyDescent="0.25">
      <c r="P174" s="11"/>
      <c r="Q174" s="2"/>
    </row>
    <row r="175" spans="16:17" x14ac:dyDescent="0.25">
      <c r="P175" s="11"/>
      <c r="Q175" s="2"/>
    </row>
    <row r="176" spans="16:17" x14ac:dyDescent="0.25">
      <c r="P176" s="11"/>
      <c r="Q176" s="2"/>
    </row>
    <row r="177" spans="16:17" x14ac:dyDescent="0.25">
      <c r="P177" s="11"/>
      <c r="Q177" s="2"/>
    </row>
    <row r="178" spans="16:17" x14ac:dyDescent="0.25">
      <c r="P178" s="11"/>
      <c r="Q178" s="2"/>
    </row>
    <row r="179" spans="16:17" x14ac:dyDescent="0.25">
      <c r="P179" s="11"/>
      <c r="Q179" s="2"/>
    </row>
    <row r="180" spans="16:17" x14ac:dyDescent="0.25">
      <c r="P180" s="11"/>
      <c r="Q180" s="2"/>
    </row>
    <row r="181" spans="16:17" x14ac:dyDescent="0.25">
      <c r="P181" s="11"/>
      <c r="Q181" s="2"/>
    </row>
    <row r="182" spans="16:17" x14ac:dyDescent="0.25">
      <c r="P182" s="11"/>
      <c r="Q182" s="2"/>
    </row>
    <row r="183" spans="16:17" x14ac:dyDescent="0.25">
      <c r="P183" s="11"/>
      <c r="Q183" s="2"/>
    </row>
    <row r="184" spans="16:17" x14ac:dyDescent="0.25">
      <c r="P184" s="11"/>
      <c r="Q184" s="2"/>
    </row>
    <row r="185" spans="16:17" x14ac:dyDescent="0.25">
      <c r="P185" s="11"/>
      <c r="Q185" s="2"/>
    </row>
    <row r="186" spans="16:17" x14ac:dyDescent="0.25">
      <c r="P186" s="11"/>
      <c r="Q186" s="2"/>
    </row>
    <row r="187" spans="16:17" x14ac:dyDescent="0.25">
      <c r="P187" s="11"/>
      <c r="Q187" s="2"/>
    </row>
    <row r="188" spans="16:17" x14ac:dyDescent="0.25">
      <c r="P188" s="11"/>
      <c r="Q188" s="2"/>
    </row>
    <row r="189" spans="16:17" x14ac:dyDescent="0.25">
      <c r="P189" s="11"/>
      <c r="Q189" s="2"/>
    </row>
    <row r="190" spans="16:17" x14ac:dyDescent="0.25">
      <c r="P190" s="11"/>
      <c r="Q190" s="2"/>
    </row>
    <row r="191" spans="16:17" x14ac:dyDescent="0.25">
      <c r="P191" s="11"/>
      <c r="Q191" s="2"/>
    </row>
    <row r="192" spans="16:17" x14ac:dyDescent="0.25">
      <c r="P192" s="11"/>
      <c r="Q192" s="2"/>
    </row>
    <row r="193" spans="16:17" x14ac:dyDescent="0.25">
      <c r="P193" s="11"/>
      <c r="Q193" s="2"/>
    </row>
    <row r="194" spans="16:17" x14ac:dyDescent="0.25">
      <c r="P194" s="11"/>
      <c r="Q194" s="2"/>
    </row>
    <row r="195" spans="16:17" x14ac:dyDescent="0.25">
      <c r="P195" s="11"/>
      <c r="Q195" s="2"/>
    </row>
    <row r="196" spans="16:17" x14ac:dyDescent="0.25">
      <c r="P196" s="11"/>
      <c r="Q196" s="2"/>
    </row>
    <row r="197" spans="16:17" x14ac:dyDescent="0.25">
      <c r="P197" s="11"/>
      <c r="Q197" s="2"/>
    </row>
    <row r="198" spans="16:17" x14ac:dyDescent="0.25">
      <c r="P198" s="11"/>
      <c r="Q198" s="2"/>
    </row>
    <row r="199" spans="16:17" x14ac:dyDescent="0.25">
      <c r="P199" s="11"/>
      <c r="Q199" s="2"/>
    </row>
    <row r="200" spans="16:17" x14ac:dyDescent="0.25">
      <c r="P200" s="11"/>
      <c r="Q200" s="2"/>
    </row>
    <row r="201" spans="16:17" x14ac:dyDescent="0.25">
      <c r="P201" s="11"/>
      <c r="Q201" s="2"/>
    </row>
    <row r="202" spans="16:17" x14ac:dyDescent="0.25">
      <c r="P202" s="11"/>
      <c r="Q202" s="2"/>
    </row>
    <row r="203" spans="16:17" x14ac:dyDescent="0.25">
      <c r="P203" s="11"/>
      <c r="Q203" s="2"/>
    </row>
    <row r="204" spans="16:17" x14ac:dyDescent="0.25">
      <c r="P204" s="11"/>
      <c r="Q204" s="2"/>
    </row>
    <row r="205" spans="16:17" x14ac:dyDescent="0.25">
      <c r="P205" s="11"/>
      <c r="Q205" s="2"/>
    </row>
    <row r="206" spans="16:17" x14ac:dyDescent="0.25">
      <c r="P206" s="11"/>
      <c r="Q206" s="2"/>
    </row>
    <row r="207" spans="16:17" x14ac:dyDescent="0.25">
      <c r="P207" s="11"/>
      <c r="Q207" s="2"/>
    </row>
    <row r="208" spans="16:17" x14ac:dyDescent="0.25">
      <c r="P208" s="11"/>
      <c r="Q208" s="2"/>
    </row>
    <row r="209" spans="16:17" x14ac:dyDescent="0.25">
      <c r="P209" s="11"/>
      <c r="Q209" s="2"/>
    </row>
    <row r="210" spans="16:17" x14ac:dyDescent="0.25">
      <c r="P210" s="11"/>
      <c r="Q210" s="2"/>
    </row>
    <row r="211" spans="16:17" x14ac:dyDescent="0.25">
      <c r="P211" s="11"/>
      <c r="Q211" s="2"/>
    </row>
    <row r="212" spans="16:17" x14ac:dyDescent="0.25">
      <c r="P212" s="11"/>
      <c r="Q212" s="2"/>
    </row>
    <row r="213" spans="16:17" x14ac:dyDescent="0.25">
      <c r="P213" s="11"/>
      <c r="Q213" s="2"/>
    </row>
    <row r="214" spans="16:17" x14ac:dyDescent="0.25">
      <c r="P214" s="11"/>
      <c r="Q214" s="2"/>
    </row>
    <row r="215" spans="16:17" x14ac:dyDescent="0.25">
      <c r="P215" s="11"/>
      <c r="Q215" s="2"/>
    </row>
    <row r="216" spans="16:17" x14ac:dyDescent="0.25">
      <c r="P216" s="11"/>
      <c r="Q216" s="2"/>
    </row>
    <row r="217" spans="16:17" x14ac:dyDescent="0.25">
      <c r="P217" s="11"/>
      <c r="Q217" s="2"/>
    </row>
    <row r="218" spans="16:17" x14ac:dyDescent="0.25">
      <c r="P218" s="11"/>
      <c r="Q218" s="2"/>
    </row>
    <row r="219" spans="16:17" x14ac:dyDescent="0.25">
      <c r="P219" s="11"/>
      <c r="Q219" s="2"/>
    </row>
    <row r="220" spans="16:17" x14ac:dyDescent="0.25">
      <c r="P220" s="11"/>
      <c r="Q220" s="2"/>
    </row>
    <row r="221" spans="16:17" x14ac:dyDescent="0.25">
      <c r="P221" s="11"/>
      <c r="Q221" s="2"/>
    </row>
    <row r="222" spans="16:17" x14ac:dyDescent="0.25">
      <c r="P222" s="11"/>
      <c r="Q222" s="2"/>
    </row>
    <row r="223" spans="16:17" x14ac:dyDescent="0.25">
      <c r="P223" s="11"/>
      <c r="Q223" s="2"/>
    </row>
    <row r="224" spans="16:17" x14ac:dyDescent="0.25">
      <c r="P224" s="11"/>
      <c r="Q224" s="2"/>
    </row>
    <row r="225" spans="16:17" x14ac:dyDescent="0.25">
      <c r="P225" s="11"/>
      <c r="Q225" s="2"/>
    </row>
    <row r="226" spans="16:17" x14ac:dyDescent="0.25">
      <c r="P226" s="11"/>
      <c r="Q226" s="2"/>
    </row>
    <row r="227" spans="16:17" x14ac:dyDescent="0.25">
      <c r="P227" s="11"/>
      <c r="Q227" s="2"/>
    </row>
    <row r="228" spans="16:17" x14ac:dyDescent="0.25">
      <c r="P228" s="11"/>
      <c r="Q228" s="2"/>
    </row>
    <row r="229" spans="16:17" x14ac:dyDescent="0.25">
      <c r="P229" s="11"/>
      <c r="Q229" s="2"/>
    </row>
    <row r="230" spans="16:17" x14ac:dyDescent="0.25">
      <c r="P230" s="11"/>
      <c r="Q230" s="2"/>
    </row>
    <row r="231" spans="16:17" x14ac:dyDescent="0.25">
      <c r="P231" s="11"/>
      <c r="Q231" s="2"/>
    </row>
    <row r="232" spans="16:17" x14ac:dyDescent="0.25">
      <c r="P232" s="11"/>
      <c r="Q232" s="2"/>
    </row>
    <row r="233" spans="16:17" x14ac:dyDescent="0.25">
      <c r="P233" s="11"/>
      <c r="Q233" s="2"/>
    </row>
    <row r="234" spans="16:17" x14ac:dyDescent="0.25">
      <c r="P234" s="11"/>
      <c r="Q234" s="2"/>
    </row>
    <row r="235" spans="16:17" x14ac:dyDescent="0.25">
      <c r="P235" s="11"/>
      <c r="Q235" s="2"/>
    </row>
    <row r="236" spans="16:17" x14ac:dyDescent="0.25">
      <c r="P236" s="11"/>
      <c r="Q236" s="2"/>
    </row>
    <row r="237" spans="16:17" x14ac:dyDescent="0.25">
      <c r="P237" s="11"/>
      <c r="Q237" s="2"/>
    </row>
    <row r="238" spans="16:17" x14ac:dyDescent="0.25">
      <c r="P238" s="11"/>
      <c r="Q238" s="2"/>
    </row>
    <row r="239" spans="16:17" x14ac:dyDescent="0.25">
      <c r="P239" s="11"/>
      <c r="Q239" s="2"/>
    </row>
    <row r="240" spans="16:17" x14ac:dyDescent="0.25">
      <c r="P240" s="11"/>
      <c r="Q240" s="2"/>
    </row>
    <row r="241" spans="16:17" x14ac:dyDescent="0.25">
      <c r="P241" s="11"/>
      <c r="Q241" s="2"/>
    </row>
    <row r="242" spans="16:17" x14ac:dyDescent="0.25">
      <c r="P242" s="11"/>
      <c r="Q242" s="2"/>
    </row>
    <row r="243" spans="16:17" x14ac:dyDescent="0.25">
      <c r="P243" s="11"/>
      <c r="Q243" s="2"/>
    </row>
    <row r="244" spans="16:17" x14ac:dyDescent="0.25">
      <c r="P244" s="11"/>
      <c r="Q244" s="2"/>
    </row>
    <row r="245" spans="16:17" x14ac:dyDescent="0.25">
      <c r="P245" s="11"/>
      <c r="Q245" s="2"/>
    </row>
    <row r="246" spans="16:17" x14ac:dyDescent="0.25">
      <c r="P246" s="11"/>
      <c r="Q246" s="2"/>
    </row>
    <row r="247" spans="16:17" x14ac:dyDescent="0.25">
      <c r="P247" s="11"/>
      <c r="Q247" s="2"/>
    </row>
    <row r="248" spans="16:17" x14ac:dyDescent="0.25">
      <c r="P248" s="11"/>
      <c r="Q248" s="2"/>
    </row>
    <row r="249" spans="16:17" x14ac:dyDescent="0.25">
      <c r="P249" s="11"/>
      <c r="Q249" s="2"/>
    </row>
    <row r="250" spans="16:17" x14ac:dyDescent="0.25">
      <c r="P250" s="11"/>
      <c r="Q250" s="2"/>
    </row>
    <row r="251" spans="16:17" x14ac:dyDescent="0.25">
      <c r="P251" s="11"/>
      <c r="Q251" s="2"/>
    </row>
    <row r="252" spans="16:17" x14ac:dyDescent="0.25">
      <c r="P252" s="11"/>
      <c r="Q252" s="2"/>
    </row>
    <row r="253" spans="16:17" x14ac:dyDescent="0.25">
      <c r="P253" s="11"/>
      <c r="Q253" s="2"/>
    </row>
    <row r="254" spans="16:17" x14ac:dyDescent="0.25">
      <c r="P254" s="11"/>
      <c r="Q254" s="2"/>
    </row>
    <row r="255" spans="16:17" x14ac:dyDescent="0.25">
      <c r="P255" s="11"/>
      <c r="Q255" s="2"/>
    </row>
    <row r="256" spans="16:17" x14ac:dyDescent="0.25">
      <c r="P256" s="11"/>
      <c r="Q256" s="2"/>
    </row>
    <row r="257" spans="16:17" x14ac:dyDescent="0.25">
      <c r="P257" s="11"/>
      <c r="Q257" s="2"/>
    </row>
    <row r="258" spans="16:17" x14ac:dyDescent="0.25">
      <c r="P258" s="11"/>
      <c r="Q258" s="2"/>
    </row>
    <row r="259" spans="16:17" x14ac:dyDescent="0.25">
      <c r="P259" s="11"/>
      <c r="Q259" s="2"/>
    </row>
    <row r="260" spans="16:17" x14ac:dyDescent="0.25">
      <c r="P260" s="11"/>
      <c r="Q260" s="2"/>
    </row>
    <row r="261" spans="16:17" x14ac:dyDescent="0.25">
      <c r="P261" s="11"/>
      <c r="Q261" s="2"/>
    </row>
    <row r="262" spans="16:17" x14ac:dyDescent="0.25">
      <c r="P262" s="11"/>
      <c r="Q262" s="2"/>
    </row>
    <row r="263" spans="16:17" x14ac:dyDescent="0.25">
      <c r="P263" s="11"/>
      <c r="Q263" s="2"/>
    </row>
    <row r="264" spans="16:17" x14ac:dyDescent="0.25">
      <c r="P264" s="11"/>
      <c r="Q264" s="2"/>
    </row>
    <row r="265" spans="16:17" x14ac:dyDescent="0.25">
      <c r="P265" s="11"/>
      <c r="Q265" s="2"/>
    </row>
    <row r="266" spans="16:17" x14ac:dyDescent="0.25">
      <c r="P266" s="11"/>
      <c r="Q266" s="2"/>
    </row>
    <row r="267" spans="16:17" x14ac:dyDescent="0.25">
      <c r="P267" s="11"/>
      <c r="Q267" s="2"/>
    </row>
    <row r="268" spans="16:17" x14ac:dyDescent="0.25">
      <c r="P268" s="11"/>
      <c r="Q268" s="2"/>
    </row>
    <row r="269" spans="16:17" x14ac:dyDescent="0.25">
      <c r="P269" s="11"/>
      <c r="Q269" s="2"/>
    </row>
    <row r="270" spans="16:17" x14ac:dyDescent="0.25">
      <c r="P270" s="11"/>
      <c r="Q270" s="2"/>
    </row>
    <row r="271" spans="16:17" x14ac:dyDescent="0.25">
      <c r="P271" s="11"/>
      <c r="Q271" s="2"/>
    </row>
    <row r="272" spans="16:17" x14ac:dyDescent="0.25">
      <c r="P272" s="11"/>
      <c r="Q272" s="2"/>
    </row>
    <row r="273" spans="16:17" x14ac:dyDescent="0.25">
      <c r="P273" s="11"/>
      <c r="Q273" s="2"/>
    </row>
    <row r="274" spans="16:17" x14ac:dyDescent="0.25">
      <c r="P274" s="11"/>
      <c r="Q274" s="2"/>
    </row>
    <row r="275" spans="16:17" x14ac:dyDescent="0.25">
      <c r="P275" s="11"/>
      <c r="Q275" s="2"/>
    </row>
    <row r="276" spans="16:17" x14ac:dyDescent="0.25">
      <c r="P276" s="11"/>
      <c r="Q276" s="2"/>
    </row>
    <row r="277" spans="16:17" x14ac:dyDescent="0.25">
      <c r="P277" s="11"/>
      <c r="Q277" s="2"/>
    </row>
    <row r="278" spans="16:17" x14ac:dyDescent="0.25">
      <c r="P278" s="11"/>
      <c r="Q278" s="2"/>
    </row>
    <row r="279" spans="16:17" x14ac:dyDescent="0.25">
      <c r="P279" s="11"/>
      <c r="Q279" s="2"/>
    </row>
    <row r="280" spans="16:17" x14ac:dyDescent="0.25">
      <c r="P280" s="11"/>
      <c r="Q280" s="2"/>
    </row>
    <row r="281" spans="16:17" x14ac:dyDescent="0.25">
      <c r="P281" s="11"/>
      <c r="Q281" s="2"/>
    </row>
    <row r="282" spans="16:17" x14ac:dyDescent="0.25">
      <c r="P282" s="11"/>
      <c r="Q282" s="2"/>
    </row>
    <row r="283" spans="16:17" x14ac:dyDescent="0.25">
      <c r="P283" s="11"/>
      <c r="Q283" s="2"/>
    </row>
    <row r="284" spans="16:17" x14ac:dyDescent="0.25">
      <c r="P284" s="11"/>
      <c r="Q284" s="2"/>
    </row>
    <row r="285" spans="16:17" x14ac:dyDescent="0.25">
      <c r="P285" s="11"/>
      <c r="Q285" s="2"/>
    </row>
    <row r="286" spans="16:17" x14ac:dyDescent="0.25">
      <c r="P286" s="11"/>
      <c r="Q286" s="2"/>
    </row>
    <row r="287" spans="16:17" x14ac:dyDescent="0.25">
      <c r="P287" s="11"/>
      <c r="Q287" s="2"/>
    </row>
    <row r="288" spans="16:17" x14ac:dyDescent="0.25">
      <c r="P288" s="11"/>
      <c r="Q288" s="2"/>
    </row>
    <row r="289" spans="16:17" x14ac:dyDescent="0.25">
      <c r="P289" s="11"/>
      <c r="Q289" s="2"/>
    </row>
    <row r="290" spans="16:17" x14ac:dyDescent="0.25">
      <c r="P290" s="11"/>
      <c r="Q290" s="2"/>
    </row>
    <row r="291" spans="16:17" x14ac:dyDescent="0.25">
      <c r="P291" s="11"/>
      <c r="Q291" s="2"/>
    </row>
    <row r="292" spans="16:17" x14ac:dyDescent="0.25">
      <c r="P292" s="11"/>
      <c r="Q292" s="2"/>
    </row>
    <row r="293" spans="16:17" x14ac:dyDescent="0.25">
      <c r="P293" s="11"/>
      <c r="Q293" s="2"/>
    </row>
    <row r="294" spans="16:17" x14ac:dyDescent="0.25">
      <c r="P294" s="11"/>
      <c r="Q294" s="2"/>
    </row>
    <row r="295" spans="16:17" x14ac:dyDescent="0.25">
      <c r="P295" s="11"/>
      <c r="Q295" s="2"/>
    </row>
    <row r="296" spans="16:17" x14ac:dyDescent="0.25">
      <c r="P296" s="11"/>
      <c r="Q296" s="2"/>
    </row>
    <row r="297" spans="16:17" x14ac:dyDescent="0.25">
      <c r="P297" s="11"/>
      <c r="Q297" s="2"/>
    </row>
    <row r="298" spans="16:17" x14ac:dyDescent="0.25">
      <c r="P298" s="11"/>
      <c r="Q298" s="2"/>
    </row>
    <row r="299" spans="16:17" x14ac:dyDescent="0.25">
      <c r="P299" s="11"/>
      <c r="Q299" s="2"/>
    </row>
    <row r="300" spans="16:17" x14ac:dyDescent="0.25">
      <c r="P300" s="11"/>
      <c r="Q300" s="2"/>
    </row>
    <row r="301" spans="16:17" x14ac:dyDescent="0.25">
      <c r="P301" s="11"/>
      <c r="Q301" s="2"/>
    </row>
    <row r="302" spans="16:17" x14ac:dyDescent="0.25">
      <c r="P302" s="11"/>
      <c r="Q30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G4" sqref="G4"/>
    </sheetView>
  </sheetViews>
  <sheetFormatPr defaultRowHeight="15" x14ac:dyDescent="0.25"/>
  <cols>
    <col min="2" max="2" width="16.42578125" customWidth="1"/>
    <col min="3" max="3" width="15.140625" customWidth="1"/>
    <col min="4" max="4" width="15.7109375" bestFit="1" customWidth="1"/>
  </cols>
  <sheetData>
    <row r="2" spans="2:3" x14ac:dyDescent="0.25">
      <c r="B2" s="30" t="s">
        <v>59</v>
      </c>
      <c r="C2" t="s">
        <v>61</v>
      </c>
    </row>
    <row r="3" spans="2:3" x14ac:dyDescent="0.25">
      <c r="B3" s="31" t="s">
        <v>34</v>
      </c>
      <c r="C3" s="42">
        <v>25221</v>
      </c>
    </row>
    <row r="4" spans="2:3" x14ac:dyDescent="0.25">
      <c r="B4" s="47" t="s">
        <v>3</v>
      </c>
      <c r="C4" s="11">
        <v>25221</v>
      </c>
    </row>
    <row r="5" spans="2:3" x14ac:dyDescent="0.25">
      <c r="B5" s="31" t="s">
        <v>32</v>
      </c>
      <c r="C5" s="48">
        <v>39620</v>
      </c>
    </row>
    <row r="6" spans="2:3" x14ac:dyDescent="0.25">
      <c r="B6" s="41" t="s">
        <v>3</v>
      </c>
      <c r="C6" s="11">
        <v>39620</v>
      </c>
    </row>
    <row r="7" spans="2:3" x14ac:dyDescent="0.25">
      <c r="B7" s="31" t="s">
        <v>30</v>
      </c>
      <c r="C7" s="48">
        <v>41559</v>
      </c>
    </row>
    <row r="8" spans="2:3" x14ac:dyDescent="0.25">
      <c r="B8" s="41" t="s">
        <v>3</v>
      </c>
      <c r="C8" s="11">
        <v>41559</v>
      </c>
    </row>
    <row r="9" spans="2:3" x14ac:dyDescent="0.25">
      <c r="B9" s="31" t="s">
        <v>33</v>
      </c>
      <c r="C9" s="48">
        <v>43568</v>
      </c>
    </row>
    <row r="10" spans="2:3" x14ac:dyDescent="0.25">
      <c r="B10" s="41" t="s">
        <v>5</v>
      </c>
      <c r="C10" s="11">
        <v>43568</v>
      </c>
    </row>
    <row r="11" spans="2:3" x14ac:dyDescent="0.25">
      <c r="B11" s="31" t="s">
        <v>35</v>
      </c>
      <c r="C11" s="48">
        <v>45752</v>
      </c>
    </row>
    <row r="12" spans="2:3" x14ac:dyDescent="0.25">
      <c r="B12" s="41" t="s">
        <v>0</v>
      </c>
      <c r="C12" s="11">
        <v>45752</v>
      </c>
    </row>
    <row r="13" spans="2:3" x14ac:dyDescent="0.25">
      <c r="B13" s="31" t="s">
        <v>31</v>
      </c>
      <c r="C13" s="48">
        <v>38325</v>
      </c>
    </row>
    <row r="14" spans="2:3" x14ac:dyDescent="0.25">
      <c r="B14" s="41" t="s">
        <v>36</v>
      </c>
      <c r="C14" s="11">
        <v>38325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D26" sqref="D26"/>
    </sheetView>
  </sheetViews>
  <sheetFormatPr defaultRowHeight="15" x14ac:dyDescent="0.25"/>
  <cols>
    <col min="2" max="2" width="21.85546875" customWidth="1"/>
    <col min="3" max="5" width="11.7109375" bestFit="1" customWidth="1"/>
  </cols>
  <sheetData>
    <row r="2" spans="2:3" x14ac:dyDescent="0.25">
      <c r="B2" s="30" t="s">
        <v>59</v>
      </c>
      <c r="C2" s="23" t="s">
        <v>65</v>
      </c>
    </row>
    <row r="3" spans="2:3" x14ac:dyDescent="0.25">
      <c r="B3" s="31" t="s">
        <v>22</v>
      </c>
      <c r="C3" s="45">
        <v>58277.8</v>
      </c>
    </row>
    <row r="4" spans="2:3" x14ac:dyDescent="0.25">
      <c r="B4" s="31" t="s">
        <v>13</v>
      </c>
      <c r="C4" s="45">
        <v>56471.590000000004</v>
      </c>
    </row>
    <row r="5" spans="2:3" x14ac:dyDescent="0.25">
      <c r="B5" s="31" t="s">
        <v>28</v>
      </c>
      <c r="C5" s="45">
        <v>52063.35</v>
      </c>
    </row>
    <row r="6" spans="2:3" x14ac:dyDescent="0.25">
      <c r="B6" s="31" t="s">
        <v>11</v>
      </c>
      <c r="C6" s="45">
        <v>50988.91</v>
      </c>
    </row>
    <row r="7" spans="2:3" x14ac:dyDescent="0.25">
      <c r="B7" s="31" t="s">
        <v>18</v>
      </c>
      <c r="C7" s="45">
        <v>46234.960000000006</v>
      </c>
    </row>
    <row r="8" spans="2:3" x14ac:dyDescent="0.25">
      <c r="B8" s="31" t="s">
        <v>29</v>
      </c>
      <c r="C8" s="45">
        <v>46226.020000000004</v>
      </c>
    </row>
    <row r="9" spans="2:3" x14ac:dyDescent="0.25">
      <c r="B9" s="31" t="s">
        <v>19</v>
      </c>
      <c r="C9" s="45">
        <v>44884.12</v>
      </c>
    </row>
    <row r="10" spans="2:3" x14ac:dyDescent="0.25">
      <c r="B10" s="31" t="s">
        <v>12</v>
      </c>
      <c r="C10" s="45">
        <v>43177.340000000004</v>
      </c>
    </row>
    <row r="11" spans="2:3" x14ac:dyDescent="0.25">
      <c r="B11" s="31" t="s">
        <v>14</v>
      </c>
      <c r="C11" s="45">
        <v>40814.559999999998</v>
      </c>
    </row>
    <row r="12" spans="2:3" x14ac:dyDescent="0.25">
      <c r="B12" s="31" t="s">
        <v>24</v>
      </c>
      <c r="C12" s="45">
        <v>39084.340000000004</v>
      </c>
    </row>
    <row r="13" spans="2:3" x14ac:dyDescent="0.25">
      <c r="B13" s="31" t="s">
        <v>25</v>
      </c>
      <c r="C13" s="45">
        <v>36700.840000000004</v>
      </c>
    </row>
    <row r="14" spans="2:3" x14ac:dyDescent="0.25">
      <c r="B14" s="31" t="s">
        <v>16</v>
      </c>
      <c r="C14" s="45">
        <v>31390.480000000003</v>
      </c>
    </row>
    <row r="15" spans="2:3" x14ac:dyDescent="0.25">
      <c r="B15" s="31" t="s">
        <v>20</v>
      </c>
      <c r="C15" s="45">
        <v>30189.32</v>
      </c>
    </row>
    <row r="16" spans="2:3" x14ac:dyDescent="0.25">
      <c r="B16" s="31" t="s">
        <v>15</v>
      </c>
      <c r="C16" s="45">
        <v>29800.160000000003</v>
      </c>
    </row>
    <row r="17" spans="2:3" x14ac:dyDescent="0.25">
      <c r="B17" s="31" t="s">
        <v>9</v>
      </c>
      <c r="C17" s="45">
        <v>29721.27</v>
      </c>
    </row>
    <row r="18" spans="2:3" x14ac:dyDescent="0.25">
      <c r="B18" s="31" t="s">
        <v>21</v>
      </c>
      <c r="C18" s="45">
        <v>29678.099999999995</v>
      </c>
    </row>
    <row r="19" spans="2:3" x14ac:dyDescent="0.25">
      <c r="B19" s="31" t="s">
        <v>27</v>
      </c>
      <c r="C19" s="45">
        <v>29518.43</v>
      </c>
    </row>
    <row r="20" spans="2:3" x14ac:dyDescent="0.25">
      <c r="B20" s="31" t="s">
        <v>17</v>
      </c>
      <c r="C20" s="45">
        <v>26000</v>
      </c>
    </row>
    <row r="21" spans="2:3" x14ac:dyDescent="0.25">
      <c r="B21" s="31" t="s">
        <v>26</v>
      </c>
      <c r="C21" s="45">
        <v>25899.020000000011</v>
      </c>
    </row>
    <row r="22" spans="2:3" x14ac:dyDescent="0.25">
      <c r="B22" s="31" t="s">
        <v>23</v>
      </c>
      <c r="C22" s="45">
        <v>19572.14</v>
      </c>
    </row>
    <row r="23" spans="2:3" x14ac:dyDescent="0.25">
      <c r="B23" s="31" t="s">
        <v>10</v>
      </c>
      <c r="C23" s="45">
        <v>19525.600000000002</v>
      </c>
    </row>
    <row r="24" spans="2:3" x14ac:dyDescent="0.25">
      <c r="B24" s="31" t="s">
        <v>2</v>
      </c>
      <c r="C24" s="45">
        <v>14946.919999999998</v>
      </c>
    </row>
    <row r="25" spans="2:3" x14ac:dyDescent="0.25">
      <c r="B25" s="31" t="s">
        <v>60</v>
      </c>
      <c r="C25" s="45">
        <v>801165.2699999999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12</vt:i4>
      </vt:variant>
    </vt:vector>
  </HeadingPairs>
  <TitlesOfParts>
    <vt:vector size="12" baseType="lpstr">
      <vt:lpstr>adat</vt:lpstr>
      <vt:lpstr>Általános</vt:lpstr>
      <vt:lpstr>Kimutatás,Topp10</vt:lpstr>
      <vt:lpstr>Eladás(Ország)</vt:lpstr>
      <vt:lpstr>Előző(Kimutatás)</vt:lpstr>
      <vt:lpstr>Ár per 1db termék</vt:lpstr>
      <vt:lpstr>Anomália</vt:lpstr>
      <vt:lpstr>MVP eladók</vt:lpstr>
      <vt:lpstr>ÖsszProfit(Termék)</vt:lpstr>
      <vt:lpstr>Profit%(Termék)</vt:lpstr>
      <vt:lpstr>ALL IN</vt:lpstr>
      <vt:lpstr>all in segéd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Norbi</cp:lastModifiedBy>
  <dcterms:created xsi:type="dcterms:W3CDTF">2021-03-14T20:21:32Z</dcterms:created>
  <dcterms:modified xsi:type="dcterms:W3CDTF">2022-10-17T18:22:32Z</dcterms:modified>
</cp:coreProperties>
</file>