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v\Desktop\"/>
    </mc:Choice>
  </mc:AlternateContent>
  <bookViews>
    <workbookView xWindow="0" yWindow="0" windowWidth="19200" windowHeight="8130" activeTab="2"/>
  </bookViews>
  <sheets>
    <sheet name="hcp" sheetId="1" r:id="rId1"/>
    <sheet name="bcc" sheetId="2" r:id="rId2"/>
    <sheet name="orth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O4" i="1"/>
  <c r="N4" i="1" s="1"/>
  <c r="I42" i="3"/>
  <c r="G42" i="3"/>
  <c r="J41" i="3"/>
  <c r="I41" i="3"/>
  <c r="G41" i="3"/>
  <c r="J40" i="3"/>
  <c r="I40" i="3"/>
  <c r="G40" i="3"/>
  <c r="J39" i="3"/>
  <c r="I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J32" i="3"/>
  <c r="I32" i="3"/>
  <c r="G32" i="3"/>
  <c r="K31" i="3"/>
  <c r="J31" i="3"/>
  <c r="I31" i="3"/>
  <c r="G31" i="3"/>
  <c r="K30" i="3"/>
  <c r="J30" i="3"/>
  <c r="I30" i="3"/>
  <c r="G30" i="3"/>
  <c r="K29" i="3"/>
  <c r="J29" i="3"/>
  <c r="I29" i="3"/>
  <c r="G29" i="3"/>
  <c r="K28" i="3"/>
  <c r="J28" i="3"/>
  <c r="I28" i="3"/>
  <c r="G28" i="3"/>
  <c r="K27" i="3"/>
  <c r="J27" i="3"/>
  <c r="I27" i="3"/>
  <c r="G27" i="3"/>
  <c r="K26" i="3"/>
  <c r="J26" i="3"/>
  <c r="I26" i="3"/>
  <c r="G26" i="3"/>
  <c r="K25" i="3"/>
  <c r="J25" i="3"/>
  <c r="I25" i="3"/>
  <c r="G25" i="3"/>
  <c r="AL24" i="3"/>
  <c r="AC24" i="3"/>
  <c r="T24" i="3"/>
  <c r="K24" i="3"/>
  <c r="J24" i="3"/>
  <c r="I24" i="3"/>
  <c r="G24" i="3"/>
  <c r="AL23" i="3"/>
  <c r="AC23" i="3"/>
  <c r="T23" i="3"/>
  <c r="S23" i="3" s="1"/>
  <c r="K23" i="3"/>
  <c r="J23" i="3"/>
  <c r="I23" i="3"/>
  <c r="G23" i="3"/>
  <c r="AL22" i="3"/>
  <c r="AK22" i="3" s="1"/>
  <c r="AC22" i="3"/>
  <c r="AB22" i="3" s="1"/>
  <c r="T22" i="3"/>
  <c r="K22" i="3"/>
  <c r="J22" i="3"/>
  <c r="I22" i="3"/>
  <c r="G22" i="3"/>
  <c r="AL21" i="3"/>
  <c r="AC21" i="3"/>
  <c r="AB21" i="3" s="1"/>
  <c r="T21" i="3"/>
  <c r="K21" i="3"/>
  <c r="J21" i="3"/>
  <c r="I21" i="3"/>
  <c r="G21" i="3"/>
  <c r="AL20" i="3"/>
  <c r="AC20" i="3"/>
  <c r="T20" i="3"/>
  <c r="K20" i="3"/>
  <c r="J20" i="3"/>
  <c r="I20" i="3"/>
  <c r="G20" i="3"/>
  <c r="AL19" i="3"/>
  <c r="AC19" i="3"/>
  <c r="T19" i="3"/>
  <c r="S19" i="3" s="1"/>
  <c r="K19" i="3"/>
  <c r="J19" i="3"/>
  <c r="I19" i="3"/>
  <c r="G19" i="3"/>
  <c r="AL18" i="3"/>
  <c r="AK18" i="3" s="1"/>
  <c r="AC18" i="3"/>
  <c r="T18" i="3"/>
  <c r="K18" i="3"/>
  <c r="J18" i="3"/>
  <c r="I18" i="3"/>
  <c r="G18" i="3"/>
  <c r="AL17" i="3"/>
  <c r="AC17" i="3"/>
  <c r="AB17" i="3" s="1"/>
  <c r="T17" i="3"/>
  <c r="K17" i="3"/>
  <c r="J17" i="3"/>
  <c r="I17" i="3"/>
  <c r="G17" i="3"/>
  <c r="AL16" i="3"/>
  <c r="AC16" i="3"/>
  <c r="T16" i="3"/>
  <c r="K16" i="3"/>
  <c r="J16" i="3"/>
  <c r="I16" i="3"/>
  <c r="G16" i="3"/>
  <c r="AL15" i="3"/>
  <c r="AC15" i="3"/>
  <c r="T15" i="3"/>
  <c r="S15" i="3" s="1"/>
  <c r="K15" i="3"/>
  <c r="J15" i="3"/>
  <c r="I15" i="3"/>
  <c r="G15" i="3"/>
  <c r="AL14" i="3"/>
  <c r="AK14" i="3" s="1"/>
  <c r="AC14" i="3"/>
  <c r="T14" i="3"/>
  <c r="K14" i="3"/>
  <c r="J14" i="3"/>
  <c r="I14" i="3"/>
  <c r="G14" i="3"/>
  <c r="AL13" i="3"/>
  <c r="AK13" i="3" s="1"/>
  <c r="AC13" i="3"/>
  <c r="AB13" i="3" s="1"/>
  <c r="T13" i="3"/>
  <c r="K13" i="3"/>
  <c r="J13" i="3"/>
  <c r="I13" i="3"/>
  <c r="G13" i="3"/>
  <c r="AL12" i="3"/>
  <c r="AC12" i="3"/>
  <c r="T12" i="3"/>
  <c r="K12" i="3"/>
  <c r="G12" i="3"/>
  <c r="AL11" i="3"/>
  <c r="AC11" i="3"/>
  <c r="T11" i="3"/>
  <c r="K11" i="3"/>
  <c r="J11" i="3"/>
  <c r="I11" i="3"/>
  <c r="G11" i="3"/>
  <c r="AL10" i="3"/>
  <c r="AC10" i="3"/>
  <c r="AB10" i="3" s="1"/>
  <c r="T10" i="3"/>
  <c r="K10" i="3"/>
  <c r="J10" i="3"/>
  <c r="I10" i="3"/>
  <c r="G10" i="3"/>
  <c r="AL9" i="3"/>
  <c r="AC9" i="3"/>
  <c r="T9" i="3"/>
  <c r="K9" i="3"/>
  <c r="J9" i="3"/>
  <c r="I9" i="3"/>
  <c r="G9" i="3"/>
  <c r="AL8" i="3"/>
  <c r="AC8" i="3"/>
  <c r="T8" i="3"/>
  <c r="K8" i="3"/>
  <c r="J8" i="3"/>
  <c r="I8" i="3"/>
  <c r="G8" i="3"/>
  <c r="AL7" i="3"/>
  <c r="AC7" i="3"/>
  <c r="T7" i="3"/>
  <c r="K7" i="3"/>
  <c r="J7" i="3"/>
  <c r="I7" i="3"/>
  <c r="G7" i="3"/>
  <c r="AL6" i="3"/>
  <c r="AC6" i="3"/>
  <c r="AB6" i="3" s="1"/>
  <c r="T6" i="3"/>
  <c r="K6" i="3"/>
  <c r="J6" i="3"/>
  <c r="I6" i="3"/>
  <c r="G6" i="3"/>
  <c r="AL5" i="3"/>
  <c r="AC5" i="3"/>
  <c r="T5" i="3"/>
  <c r="K5" i="3"/>
  <c r="J5" i="3"/>
  <c r="I5" i="3"/>
  <c r="G5" i="3"/>
  <c r="AL4" i="3"/>
  <c r="AK4" i="3" s="1"/>
  <c r="AC4" i="3"/>
  <c r="T4" i="3"/>
  <c r="AW4" i="3"/>
  <c r="AV4" i="3"/>
  <c r="AU4" i="3"/>
  <c r="K4" i="3"/>
  <c r="J4" i="3"/>
  <c r="I4" i="3"/>
  <c r="G4" i="3"/>
  <c r="AL3" i="3"/>
  <c r="AC3" i="3"/>
  <c r="T3" i="3"/>
  <c r="S3" i="3" s="1"/>
  <c r="AW3" i="3"/>
  <c r="AV3" i="3"/>
  <c r="AU3" i="3"/>
  <c r="K3" i="3"/>
  <c r="G3" i="3"/>
  <c r="AL2" i="3"/>
  <c r="AK2" i="3" s="1"/>
  <c r="AC2" i="3"/>
  <c r="T2" i="3"/>
  <c r="AW2" i="3"/>
  <c r="AV2" i="3"/>
  <c r="AU2" i="3"/>
  <c r="K2" i="3"/>
  <c r="G2" i="3"/>
  <c r="F31" i="2"/>
  <c r="G31" i="2" s="1"/>
  <c r="E31" i="2"/>
  <c r="F30" i="2"/>
  <c r="G30" i="2" s="1"/>
  <c r="E30" i="2"/>
  <c r="F29" i="2"/>
  <c r="G29" i="2" s="1"/>
  <c r="E29" i="2"/>
  <c r="F28" i="2"/>
  <c r="G28" i="2" s="1"/>
  <c r="E28" i="2"/>
  <c r="F27" i="2"/>
  <c r="G27" i="2" s="1"/>
  <c r="E27" i="2"/>
  <c r="F26" i="2"/>
  <c r="G26" i="2" s="1"/>
  <c r="E26" i="2"/>
  <c r="F25" i="2"/>
  <c r="G25" i="2" s="1"/>
  <c r="E25" i="2"/>
  <c r="F24" i="2"/>
  <c r="G24" i="2" s="1"/>
  <c r="E24" i="2"/>
  <c r="F23" i="2"/>
  <c r="G23" i="2" s="1"/>
  <c r="E23" i="2"/>
  <c r="F22" i="2"/>
  <c r="G22" i="2" s="1"/>
  <c r="E22" i="2"/>
  <c r="F21" i="2"/>
  <c r="G21" i="2" s="1"/>
  <c r="E21" i="2"/>
  <c r="F20" i="2"/>
  <c r="G20" i="2" s="1"/>
  <c r="E20" i="2"/>
  <c r="F19" i="2"/>
  <c r="G19" i="2" s="1"/>
  <c r="E19" i="2"/>
  <c r="P18" i="2"/>
  <c r="O18" i="2" s="1"/>
  <c r="M18" i="2"/>
  <c r="F18" i="2"/>
  <c r="G18" i="2" s="1"/>
  <c r="E18" i="2"/>
  <c r="P17" i="2"/>
  <c r="O17" i="2" s="1"/>
  <c r="F17" i="2"/>
  <c r="G17" i="2" s="1"/>
  <c r="E17" i="2"/>
  <c r="P16" i="2"/>
  <c r="F16" i="2"/>
  <c r="G16" i="2" s="1"/>
  <c r="E16" i="2"/>
  <c r="P15" i="2"/>
  <c r="F15" i="2"/>
  <c r="G15" i="2" s="1"/>
  <c r="E15" i="2"/>
  <c r="P14" i="2"/>
  <c r="O14" i="2" s="1"/>
  <c r="F14" i="2"/>
  <c r="G14" i="2" s="1"/>
  <c r="E14" i="2"/>
  <c r="P13" i="2"/>
  <c r="F13" i="2"/>
  <c r="G13" i="2" s="1"/>
  <c r="E13" i="2"/>
  <c r="P12" i="2"/>
  <c r="F12" i="2"/>
  <c r="G12" i="2" s="1"/>
  <c r="E12" i="2"/>
  <c r="P11" i="2"/>
  <c r="F11" i="2"/>
  <c r="G11" i="2" s="1"/>
  <c r="E11" i="2"/>
  <c r="P10" i="2"/>
  <c r="F10" i="2"/>
  <c r="G10" i="2" s="1"/>
  <c r="E10" i="2"/>
  <c r="P9" i="2"/>
  <c r="F9" i="2"/>
  <c r="G9" i="2" s="1"/>
  <c r="E9" i="2"/>
  <c r="P8" i="2"/>
  <c r="F8" i="2"/>
  <c r="G8" i="2" s="1"/>
  <c r="E8" i="2"/>
  <c r="P7" i="2"/>
  <c r="F7" i="2"/>
  <c r="G7" i="2" s="1"/>
  <c r="E7" i="2"/>
  <c r="P6" i="2"/>
  <c r="F6" i="2"/>
  <c r="G6" i="2" s="1"/>
  <c r="E6" i="2"/>
  <c r="P5" i="2"/>
  <c r="F5" i="2"/>
  <c r="G5" i="2" s="1"/>
  <c r="E5" i="2"/>
  <c r="P4" i="2"/>
  <c r="Y4" i="2"/>
  <c r="X4" i="2" s="1"/>
  <c r="W4" i="2"/>
  <c r="G4" i="2"/>
  <c r="F4" i="2"/>
  <c r="E4" i="2"/>
  <c r="P3" i="2"/>
  <c r="Y3" i="2"/>
  <c r="X3" i="2" s="1"/>
  <c r="W3" i="2"/>
  <c r="F3" i="2"/>
  <c r="G3" i="2" s="1"/>
  <c r="E3" i="2"/>
  <c r="P2" i="2"/>
  <c r="Y2" i="2"/>
  <c r="X2" i="2" s="1"/>
  <c r="W2" i="2"/>
  <c r="G2" i="2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X24" i="1"/>
  <c r="V24" i="1"/>
  <c r="X23" i="1"/>
  <c r="V23" i="1"/>
  <c r="X22" i="1"/>
  <c r="V22" i="1"/>
  <c r="X21" i="1"/>
  <c r="V21" i="1"/>
  <c r="X20" i="1"/>
  <c r="V20" i="1"/>
  <c r="X19" i="1"/>
  <c r="V19" i="1"/>
  <c r="X18" i="1"/>
  <c r="V18" i="1"/>
  <c r="X17" i="1"/>
  <c r="V17" i="1"/>
  <c r="X16" i="1"/>
  <c r="V16" i="1"/>
  <c r="X15" i="1"/>
  <c r="V15" i="1"/>
  <c r="L15" i="1"/>
  <c r="K15" i="1"/>
  <c r="M15" i="1" s="1"/>
  <c r="X14" i="1"/>
  <c r="V14" i="1"/>
  <c r="L14" i="1"/>
  <c r="K14" i="1"/>
  <c r="M14" i="1" s="1"/>
  <c r="X13" i="1"/>
  <c r="V13" i="1"/>
  <c r="L13" i="1"/>
  <c r="K13" i="1"/>
  <c r="M13" i="1" s="1"/>
  <c r="X12" i="1"/>
  <c r="V12" i="1"/>
  <c r="L12" i="1"/>
  <c r="K12" i="1"/>
  <c r="M12" i="1" s="1"/>
  <c r="X11" i="1"/>
  <c r="V11" i="1"/>
  <c r="L11" i="1"/>
  <c r="K11" i="1"/>
  <c r="M11" i="1" s="1"/>
  <c r="X10" i="1"/>
  <c r="V10" i="1"/>
  <c r="L10" i="1"/>
  <c r="K10" i="1"/>
  <c r="M10" i="1" s="1"/>
  <c r="X9" i="1"/>
  <c r="V9" i="1"/>
  <c r="L9" i="1"/>
  <c r="K9" i="1"/>
  <c r="M9" i="1" s="1"/>
  <c r="X8" i="1"/>
  <c r="V8" i="1"/>
  <c r="L8" i="1"/>
  <c r="K8" i="1"/>
  <c r="M8" i="1" s="1"/>
  <c r="X7" i="1"/>
  <c r="V7" i="1"/>
  <c r="L7" i="1"/>
  <c r="K7" i="1"/>
  <c r="M7" i="1" s="1"/>
  <c r="X6" i="1"/>
  <c r="V6" i="1"/>
  <c r="L6" i="1"/>
  <c r="K6" i="1"/>
  <c r="M6" i="1" s="1"/>
  <c r="X5" i="1"/>
  <c r="V5" i="1"/>
  <c r="L5" i="1"/>
  <c r="K5" i="1"/>
  <c r="M5" i="1" s="1"/>
  <c r="X4" i="1"/>
  <c r="V4" i="1"/>
  <c r="L4" i="1"/>
  <c r="K4" i="1"/>
  <c r="M4" i="1" s="1"/>
  <c r="X3" i="1"/>
  <c r="V3" i="1"/>
  <c r="K3" i="1"/>
  <c r="M3" i="1" s="1"/>
  <c r="X2" i="1"/>
  <c r="V2" i="1"/>
  <c r="L2" i="1"/>
  <c r="K2" i="1"/>
  <c r="M2" i="1" s="1"/>
  <c r="H29" i="3" l="1"/>
  <c r="AK21" i="3"/>
  <c r="H25" i="3"/>
  <c r="H16" i="3"/>
  <c r="H6" i="3"/>
  <c r="AB9" i="3"/>
  <c r="AB2" i="3"/>
  <c r="AK7" i="3"/>
  <c r="S4" i="3"/>
  <c r="S5" i="3"/>
  <c r="S9" i="3"/>
  <c r="AB18" i="3"/>
  <c r="AK5" i="3"/>
  <c r="H5" i="3"/>
  <c r="H21" i="3"/>
  <c r="H4" i="3"/>
  <c r="S6" i="3"/>
  <c r="AB14" i="3"/>
  <c r="AK17" i="3"/>
  <c r="H30" i="3"/>
  <c r="H17" i="3"/>
  <c r="H23" i="3"/>
  <c r="H24" i="3"/>
  <c r="AK9" i="3"/>
  <c r="AK11" i="3"/>
  <c r="H13" i="3"/>
  <c r="H19" i="3"/>
  <c r="H20" i="3"/>
  <c r="H8" i="3"/>
  <c r="H15" i="3"/>
  <c r="H7" i="3"/>
  <c r="H26" i="3"/>
  <c r="H28" i="3"/>
  <c r="H32" i="3"/>
  <c r="AB5" i="3"/>
  <c r="AK8" i="3"/>
  <c r="S14" i="3"/>
  <c r="S18" i="3"/>
  <c r="S22" i="3"/>
  <c r="H10" i="3"/>
  <c r="H11" i="3"/>
  <c r="H27" i="3"/>
  <c r="H31" i="3"/>
  <c r="S2" i="3"/>
  <c r="AB4" i="3"/>
  <c r="S8" i="3"/>
  <c r="H9" i="3"/>
  <c r="S10" i="3"/>
  <c r="AB12" i="3"/>
  <c r="S13" i="3"/>
  <c r="AB16" i="3"/>
  <c r="S17" i="3"/>
  <c r="AB20" i="3"/>
  <c r="S21" i="3"/>
  <c r="AB24" i="3"/>
  <c r="H14" i="3"/>
  <c r="H18" i="3"/>
  <c r="H22" i="3"/>
  <c r="AB8" i="3"/>
  <c r="AK12" i="3"/>
  <c r="AK16" i="3"/>
  <c r="AK20" i="3"/>
  <c r="AK24" i="3"/>
  <c r="O6" i="2"/>
  <c r="O3" i="2"/>
  <c r="O11" i="2"/>
  <c r="O13" i="2"/>
  <c r="O10" i="2"/>
  <c r="O15" i="2"/>
  <c r="O5" i="2"/>
  <c r="O7" i="2"/>
  <c r="O9" i="2"/>
  <c r="O9" i="1"/>
  <c r="N9" i="1" s="1"/>
  <c r="O14" i="1"/>
  <c r="N14" i="1" s="1"/>
  <c r="O7" i="1"/>
  <c r="N7" i="1" s="1"/>
  <c r="O6" i="1"/>
  <c r="N6" i="1" s="1"/>
  <c r="O5" i="1"/>
  <c r="N5" i="1" s="1"/>
  <c r="O8" i="1"/>
  <c r="N8" i="1" s="1"/>
  <c r="O10" i="1"/>
  <c r="N10" i="1" s="1"/>
  <c r="O11" i="1"/>
  <c r="N11" i="1" s="1"/>
  <c r="AB3" i="3"/>
  <c r="AK6" i="3"/>
  <c r="S7" i="3"/>
  <c r="AK10" i="3"/>
  <c r="S11" i="3"/>
  <c r="AB15" i="3"/>
  <c r="AB19" i="3"/>
  <c r="AB23" i="3"/>
  <c r="AK3" i="3"/>
  <c r="AB7" i="3"/>
  <c r="AB11" i="3"/>
  <c r="S12" i="3"/>
  <c r="AK15" i="3"/>
  <c r="S16" i="3"/>
  <c r="AK19" i="3"/>
  <c r="S20" i="3"/>
  <c r="AK23" i="3"/>
  <c r="S24" i="3"/>
  <c r="O4" i="2"/>
  <c r="O8" i="2"/>
  <c r="O12" i="2"/>
  <c r="O16" i="2"/>
  <c r="O2" i="2"/>
  <c r="O3" i="1"/>
  <c r="N3" i="1" s="1"/>
  <c r="O12" i="1"/>
  <c r="N12" i="1" s="1"/>
  <c r="O2" i="1"/>
  <c r="N2" i="1" s="1"/>
  <c r="O13" i="1"/>
  <c r="N13" i="1" s="1"/>
  <c r="O15" i="1"/>
  <c r="N15" i="1" s="1"/>
</calcChain>
</file>

<file path=xl/sharedStrings.xml><?xml version="1.0" encoding="utf-8"?>
<sst xmlns="http://schemas.openxmlformats.org/spreadsheetml/2006/main" count="416" uniqueCount="56">
  <si>
    <t>Ti-Nb</t>
  </si>
  <si>
    <t>Ref</t>
  </si>
  <si>
    <t>Nb (at-%?)</t>
  </si>
  <si>
    <t>V atomic</t>
  </si>
  <si>
    <t>c/a</t>
  </si>
  <si>
    <t>c</t>
  </si>
  <si>
    <t>a</t>
  </si>
  <si>
    <t>x</t>
  </si>
  <si>
    <t>y</t>
  </si>
  <si>
    <t>Zr (at-%)</t>
  </si>
  <si>
    <t>System</t>
  </si>
  <si>
    <t>O (at-%)</t>
  </si>
  <si>
    <t>58Bag</t>
  </si>
  <si>
    <t>52Duw</t>
  </si>
  <si>
    <t>87Mur</t>
  </si>
  <si>
    <t>Ti-O</t>
  </si>
  <si>
    <t>07Jeo</t>
  </si>
  <si>
    <t>70Jep</t>
  </si>
  <si>
    <t>75San</t>
  </si>
  <si>
    <t>39Fas</t>
  </si>
  <si>
    <t>66Far</t>
  </si>
  <si>
    <t>Comment: data are very little; few martensite data are used for a; fit for martensite is used for c.</t>
  </si>
  <si>
    <t>Comment: c/a ratio very close for Ti and Zr, hence assumed linear.</t>
  </si>
  <si>
    <t>Comment: from Ref. [3] in Frederik´s paper; c values at low O are excluded; 15at-% is taken as threeshold for fitting</t>
  </si>
  <si>
    <t>Nb (at.%)</t>
  </si>
  <si>
    <t>Zr (at.%)</t>
  </si>
  <si>
    <t>Yan pag.79</t>
  </si>
  <si>
    <t>Qazi2004</t>
  </si>
  <si>
    <t>Ti-35Nb-7Zr-5Ta (wt.%)</t>
  </si>
  <si>
    <t>Kim2015</t>
  </si>
  <si>
    <t>69Rud</t>
  </si>
  <si>
    <t>51Han</t>
  </si>
  <si>
    <t>83Bad</t>
  </si>
  <si>
    <t>Comment: very few experimental data available</t>
  </si>
  <si>
    <t>Comments: by taking the effect of Nb into account we put the bases for linearly additive effectsbetween Nb and Zr, which seems to stand in the present case</t>
  </si>
  <si>
    <t>69Hic</t>
  </si>
  <si>
    <t>10AlZ</t>
  </si>
  <si>
    <t>Comments: the extrapolation at low Nb content is very dependent of the estimated value for pure Ti</t>
  </si>
  <si>
    <t>ya</t>
  </si>
  <si>
    <t>yb</t>
  </si>
  <si>
    <t>yc</t>
  </si>
  <si>
    <t>b/3^0.5</t>
  </si>
  <si>
    <t>b</t>
  </si>
  <si>
    <t>Tahara2016</t>
  </si>
  <si>
    <t>Ti-20at%Nb-O</t>
  </si>
  <si>
    <t>09Ban</t>
  </si>
  <si>
    <t>68Hat</t>
  </si>
  <si>
    <t>07Ina</t>
  </si>
  <si>
    <t>06Kim</t>
  </si>
  <si>
    <t>07Dya</t>
  </si>
  <si>
    <t>72Mor</t>
  </si>
  <si>
    <t>Comment: data beyond 22%Nb change the trend for orthorombic and are not taken into account for the fit</t>
  </si>
  <si>
    <t>Comment: very few experimental data are available</t>
  </si>
  <si>
    <t>Ti-Zr</t>
  </si>
  <si>
    <t>Effect of O</t>
  </si>
  <si>
    <t>Ti-Nb-Zr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</si>
</sst>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64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2" fillId="0" borderId="0" xfId="2" applyBorder="1" applyAlignment="1">
      <alignment vertical="center"/>
    </xf>
    <xf numFmtId="165" fontId="2" fillId="0" borderId="0" xfId="2" applyNumberForma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2" fillId="0" borderId="0" xfId="2" applyNumberFormat="1" applyBorder="1" applyAlignment="1">
      <alignment vertical="center"/>
    </xf>
    <xf numFmtId="165" fontId="3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0" xfId="0" applyBorder="1"/>
    <xf numFmtId="166" fontId="0" fillId="0" borderId="0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2" fontId="3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</cellXfs>
  <cellStyles count="3">
    <cellStyle name="Explanatory Text" xfId="2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="55" zoomScaleNormal="55" workbookViewId="0">
      <selection activeCell="K52" sqref="K52"/>
    </sheetView>
  </sheetViews>
  <sheetFormatPr defaultRowHeight="14.5" x14ac:dyDescent="0.35"/>
  <cols>
    <col min="1" max="1" width="5.90625" style="25" bestFit="1" customWidth="1"/>
    <col min="2" max="2" width="6.36328125" style="25" bestFit="1" customWidth="1"/>
    <col min="3" max="3" width="10.36328125" style="25" bestFit="1" customWidth="1"/>
    <col min="4" max="5" width="6.54296875" style="25" bestFit="1" customWidth="1"/>
    <col min="6" max="6" width="8.7265625" style="25"/>
    <col min="7" max="7" width="8.1796875" style="25" bestFit="1" customWidth="1"/>
    <col min="8" max="8" width="7" style="25" bestFit="1" customWidth="1"/>
    <col min="9" max="10" width="4.08984375" style="25" hidden="1" customWidth="1"/>
    <col min="11" max="11" width="8.54296875" style="25" bestFit="1" customWidth="1"/>
    <col min="12" max="12" width="8.81640625" style="25" hidden="1" customWidth="1"/>
    <col min="13" max="13" width="6.54296875" style="25" hidden="1" customWidth="1"/>
    <col min="14" max="14" width="4.54296875" style="25" bestFit="1" customWidth="1"/>
    <col min="15" max="15" width="6.54296875" style="25" bestFit="1" customWidth="1"/>
    <col min="16" max="16" width="8.7265625" style="25"/>
    <col min="17" max="17" width="7.81640625" style="25" bestFit="1" customWidth="1"/>
    <col min="18" max="18" width="6.54296875" style="25" bestFit="1" customWidth="1"/>
    <col min="19" max="20" width="4.08984375" style="25" bestFit="1" customWidth="1"/>
    <col min="21" max="21" width="7.36328125" style="25" bestFit="1" customWidth="1"/>
    <col min="22" max="22" width="8.1796875" style="25" bestFit="1" customWidth="1"/>
    <col min="23" max="23" width="5.54296875" style="25" bestFit="1" customWidth="1"/>
    <col min="24" max="24" width="6.54296875" style="25" bestFit="1" customWidth="1"/>
    <col min="25" max="16384" width="8.7265625" style="25"/>
  </cols>
  <sheetData>
    <row r="1" spans="1:24" x14ac:dyDescent="0.35">
      <c r="A1" s="28" t="s">
        <v>0</v>
      </c>
      <c r="B1" s="3" t="s">
        <v>1</v>
      </c>
      <c r="C1" s="3" t="s">
        <v>2</v>
      </c>
      <c r="D1" s="2" t="s">
        <v>5</v>
      </c>
      <c r="E1" s="1" t="s">
        <v>6</v>
      </c>
      <c r="F1" s="7"/>
      <c r="G1" s="28" t="s">
        <v>53</v>
      </c>
      <c r="H1" s="3" t="s">
        <v>1</v>
      </c>
      <c r="I1" s="3" t="s">
        <v>7</v>
      </c>
      <c r="J1" s="3" t="s">
        <v>8</v>
      </c>
      <c r="K1" s="23" t="s">
        <v>9</v>
      </c>
      <c r="L1" s="2" t="s">
        <v>3</v>
      </c>
      <c r="M1" s="1" t="s">
        <v>4</v>
      </c>
      <c r="N1" s="2" t="s">
        <v>5</v>
      </c>
      <c r="O1" s="1" t="s">
        <v>6</v>
      </c>
      <c r="P1" s="7"/>
      <c r="Q1" s="27" t="s">
        <v>15</v>
      </c>
      <c r="R1" s="8" t="s">
        <v>1</v>
      </c>
      <c r="S1" s="8" t="s">
        <v>7</v>
      </c>
      <c r="T1" s="8" t="s">
        <v>8</v>
      </c>
      <c r="U1" s="8" t="s">
        <v>10</v>
      </c>
      <c r="V1" s="9" t="s">
        <v>11</v>
      </c>
      <c r="W1" s="10" t="s">
        <v>5</v>
      </c>
      <c r="X1" s="24" t="s">
        <v>6</v>
      </c>
    </row>
    <row r="2" spans="1:24" x14ac:dyDescent="0.35">
      <c r="A2" s="7"/>
      <c r="B2" s="3" t="s">
        <v>12</v>
      </c>
      <c r="C2" s="4">
        <v>7.6377952755905504E-2</v>
      </c>
      <c r="D2" s="6">
        <v>4.6803149606299215</v>
      </c>
      <c r="E2" s="6">
        <v>2.9755905511811021</v>
      </c>
      <c r="F2" s="7"/>
      <c r="G2" s="7"/>
      <c r="H2" s="3" t="s">
        <v>13</v>
      </c>
      <c r="I2" s="7">
        <v>0</v>
      </c>
      <c r="J2" s="7">
        <v>535</v>
      </c>
      <c r="K2" s="4">
        <f>I2/655</f>
        <v>0</v>
      </c>
      <c r="L2" s="5">
        <f>25-(J2/655)*9</f>
        <v>17.648854961832061</v>
      </c>
      <c r="M2" s="6">
        <f>1.587+0.005*K2</f>
        <v>1.587</v>
      </c>
      <c r="N2" s="5">
        <f>O2*M2</f>
        <v>4.6822714066435687</v>
      </c>
      <c r="O2" s="6">
        <f>(4/(3^0.5)*L2/M2)^(1/3)</f>
        <v>2.9503915605819588</v>
      </c>
      <c r="P2" s="7"/>
      <c r="Q2" s="8"/>
      <c r="R2" s="8" t="s">
        <v>14</v>
      </c>
      <c r="S2" s="8">
        <v>2</v>
      </c>
      <c r="T2" s="8">
        <v>507</v>
      </c>
      <c r="U2" s="8" t="s">
        <v>15</v>
      </c>
      <c r="V2" s="9">
        <f>S2*0.4/813</f>
        <v>9.840098400984011E-4</v>
      </c>
      <c r="W2" s="10"/>
      <c r="X2" s="24">
        <f>2.975-T2/614*0.03</f>
        <v>2.9502280130293159</v>
      </c>
    </row>
    <row r="3" spans="1:24" x14ac:dyDescent="0.35">
      <c r="A3" s="7"/>
      <c r="B3" s="7" t="s">
        <v>12</v>
      </c>
      <c r="C3" s="4">
        <v>7.6377952755905504E-2</v>
      </c>
      <c r="D3" s="6">
        <v>4.6803149606299215</v>
      </c>
      <c r="E3" s="6">
        <v>2.9362204724409446</v>
      </c>
      <c r="F3" s="7"/>
      <c r="G3" s="7"/>
      <c r="H3" s="3" t="s">
        <v>13</v>
      </c>
      <c r="I3" s="7">
        <v>66</v>
      </c>
      <c r="J3" s="7">
        <v>489</v>
      </c>
      <c r="K3" s="4">
        <f t="shared" ref="K3:K15" si="0">I3/655</f>
        <v>0.10076335877862595</v>
      </c>
      <c r="L3" s="5">
        <f>25-(J3/655)*9</f>
        <v>18.28091603053435</v>
      </c>
      <c r="M3" s="6">
        <f>1.587+0.005*K3</f>
        <v>1.5875038167938931</v>
      </c>
      <c r="N3" s="5">
        <f t="shared" ref="N3:N15" si="1">O3*M3</f>
        <v>4.7385153448269381</v>
      </c>
      <c r="O3" s="6">
        <f t="shared" ref="O3:O15" si="2">(4/(3^0.5)*L3/M3)^(1/3)</f>
        <v>2.9848843792998223</v>
      </c>
      <c r="P3" s="7"/>
      <c r="Q3" s="8"/>
      <c r="R3" s="8" t="s">
        <v>14</v>
      </c>
      <c r="S3" s="8">
        <v>10</v>
      </c>
      <c r="T3" s="8">
        <v>507</v>
      </c>
      <c r="U3" s="8" t="s">
        <v>15</v>
      </c>
      <c r="V3" s="9">
        <f t="shared" ref="V3:V33" si="3">S3*0.4/813</f>
        <v>4.9200492004920051E-3</v>
      </c>
      <c r="W3" s="10"/>
      <c r="X3" s="24">
        <f t="shared" ref="X3:X33" si="4">2.975-T3/614*0.03</f>
        <v>2.9502280130293159</v>
      </c>
    </row>
    <row r="4" spans="1:24" x14ac:dyDescent="0.35">
      <c r="A4" s="7"/>
      <c r="B4" s="3" t="s">
        <v>12</v>
      </c>
      <c r="C4" s="4">
        <v>0</v>
      </c>
      <c r="D4" s="6">
        <v>4.6818897637795276</v>
      </c>
      <c r="E4" s="26">
        <v>2.9456692913385827</v>
      </c>
      <c r="F4" s="7"/>
      <c r="G4" s="7"/>
      <c r="H4" s="3" t="s">
        <v>13</v>
      </c>
      <c r="I4" s="7">
        <v>131</v>
      </c>
      <c r="J4" s="7">
        <v>458</v>
      </c>
      <c r="K4" s="4">
        <f t="shared" si="0"/>
        <v>0.2</v>
      </c>
      <c r="L4" s="5">
        <f t="shared" ref="L4:L15" si="5">25-(J4/655)*9</f>
        <v>18.706870229007635</v>
      </c>
      <c r="M4" s="6">
        <f t="shared" ref="M4:M15" si="6">1.587+0.005*K4</f>
        <v>1.5879999999999999</v>
      </c>
      <c r="N4" s="5">
        <f>O4*M4</f>
        <v>4.7760313027691739</v>
      </c>
      <c r="O4" s="6">
        <f>(4/(3^0.5)*L4/M4)^(1/3)</f>
        <v>3.0075763871342405</v>
      </c>
      <c r="P4" s="7"/>
      <c r="Q4" s="8"/>
      <c r="R4" s="8" t="s">
        <v>14</v>
      </c>
      <c r="S4" s="8">
        <v>18</v>
      </c>
      <c r="T4" s="8">
        <v>506</v>
      </c>
      <c r="U4" s="8" t="s">
        <v>15</v>
      </c>
      <c r="V4" s="9">
        <f t="shared" si="3"/>
        <v>8.8560885608856086E-3</v>
      </c>
      <c r="W4" s="10"/>
      <c r="X4" s="24">
        <f t="shared" si="4"/>
        <v>2.9502768729641695</v>
      </c>
    </row>
    <row r="5" spans="1:24" x14ac:dyDescent="0.35">
      <c r="A5" s="7"/>
      <c r="B5" s="3" t="s">
        <v>12</v>
      </c>
      <c r="C5" s="4">
        <v>1.4960629921259842E-2</v>
      </c>
      <c r="D5" s="6">
        <v>4.6818897637795276</v>
      </c>
      <c r="E5" s="26">
        <v>2.9456692913385827</v>
      </c>
      <c r="F5" s="7"/>
      <c r="G5" s="7"/>
      <c r="H5" s="3" t="s">
        <v>13</v>
      </c>
      <c r="I5" s="7">
        <v>196</v>
      </c>
      <c r="J5" s="7">
        <v>414</v>
      </c>
      <c r="K5" s="4">
        <f t="shared" si="0"/>
        <v>0.29923664122137406</v>
      </c>
      <c r="L5" s="5">
        <f t="shared" si="5"/>
        <v>19.311450381679389</v>
      </c>
      <c r="M5" s="6">
        <f t="shared" si="6"/>
        <v>1.5884961832061069</v>
      </c>
      <c r="N5" s="5">
        <f t="shared" si="1"/>
        <v>4.8279437621890695</v>
      </c>
      <c r="O5" s="6">
        <f t="shared" si="2"/>
        <v>3.0393171939794619</v>
      </c>
      <c r="P5" s="7"/>
      <c r="Q5" s="8"/>
      <c r="R5" s="8" t="s">
        <v>14</v>
      </c>
      <c r="S5" s="8">
        <v>14</v>
      </c>
      <c r="T5" s="8">
        <v>518</v>
      </c>
      <c r="U5" s="8" t="s">
        <v>15</v>
      </c>
      <c r="V5" s="9">
        <f t="shared" si="3"/>
        <v>6.8880688806888073E-3</v>
      </c>
      <c r="W5" s="8"/>
      <c r="X5" s="24">
        <f t="shared" si="4"/>
        <v>2.9496905537459286</v>
      </c>
    </row>
    <row r="6" spans="1:24" x14ac:dyDescent="0.35">
      <c r="A6" s="7"/>
      <c r="B6" s="3" t="s">
        <v>16</v>
      </c>
      <c r="C6" s="4">
        <v>2.6771653543307086E-2</v>
      </c>
      <c r="D6" s="6">
        <v>4.6950131233595798</v>
      </c>
      <c r="E6" s="26">
        <v>2.9661417322834644</v>
      </c>
      <c r="F6" s="7"/>
      <c r="G6" s="7"/>
      <c r="H6" s="3" t="s">
        <v>13</v>
      </c>
      <c r="I6" s="7">
        <v>458</v>
      </c>
      <c r="J6" s="7">
        <v>253</v>
      </c>
      <c r="K6" s="4">
        <f t="shared" si="0"/>
        <v>0.69923664122137408</v>
      </c>
      <c r="L6" s="5">
        <f>25-(J6/655)*9</f>
        <v>21.523664122137404</v>
      </c>
      <c r="M6" s="6">
        <f t="shared" si="6"/>
        <v>1.5904961832061069</v>
      </c>
      <c r="N6" s="5">
        <f t="shared" si="1"/>
        <v>5.0098756251427501</v>
      </c>
      <c r="O6" s="6">
        <f t="shared" si="2"/>
        <v>3.1498822053404059</v>
      </c>
      <c r="P6" s="7"/>
      <c r="Q6" s="8"/>
      <c r="R6" s="8" t="s">
        <v>14</v>
      </c>
      <c r="S6" s="8">
        <v>36</v>
      </c>
      <c r="T6" s="8">
        <v>503</v>
      </c>
      <c r="U6" s="8" t="s">
        <v>15</v>
      </c>
      <c r="V6" s="9">
        <f t="shared" si="3"/>
        <v>1.7712177121771217E-2</v>
      </c>
      <c r="W6" s="8"/>
      <c r="X6" s="24">
        <f t="shared" si="4"/>
        <v>2.9504234527687299</v>
      </c>
    </row>
    <row r="7" spans="1:24" x14ac:dyDescent="0.35">
      <c r="A7" s="7"/>
      <c r="B7" s="3" t="s">
        <v>16</v>
      </c>
      <c r="C7" s="4">
        <v>5.4330708661417322E-2</v>
      </c>
      <c r="D7" s="6">
        <v>4.7160104986876643</v>
      </c>
      <c r="E7" s="26">
        <v>2.9724409448818898</v>
      </c>
      <c r="F7" s="7"/>
      <c r="G7" s="7"/>
      <c r="H7" s="3" t="s">
        <v>13</v>
      </c>
      <c r="I7" s="7">
        <v>524</v>
      </c>
      <c r="J7" s="7">
        <v>208</v>
      </c>
      <c r="K7" s="4">
        <f t="shared" si="0"/>
        <v>0.8</v>
      </c>
      <c r="L7" s="5">
        <f t="shared" si="5"/>
        <v>22.141984732824426</v>
      </c>
      <c r="M7" s="6">
        <f t="shared" si="6"/>
        <v>1.591</v>
      </c>
      <c r="N7" s="5">
        <f t="shared" si="1"/>
        <v>5.058465085393574</v>
      </c>
      <c r="O7" s="6">
        <f t="shared" si="2"/>
        <v>3.1794249436791793</v>
      </c>
      <c r="P7" s="7"/>
      <c r="Q7" s="8"/>
      <c r="R7" s="8" t="s">
        <v>14</v>
      </c>
      <c r="S7" s="8">
        <v>7</v>
      </c>
      <c r="T7" s="8">
        <v>485</v>
      </c>
      <c r="U7" s="8" t="s">
        <v>15</v>
      </c>
      <c r="V7" s="9">
        <f t="shared" si="3"/>
        <v>3.4440344403444036E-3</v>
      </c>
      <c r="W7" s="8"/>
      <c r="X7" s="24">
        <f t="shared" si="4"/>
        <v>2.9513029315960915</v>
      </c>
    </row>
    <row r="8" spans="1:24" x14ac:dyDescent="0.35">
      <c r="A8" s="7"/>
      <c r="B8" s="3" t="s">
        <v>16</v>
      </c>
      <c r="C8" s="4">
        <v>5.4330708661417322E-2</v>
      </c>
      <c r="D8" s="6">
        <v>4.7160104986876643</v>
      </c>
      <c r="E8" s="26">
        <v>2.94</v>
      </c>
      <c r="F8" s="7"/>
      <c r="G8" s="7"/>
      <c r="H8" s="3" t="s">
        <v>13</v>
      </c>
      <c r="I8" s="7">
        <v>589</v>
      </c>
      <c r="J8" s="7">
        <v>161</v>
      </c>
      <c r="K8" s="4">
        <f t="shared" si="0"/>
        <v>0.89923664122137403</v>
      </c>
      <c r="L8" s="5">
        <f t="shared" si="5"/>
        <v>22.787786259541985</v>
      </c>
      <c r="M8" s="6">
        <f t="shared" si="6"/>
        <v>1.5914961832061068</v>
      </c>
      <c r="N8" s="5">
        <f t="shared" si="1"/>
        <v>5.1082353877361548</v>
      </c>
      <c r="O8" s="6">
        <f t="shared" si="2"/>
        <v>3.2097063390032727</v>
      </c>
      <c r="P8" s="7"/>
      <c r="Q8" s="8"/>
      <c r="R8" s="8" t="s">
        <v>14</v>
      </c>
      <c r="S8" s="8">
        <v>8</v>
      </c>
      <c r="T8" s="8">
        <v>463</v>
      </c>
      <c r="U8" s="8" t="s">
        <v>15</v>
      </c>
      <c r="V8" s="9">
        <f t="shared" si="3"/>
        <v>3.9360393603936044E-3</v>
      </c>
      <c r="W8" s="8"/>
      <c r="X8" s="24">
        <f t="shared" si="4"/>
        <v>2.9523778501628666</v>
      </c>
    </row>
    <row r="9" spans="1:24" x14ac:dyDescent="0.35">
      <c r="A9" s="7"/>
      <c r="B9" s="3" t="s">
        <v>17</v>
      </c>
      <c r="C9" s="4">
        <v>4.9606299212598425E-2</v>
      </c>
      <c r="D9" s="6"/>
      <c r="E9" s="26">
        <v>2.9708661417322832</v>
      </c>
      <c r="F9" s="7"/>
      <c r="G9" s="7"/>
      <c r="H9" s="3" t="s">
        <v>13</v>
      </c>
      <c r="I9" s="7">
        <v>655</v>
      </c>
      <c r="J9" s="7">
        <v>124</v>
      </c>
      <c r="K9" s="4">
        <f t="shared" si="0"/>
        <v>1</v>
      </c>
      <c r="L9" s="5">
        <f t="shared" si="5"/>
        <v>23.296183206106871</v>
      </c>
      <c r="M9" s="6">
        <f t="shared" si="6"/>
        <v>1.5919999999999999</v>
      </c>
      <c r="N9" s="5">
        <f t="shared" si="1"/>
        <v>5.1470306519772206</v>
      </c>
      <c r="O9" s="6">
        <f t="shared" si="2"/>
        <v>3.233059454759561</v>
      </c>
      <c r="P9" s="7"/>
      <c r="Q9" s="8"/>
      <c r="R9" s="8" t="s">
        <v>14</v>
      </c>
      <c r="S9" s="8">
        <v>0</v>
      </c>
      <c r="T9" s="8">
        <v>493</v>
      </c>
      <c r="U9" s="8" t="s">
        <v>15</v>
      </c>
      <c r="V9" s="9">
        <f t="shared" si="3"/>
        <v>0</v>
      </c>
      <c r="W9" s="8"/>
      <c r="X9" s="24">
        <f t="shared" si="4"/>
        <v>2.950912052117264</v>
      </c>
    </row>
    <row r="10" spans="1:24" x14ac:dyDescent="0.35">
      <c r="A10" s="7"/>
      <c r="B10" s="3"/>
      <c r="C10" s="11"/>
      <c r="D10" s="5"/>
      <c r="E10" s="6"/>
      <c r="F10" s="7"/>
      <c r="G10" s="7"/>
      <c r="H10" s="7" t="s">
        <v>18</v>
      </c>
      <c r="I10" s="7">
        <v>98</v>
      </c>
      <c r="J10" s="7">
        <v>480</v>
      </c>
      <c r="K10" s="4">
        <f t="shared" si="0"/>
        <v>0.14961832061068703</v>
      </c>
      <c r="L10" s="5">
        <f t="shared" si="5"/>
        <v>18.404580152671755</v>
      </c>
      <c r="M10" s="6">
        <f t="shared" si="6"/>
        <v>1.5877480916030533</v>
      </c>
      <c r="N10" s="5">
        <f t="shared" si="1"/>
        <v>4.7496633210479695</v>
      </c>
      <c r="O10" s="6">
        <f t="shared" si="2"/>
        <v>2.9914464052370686</v>
      </c>
      <c r="P10" s="7"/>
      <c r="Q10" s="8"/>
      <c r="R10" s="8" t="s">
        <v>14</v>
      </c>
      <c r="S10" s="8">
        <v>18</v>
      </c>
      <c r="T10" s="8">
        <v>477</v>
      </c>
      <c r="U10" s="8" t="s">
        <v>15</v>
      </c>
      <c r="V10" s="9">
        <f t="shared" si="3"/>
        <v>8.8560885608856086E-3</v>
      </c>
      <c r="W10" s="8"/>
      <c r="X10" s="24">
        <f t="shared" si="4"/>
        <v>2.9516938110749185</v>
      </c>
    </row>
    <row r="11" spans="1:24" x14ac:dyDescent="0.35">
      <c r="A11" s="31" t="s">
        <v>21</v>
      </c>
      <c r="B11" s="31"/>
      <c r="C11" s="31"/>
      <c r="D11" s="31"/>
      <c r="E11" s="31"/>
      <c r="F11" s="7"/>
      <c r="G11" s="7"/>
      <c r="H11" s="7" t="s">
        <v>18</v>
      </c>
      <c r="I11" s="7">
        <v>0</v>
      </c>
      <c r="J11" s="7">
        <v>528</v>
      </c>
      <c r="K11" s="4">
        <f t="shared" si="0"/>
        <v>0</v>
      </c>
      <c r="L11" s="5">
        <f t="shared" si="5"/>
        <v>17.74503816793893</v>
      </c>
      <c r="M11" s="6">
        <f t="shared" si="6"/>
        <v>1.587</v>
      </c>
      <c r="N11" s="5">
        <f t="shared" si="1"/>
        <v>4.6907618578038077</v>
      </c>
      <c r="O11" s="6">
        <f t="shared" si="2"/>
        <v>2.9557415613130487</v>
      </c>
      <c r="P11" s="7"/>
      <c r="Q11" s="8"/>
      <c r="R11" s="8" t="s">
        <v>14</v>
      </c>
      <c r="S11" s="8">
        <v>24</v>
      </c>
      <c r="T11" s="8">
        <v>480</v>
      </c>
      <c r="U11" s="8" t="s">
        <v>15</v>
      </c>
      <c r="V11" s="9">
        <f t="shared" si="3"/>
        <v>1.1808118081180813E-2</v>
      </c>
      <c r="W11" s="8"/>
      <c r="X11" s="24">
        <f t="shared" si="4"/>
        <v>2.9515472312703586</v>
      </c>
    </row>
    <row r="12" spans="1:24" x14ac:dyDescent="0.35">
      <c r="A12" s="31"/>
      <c r="B12" s="31"/>
      <c r="C12" s="31"/>
      <c r="D12" s="31"/>
      <c r="E12" s="31"/>
      <c r="F12" s="7"/>
      <c r="G12" s="7"/>
      <c r="H12" s="7" t="s">
        <v>19</v>
      </c>
      <c r="I12" s="7">
        <v>196</v>
      </c>
      <c r="J12" s="7">
        <v>436</v>
      </c>
      <c r="K12" s="4">
        <f t="shared" si="0"/>
        <v>0.29923664122137406</v>
      </c>
      <c r="L12" s="5">
        <f t="shared" si="5"/>
        <v>19.009160305343514</v>
      </c>
      <c r="M12" s="6">
        <f t="shared" si="6"/>
        <v>1.5884961832061069</v>
      </c>
      <c r="N12" s="5">
        <f t="shared" si="1"/>
        <v>4.8026199007729291</v>
      </c>
      <c r="O12" s="6">
        <f t="shared" si="2"/>
        <v>3.0233751591896589</v>
      </c>
      <c r="P12" s="7"/>
      <c r="Q12" s="8"/>
      <c r="R12" s="8" t="s">
        <v>14</v>
      </c>
      <c r="S12" s="8">
        <v>93</v>
      </c>
      <c r="T12" s="8">
        <v>439</v>
      </c>
      <c r="U12" s="8" t="s">
        <v>15</v>
      </c>
      <c r="V12" s="9">
        <f t="shared" si="3"/>
        <v>4.575645756457565E-2</v>
      </c>
      <c r="W12" s="8"/>
      <c r="X12" s="24">
        <f t="shared" si="4"/>
        <v>2.9535504885993484</v>
      </c>
    </row>
    <row r="13" spans="1:24" x14ac:dyDescent="0.35">
      <c r="A13" s="31"/>
      <c r="B13" s="31"/>
      <c r="C13" s="31"/>
      <c r="D13" s="31"/>
      <c r="E13" s="31"/>
      <c r="F13" s="7"/>
      <c r="G13" s="7"/>
      <c r="H13" s="7" t="s">
        <v>19</v>
      </c>
      <c r="I13" s="7">
        <v>327</v>
      </c>
      <c r="J13" s="7">
        <v>352</v>
      </c>
      <c r="K13" s="4">
        <f t="shared" si="0"/>
        <v>0.49923664122137407</v>
      </c>
      <c r="L13" s="5">
        <f t="shared" si="5"/>
        <v>20.163358778625955</v>
      </c>
      <c r="M13" s="6">
        <f t="shared" si="6"/>
        <v>1.5894961832061067</v>
      </c>
      <c r="N13" s="5">
        <f t="shared" si="1"/>
        <v>4.8999736006146808</v>
      </c>
      <c r="O13" s="6">
        <f t="shared" si="2"/>
        <v>3.0827212121586522</v>
      </c>
      <c r="P13" s="7"/>
      <c r="Q13" s="8"/>
      <c r="R13" s="8" t="s">
        <v>14</v>
      </c>
      <c r="S13" s="8">
        <v>79</v>
      </c>
      <c r="T13" s="8">
        <v>397</v>
      </c>
      <c r="U13" s="8" t="s">
        <v>15</v>
      </c>
      <c r="V13" s="9">
        <f t="shared" si="3"/>
        <v>3.886838868388684E-2</v>
      </c>
      <c r="W13" s="8"/>
      <c r="X13" s="24">
        <f t="shared" si="4"/>
        <v>2.9556026058631923</v>
      </c>
    </row>
    <row r="14" spans="1:24" x14ac:dyDescent="0.35">
      <c r="A14" s="7"/>
      <c r="B14" s="3"/>
      <c r="C14" s="11"/>
      <c r="D14" s="5"/>
      <c r="E14" s="6"/>
      <c r="F14" s="7"/>
      <c r="G14" s="7"/>
      <c r="H14" s="7" t="s">
        <v>19</v>
      </c>
      <c r="I14" s="7">
        <v>655</v>
      </c>
      <c r="J14" s="7">
        <v>126</v>
      </c>
      <c r="K14" s="4">
        <f t="shared" si="0"/>
        <v>1</v>
      </c>
      <c r="L14" s="5">
        <f t="shared" si="5"/>
        <v>23.268702290076337</v>
      </c>
      <c r="M14" s="6">
        <f t="shared" si="6"/>
        <v>1.5919999999999999</v>
      </c>
      <c r="N14" s="5">
        <f t="shared" si="1"/>
        <v>5.1450059888225477</v>
      </c>
      <c r="O14" s="6">
        <f t="shared" si="2"/>
        <v>3.2317876814211988</v>
      </c>
      <c r="P14" s="7"/>
      <c r="Q14" s="8"/>
      <c r="R14" s="8" t="s">
        <v>14</v>
      </c>
      <c r="S14" s="8">
        <v>101</v>
      </c>
      <c r="T14" s="8">
        <v>396</v>
      </c>
      <c r="U14" s="8" t="s">
        <v>15</v>
      </c>
      <c r="V14" s="9">
        <f t="shared" si="3"/>
        <v>4.9692496924969257E-2</v>
      </c>
      <c r="W14" s="8"/>
      <c r="X14" s="24">
        <f t="shared" si="4"/>
        <v>2.9556514657980455</v>
      </c>
    </row>
    <row r="15" spans="1:24" x14ac:dyDescent="0.35">
      <c r="A15" s="7"/>
      <c r="B15" s="3"/>
      <c r="C15" s="11"/>
      <c r="D15" s="5"/>
      <c r="E15" s="6"/>
      <c r="F15" s="7"/>
      <c r="G15" s="7"/>
      <c r="H15" s="7" t="s">
        <v>20</v>
      </c>
      <c r="I15" s="7">
        <v>226</v>
      </c>
      <c r="J15" s="7">
        <v>393</v>
      </c>
      <c r="K15" s="4">
        <f t="shared" si="0"/>
        <v>0.34503816793893127</v>
      </c>
      <c r="L15" s="5">
        <f t="shared" si="5"/>
        <v>19.600000000000001</v>
      </c>
      <c r="M15" s="6">
        <f t="shared" si="6"/>
        <v>1.5887251908396947</v>
      </c>
      <c r="N15" s="5">
        <f t="shared" si="1"/>
        <v>4.8523374934582151</v>
      </c>
      <c r="O15" s="6">
        <f t="shared" si="2"/>
        <v>3.0542333698967732</v>
      </c>
      <c r="P15" s="7"/>
      <c r="Q15" s="8"/>
      <c r="R15" s="8" t="s">
        <v>14</v>
      </c>
      <c r="S15" s="8">
        <v>107</v>
      </c>
      <c r="T15" s="8">
        <v>364</v>
      </c>
      <c r="U15" s="8" t="s">
        <v>15</v>
      </c>
      <c r="V15" s="9">
        <f t="shared" si="3"/>
        <v>5.2644526445264461E-2</v>
      </c>
      <c r="W15" s="8"/>
      <c r="X15" s="24">
        <f t="shared" si="4"/>
        <v>2.9572149837133552</v>
      </c>
    </row>
    <row r="16" spans="1:24" x14ac:dyDescent="0.35">
      <c r="A16" s="7"/>
      <c r="B16" s="3"/>
      <c r="C16" s="11"/>
      <c r="D16" s="5"/>
      <c r="E16" s="6"/>
      <c r="F16" s="7"/>
      <c r="G16" s="7"/>
      <c r="H16" s="7"/>
      <c r="I16" s="7"/>
      <c r="J16" s="7"/>
      <c r="K16" s="4"/>
      <c r="L16" s="5"/>
      <c r="M16" s="5"/>
      <c r="N16" s="5"/>
      <c r="O16" s="6"/>
      <c r="P16" s="7"/>
      <c r="Q16" s="8"/>
      <c r="R16" s="8" t="s">
        <v>14</v>
      </c>
      <c r="S16" s="8">
        <v>143</v>
      </c>
      <c r="T16" s="8">
        <v>360</v>
      </c>
      <c r="U16" s="8" t="s">
        <v>15</v>
      </c>
      <c r="V16" s="9">
        <f t="shared" si="3"/>
        <v>7.0356703567035675E-2</v>
      </c>
      <c r="W16" s="8"/>
      <c r="X16" s="24">
        <f t="shared" si="4"/>
        <v>2.9574104234527687</v>
      </c>
    </row>
    <row r="17" spans="1:24" x14ac:dyDescent="0.35">
      <c r="A17" s="7"/>
      <c r="B17" s="3"/>
      <c r="C17" s="11"/>
      <c r="D17" s="5"/>
      <c r="E17" s="6"/>
      <c r="F17" s="7"/>
      <c r="G17" s="31" t="s">
        <v>22</v>
      </c>
      <c r="H17" s="31"/>
      <c r="I17" s="31"/>
      <c r="J17" s="31"/>
      <c r="K17" s="31"/>
      <c r="L17" s="31"/>
      <c r="M17" s="31"/>
      <c r="N17" s="31"/>
      <c r="O17" s="31"/>
      <c r="P17" s="7"/>
      <c r="Q17" s="8"/>
      <c r="R17" s="8" t="s">
        <v>14</v>
      </c>
      <c r="S17" s="8">
        <v>181</v>
      </c>
      <c r="T17" s="8">
        <v>391</v>
      </c>
      <c r="U17" s="8" t="s">
        <v>15</v>
      </c>
      <c r="V17" s="9">
        <f t="shared" si="3"/>
        <v>8.905289052890529E-2</v>
      </c>
      <c r="W17" s="8"/>
      <c r="X17" s="24">
        <f t="shared" si="4"/>
        <v>2.9558957654723126</v>
      </c>
    </row>
    <row r="18" spans="1:24" x14ac:dyDescent="0.35">
      <c r="A18" s="7"/>
      <c r="B18" s="3"/>
      <c r="C18" s="11"/>
      <c r="D18" s="5"/>
      <c r="E18" s="6"/>
      <c r="F18" s="7"/>
      <c r="G18" s="31"/>
      <c r="H18" s="31"/>
      <c r="I18" s="31"/>
      <c r="J18" s="31"/>
      <c r="K18" s="31"/>
      <c r="L18" s="31"/>
      <c r="M18" s="31"/>
      <c r="N18" s="31"/>
      <c r="O18" s="31"/>
      <c r="P18" s="7"/>
      <c r="Q18" s="8"/>
      <c r="R18" s="8" t="s">
        <v>14</v>
      </c>
      <c r="S18" s="8">
        <v>175</v>
      </c>
      <c r="T18" s="8">
        <v>332</v>
      </c>
      <c r="U18" s="8" t="s">
        <v>15</v>
      </c>
      <c r="V18" s="9">
        <f t="shared" si="3"/>
        <v>8.6100861008610086E-2</v>
      </c>
      <c r="W18" s="8"/>
      <c r="X18" s="24">
        <f t="shared" si="4"/>
        <v>2.9587785016286645</v>
      </c>
    </row>
    <row r="19" spans="1:24" x14ac:dyDescent="0.35">
      <c r="A19" s="7"/>
      <c r="B19" s="3"/>
      <c r="C19" s="11"/>
      <c r="D19" s="5"/>
      <c r="E19" s="6"/>
      <c r="F19" s="7"/>
      <c r="G19" s="31"/>
      <c r="H19" s="31"/>
      <c r="I19" s="31"/>
      <c r="J19" s="31"/>
      <c r="K19" s="31"/>
      <c r="L19" s="31"/>
      <c r="M19" s="31"/>
      <c r="N19" s="31"/>
      <c r="O19" s="31"/>
      <c r="P19" s="7"/>
      <c r="Q19" s="8"/>
      <c r="R19" s="8" t="s">
        <v>14</v>
      </c>
      <c r="S19" s="8">
        <v>228</v>
      </c>
      <c r="T19" s="8">
        <v>350</v>
      </c>
      <c r="U19" s="8" t="s">
        <v>15</v>
      </c>
      <c r="V19" s="9">
        <f t="shared" si="3"/>
        <v>0.11217712177121772</v>
      </c>
      <c r="W19" s="8"/>
      <c r="X19" s="24">
        <f t="shared" si="4"/>
        <v>2.9578990228013029</v>
      </c>
    </row>
    <row r="20" spans="1:24" x14ac:dyDescent="0.35">
      <c r="A20" s="7"/>
      <c r="B20" s="3"/>
      <c r="C20" s="11"/>
      <c r="D20" s="5"/>
      <c r="E20" s="6"/>
      <c r="F20" s="7"/>
      <c r="G20" s="7"/>
      <c r="H20" s="7"/>
      <c r="I20" s="7"/>
      <c r="J20" s="7"/>
      <c r="K20" s="4"/>
      <c r="L20" s="5"/>
      <c r="M20" s="5"/>
      <c r="N20" s="5"/>
      <c r="O20" s="6"/>
      <c r="P20" s="7"/>
      <c r="Q20" s="8"/>
      <c r="R20" s="8" t="s">
        <v>14</v>
      </c>
      <c r="S20" s="8">
        <v>188</v>
      </c>
      <c r="T20" s="8">
        <v>285</v>
      </c>
      <c r="U20" s="8" t="s">
        <v>15</v>
      </c>
      <c r="V20" s="9">
        <f t="shared" si="3"/>
        <v>9.2496924969249703E-2</v>
      </c>
      <c r="W20" s="8"/>
      <c r="X20" s="24">
        <f t="shared" si="4"/>
        <v>2.9610749185667755</v>
      </c>
    </row>
    <row r="21" spans="1:24" x14ac:dyDescent="0.35">
      <c r="F21" s="7"/>
      <c r="G21" s="7"/>
      <c r="H21" s="7"/>
      <c r="I21" s="7"/>
      <c r="J21" s="7"/>
      <c r="K21" s="12"/>
      <c r="L21" s="7"/>
      <c r="M21" s="7"/>
      <c r="N21" s="7"/>
      <c r="O21" s="7"/>
      <c r="P21" s="7"/>
      <c r="Q21" s="13"/>
      <c r="R21" s="8" t="s">
        <v>14</v>
      </c>
      <c r="S21" s="13">
        <v>213</v>
      </c>
      <c r="T21" s="13">
        <v>309</v>
      </c>
      <c r="U21" s="8" t="s">
        <v>15</v>
      </c>
      <c r="V21" s="9">
        <f t="shared" si="3"/>
        <v>0.10479704797047971</v>
      </c>
      <c r="W21" s="13"/>
      <c r="X21" s="24">
        <f t="shared" si="4"/>
        <v>2.9599022801302932</v>
      </c>
    </row>
    <row r="22" spans="1:24" x14ac:dyDescent="0.35">
      <c r="F22" s="7"/>
      <c r="G22" s="7"/>
      <c r="H22" s="7"/>
      <c r="I22" s="7"/>
      <c r="J22" s="7"/>
      <c r="K22" s="12"/>
      <c r="L22" s="7"/>
      <c r="M22" s="7"/>
      <c r="N22" s="7"/>
      <c r="O22" s="7"/>
      <c r="P22" s="7"/>
      <c r="Q22" s="13"/>
      <c r="R22" s="8" t="s">
        <v>14</v>
      </c>
      <c r="S22" s="13">
        <v>214</v>
      </c>
      <c r="T22" s="13">
        <v>297</v>
      </c>
      <c r="U22" s="8" t="s">
        <v>15</v>
      </c>
      <c r="V22" s="9">
        <f t="shared" si="3"/>
        <v>0.10528905289052892</v>
      </c>
      <c r="W22" s="13"/>
      <c r="X22" s="24">
        <f t="shared" si="4"/>
        <v>2.9604885993485341</v>
      </c>
    </row>
    <row r="23" spans="1:24" x14ac:dyDescent="0.35">
      <c r="F23" s="7"/>
      <c r="G23" s="7"/>
      <c r="H23" s="7"/>
      <c r="I23" s="7"/>
      <c r="J23" s="7"/>
      <c r="K23" s="12"/>
      <c r="L23" s="7"/>
      <c r="M23" s="7"/>
      <c r="N23" s="7"/>
      <c r="O23" s="7"/>
      <c r="P23" s="7"/>
      <c r="Q23" s="13"/>
      <c r="R23" s="8" t="s">
        <v>14</v>
      </c>
      <c r="S23" s="13">
        <v>217</v>
      </c>
      <c r="T23" s="13">
        <v>282</v>
      </c>
      <c r="U23" s="8" t="s">
        <v>15</v>
      </c>
      <c r="V23" s="9">
        <f t="shared" si="3"/>
        <v>0.10676506765067652</v>
      </c>
      <c r="W23" s="13"/>
      <c r="X23" s="24">
        <f t="shared" si="4"/>
        <v>2.9612214983713354</v>
      </c>
    </row>
    <row r="24" spans="1:24" x14ac:dyDescent="0.35">
      <c r="A24" s="7"/>
      <c r="B24" s="3"/>
      <c r="C24" s="11"/>
      <c r="D24" s="5"/>
      <c r="E24" s="6"/>
      <c r="F24" s="7"/>
      <c r="G24" s="14"/>
      <c r="H24" s="14"/>
      <c r="I24" s="14"/>
      <c r="J24" s="14"/>
      <c r="K24" s="15"/>
      <c r="L24" s="14"/>
      <c r="M24" s="14"/>
      <c r="N24" s="14"/>
      <c r="O24" s="14"/>
      <c r="P24" s="7"/>
      <c r="Q24" s="8"/>
      <c r="R24" s="8" t="s">
        <v>14</v>
      </c>
      <c r="S24" s="8">
        <v>210</v>
      </c>
      <c r="T24" s="8">
        <v>260</v>
      </c>
      <c r="U24" s="8" t="s">
        <v>15</v>
      </c>
      <c r="V24" s="9">
        <f t="shared" si="3"/>
        <v>0.10332103321033211</v>
      </c>
      <c r="W24" s="8"/>
      <c r="X24" s="24">
        <f t="shared" si="4"/>
        <v>2.962296416938111</v>
      </c>
    </row>
    <row r="25" spans="1:24" x14ac:dyDescent="0.35">
      <c r="A25" s="7"/>
      <c r="B25" s="3"/>
      <c r="C25" s="11"/>
      <c r="D25" s="5"/>
      <c r="E25" s="6"/>
      <c r="F25" s="7"/>
      <c r="G25" s="14"/>
      <c r="H25" s="14"/>
      <c r="I25" s="14"/>
      <c r="J25" s="14"/>
      <c r="K25" s="15"/>
      <c r="L25" s="14"/>
      <c r="M25" s="14"/>
      <c r="N25" s="14"/>
      <c r="O25" s="14"/>
      <c r="P25" s="7"/>
      <c r="Q25" s="8"/>
      <c r="R25" s="8" t="s">
        <v>14</v>
      </c>
      <c r="S25" s="8">
        <v>247</v>
      </c>
      <c r="T25" s="8">
        <v>296</v>
      </c>
      <c r="U25" s="8" t="s">
        <v>15</v>
      </c>
      <c r="V25" s="9">
        <f t="shared" si="3"/>
        <v>0.12152521525215254</v>
      </c>
      <c r="W25" s="8"/>
      <c r="X25" s="24">
        <f t="shared" si="4"/>
        <v>2.9605374592833877</v>
      </c>
    </row>
    <row r="26" spans="1:24" x14ac:dyDescent="0.35">
      <c r="A26" s="7"/>
      <c r="B26" s="3"/>
      <c r="C26" s="11"/>
      <c r="D26" s="5"/>
      <c r="E26" s="6"/>
      <c r="F26" s="7"/>
      <c r="G26" s="14"/>
      <c r="H26" s="14"/>
      <c r="I26" s="14"/>
      <c r="J26" s="14"/>
      <c r="K26" s="15"/>
      <c r="L26" s="14"/>
      <c r="M26" s="14"/>
      <c r="N26" s="14"/>
      <c r="O26" s="14"/>
      <c r="P26" s="7"/>
      <c r="Q26" s="8"/>
      <c r="R26" s="8" t="s">
        <v>14</v>
      </c>
      <c r="S26" s="8">
        <v>279</v>
      </c>
      <c r="T26" s="8">
        <v>302</v>
      </c>
      <c r="U26" s="8" t="s">
        <v>15</v>
      </c>
      <c r="V26" s="9">
        <f t="shared" si="3"/>
        <v>0.13726937269372694</v>
      </c>
      <c r="W26" s="8"/>
      <c r="X26" s="24">
        <f t="shared" si="4"/>
        <v>2.9602442996742671</v>
      </c>
    </row>
    <row r="27" spans="1:24" x14ac:dyDescent="0.35">
      <c r="A27" s="7"/>
      <c r="B27" s="3"/>
      <c r="C27" s="11"/>
      <c r="D27" s="5"/>
      <c r="E27" s="6"/>
      <c r="F27" s="7"/>
      <c r="G27" s="7"/>
      <c r="H27" s="7"/>
      <c r="I27" s="7"/>
      <c r="J27" s="7"/>
      <c r="K27" s="12"/>
      <c r="L27" s="7"/>
      <c r="M27" s="7"/>
      <c r="N27" s="7"/>
      <c r="O27" s="7"/>
      <c r="P27" s="7"/>
      <c r="Q27" s="8"/>
      <c r="R27" s="8" t="s">
        <v>14</v>
      </c>
      <c r="S27" s="8">
        <v>243</v>
      </c>
      <c r="T27" s="8">
        <v>265</v>
      </c>
      <c r="U27" s="8" t="s">
        <v>15</v>
      </c>
      <c r="V27" s="9">
        <f t="shared" si="3"/>
        <v>0.11955719557195572</v>
      </c>
      <c r="W27" s="8"/>
      <c r="X27" s="24">
        <f t="shared" si="4"/>
        <v>2.9620521172638439</v>
      </c>
    </row>
    <row r="28" spans="1:24" x14ac:dyDescent="0.35">
      <c r="A28" s="7"/>
      <c r="B28" s="3"/>
      <c r="C28" s="11"/>
      <c r="D28" s="5"/>
      <c r="E28" s="6"/>
      <c r="F28" s="7"/>
      <c r="G28" s="7"/>
      <c r="H28" s="7"/>
      <c r="I28" s="7"/>
      <c r="J28" s="7"/>
      <c r="K28" s="12"/>
      <c r="L28" s="7"/>
      <c r="M28" s="7"/>
      <c r="N28" s="7"/>
      <c r="O28" s="7"/>
      <c r="P28" s="7"/>
      <c r="Q28" s="8"/>
      <c r="R28" s="8" t="s">
        <v>14</v>
      </c>
      <c r="S28" s="8">
        <v>249</v>
      </c>
      <c r="T28" s="8">
        <v>258</v>
      </c>
      <c r="U28" s="8" t="s">
        <v>15</v>
      </c>
      <c r="V28" s="9">
        <f t="shared" si="3"/>
        <v>0.12250922509225093</v>
      </c>
      <c r="W28" s="8"/>
      <c r="X28" s="24">
        <f t="shared" si="4"/>
        <v>2.9623941368078177</v>
      </c>
    </row>
    <row r="29" spans="1:24" x14ac:dyDescent="0.35">
      <c r="A29" s="7"/>
      <c r="B29" s="3"/>
      <c r="C29" s="11"/>
      <c r="D29" s="5"/>
      <c r="E29" s="6"/>
      <c r="F29" s="7"/>
      <c r="G29" s="7"/>
      <c r="H29" s="7"/>
      <c r="I29" s="7"/>
      <c r="J29" s="7"/>
      <c r="K29" s="12"/>
      <c r="L29" s="7"/>
      <c r="M29" s="7"/>
      <c r="N29" s="7"/>
      <c r="O29" s="7"/>
      <c r="P29" s="7"/>
      <c r="Q29" s="8"/>
      <c r="R29" s="8" t="s">
        <v>14</v>
      </c>
      <c r="S29" s="8">
        <v>282</v>
      </c>
      <c r="T29" s="8">
        <v>277</v>
      </c>
      <c r="U29" s="8" t="s">
        <v>15</v>
      </c>
      <c r="V29" s="9">
        <f t="shared" si="3"/>
        <v>0.13874538745387455</v>
      </c>
      <c r="W29" s="8"/>
      <c r="X29" s="24">
        <f t="shared" si="4"/>
        <v>2.9614657980456025</v>
      </c>
    </row>
    <row r="30" spans="1:24" x14ac:dyDescent="0.35">
      <c r="A30" s="7"/>
      <c r="B30" s="3"/>
      <c r="C30" s="11"/>
      <c r="D30" s="5"/>
      <c r="E30" s="6"/>
      <c r="F30" s="7"/>
      <c r="G30" s="7"/>
      <c r="H30" s="7"/>
      <c r="I30" s="7"/>
      <c r="J30" s="7"/>
      <c r="K30" s="12"/>
      <c r="L30" s="7"/>
      <c r="M30" s="7"/>
      <c r="N30" s="7"/>
      <c r="O30" s="7"/>
      <c r="P30" s="7"/>
      <c r="Q30" s="8"/>
      <c r="R30" s="8" t="s">
        <v>14</v>
      </c>
      <c r="S30" s="8">
        <v>275</v>
      </c>
      <c r="T30" s="8">
        <v>251</v>
      </c>
      <c r="U30" s="8" t="s">
        <v>15</v>
      </c>
      <c r="V30" s="9">
        <f t="shared" si="3"/>
        <v>0.13530135301353013</v>
      </c>
      <c r="W30" s="8"/>
      <c r="X30" s="24">
        <f t="shared" si="4"/>
        <v>2.9627361563517915</v>
      </c>
    </row>
    <row r="31" spans="1:24" x14ac:dyDescent="0.35">
      <c r="A31" s="7"/>
      <c r="B31" s="3"/>
      <c r="C31" s="11"/>
      <c r="D31" s="5"/>
      <c r="E31" s="6"/>
      <c r="F31" s="7"/>
      <c r="G31" s="7"/>
      <c r="H31" s="7"/>
      <c r="I31" s="7"/>
      <c r="J31" s="7"/>
      <c r="K31" s="12"/>
      <c r="L31" s="7"/>
      <c r="M31" s="7"/>
      <c r="N31" s="7"/>
      <c r="O31" s="7"/>
      <c r="P31" s="7"/>
      <c r="Q31" s="8"/>
      <c r="R31" s="8" t="s">
        <v>14</v>
      </c>
      <c r="S31" s="8">
        <v>270</v>
      </c>
      <c r="T31" s="8">
        <v>222</v>
      </c>
      <c r="U31" s="8" t="s">
        <v>15</v>
      </c>
      <c r="V31" s="9">
        <f t="shared" si="3"/>
        <v>0.13284132841328414</v>
      </c>
      <c r="W31" s="8"/>
      <c r="X31" s="24">
        <f t="shared" si="4"/>
        <v>2.9641530944625409</v>
      </c>
    </row>
    <row r="32" spans="1:24" x14ac:dyDescent="0.35">
      <c r="A32" s="7"/>
      <c r="B32" s="7"/>
      <c r="C32" s="7"/>
      <c r="D32" s="5"/>
      <c r="E32" s="6"/>
      <c r="F32" s="7"/>
      <c r="G32" s="7"/>
      <c r="H32" s="7"/>
      <c r="I32" s="7"/>
      <c r="J32" s="7"/>
      <c r="K32" s="12"/>
      <c r="L32" s="7"/>
      <c r="M32" s="7"/>
      <c r="N32" s="7"/>
      <c r="O32" s="7"/>
      <c r="P32" s="7"/>
      <c r="Q32" s="8"/>
      <c r="R32" s="8" t="s">
        <v>14</v>
      </c>
      <c r="S32" s="8">
        <v>297</v>
      </c>
      <c r="T32" s="8">
        <v>257</v>
      </c>
      <c r="U32" s="8" t="s">
        <v>15</v>
      </c>
      <c r="V32" s="9">
        <f t="shared" si="3"/>
        <v>0.14612546125461257</v>
      </c>
      <c r="W32" s="8"/>
      <c r="X32" s="24">
        <f t="shared" si="4"/>
        <v>2.9624429967426713</v>
      </c>
    </row>
    <row r="33" spans="1:24" x14ac:dyDescent="0.35">
      <c r="A33" s="14"/>
      <c r="B33" s="14"/>
      <c r="C33" s="14"/>
      <c r="D33" s="14"/>
      <c r="E33" s="14"/>
      <c r="F33" s="7"/>
      <c r="G33" s="7"/>
      <c r="H33" s="7"/>
      <c r="I33" s="7"/>
      <c r="J33" s="7"/>
      <c r="K33" s="12"/>
      <c r="L33" s="7"/>
      <c r="M33" s="7"/>
      <c r="N33" s="7"/>
      <c r="O33" s="7"/>
      <c r="P33" s="7"/>
      <c r="Q33" s="8"/>
      <c r="R33" s="8" t="s">
        <v>14</v>
      </c>
      <c r="S33" s="8">
        <v>305</v>
      </c>
      <c r="T33" s="8">
        <v>274</v>
      </c>
      <c r="U33" s="8" t="s">
        <v>15</v>
      </c>
      <c r="V33" s="9">
        <f t="shared" si="3"/>
        <v>0.15006150061500614</v>
      </c>
      <c r="W33" s="8"/>
      <c r="X33" s="24">
        <f t="shared" si="4"/>
        <v>2.9616123778501628</v>
      </c>
    </row>
    <row r="34" spans="1:24" x14ac:dyDescent="0.35">
      <c r="A34" s="7"/>
      <c r="B34" s="7"/>
      <c r="C34" s="7"/>
      <c r="D34" s="5"/>
      <c r="E34" s="6"/>
      <c r="F34" s="7"/>
      <c r="G34" s="7"/>
      <c r="H34" s="7"/>
      <c r="I34" s="7"/>
      <c r="J34" s="7"/>
      <c r="K34" s="12"/>
      <c r="L34" s="7"/>
      <c r="M34" s="7"/>
      <c r="N34" s="7"/>
      <c r="O34" s="7"/>
      <c r="P34" s="7"/>
      <c r="Q34" s="7"/>
      <c r="R34" s="8" t="s">
        <v>14</v>
      </c>
      <c r="S34" s="16">
        <v>12</v>
      </c>
      <c r="T34" s="16">
        <v>521</v>
      </c>
      <c r="U34" s="17" t="s">
        <v>15</v>
      </c>
      <c r="V34" s="18">
        <f t="shared" ref="V34:V63" si="7">S34*0.4/813</f>
        <v>5.9040590405904066E-3</v>
      </c>
      <c r="W34" s="19">
        <f t="shared" ref="W34:W63" si="8">4.9-T34/614*0.25</f>
        <v>4.6878664495114011</v>
      </c>
      <c r="X34" s="7"/>
    </row>
    <row r="35" spans="1:24" x14ac:dyDescent="0.35">
      <c r="A35" s="7"/>
      <c r="B35" s="7"/>
      <c r="C35" s="7"/>
      <c r="D35" s="5"/>
      <c r="E35" s="6"/>
      <c r="F35" s="7"/>
      <c r="G35" s="7"/>
      <c r="H35" s="7"/>
      <c r="I35" s="7"/>
      <c r="J35" s="7"/>
      <c r="K35" s="12"/>
      <c r="L35" s="7"/>
      <c r="M35" s="7"/>
      <c r="N35" s="7"/>
      <c r="O35" s="7"/>
      <c r="P35" s="7"/>
      <c r="Q35" s="7"/>
      <c r="R35" s="8" t="s">
        <v>14</v>
      </c>
      <c r="S35" s="16">
        <v>15</v>
      </c>
      <c r="T35" s="16">
        <v>516</v>
      </c>
      <c r="U35" s="17" t="s">
        <v>15</v>
      </c>
      <c r="V35" s="18">
        <f t="shared" si="7"/>
        <v>7.3800738007380072E-3</v>
      </c>
      <c r="W35" s="19">
        <f t="shared" si="8"/>
        <v>4.6899022801302932</v>
      </c>
      <c r="X35" s="7"/>
    </row>
    <row r="36" spans="1:24" x14ac:dyDescent="0.35">
      <c r="A36" s="7"/>
      <c r="B36" s="7"/>
      <c r="C36" s="7"/>
      <c r="D36" s="5"/>
      <c r="E36" s="6"/>
      <c r="F36" s="7"/>
      <c r="G36" s="7"/>
      <c r="H36" s="7"/>
      <c r="I36" s="7"/>
      <c r="J36" s="7"/>
      <c r="K36" s="12"/>
      <c r="L36" s="7"/>
      <c r="M36" s="7"/>
      <c r="N36" s="7"/>
      <c r="O36" s="7"/>
      <c r="P36" s="7"/>
      <c r="Q36" s="7"/>
      <c r="R36" s="8" t="s">
        <v>14</v>
      </c>
      <c r="S36" s="16">
        <v>18</v>
      </c>
      <c r="T36" s="16">
        <v>510</v>
      </c>
      <c r="U36" s="17" t="s">
        <v>15</v>
      </c>
      <c r="V36" s="18">
        <f t="shared" si="7"/>
        <v>8.8560885608856086E-3</v>
      </c>
      <c r="W36" s="19">
        <f t="shared" si="8"/>
        <v>4.6923452768729641</v>
      </c>
      <c r="X36" s="7"/>
    </row>
    <row r="37" spans="1:24" x14ac:dyDescent="0.35">
      <c r="A37" s="7"/>
      <c r="B37" s="7"/>
      <c r="C37" s="7"/>
      <c r="D37" s="5"/>
      <c r="E37" s="6"/>
      <c r="F37" s="7"/>
      <c r="G37" s="7"/>
      <c r="H37" s="7"/>
      <c r="I37" s="7"/>
      <c r="J37" s="7"/>
      <c r="K37" s="12"/>
      <c r="L37" s="7"/>
      <c r="M37" s="7"/>
      <c r="N37" s="7"/>
      <c r="O37" s="7"/>
      <c r="P37" s="7"/>
      <c r="Q37" s="7"/>
      <c r="R37" s="8" t="s">
        <v>14</v>
      </c>
      <c r="S37" s="16">
        <v>21</v>
      </c>
      <c r="T37" s="16">
        <v>528</v>
      </c>
      <c r="U37" s="17" t="s">
        <v>15</v>
      </c>
      <c r="V37" s="18">
        <f t="shared" si="7"/>
        <v>1.0332103321033211E-2</v>
      </c>
      <c r="W37" s="19">
        <f t="shared" si="8"/>
        <v>4.6850162866449514</v>
      </c>
      <c r="X37" s="7"/>
    </row>
    <row r="38" spans="1:24" x14ac:dyDescent="0.35">
      <c r="A38" s="7"/>
      <c r="B38" s="7"/>
      <c r="C38" s="7"/>
      <c r="D38" s="5"/>
      <c r="E38" s="6"/>
      <c r="F38" s="7"/>
      <c r="G38" s="7"/>
      <c r="H38" s="7"/>
      <c r="I38" s="7"/>
      <c r="J38" s="7"/>
      <c r="K38" s="12"/>
      <c r="L38" s="7"/>
      <c r="M38" s="7"/>
      <c r="N38" s="7"/>
      <c r="O38" s="7"/>
      <c r="P38" s="7"/>
      <c r="Q38" s="7"/>
      <c r="R38" s="8" t="s">
        <v>14</v>
      </c>
      <c r="S38" s="16">
        <v>24</v>
      </c>
      <c r="T38" s="16">
        <v>476</v>
      </c>
      <c r="U38" s="17" t="s">
        <v>15</v>
      </c>
      <c r="V38" s="18">
        <f t="shared" si="7"/>
        <v>1.1808118081180813E-2</v>
      </c>
      <c r="W38" s="19">
        <f t="shared" si="8"/>
        <v>4.7061889250814337</v>
      </c>
      <c r="X38" s="7"/>
    </row>
    <row r="39" spans="1:24" x14ac:dyDescent="0.35">
      <c r="A39" s="7"/>
      <c r="B39" s="7"/>
      <c r="C39" s="7"/>
      <c r="D39" s="5"/>
      <c r="E39" s="6"/>
      <c r="F39" s="7"/>
      <c r="G39" s="7"/>
      <c r="H39" s="7"/>
      <c r="I39" s="7"/>
      <c r="J39" s="7"/>
      <c r="K39" s="12"/>
      <c r="L39" s="7"/>
      <c r="M39" s="7"/>
      <c r="N39" s="7"/>
      <c r="O39" s="7"/>
      <c r="P39" s="7"/>
      <c r="Q39" s="7"/>
      <c r="R39" s="8" t="s">
        <v>14</v>
      </c>
      <c r="S39" s="16">
        <v>32</v>
      </c>
      <c r="T39" s="16">
        <v>511</v>
      </c>
      <c r="U39" s="17" t="s">
        <v>15</v>
      </c>
      <c r="V39" s="18">
        <f t="shared" si="7"/>
        <v>1.5744157441574418E-2</v>
      </c>
      <c r="W39" s="19">
        <f t="shared" si="8"/>
        <v>4.6919381107491862</v>
      </c>
      <c r="X39" s="7"/>
    </row>
    <row r="40" spans="1:24" x14ac:dyDescent="0.35">
      <c r="A40" s="7"/>
      <c r="B40" s="7"/>
      <c r="C40" s="7"/>
      <c r="D40" s="5"/>
      <c r="E40" s="6"/>
      <c r="F40" s="7"/>
      <c r="G40" s="7"/>
      <c r="H40" s="7"/>
      <c r="I40" s="7"/>
      <c r="J40" s="7"/>
      <c r="K40" s="12"/>
      <c r="L40" s="7"/>
      <c r="M40" s="7"/>
      <c r="N40" s="7"/>
      <c r="O40" s="7"/>
      <c r="P40" s="7"/>
      <c r="Q40" s="7"/>
      <c r="R40" s="8" t="s">
        <v>14</v>
      </c>
      <c r="S40" s="16">
        <v>39</v>
      </c>
      <c r="T40" s="16">
        <v>501</v>
      </c>
      <c r="U40" s="17" t="s">
        <v>15</v>
      </c>
      <c r="V40" s="18">
        <f t="shared" si="7"/>
        <v>1.9188191881918819E-2</v>
      </c>
      <c r="W40" s="19">
        <f t="shared" si="8"/>
        <v>4.6960097719869713</v>
      </c>
      <c r="X40" s="7"/>
    </row>
    <row r="41" spans="1:24" x14ac:dyDescent="0.35">
      <c r="A41" s="7"/>
      <c r="B41" s="7"/>
      <c r="C41" s="7"/>
      <c r="D41" s="5"/>
      <c r="E41" s="6"/>
      <c r="F41" s="7"/>
      <c r="G41" s="7"/>
      <c r="H41" s="7"/>
      <c r="I41" s="7"/>
      <c r="J41" s="7"/>
      <c r="K41" s="12"/>
      <c r="L41" s="7"/>
      <c r="M41" s="7"/>
      <c r="N41" s="7"/>
      <c r="O41" s="7"/>
      <c r="P41" s="7"/>
      <c r="Q41" s="7"/>
      <c r="R41" s="8" t="s">
        <v>14</v>
      </c>
      <c r="S41" s="16">
        <v>10</v>
      </c>
      <c r="T41" s="16">
        <v>528</v>
      </c>
      <c r="U41" s="17" t="s">
        <v>15</v>
      </c>
      <c r="V41" s="18">
        <f t="shared" si="7"/>
        <v>4.9200492004920051E-3</v>
      </c>
      <c r="W41" s="19">
        <f t="shared" si="8"/>
        <v>4.6850162866449514</v>
      </c>
      <c r="X41" s="7"/>
    </row>
    <row r="42" spans="1:24" x14ac:dyDescent="0.35">
      <c r="A42" s="7"/>
      <c r="B42" s="7"/>
      <c r="C42" s="7"/>
      <c r="D42" s="5"/>
      <c r="E42" s="6"/>
      <c r="F42" s="7"/>
      <c r="G42" s="7"/>
      <c r="H42" s="7"/>
      <c r="I42" s="7"/>
      <c r="J42" s="7"/>
      <c r="K42" s="12"/>
      <c r="L42" s="7"/>
      <c r="M42" s="7"/>
      <c r="N42" s="7"/>
      <c r="O42" s="7"/>
      <c r="P42" s="7"/>
      <c r="Q42" s="7"/>
      <c r="R42" s="8" t="s">
        <v>14</v>
      </c>
      <c r="S42" s="16">
        <v>82</v>
      </c>
      <c r="T42" s="16">
        <v>450</v>
      </c>
      <c r="U42" s="17" t="s">
        <v>15</v>
      </c>
      <c r="V42" s="18">
        <f t="shared" si="7"/>
        <v>4.0344403444034449E-2</v>
      </c>
      <c r="W42" s="19">
        <f t="shared" si="8"/>
        <v>4.7167752442996749</v>
      </c>
      <c r="X42" s="7"/>
    </row>
    <row r="43" spans="1:24" x14ac:dyDescent="0.35">
      <c r="A43" s="7"/>
      <c r="B43" s="7"/>
      <c r="C43" s="7"/>
      <c r="D43" s="5"/>
      <c r="E43" s="6"/>
      <c r="F43" s="7"/>
      <c r="G43" s="7"/>
      <c r="H43" s="7"/>
      <c r="I43" s="7"/>
      <c r="J43" s="7"/>
      <c r="K43" s="12"/>
      <c r="L43" s="7"/>
      <c r="M43" s="7"/>
      <c r="N43" s="7"/>
      <c r="O43" s="7"/>
      <c r="P43" s="7"/>
      <c r="Q43" s="7"/>
      <c r="R43" s="8" t="s">
        <v>14</v>
      </c>
      <c r="S43" s="16">
        <v>95</v>
      </c>
      <c r="T43" s="16">
        <v>455</v>
      </c>
      <c r="U43" s="17" t="s">
        <v>15</v>
      </c>
      <c r="V43" s="18">
        <f t="shared" si="7"/>
        <v>4.6740467404674045E-2</v>
      </c>
      <c r="W43" s="19">
        <f t="shared" si="8"/>
        <v>4.7147394136807819</v>
      </c>
      <c r="X43" s="7"/>
    </row>
    <row r="44" spans="1:24" x14ac:dyDescent="0.35">
      <c r="A44" s="7"/>
      <c r="B44" s="7"/>
      <c r="C44" s="7"/>
      <c r="D44" s="5"/>
      <c r="E44" s="6"/>
      <c r="F44" s="7"/>
      <c r="G44" s="7"/>
      <c r="H44" s="7"/>
      <c r="I44" s="7"/>
      <c r="J44" s="7"/>
      <c r="K44" s="12"/>
      <c r="L44" s="7"/>
      <c r="M44" s="7"/>
      <c r="N44" s="7"/>
      <c r="O44" s="7"/>
      <c r="P44" s="7"/>
      <c r="Q44" s="7"/>
      <c r="R44" s="8" t="s">
        <v>14</v>
      </c>
      <c r="S44" s="16">
        <v>103</v>
      </c>
      <c r="T44" s="16">
        <v>434</v>
      </c>
      <c r="U44" s="17" t="s">
        <v>15</v>
      </c>
      <c r="V44" s="18">
        <f t="shared" si="7"/>
        <v>5.0676506765067651E-2</v>
      </c>
      <c r="W44" s="19">
        <f t="shared" si="8"/>
        <v>4.7232899022801309</v>
      </c>
      <c r="X44" s="7"/>
    </row>
    <row r="45" spans="1:24" x14ac:dyDescent="0.35">
      <c r="A45" s="7"/>
      <c r="B45" s="7"/>
      <c r="C45" s="7"/>
      <c r="D45" s="5"/>
      <c r="E45" s="6"/>
      <c r="F45" s="7"/>
      <c r="G45" s="7"/>
      <c r="H45" s="7"/>
      <c r="I45" s="7"/>
      <c r="J45" s="7"/>
      <c r="K45" s="12"/>
      <c r="L45" s="7"/>
      <c r="M45" s="7"/>
      <c r="N45" s="7"/>
      <c r="O45" s="7"/>
      <c r="P45" s="7"/>
      <c r="Q45" s="7"/>
      <c r="R45" s="8" t="s">
        <v>14</v>
      </c>
      <c r="S45" s="16">
        <v>109</v>
      </c>
      <c r="T45" s="16">
        <v>461</v>
      </c>
      <c r="U45" s="17" t="s">
        <v>15</v>
      </c>
      <c r="V45" s="18">
        <f t="shared" si="7"/>
        <v>5.3628536285362856E-2</v>
      </c>
      <c r="W45" s="19">
        <f t="shared" si="8"/>
        <v>4.712296416938111</v>
      </c>
      <c r="X45" s="7"/>
    </row>
    <row r="46" spans="1:24" x14ac:dyDescent="0.35">
      <c r="A46" s="7"/>
      <c r="B46" s="7"/>
      <c r="C46" s="7"/>
      <c r="D46" s="5"/>
      <c r="E46" s="6"/>
      <c r="F46" s="7"/>
      <c r="G46" s="7"/>
      <c r="H46" s="7"/>
      <c r="I46" s="7"/>
      <c r="J46" s="7"/>
      <c r="K46" s="12"/>
      <c r="L46" s="7"/>
      <c r="M46" s="7"/>
      <c r="N46" s="7"/>
      <c r="O46" s="7"/>
      <c r="P46" s="7"/>
      <c r="Q46" s="7"/>
      <c r="R46" s="8" t="s">
        <v>14</v>
      </c>
      <c r="S46" s="16">
        <v>147</v>
      </c>
      <c r="T46" s="16">
        <v>411</v>
      </c>
      <c r="U46" s="17" t="s">
        <v>15</v>
      </c>
      <c r="V46" s="18">
        <f t="shared" si="7"/>
        <v>7.2324723247232478E-2</v>
      </c>
      <c r="W46" s="19">
        <f t="shared" si="8"/>
        <v>4.7326547231270366</v>
      </c>
      <c r="X46" s="7"/>
    </row>
    <row r="47" spans="1:24" x14ac:dyDescent="0.35">
      <c r="A47" s="7"/>
      <c r="B47" s="7"/>
      <c r="C47" s="7"/>
      <c r="D47" s="5"/>
      <c r="E47" s="6"/>
      <c r="F47" s="7"/>
      <c r="G47" s="7"/>
      <c r="H47" s="7"/>
      <c r="I47" s="7"/>
      <c r="J47" s="7"/>
      <c r="K47" s="12"/>
      <c r="L47" s="7"/>
      <c r="M47" s="7"/>
      <c r="N47" s="7"/>
      <c r="O47" s="7"/>
      <c r="P47" s="7"/>
      <c r="Q47" s="7"/>
      <c r="R47" s="8" t="s">
        <v>14</v>
      </c>
      <c r="S47" s="16">
        <v>172</v>
      </c>
      <c r="T47" s="16">
        <v>472</v>
      </c>
      <c r="U47" s="17" t="s">
        <v>15</v>
      </c>
      <c r="V47" s="18">
        <f t="shared" si="7"/>
        <v>8.4624846248462476E-2</v>
      </c>
      <c r="W47" s="19">
        <f t="shared" si="8"/>
        <v>4.7078175895765479</v>
      </c>
      <c r="X47" s="7"/>
    </row>
    <row r="48" spans="1:24" x14ac:dyDescent="0.35">
      <c r="A48" s="7"/>
      <c r="B48" s="7"/>
      <c r="C48" s="7"/>
      <c r="D48" s="5"/>
      <c r="E48" s="6"/>
      <c r="F48" s="7"/>
      <c r="G48" s="7"/>
      <c r="H48" s="7"/>
      <c r="I48" s="7"/>
      <c r="J48" s="7"/>
      <c r="K48" s="12"/>
      <c r="L48" s="7"/>
      <c r="M48" s="7"/>
      <c r="N48" s="7"/>
      <c r="O48" s="7"/>
      <c r="P48" s="7"/>
      <c r="Q48" s="7"/>
      <c r="R48" s="8" t="s">
        <v>14</v>
      </c>
      <c r="S48" s="16">
        <v>176</v>
      </c>
      <c r="T48" s="16">
        <v>406</v>
      </c>
      <c r="U48" s="17" t="s">
        <v>15</v>
      </c>
      <c r="V48" s="18">
        <f t="shared" si="7"/>
        <v>8.6592865928659293E-2</v>
      </c>
      <c r="W48" s="19">
        <f t="shared" si="8"/>
        <v>4.7346905537459287</v>
      </c>
      <c r="X48" s="7"/>
    </row>
    <row r="49" spans="1:24" x14ac:dyDescent="0.35">
      <c r="A49" s="7"/>
      <c r="B49" s="7"/>
      <c r="C49" s="7"/>
      <c r="D49" s="5"/>
      <c r="E49" s="6"/>
      <c r="F49" s="7"/>
      <c r="G49" s="7"/>
      <c r="H49" s="7"/>
      <c r="I49" s="7"/>
      <c r="J49" s="7"/>
      <c r="K49" s="12"/>
      <c r="L49" s="7"/>
      <c r="M49" s="7"/>
      <c r="N49" s="7"/>
      <c r="O49" s="7"/>
      <c r="P49" s="7"/>
      <c r="Q49" s="7"/>
      <c r="R49" s="8" t="s">
        <v>14</v>
      </c>
      <c r="S49" s="16">
        <v>184</v>
      </c>
      <c r="T49" s="16">
        <v>435</v>
      </c>
      <c r="U49" s="17" t="s">
        <v>15</v>
      </c>
      <c r="V49" s="18">
        <f t="shared" si="7"/>
        <v>9.0528905289052899E-2</v>
      </c>
      <c r="W49" s="19">
        <f t="shared" si="8"/>
        <v>4.7228827361563521</v>
      </c>
      <c r="X49" s="7"/>
    </row>
    <row r="50" spans="1:24" x14ac:dyDescent="0.35">
      <c r="A50" s="7"/>
      <c r="B50" s="7"/>
      <c r="C50" s="7"/>
      <c r="D50" s="5"/>
      <c r="E50" s="6"/>
      <c r="F50" s="7"/>
      <c r="G50" s="7"/>
      <c r="H50" s="7"/>
      <c r="I50" s="7"/>
      <c r="J50" s="7"/>
      <c r="K50" s="12"/>
      <c r="L50" s="7"/>
      <c r="M50" s="7"/>
      <c r="N50" s="7"/>
      <c r="O50" s="7"/>
      <c r="P50" s="7"/>
      <c r="Q50" s="7"/>
      <c r="R50" s="8" t="s">
        <v>14</v>
      </c>
      <c r="S50" s="16">
        <v>190</v>
      </c>
      <c r="T50" s="16">
        <v>398</v>
      </c>
      <c r="U50" s="17" t="s">
        <v>15</v>
      </c>
      <c r="V50" s="18">
        <f t="shared" si="7"/>
        <v>9.348093480934809E-2</v>
      </c>
      <c r="W50" s="19">
        <f t="shared" si="8"/>
        <v>4.7379478827361563</v>
      </c>
      <c r="X50" s="7"/>
    </row>
    <row r="51" spans="1:24" x14ac:dyDescent="0.35">
      <c r="A51" s="7"/>
      <c r="B51" s="7"/>
      <c r="C51" s="7"/>
      <c r="D51" s="5"/>
      <c r="E51" s="6"/>
      <c r="F51" s="7"/>
      <c r="G51" s="7"/>
      <c r="H51" s="7"/>
      <c r="I51" s="7"/>
      <c r="J51" s="7"/>
      <c r="K51" s="12"/>
      <c r="L51" s="7"/>
      <c r="M51" s="7"/>
      <c r="N51" s="7"/>
      <c r="O51" s="7"/>
      <c r="P51" s="7"/>
      <c r="Q51" s="7"/>
      <c r="R51" s="8" t="s">
        <v>14</v>
      </c>
      <c r="S51" s="16">
        <v>210</v>
      </c>
      <c r="T51" s="16">
        <v>437</v>
      </c>
      <c r="U51" s="17" t="s">
        <v>15</v>
      </c>
      <c r="V51" s="18">
        <f t="shared" si="7"/>
        <v>0.10332103321033211</v>
      </c>
      <c r="W51" s="19">
        <f t="shared" si="8"/>
        <v>4.7220684039087955</v>
      </c>
      <c r="X51" s="7"/>
    </row>
    <row r="52" spans="1:24" x14ac:dyDescent="0.35">
      <c r="A52" s="7"/>
      <c r="B52" s="7"/>
      <c r="C52" s="7"/>
      <c r="D52" s="5"/>
      <c r="E52" s="6"/>
      <c r="F52" s="7"/>
      <c r="G52" s="7"/>
      <c r="H52" s="7"/>
      <c r="I52" s="7"/>
      <c r="J52" s="7"/>
      <c r="K52" s="12"/>
      <c r="L52" s="7"/>
      <c r="M52" s="7"/>
      <c r="N52" s="7"/>
      <c r="O52" s="7"/>
      <c r="P52" s="7"/>
      <c r="Q52" s="7"/>
      <c r="R52" s="8" t="s">
        <v>14</v>
      </c>
      <c r="S52" s="16">
        <v>212</v>
      </c>
      <c r="T52" s="16">
        <v>391</v>
      </c>
      <c r="U52" s="17" t="s">
        <v>15</v>
      </c>
      <c r="V52" s="18">
        <f t="shared" si="7"/>
        <v>0.10430504305043052</v>
      </c>
      <c r="W52" s="19">
        <f t="shared" si="8"/>
        <v>4.740798045602606</v>
      </c>
      <c r="X52" s="7"/>
    </row>
    <row r="53" spans="1:24" x14ac:dyDescent="0.35">
      <c r="A53" s="7"/>
      <c r="B53" s="7"/>
      <c r="C53" s="7"/>
      <c r="D53" s="5"/>
      <c r="E53" s="6"/>
      <c r="F53" s="7"/>
      <c r="G53" s="7"/>
      <c r="H53" s="7"/>
      <c r="I53" s="7"/>
      <c r="J53" s="7"/>
      <c r="K53" s="12"/>
      <c r="L53" s="7"/>
      <c r="M53" s="7"/>
      <c r="N53" s="7"/>
      <c r="O53" s="7"/>
      <c r="P53" s="7"/>
      <c r="Q53" s="7"/>
      <c r="R53" s="8" t="s">
        <v>14</v>
      </c>
      <c r="S53" s="16">
        <v>213</v>
      </c>
      <c r="T53" s="16">
        <v>379</v>
      </c>
      <c r="U53" s="17" t="s">
        <v>15</v>
      </c>
      <c r="V53" s="18">
        <f t="shared" si="7"/>
        <v>0.10479704797047971</v>
      </c>
      <c r="W53" s="19">
        <f t="shared" si="8"/>
        <v>4.7456840390879478</v>
      </c>
      <c r="X53" s="7"/>
    </row>
    <row r="54" spans="1:24" x14ac:dyDescent="0.35">
      <c r="A54" s="7"/>
      <c r="B54" s="7"/>
      <c r="C54" s="7"/>
      <c r="D54" s="5"/>
      <c r="E54" s="6"/>
      <c r="F54" s="7"/>
      <c r="G54" s="7"/>
      <c r="H54" s="7"/>
      <c r="I54" s="7"/>
      <c r="J54" s="7"/>
      <c r="K54" s="12"/>
      <c r="L54" s="7"/>
      <c r="M54" s="7"/>
      <c r="N54" s="7"/>
      <c r="O54" s="7"/>
      <c r="P54" s="7"/>
      <c r="Q54" s="7"/>
      <c r="R54" s="8" t="s">
        <v>14</v>
      </c>
      <c r="S54" s="16">
        <v>219</v>
      </c>
      <c r="T54" s="16">
        <v>382</v>
      </c>
      <c r="U54" s="17" t="s">
        <v>15</v>
      </c>
      <c r="V54" s="18">
        <f t="shared" si="7"/>
        <v>0.10774907749077492</v>
      </c>
      <c r="W54" s="19">
        <f t="shared" si="8"/>
        <v>4.7444625407166123</v>
      </c>
      <c r="X54" s="7"/>
    </row>
    <row r="55" spans="1:24" x14ac:dyDescent="0.35">
      <c r="A55" s="7"/>
      <c r="B55" s="7"/>
      <c r="C55" s="7"/>
      <c r="D55" s="5"/>
      <c r="E55" s="6"/>
      <c r="F55" s="7"/>
      <c r="G55" s="7"/>
      <c r="H55" s="7"/>
      <c r="I55" s="7"/>
      <c r="J55" s="7"/>
      <c r="K55" s="12"/>
      <c r="L55" s="7"/>
      <c r="M55" s="7"/>
      <c r="N55" s="7"/>
      <c r="O55" s="7"/>
      <c r="P55" s="7"/>
      <c r="Q55" s="7"/>
      <c r="R55" s="8" t="s">
        <v>14</v>
      </c>
      <c r="S55" s="16">
        <v>228</v>
      </c>
      <c r="T55" s="16">
        <v>404</v>
      </c>
      <c r="U55" s="17" t="s">
        <v>15</v>
      </c>
      <c r="V55" s="18">
        <f t="shared" si="7"/>
        <v>0.11217712177121772</v>
      </c>
      <c r="W55" s="19">
        <f t="shared" si="8"/>
        <v>4.7355048859934854</v>
      </c>
      <c r="X55" s="7"/>
    </row>
    <row r="56" spans="1:24" x14ac:dyDescent="0.35">
      <c r="A56" s="7"/>
      <c r="B56" s="7"/>
      <c r="C56" s="7"/>
      <c r="D56" s="5"/>
      <c r="E56" s="6"/>
      <c r="F56" s="7"/>
      <c r="G56" s="7"/>
      <c r="H56" s="7"/>
      <c r="I56" s="7"/>
      <c r="J56" s="7"/>
      <c r="K56" s="12"/>
      <c r="L56" s="7"/>
      <c r="M56" s="7"/>
      <c r="N56" s="7"/>
      <c r="O56" s="7"/>
      <c r="P56" s="7"/>
      <c r="Q56" s="7"/>
      <c r="R56" s="8" t="s">
        <v>14</v>
      </c>
      <c r="S56" s="16">
        <v>242</v>
      </c>
      <c r="T56" s="16">
        <v>385</v>
      </c>
      <c r="U56" s="17" t="s">
        <v>15</v>
      </c>
      <c r="V56" s="18">
        <f t="shared" si="7"/>
        <v>0.11906519065190653</v>
      </c>
      <c r="W56" s="19">
        <f t="shared" si="8"/>
        <v>4.7432410423452769</v>
      </c>
      <c r="X56" s="7"/>
    </row>
    <row r="57" spans="1:24" x14ac:dyDescent="0.35">
      <c r="A57" s="7"/>
      <c r="B57" s="7"/>
      <c r="C57" s="7"/>
      <c r="D57" s="5"/>
      <c r="E57" s="6"/>
      <c r="F57" s="7"/>
      <c r="G57" s="7"/>
      <c r="H57" s="7"/>
      <c r="I57" s="7"/>
      <c r="J57" s="7"/>
      <c r="K57" s="12"/>
      <c r="L57" s="7"/>
      <c r="M57" s="7"/>
      <c r="N57" s="7"/>
      <c r="O57" s="7"/>
      <c r="P57" s="7"/>
      <c r="Q57" s="7"/>
      <c r="R57" s="8" t="s">
        <v>14</v>
      </c>
      <c r="S57" s="16">
        <v>248</v>
      </c>
      <c r="T57" s="16">
        <v>382</v>
      </c>
      <c r="U57" s="17" t="s">
        <v>15</v>
      </c>
      <c r="V57" s="18">
        <f t="shared" si="7"/>
        <v>0.12201722017220172</v>
      </c>
      <c r="W57" s="19">
        <f t="shared" si="8"/>
        <v>4.7444625407166123</v>
      </c>
      <c r="X57" s="7"/>
    </row>
    <row r="58" spans="1:24" x14ac:dyDescent="0.35">
      <c r="A58" s="7"/>
      <c r="B58" s="7"/>
      <c r="C58" s="7"/>
      <c r="D58" s="5"/>
      <c r="E58" s="6"/>
      <c r="F58" s="7"/>
      <c r="G58" s="7"/>
      <c r="H58" s="7"/>
      <c r="I58" s="7"/>
      <c r="J58" s="7"/>
      <c r="K58" s="12"/>
      <c r="L58" s="7"/>
      <c r="M58" s="7"/>
      <c r="N58" s="7"/>
      <c r="O58" s="7"/>
      <c r="P58" s="7"/>
      <c r="Q58" s="7"/>
      <c r="R58" s="8" t="s">
        <v>14</v>
      </c>
      <c r="S58" s="16">
        <v>248</v>
      </c>
      <c r="T58" s="16">
        <v>389</v>
      </c>
      <c r="U58" s="17" t="s">
        <v>15</v>
      </c>
      <c r="V58" s="18">
        <f t="shared" si="7"/>
        <v>0.12201722017220172</v>
      </c>
      <c r="W58" s="19">
        <f t="shared" si="8"/>
        <v>4.7416123778501635</v>
      </c>
      <c r="X58" s="7"/>
    </row>
    <row r="59" spans="1:24" x14ac:dyDescent="0.35">
      <c r="A59" s="7"/>
      <c r="B59" s="7"/>
      <c r="C59" s="7"/>
      <c r="D59" s="5"/>
      <c r="E59" s="6"/>
      <c r="F59" s="7"/>
      <c r="G59" s="7"/>
      <c r="H59" s="7"/>
      <c r="I59" s="7"/>
      <c r="J59" s="7"/>
      <c r="K59" s="12"/>
      <c r="L59" s="7"/>
      <c r="M59" s="7"/>
      <c r="N59" s="7"/>
      <c r="O59" s="7"/>
      <c r="P59" s="7"/>
      <c r="Q59" s="7"/>
      <c r="R59" s="8" t="s">
        <v>14</v>
      </c>
      <c r="S59" s="16">
        <v>270</v>
      </c>
      <c r="T59" s="16">
        <v>363</v>
      </c>
      <c r="U59" s="17" t="s">
        <v>15</v>
      </c>
      <c r="V59" s="18">
        <f t="shared" si="7"/>
        <v>0.13284132841328414</v>
      </c>
      <c r="W59" s="19">
        <f t="shared" si="8"/>
        <v>4.7521986970684047</v>
      </c>
      <c r="X59" s="7"/>
    </row>
    <row r="60" spans="1:24" x14ac:dyDescent="0.35">
      <c r="A60" s="7"/>
      <c r="B60" s="7"/>
      <c r="C60" s="7"/>
      <c r="D60" s="5"/>
      <c r="E60" s="6"/>
      <c r="F60" s="7"/>
      <c r="G60" s="7"/>
      <c r="H60" s="7"/>
      <c r="I60" s="7"/>
      <c r="J60" s="7"/>
      <c r="K60" s="12"/>
      <c r="L60" s="7"/>
      <c r="M60" s="7"/>
      <c r="N60" s="7"/>
      <c r="O60" s="7"/>
      <c r="P60" s="7"/>
      <c r="Q60" s="7"/>
      <c r="R60" s="8" t="s">
        <v>14</v>
      </c>
      <c r="S60" s="16">
        <v>278</v>
      </c>
      <c r="T60" s="16">
        <v>369</v>
      </c>
      <c r="U60" s="17" t="s">
        <v>15</v>
      </c>
      <c r="V60" s="18">
        <f t="shared" si="7"/>
        <v>0.13677736777367774</v>
      </c>
      <c r="W60" s="19">
        <f t="shared" si="8"/>
        <v>4.7497557003257329</v>
      </c>
      <c r="X60" s="7"/>
    </row>
    <row r="61" spans="1:24" x14ac:dyDescent="0.35">
      <c r="A61" s="7"/>
      <c r="B61" s="7"/>
      <c r="C61" s="7"/>
      <c r="D61" s="5"/>
      <c r="E61" s="6"/>
      <c r="F61" s="7"/>
      <c r="G61" s="7"/>
      <c r="H61" s="7"/>
      <c r="I61" s="7"/>
      <c r="J61" s="7"/>
      <c r="K61" s="12"/>
      <c r="L61" s="7"/>
      <c r="M61" s="7"/>
      <c r="N61" s="7"/>
      <c r="O61" s="7"/>
      <c r="P61" s="7"/>
      <c r="Q61" s="7"/>
      <c r="R61" s="8" t="s">
        <v>14</v>
      </c>
      <c r="S61" s="16">
        <v>279</v>
      </c>
      <c r="T61" s="16">
        <v>393</v>
      </c>
      <c r="U61" s="17" t="s">
        <v>15</v>
      </c>
      <c r="V61" s="18">
        <f t="shared" si="7"/>
        <v>0.13726937269372694</v>
      </c>
      <c r="W61" s="19">
        <f t="shared" si="8"/>
        <v>4.7399837133550493</v>
      </c>
      <c r="X61" s="7"/>
    </row>
    <row r="62" spans="1:24" x14ac:dyDescent="0.35">
      <c r="A62" s="7"/>
      <c r="B62" s="7"/>
      <c r="C62" s="7"/>
      <c r="D62" s="5"/>
      <c r="E62" s="6"/>
      <c r="F62" s="7"/>
      <c r="G62" s="7"/>
      <c r="H62" s="7"/>
      <c r="I62" s="7"/>
      <c r="J62" s="7"/>
      <c r="K62" s="12"/>
      <c r="L62" s="7"/>
      <c r="M62" s="7"/>
      <c r="N62" s="7"/>
      <c r="O62" s="7"/>
      <c r="P62" s="7"/>
      <c r="Q62" s="7"/>
      <c r="R62" s="8" t="s">
        <v>14</v>
      </c>
      <c r="S62" s="16">
        <v>296</v>
      </c>
      <c r="T62" s="16">
        <v>374</v>
      </c>
      <c r="U62" s="17" t="s">
        <v>15</v>
      </c>
      <c r="V62" s="18">
        <f t="shared" si="7"/>
        <v>0.14563345633456334</v>
      </c>
      <c r="W62" s="19">
        <f t="shared" si="8"/>
        <v>4.7477198697068408</v>
      </c>
      <c r="X62" s="7"/>
    </row>
    <row r="63" spans="1:24" x14ac:dyDescent="0.35">
      <c r="A63" s="7"/>
      <c r="B63" s="7"/>
      <c r="C63" s="7"/>
      <c r="D63" s="5"/>
      <c r="E63" s="6"/>
      <c r="F63" s="7"/>
      <c r="G63" s="7"/>
      <c r="H63" s="7"/>
      <c r="I63" s="7"/>
      <c r="J63" s="7"/>
      <c r="K63" s="12"/>
      <c r="L63" s="7"/>
      <c r="M63" s="7"/>
      <c r="N63" s="7"/>
      <c r="O63" s="7"/>
      <c r="P63" s="7"/>
      <c r="Q63" s="7"/>
      <c r="R63" s="8" t="s">
        <v>14</v>
      </c>
      <c r="S63" s="16">
        <v>304</v>
      </c>
      <c r="T63" s="16">
        <v>361</v>
      </c>
      <c r="U63" s="17" t="s">
        <v>15</v>
      </c>
      <c r="V63" s="18">
        <f t="shared" si="7"/>
        <v>0.14956949569495695</v>
      </c>
      <c r="W63" s="19">
        <f t="shared" si="8"/>
        <v>4.7530130293159614</v>
      </c>
      <c r="X63" s="7"/>
    </row>
    <row r="64" spans="1:24" x14ac:dyDescent="0.35">
      <c r="A64" s="7"/>
      <c r="B64" s="7"/>
      <c r="C64" s="7"/>
      <c r="D64" s="5"/>
      <c r="E64" s="6"/>
      <c r="F64" s="7"/>
      <c r="G64" s="7"/>
      <c r="H64" s="7"/>
      <c r="I64" s="7"/>
      <c r="J64" s="7"/>
      <c r="K64" s="12"/>
      <c r="L64" s="7"/>
      <c r="M64" s="7"/>
      <c r="N64" s="7"/>
      <c r="O64" s="7"/>
      <c r="P64" s="7"/>
      <c r="Q64" s="7"/>
      <c r="R64" s="7"/>
      <c r="S64" s="7"/>
      <c r="T64" s="7"/>
      <c r="U64" s="7"/>
      <c r="V64" s="4"/>
      <c r="W64" s="7"/>
      <c r="X64" s="7"/>
    </row>
    <row r="65" spans="1:24" x14ac:dyDescent="0.35">
      <c r="A65" s="7"/>
      <c r="B65" s="7"/>
      <c r="C65" s="7"/>
      <c r="D65" s="5"/>
      <c r="E65" s="6"/>
      <c r="F65" s="7"/>
      <c r="G65" s="7"/>
      <c r="H65" s="7"/>
      <c r="I65" s="7"/>
      <c r="J65" s="7"/>
      <c r="K65" s="12"/>
      <c r="L65" s="7"/>
      <c r="M65" s="7"/>
      <c r="N65" s="7"/>
      <c r="O65" s="7"/>
      <c r="P65" s="7"/>
      <c r="Q65" s="31" t="s">
        <v>23</v>
      </c>
      <c r="R65" s="31"/>
      <c r="S65" s="31"/>
      <c r="T65" s="31"/>
      <c r="U65" s="31"/>
      <c r="V65" s="31"/>
      <c r="W65" s="31"/>
      <c r="X65" s="31"/>
    </row>
    <row r="66" spans="1:24" x14ac:dyDescent="0.35">
      <c r="A66" s="7"/>
      <c r="B66" s="7"/>
      <c r="C66" s="7"/>
      <c r="D66" s="5"/>
      <c r="E66" s="6"/>
      <c r="F66" s="7"/>
      <c r="G66" s="7"/>
      <c r="H66" s="7"/>
      <c r="I66" s="7"/>
      <c r="J66" s="7"/>
      <c r="K66" s="12"/>
      <c r="L66" s="7"/>
      <c r="M66" s="7"/>
      <c r="N66" s="7"/>
      <c r="O66" s="7"/>
      <c r="P66" s="7"/>
      <c r="Q66" s="31"/>
      <c r="R66" s="31"/>
      <c r="S66" s="31"/>
      <c r="T66" s="31"/>
      <c r="U66" s="31"/>
      <c r="V66" s="31"/>
      <c r="W66" s="31"/>
      <c r="X66" s="31"/>
    </row>
    <row r="67" spans="1:24" x14ac:dyDescent="0.35">
      <c r="A67" s="7"/>
      <c r="B67" s="7"/>
      <c r="C67" s="7"/>
      <c r="D67" s="5"/>
      <c r="E67" s="6"/>
      <c r="F67" s="7"/>
      <c r="G67" s="7"/>
      <c r="H67" s="7"/>
      <c r="I67" s="7"/>
      <c r="J67" s="7"/>
      <c r="K67" s="12"/>
      <c r="L67" s="7"/>
      <c r="M67" s="7"/>
      <c r="N67" s="7"/>
      <c r="O67" s="7"/>
      <c r="P67" s="7"/>
      <c r="Q67" s="31"/>
      <c r="R67" s="31"/>
      <c r="S67" s="31"/>
      <c r="T67" s="31"/>
      <c r="U67" s="31"/>
      <c r="V67" s="31"/>
      <c r="W67" s="31"/>
      <c r="X67" s="31"/>
    </row>
  </sheetData>
  <mergeCells count="3">
    <mergeCell ref="A11:E13"/>
    <mergeCell ref="G17:O19"/>
    <mergeCell ref="Q65:X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55" zoomScaleNormal="55" workbookViewId="0">
      <selection activeCell="T28" sqref="T28"/>
    </sheetView>
  </sheetViews>
  <sheetFormatPr defaultRowHeight="14.5" x14ac:dyDescent="0.35"/>
  <cols>
    <col min="1" max="1" width="9.453125" style="7" bestFit="1" customWidth="1"/>
    <col min="2" max="2" width="10.54296875" style="7" bestFit="1" customWidth="1"/>
    <col min="3" max="4" width="4.90625" style="7" hidden="1" customWidth="1"/>
    <col min="5" max="5" width="10.36328125" style="7" bestFit="1" customWidth="1"/>
    <col min="6" max="6" width="8.7265625" style="5" hidden="1" customWidth="1"/>
    <col min="7" max="7" width="7.6328125" style="6" bestFit="1" customWidth="1"/>
    <col min="8" max="8" width="8.7265625" style="7"/>
    <col min="9" max="9" width="8.1796875" style="7" bestFit="1" customWidth="1"/>
    <col min="10" max="10" width="9.1796875" style="7" bestFit="1" customWidth="1"/>
    <col min="11" max="12" width="4.90625" style="7" hidden="1" customWidth="1"/>
    <col min="13" max="13" width="9.1796875" style="20" bestFit="1" customWidth="1"/>
    <col min="14" max="14" width="8.26953125" style="7" bestFit="1" customWidth="1"/>
    <col min="15" max="15" width="8.7265625" style="5" hidden="1" customWidth="1"/>
    <col min="16" max="16" width="7.6328125" style="6" bestFit="1" customWidth="1"/>
    <col min="17" max="17" width="8.7265625" style="25"/>
    <col min="18" max="18" width="10.1796875" style="7" bestFit="1" customWidth="1"/>
    <col min="19" max="19" width="9.6328125" style="7" bestFit="1" customWidth="1"/>
    <col min="20" max="20" width="21.453125" style="7" bestFit="1" customWidth="1"/>
    <col min="21" max="22" width="4.90625" style="7" hidden="1" customWidth="1"/>
    <col min="23" max="23" width="8.26953125" style="7" bestFit="1" customWidth="1"/>
    <col min="24" max="24" width="8.7265625" style="7" hidden="1" customWidth="1"/>
    <col min="25" max="25" width="7.6328125" style="7" bestFit="1" customWidth="1"/>
    <col min="26" max="26" width="8.7265625" style="7"/>
    <col min="27" max="16384" width="8.7265625" style="25"/>
  </cols>
  <sheetData>
    <row r="1" spans="1:25" x14ac:dyDescent="0.35">
      <c r="A1" s="28" t="s">
        <v>0</v>
      </c>
      <c r="B1" s="3" t="s">
        <v>1</v>
      </c>
      <c r="C1" s="3" t="s">
        <v>7</v>
      </c>
      <c r="D1" s="3" t="s">
        <v>8</v>
      </c>
      <c r="E1" s="3" t="s">
        <v>2</v>
      </c>
      <c r="F1" s="2" t="s">
        <v>3</v>
      </c>
      <c r="G1" s="1" t="s">
        <v>6</v>
      </c>
      <c r="I1" s="28" t="s">
        <v>55</v>
      </c>
      <c r="J1" s="3" t="s">
        <v>1</v>
      </c>
      <c r="K1" s="3" t="s">
        <v>7</v>
      </c>
      <c r="L1" s="3" t="s">
        <v>8</v>
      </c>
      <c r="M1" s="29" t="s">
        <v>24</v>
      </c>
      <c r="N1" s="3" t="s">
        <v>25</v>
      </c>
      <c r="O1" s="2" t="s">
        <v>3</v>
      </c>
      <c r="P1" s="1" t="s">
        <v>6</v>
      </c>
      <c r="R1" s="33" t="s">
        <v>54</v>
      </c>
      <c r="S1" s="3" t="s">
        <v>1</v>
      </c>
      <c r="T1" s="32" t="s">
        <v>10</v>
      </c>
      <c r="U1" s="3" t="s">
        <v>7</v>
      </c>
      <c r="V1" s="3" t="s">
        <v>8</v>
      </c>
      <c r="W1" s="3" t="s">
        <v>11</v>
      </c>
      <c r="X1" s="2" t="s">
        <v>3</v>
      </c>
      <c r="Y1" s="1" t="s">
        <v>6</v>
      </c>
    </row>
    <row r="2" spans="1:25" x14ac:dyDescent="0.35">
      <c r="B2" s="3" t="s">
        <v>26</v>
      </c>
      <c r="E2" s="11">
        <v>0</v>
      </c>
      <c r="F2" s="5">
        <v>17.675999999999998</v>
      </c>
      <c r="G2" s="6">
        <f>(F2*2)^(1/3)</f>
        <v>3.2819956128711989</v>
      </c>
      <c r="J2" s="3" t="s">
        <v>29</v>
      </c>
      <c r="K2" s="7">
        <v>233</v>
      </c>
      <c r="L2" s="7">
        <v>155</v>
      </c>
      <c r="M2" s="20">
        <v>0.1</v>
      </c>
      <c r="N2" s="11">
        <v>0.3</v>
      </c>
      <c r="O2" s="5">
        <f>P2^3/2</f>
        <v>19.348612551396748</v>
      </c>
      <c r="P2" s="6">
        <f>3.45-L2*0.3/688</f>
        <v>3.3824127906976744</v>
      </c>
      <c r="S2" s="3" t="s">
        <v>27</v>
      </c>
      <c r="T2" s="32" t="s">
        <v>28</v>
      </c>
      <c r="U2" s="7">
        <v>107</v>
      </c>
      <c r="V2" s="7">
        <v>446</v>
      </c>
      <c r="W2" s="11">
        <f>U2/436*2%</f>
        <v>4.9082568807339447E-3</v>
      </c>
      <c r="X2" s="5">
        <f>Y2^3/2</f>
        <v>18.043918218288191</v>
      </c>
      <c r="Y2" s="6">
        <f>3.314-(V2/475)*0.01</f>
        <v>3.3046105263157894</v>
      </c>
    </row>
    <row r="3" spans="1:25" x14ac:dyDescent="0.35">
      <c r="B3" s="3" t="s">
        <v>30</v>
      </c>
      <c r="C3" s="7">
        <v>122</v>
      </c>
      <c r="D3" s="7">
        <v>314</v>
      </c>
      <c r="E3" s="11">
        <f>C3/608</f>
        <v>0.20065789473684212</v>
      </c>
      <c r="F3" s="5">
        <f>18.5-(D3/608)*1.5</f>
        <v>17.725328947368421</v>
      </c>
      <c r="G3" s="6">
        <f t="shared" ref="G3:G31" si="0">(F3*2)^(1/3)</f>
        <v>3.2850458319617908</v>
      </c>
      <c r="J3" s="3" t="s">
        <v>29</v>
      </c>
      <c r="K3" s="7">
        <v>279</v>
      </c>
      <c r="L3" s="7">
        <v>155</v>
      </c>
      <c r="M3" s="20">
        <v>0.12</v>
      </c>
      <c r="N3" s="11">
        <v>0.3</v>
      </c>
      <c r="O3" s="5">
        <f t="shared" ref="O3:O18" si="1">P3^3/2</f>
        <v>19.348612551396748</v>
      </c>
      <c r="P3" s="6">
        <f t="shared" ref="P3:P18" si="2">3.45-L3*0.3/688</f>
        <v>3.3824127906976744</v>
      </c>
      <c r="S3" s="3" t="s">
        <v>27</v>
      </c>
      <c r="T3" s="32" t="s">
        <v>28</v>
      </c>
      <c r="U3" s="7">
        <v>294</v>
      </c>
      <c r="V3" s="7">
        <v>149</v>
      </c>
      <c r="W3" s="11">
        <f t="shared" ref="W3:W4" si="3">U3/436*2%</f>
        <v>1.3486238532110091E-2</v>
      </c>
      <c r="X3" s="5">
        <f t="shared" ref="X3:X4" si="4">Y3^3/2</f>
        <v>18.146534465768635</v>
      </c>
      <c r="Y3" s="6">
        <f t="shared" ref="Y3:Y4" si="5">3.314-(V3/475)*0.01</f>
        <v>3.3108631578947367</v>
      </c>
    </row>
    <row r="4" spans="1:25" x14ac:dyDescent="0.35">
      <c r="B4" s="3" t="s">
        <v>30</v>
      </c>
      <c r="C4" s="7">
        <v>244</v>
      </c>
      <c r="D4" s="7">
        <v>313</v>
      </c>
      <c r="E4" s="11">
        <f t="shared" ref="E4:E31" si="6">C4/608</f>
        <v>0.40131578947368424</v>
      </c>
      <c r="F4" s="5">
        <f t="shared" ref="F4:F31" si="7">18.5-(D4/608)*1.5</f>
        <v>17.727796052631579</v>
      </c>
      <c r="G4" s="6">
        <f t="shared" si="0"/>
        <v>3.2851982349233624</v>
      </c>
      <c r="J4" s="3" t="s">
        <v>29</v>
      </c>
      <c r="K4" s="7">
        <v>327</v>
      </c>
      <c r="L4" s="7">
        <v>140</v>
      </c>
      <c r="M4" s="20">
        <v>0.14000000000000001</v>
      </c>
      <c r="N4" s="11">
        <v>0.3</v>
      </c>
      <c r="O4" s="5">
        <f t="shared" si="1"/>
        <v>19.461075144032133</v>
      </c>
      <c r="P4" s="6">
        <f t="shared" si="2"/>
        <v>3.3889534883720933</v>
      </c>
      <c r="S4" s="3" t="s">
        <v>27</v>
      </c>
      <c r="T4" s="32" t="s">
        <v>28</v>
      </c>
      <c r="U4" s="7">
        <v>360</v>
      </c>
      <c r="V4" s="7">
        <v>83</v>
      </c>
      <c r="W4" s="11">
        <f t="shared" si="3"/>
        <v>1.6513761467889909E-2</v>
      </c>
      <c r="X4" s="5">
        <f t="shared" si="4"/>
        <v>18.169390785121415</v>
      </c>
      <c r="Y4" s="6">
        <f t="shared" si="5"/>
        <v>3.3122526315789473</v>
      </c>
    </row>
    <row r="5" spans="1:25" ht="14.5" customHeight="1" x14ac:dyDescent="0.35">
      <c r="B5" s="3" t="s">
        <v>30</v>
      </c>
      <c r="C5" s="7">
        <v>184</v>
      </c>
      <c r="D5" s="7">
        <v>315</v>
      </c>
      <c r="E5" s="11">
        <f t="shared" si="6"/>
        <v>0.30263157894736842</v>
      </c>
      <c r="F5" s="5">
        <f t="shared" si="7"/>
        <v>17.722861842105264</v>
      </c>
      <c r="G5" s="6">
        <f t="shared" si="0"/>
        <v>3.284893414858062</v>
      </c>
      <c r="J5" s="3" t="s">
        <v>29</v>
      </c>
      <c r="K5" s="7">
        <v>280</v>
      </c>
      <c r="L5" s="7">
        <v>190</v>
      </c>
      <c r="M5" s="20">
        <v>0.12</v>
      </c>
      <c r="N5" s="11">
        <v>0.24</v>
      </c>
      <c r="O5" s="5">
        <f t="shared" si="1"/>
        <v>19.087886575226381</v>
      </c>
      <c r="P5" s="6">
        <f t="shared" si="2"/>
        <v>3.367151162790698</v>
      </c>
    </row>
    <row r="6" spans="1:25" x14ac:dyDescent="0.35">
      <c r="B6" s="3" t="s">
        <v>30</v>
      </c>
      <c r="C6" s="7">
        <v>365</v>
      </c>
      <c r="D6" s="7">
        <v>280</v>
      </c>
      <c r="E6" s="11">
        <f t="shared" si="6"/>
        <v>0.60032894736842102</v>
      </c>
      <c r="F6" s="5">
        <f t="shared" si="7"/>
        <v>17.809210526315791</v>
      </c>
      <c r="G6" s="6">
        <f t="shared" si="0"/>
        <v>3.2902196203090166</v>
      </c>
      <c r="J6" s="3" t="s">
        <v>29</v>
      </c>
      <c r="K6" s="7">
        <v>328</v>
      </c>
      <c r="L6" s="7">
        <v>199</v>
      </c>
      <c r="M6" s="20">
        <v>0.14000000000000001</v>
      </c>
      <c r="N6" s="11">
        <v>0.24</v>
      </c>
      <c r="O6" s="5">
        <f t="shared" si="1"/>
        <v>19.021223469407754</v>
      </c>
      <c r="P6" s="6">
        <f t="shared" si="2"/>
        <v>3.3632267441860466</v>
      </c>
      <c r="R6" s="31" t="s">
        <v>33</v>
      </c>
      <c r="S6" s="31"/>
      <c r="T6" s="31"/>
      <c r="U6" s="31"/>
      <c r="V6" s="31"/>
      <c r="W6" s="31"/>
      <c r="X6" s="31"/>
      <c r="Y6" s="31"/>
    </row>
    <row r="7" spans="1:25" x14ac:dyDescent="0.35">
      <c r="B7" s="3" t="s">
        <v>30</v>
      </c>
      <c r="C7" s="7">
        <v>426</v>
      </c>
      <c r="D7" s="7">
        <v>255</v>
      </c>
      <c r="E7" s="11">
        <f t="shared" si="6"/>
        <v>0.70065789473684215</v>
      </c>
      <c r="F7" s="5">
        <f t="shared" si="7"/>
        <v>17.870888157894736</v>
      </c>
      <c r="G7" s="6">
        <f t="shared" si="0"/>
        <v>3.2940135211151218</v>
      </c>
      <c r="J7" s="3" t="s">
        <v>29</v>
      </c>
      <c r="K7" s="7">
        <v>375</v>
      </c>
      <c r="L7" s="7">
        <v>189</v>
      </c>
      <c r="M7" s="20">
        <v>0.16</v>
      </c>
      <c r="N7" s="11">
        <v>0.24</v>
      </c>
      <c r="O7" s="5">
        <f t="shared" si="1"/>
        <v>19.095303186945767</v>
      </c>
      <c r="P7" s="6">
        <f t="shared" si="2"/>
        <v>3.3675872093023256</v>
      </c>
      <c r="R7" s="31"/>
      <c r="S7" s="31"/>
      <c r="T7" s="31"/>
      <c r="U7" s="31"/>
      <c r="V7" s="31"/>
      <c r="W7" s="31"/>
      <c r="X7" s="31"/>
      <c r="Y7" s="31"/>
    </row>
    <row r="8" spans="1:25" ht="14.5" customHeight="1" x14ac:dyDescent="0.35">
      <c r="B8" s="3" t="s">
        <v>30</v>
      </c>
      <c r="C8" s="7">
        <v>487</v>
      </c>
      <c r="D8" s="7">
        <v>235</v>
      </c>
      <c r="E8" s="11">
        <f t="shared" si="6"/>
        <v>0.80098684210526316</v>
      </c>
      <c r="F8" s="5">
        <f t="shared" si="7"/>
        <v>17.920230263157894</v>
      </c>
      <c r="G8" s="6">
        <f t="shared" si="0"/>
        <v>3.2970423615150466</v>
      </c>
      <c r="J8" s="3" t="s">
        <v>29</v>
      </c>
      <c r="K8" s="7">
        <v>328</v>
      </c>
      <c r="L8" s="7">
        <v>245</v>
      </c>
      <c r="M8" s="20">
        <v>0.14000000000000001</v>
      </c>
      <c r="N8" s="11">
        <v>0.18</v>
      </c>
      <c r="O8" s="5">
        <f t="shared" si="1"/>
        <v>18.682923845653981</v>
      </c>
      <c r="P8" s="6">
        <f t="shared" si="2"/>
        <v>3.3431686046511628</v>
      </c>
      <c r="R8" s="31"/>
      <c r="S8" s="31"/>
      <c r="T8" s="31"/>
      <c r="U8" s="31"/>
      <c r="V8" s="31"/>
      <c r="W8" s="31"/>
      <c r="X8" s="31"/>
      <c r="Y8" s="31"/>
    </row>
    <row r="9" spans="1:25" x14ac:dyDescent="0.35">
      <c r="B9" s="3" t="s">
        <v>30</v>
      </c>
      <c r="C9" s="7">
        <v>547</v>
      </c>
      <c r="D9" s="7">
        <v>228</v>
      </c>
      <c r="E9" s="11">
        <f t="shared" si="6"/>
        <v>0.89967105263157898</v>
      </c>
      <c r="F9" s="5">
        <f t="shared" si="7"/>
        <v>17.9375</v>
      </c>
      <c r="G9" s="6">
        <f t="shared" si="0"/>
        <v>3.2981011420507396</v>
      </c>
      <c r="J9" s="3" t="s">
        <v>29</v>
      </c>
      <c r="K9" s="7">
        <v>351</v>
      </c>
      <c r="L9" s="7">
        <v>240</v>
      </c>
      <c r="M9" s="20">
        <v>0.15</v>
      </c>
      <c r="N9" s="11">
        <v>0.18</v>
      </c>
      <c r="O9" s="5">
        <f t="shared" si="1"/>
        <v>18.719499645471469</v>
      </c>
      <c r="P9" s="6">
        <f t="shared" si="2"/>
        <v>3.3453488372093023</v>
      </c>
    </row>
    <row r="10" spans="1:25" x14ac:dyDescent="0.35">
      <c r="B10" s="3" t="s">
        <v>30</v>
      </c>
      <c r="C10" s="7">
        <v>305</v>
      </c>
      <c r="D10" s="7">
        <v>294</v>
      </c>
      <c r="E10" s="11">
        <f t="shared" si="6"/>
        <v>0.50164473684210531</v>
      </c>
      <c r="F10" s="5">
        <f t="shared" si="7"/>
        <v>17.774671052631579</v>
      </c>
      <c r="G10" s="6">
        <f t="shared" si="0"/>
        <v>3.288091208538428</v>
      </c>
      <c r="J10" s="3" t="s">
        <v>29</v>
      </c>
      <c r="K10" s="7">
        <v>374</v>
      </c>
      <c r="L10" s="7">
        <v>246</v>
      </c>
      <c r="M10" s="20">
        <v>0.16</v>
      </c>
      <c r="N10" s="11">
        <v>0.18</v>
      </c>
      <c r="O10" s="5">
        <f t="shared" si="1"/>
        <v>18.675614407612606</v>
      </c>
      <c r="P10" s="6">
        <f t="shared" si="2"/>
        <v>3.3427325581395353</v>
      </c>
    </row>
    <row r="11" spans="1:25" x14ac:dyDescent="0.35">
      <c r="B11" s="3" t="s">
        <v>30</v>
      </c>
      <c r="C11" s="7">
        <v>608</v>
      </c>
      <c r="D11" s="7">
        <v>176</v>
      </c>
      <c r="E11" s="11">
        <f t="shared" si="6"/>
        <v>1</v>
      </c>
      <c r="F11" s="5">
        <f t="shared" si="7"/>
        <v>18.065789473684209</v>
      </c>
      <c r="G11" s="6">
        <f t="shared" si="0"/>
        <v>3.3059451735799099</v>
      </c>
      <c r="J11" s="3" t="s">
        <v>29</v>
      </c>
      <c r="K11" s="7">
        <v>398</v>
      </c>
      <c r="L11" s="7">
        <v>295</v>
      </c>
      <c r="M11" s="20">
        <v>0.17</v>
      </c>
      <c r="N11" s="11">
        <v>0.12</v>
      </c>
      <c r="O11" s="5">
        <f t="shared" si="1"/>
        <v>18.31978280916125</v>
      </c>
      <c r="P11" s="6">
        <f t="shared" si="2"/>
        <v>3.3213662790697676</v>
      </c>
    </row>
    <row r="12" spans="1:25" x14ac:dyDescent="0.35">
      <c r="B12" s="3" t="s">
        <v>31</v>
      </c>
      <c r="C12" s="7">
        <v>153</v>
      </c>
      <c r="D12" s="7">
        <v>314</v>
      </c>
      <c r="E12" s="11">
        <f t="shared" si="6"/>
        <v>0.25164473684210525</v>
      </c>
      <c r="F12" s="5">
        <f t="shared" si="7"/>
        <v>17.725328947368421</v>
      </c>
      <c r="G12" s="6">
        <f t="shared" si="0"/>
        <v>3.2850458319617908</v>
      </c>
      <c r="J12" s="3" t="s">
        <v>29</v>
      </c>
      <c r="K12" s="7">
        <v>421</v>
      </c>
      <c r="L12" s="7">
        <v>292</v>
      </c>
      <c r="M12" s="20">
        <v>0.18</v>
      </c>
      <c r="N12" s="11">
        <v>0.12</v>
      </c>
      <c r="O12" s="5">
        <f t="shared" si="1"/>
        <v>18.341437396530342</v>
      </c>
      <c r="P12" s="6">
        <f t="shared" si="2"/>
        <v>3.3226744186046515</v>
      </c>
    </row>
    <row r="13" spans="1:25" x14ac:dyDescent="0.35">
      <c r="B13" s="3" t="s">
        <v>31</v>
      </c>
      <c r="C13" s="7">
        <v>208</v>
      </c>
      <c r="D13" s="7">
        <v>321</v>
      </c>
      <c r="E13" s="11">
        <f t="shared" si="6"/>
        <v>0.34210526315789475</v>
      </c>
      <c r="F13" s="5">
        <f t="shared" si="7"/>
        <v>17.708059210526315</v>
      </c>
      <c r="G13" s="6">
        <f t="shared" si="0"/>
        <v>3.2839786150665407</v>
      </c>
      <c r="J13" s="3" t="s">
        <v>29</v>
      </c>
      <c r="K13" s="7">
        <v>469</v>
      </c>
      <c r="L13" s="7">
        <v>294</v>
      </c>
      <c r="M13" s="20">
        <v>0.2</v>
      </c>
      <c r="N13" s="11">
        <v>0.12</v>
      </c>
      <c r="O13" s="5">
        <f t="shared" si="1"/>
        <v>18.326999110079836</v>
      </c>
      <c r="P13" s="6">
        <f t="shared" si="2"/>
        <v>3.3218023255813955</v>
      </c>
    </row>
    <row r="14" spans="1:25" x14ac:dyDescent="0.35">
      <c r="B14" s="3" t="s">
        <v>31</v>
      </c>
      <c r="C14" s="7">
        <v>265</v>
      </c>
      <c r="D14" s="7">
        <v>314</v>
      </c>
      <c r="E14" s="11">
        <f t="shared" si="6"/>
        <v>0.43585526315789475</v>
      </c>
      <c r="F14" s="5">
        <f t="shared" si="7"/>
        <v>17.725328947368421</v>
      </c>
      <c r="G14" s="6">
        <f t="shared" si="0"/>
        <v>3.2850458319617908</v>
      </c>
      <c r="J14" s="3" t="s">
        <v>29</v>
      </c>
      <c r="K14" s="7">
        <v>516</v>
      </c>
      <c r="L14" s="7">
        <v>331</v>
      </c>
      <c r="M14" s="20">
        <v>0.22</v>
      </c>
      <c r="N14" s="11">
        <v>0.06</v>
      </c>
      <c r="O14" s="5">
        <f t="shared" si="1"/>
        <v>18.061255806791124</v>
      </c>
      <c r="P14" s="6">
        <f t="shared" si="2"/>
        <v>3.3056686046511627</v>
      </c>
    </row>
    <row r="15" spans="1:25" x14ac:dyDescent="0.35">
      <c r="B15" s="3" t="s">
        <v>31</v>
      </c>
      <c r="C15" s="7">
        <v>331</v>
      </c>
      <c r="D15" s="7">
        <v>307</v>
      </c>
      <c r="E15" s="11">
        <f t="shared" si="6"/>
        <v>0.54440789473684215</v>
      </c>
      <c r="F15" s="5">
        <f t="shared" si="7"/>
        <v>17.742598684210527</v>
      </c>
      <c r="G15" s="6">
        <f t="shared" si="0"/>
        <v>3.2861123558910772</v>
      </c>
      <c r="J15" s="3" t="s">
        <v>29</v>
      </c>
      <c r="K15" s="7">
        <v>516</v>
      </c>
      <c r="L15" s="7">
        <v>379</v>
      </c>
      <c r="M15" s="20">
        <v>0.22</v>
      </c>
      <c r="N15" s="11">
        <v>0</v>
      </c>
      <c r="O15" s="5">
        <f t="shared" si="1"/>
        <v>17.720352471358595</v>
      </c>
      <c r="P15" s="6">
        <f t="shared" si="2"/>
        <v>3.2847383720930234</v>
      </c>
    </row>
    <row r="16" spans="1:25" x14ac:dyDescent="0.35">
      <c r="B16" s="3" t="s">
        <v>31</v>
      </c>
      <c r="C16" s="7">
        <v>410</v>
      </c>
      <c r="D16" s="7">
        <v>281</v>
      </c>
      <c r="E16" s="11">
        <f t="shared" si="6"/>
        <v>0.67434210526315785</v>
      </c>
      <c r="F16" s="5">
        <f t="shared" si="7"/>
        <v>17.80674342105263</v>
      </c>
      <c r="G16" s="6">
        <f t="shared" si="0"/>
        <v>3.2900676822058075</v>
      </c>
      <c r="J16" s="3" t="s">
        <v>29</v>
      </c>
      <c r="K16" s="7">
        <v>586</v>
      </c>
      <c r="L16" s="7">
        <v>379</v>
      </c>
      <c r="M16" s="20">
        <v>0.25</v>
      </c>
      <c r="N16" s="11">
        <v>0</v>
      </c>
      <c r="O16" s="5">
        <f t="shared" si="1"/>
        <v>17.720352471358595</v>
      </c>
      <c r="P16" s="6">
        <f t="shared" si="2"/>
        <v>3.2847383720930234</v>
      </c>
    </row>
    <row r="17" spans="2:25" x14ac:dyDescent="0.35">
      <c r="B17" s="3" t="s">
        <v>31</v>
      </c>
      <c r="C17" s="7">
        <v>508</v>
      </c>
      <c r="D17" s="7">
        <v>225</v>
      </c>
      <c r="E17" s="11">
        <f t="shared" si="6"/>
        <v>0.83552631578947367</v>
      </c>
      <c r="F17" s="5">
        <f t="shared" si="7"/>
        <v>17.944901315789473</v>
      </c>
      <c r="G17" s="6">
        <f t="shared" si="0"/>
        <v>3.2985546971069346</v>
      </c>
      <c r="J17" s="3" t="s">
        <v>29</v>
      </c>
      <c r="K17" s="7">
        <v>703</v>
      </c>
      <c r="L17" s="7">
        <v>376</v>
      </c>
      <c r="M17" s="20">
        <v>0.3</v>
      </c>
      <c r="N17" s="11">
        <v>0</v>
      </c>
      <c r="O17" s="5">
        <f t="shared" si="1"/>
        <v>17.741532173267764</v>
      </c>
      <c r="P17" s="6">
        <f t="shared" si="2"/>
        <v>3.286046511627907</v>
      </c>
    </row>
    <row r="18" spans="2:25" x14ac:dyDescent="0.35">
      <c r="B18" s="3" t="s">
        <v>31</v>
      </c>
      <c r="C18" s="7">
        <v>608</v>
      </c>
      <c r="D18" s="7">
        <v>208</v>
      </c>
      <c r="E18" s="11">
        <f t="shared" si="6"/>
        <v>1</v>
      </c>
      <c r="F18" s="5">
        <f t="shared" si="7"/>
        <v>17.986842105263158</v>
      </c>
      <c r="G18" s="6">
        <f t="shared" si="0"/>
        <v>3.3011224896015072</v>
      </c>
      <c r="J18" s="3" t="s">
        <v>29</v>
      </c>
      <c r="K18" s="7">
        <v>823</v>
      </c>
      <c r="L18" s="7">
        <v>375</v>
      </c>
      <c r="M18" s="20">
        <f t="shared" ref="M18" si="8">35%/823*K18</f>
        <v>0.35</v>
      </c>
      <c r="N18" s="11">
        <v>0</v>
      </c>
      <c r="O18" s="5">
        <f t="shared" si="1"/>
        <v>17.748595822358006</v>
      </c>
      <c r="P18" s="6">
        <f t="shared" si="2"/>
        <v>3.2864825581395349</v>
      </c>
    </row>
    <row r="19" spans="2:25" x14ac:dyDescent="0.35">
      <c r="B19" s="3" t="s">
        <v>32</v>
      </c>
      <c r="C19" s="7">
        <v>305</v>
      </c>
      <c r="D19" s="7">
        <v>307</v>
      </c>
      <c r="E19" s="11">
        <f t="shared" si="6"/>
        <v>0.50164473684210531</v>
      </c>
      <c r="F19" s="5">
        <f t="shared" si="7"/>
        <v>17.742598684210527</v>
      </c>
      <c r="G19" s="6">
        <f t="shared" si="0"/>
        <v>3.2861123558910772</v>
      </c>
      <c r="J19" s="3"/>
      <c r="N19" s="11"/>
    </row>
    <row r="20" spans="2:25" x14ac:dyDescent="0.35">
      <c r="B20" s="3" t="s">
        <v>32</v>
      </c>
      <c r="C20" s="7">
        <v>365</v>
      </c>
      <c r="D20" s="7">
        <v>288</v>
      </c>
      <c r="E20" s="11">
        <f t="shared" si="6"/>
        <v>0.60032894736842102</v>
      </c>
      <c r="F20" s="5">
        <f t="shared" si="7"/>
        <v>17.789473684210527</v>
      </c>
      <c r="G20" s="6">
        <f t="shared" si="0"/>
        <v>3.2890037223341753</v>
      </c>
      <c r="J20" s="3"/>
      <c r="N20" s="11"/>
    </row>
    <row r="21" spans="2:25" ht="14.5" customHeight="1" x14ac:dyDescent="0.35">
      <c r="B21" s="3" t="s">
        <v>32</v>
      </c>
      <c r="C21" s="7">
        <v>487</v>
      </c>
      <c r="D21" s="7">
        <v>252</v>
      </c>
      <c r="E21" s="11">
        <f t="shared" si="6"/>
        <v>0.80098684210526316</v>
      </c>
      <c r="F21" s="5">
        <f t="shared" si="7"/>
        <v>17.878289473684209</v>
      </c>
      <c r="G21" s="6">
        <f t="shared" si="0"/>
        <v>3.2944682022915668</v>
      </c>
      <c r="I21" s="31" t="s">
        <v>34</v>
      </c>
      <c r="J21" s="31"/>
      <c r="K21" s="31"/>
      <c r="L21" s="31"/>
      <c r="M21" s="31"/>
      <c r="N21" s="31"/>
      <c r="O21" s="31"/>
      <c r="P21" s="31"/>
      <c r="R21" s="25"/>
      <c r="S21" s="25"/>
      <c r="T21" s="25"/>
      <c r="U21" s="25"/>
      <c r="V21" s="25"/>
      <c r="W21" s="25"/>
      <c r="X21" s="25"/>
      <c r="Y21" s="25"/>
    </row>
    <row r="22" spans="2:25" x14ac:dyDescent="0.35">
      <c r="B22" s="3" t="s">
        <v>32</v>
      </c>
      <c r="C22" s="7">
        <v>547</v>
      </c>
      <c r="D22" s="7">
        <v>229</v>
      </c>
      <c r="E22" s="11">
        <f t="shared" si="6"/>
        <v>0.89967105263157898</v>
      </c>
      <c r="F22" s="5">
        <f t="shared" si="7"/>
        <v>17.935032894736842</v>
      </c>
      <c r="G22" s="6">
        <f t="shared" si="0"/>
        <v>3.2979499293073222</v>
      </c>
      <c r="I22" s="31"/>
      <c r="J22" s="31"/>
      <c r="K22" s="31"/>
      <c r="L22" s="31"/>
      <c r="M22" s="31"/>
      <c r="N22" s="31"/>
      <c r="O22" s="31"/>
      <c r="P22" s="31"/>
      <c r="R22" s="25"/>
      <c r="S22" s="25"/>
      <c r="T22" s="25"/>
      <c r="U22" s="25"/>
      <c r="V22" s="25"/>
      <c r="W22" s="25"/>
      <c r="X22" s="25"/>
      <c r="Y22" s="25"/>
    </row>
    <row r="23" spans="2:25" x14ac:dyDescent="0.35">
      <c r="B23" s="3" t="s">
        <v>35</v>
      </c>
      <c r="C23" s="7">
        <v>165</v>
      </c>
      <c r="D23" s="7">
        <v>337</v>
      </c>
      <c r="E23" s="11">
        <f t="shared" si="6"/>
        <v>0.27138157894736842</v>
      </c>
      <c r="F23" s="5">
        <f t="shared" si="7"/>
        <v>17.668585526315791</v>
      </c>
      <c r="G23" s="6">
        <f t="shared" si="0"/>
        <v>3.2815366539559205</v>
      </c>
      <c r="I23" s="31"/>
      <c r="J23" s="31"/>
      <c r="K23" s="31"/>
      <c r="L23" s="31"/>
      <c r="M23" s="31"/>
      <c r="N23" s="31"/>
      <c r="O23" s="31"/>
      <c r="P23" s="31"/>
      <c r="R23" s="25"/>
      <c r="S23" s="25"/>
      <c r="T23" s="25"/>
      <c r="U23" s="25"/>
      <c r="V23" s="25"/>
      <c r="W23" s="25"/>
      <c r="X23" s="25"/>
      <c r="Y23" s="25"/>
    </row>
    <row r="24" spans="2:25" x14ac:dyDescent="0.35">
      <c r="B24" s="3" t="s">
        <v>35</v>
      </c>
      <c r="C24" s="7">
        <v>182</v>
      </c>
      <c r="D24" s="7">
        <v>334</v>
      </c>
      <c r="E24" s="11">
        <f t="shared" si="6"/>
        <v>0.29934210526315791</v>
      </c>
      <c r="F24" s="5">
        <f t="shared" si="7"/>
        <v>17.675986842105264</v>
      </c>
      <c r="G24" s="6">
        <f t="shared" si="0"/>
        <v>3.2819947985058913</v>
      </c>
      <c r="I24" s="31"/>
      <c r="J24" s="31"/>
      <c r="K24" s="31"/>
      <c r="L24" s="31"/>
      <c r="M24" s="31"/>
      <c r="N24" s="31"/>
      <c r="O24" s="31"/>
      <c r="P24" s="31"/>
    </row>
    <row r="25" spans="2:25" x14ac:dyDescent="0.35">
      <c r="B25" s="3" t="s">
        <v>35</v>
      </c>
      <c r="C25" s="7">
        <v>213</v>
      </c>
      <c r="D25" s="7">
        <v>323</v>
      </c>
      <c r="E25" s="11">
        <f t="shared" si="6"/>
        <v>0.35032894736842107</v>
      </c>
      <c r="F25" s="5">
        <f t="shared" si="7"/>
        <v>17.703125</v>
      </c>
      <c r="G25" s="6">
        <f t="shared" si="0"/>
        <v>3.2836735685165466</v>
      </c>
      <c r="I25" s="31"/>
      <c r="J25" s="31"/>
      <c r="K25" s="31"/>
      <c r="L25" s="31"/>
      <c r="M25" s="31"/>
      <c r="N25" s="31"/>
      <c r="O25" s="31"/>
      <c r="P25" s="31"/>
    </row>
    <row r="26" spans="2:25" x14ac:dyDescent="0.35">
      <c r="B26" s="3" t="s">
        <v>35</v>
      </c>
      <c r="C26" s="7">
        <v>305</v>
      </c>
      <c r="D26" s="7">
        <v>294</v>
      </c>
      <c r="E26" s="11">
        <f t="shared" si="6"/>
        <v>0.50164473684210531</v>
      </c>
      <c r="F26" s="5">
        <f t="shared" si="7"/>
        <v>17.774671052631579</v>
      </c>
      <c r="G26" s="6">
        <f t="shared" si="0"/>
        <v>3.288091208538428</v>
      </c>
    </row>
    <row r="27" spans="2:25" x14ac:dyDescent="0.35">
      <c r="B27" s="3" t="s">
        <v>35</v>
      </c>
      <c r="C27" s="7">
        <v>456</v>
      </c>
      <c r="D27" s="7">
        <v>244</v>
      </c>
      <c r="E27" s="11">
        <f t="shared" si="6"/>
        <v>0.75</v>
      </c>
      <c r="F27" s="5">
        <f t="shared" si="7"/>
        <v>17.898026315789473</v>
      </c>
      <c r="G27" s="6">
        <f t="shared" si="0"/>
        <v>3.2956800722564101</v>
      </c>
    </row>
    <row r="28" spans="2:25" x14ac:dyDescent="0.35">
      <c r="B28" s="3" t="s">
        <v>36</v>
      </c>
      <c r="C28" s="7">
        <v>134</v>
      </c>
      <c r="D28" s="7">
        <v>313</v>
      </c>
      <c r="E28" s="11">
        <f t="shared" si="6"/>
        <v>0.22039473684210525</v>
      </c>
      <c r="F28" s="5">
        <f t="shared" si="7"/>
        <v>17.727796052631579</v>
      </c>
      <c r="G28" s="6">
        <f t="shared" si="0"/>
        <v>3.2851982349233624</v>
      </c>
    </row>
    <row r="29" spans="2:25" x14ac:dyDescent="0.35">
      <c r="B29" s="3" t="s">
        <v>36</v>
      </c>
      <c r="C29" s="7">
        <v>153</v>
      </c>
      <c r="D29" s="7">
        <v>307</v>
      </c>
      <c r="E29" s="11">
        <f t="shared" si="6"/>
        <v>0.25164473684210525</v>
      </c>
      <c r="F29" s="5">
        <f t="shared" si="7"/>
        <v>17.742598684210527</v>
      </c>
      <c r="G29" s="6">
        <f t="shared" si="0"/>
        <v>3.2861123558910772</v>
      </c>
      <c r="J29" s="3"/>
      <c r="N29" s="11"/>
    </row>
    <row r="30" spans="2:25" x14ac:dyDescent="0.35">
      <c r="B30" s="3" t="s">
        <v>36</v>
      </c>
      <c r="C30" s="7">
        <v>183</v>
      </c>
      <c r="D30" s="7">
        <v>302</v>
      </c>
      <c r="E30" s="11">
        <f t="shared" si="6"/>
        <v>0.30098684210526316</v>
      </c>
      <c r="F30" s="5">
        <f t="shared" si="7"/>
        <v>17.754934210526315</v>
      </c>
      <c r="G30" s="6">
        <f t="shared" si="0"/>
        <v>3.2868737350554613</v>
      </c>
      <c r="J30" s="3"/>
      <c r="N30" s="11"/>
    </row>
    <row r="31" spans="2:25" x14ac:dyDescent="0.35">
      <c r="B31" s="3" t="s">
        <v>36</v>
      </c>
      <c r="C31" s="7">
        <v>213</v>
      </c>
      <c r="D31" s="7">
        <v>298</v>
      </c>
      <c r="E31" s="11">
        <f t="shared" si="6"/>
        <v>0.35032894736842107</v>
      </c>
      <c r="F31" s="5">
        <f t="shared" si="7"/>
        <v>17.764802631578949</v>
      </c>
      <c r="G31" s="6">
        <f t="shared" si="0"/>
        <v>3.2874825845155402</v>
      </c>
      <c r="J31" s="3"/>
      <c r="N31" s="11"/>
    </row>
    <row r="33" spans="1:7" ht="14.5" customHeight="1" x14ac:dyDescent="0.35">
      <c r="A33" s="31" t="s">
        <v>37</v>
      </c>
      <c r="B33" s="31"/>
      <c r="C33" s="31"/>
      <c r="D33" s="31"/>
      <c r="E33" s="31"/>
      <c r="F33" s="31"/>
      <c r="G33" s="31"/>
    </row>
    <row r="34" spans="1:7" x14ac:dyDescent="0.35">
      <c r="A34" s="31"/>
      <c r="B34" s="31"/>
      <c r="C34" s="31"/>
      <c r="D34" s="31"/>
      <c r="E34" s="31"/>
      <c r="F34" s="31"/>
      <c r="G34" s="31"/>
    </row>
    <row r="35" spans="1:7" x14ac:dyDescent="0.35">
      <c r="A35" s="31"/>
      <c r="B35" s="31"/>
      <c r="C35" s="31"/>
      <c r="D35" s="31"/>
      <c r="E35" s="31"/>
      <c r="F35" s="31"/>
      <c r="G35" s="31"/>
    </row>
    <row r="36" spans="1:7" x14ac:dyDescent="0.35">
      <c r="A36" s="31"/>
      <c r="B36" s="31"/>
      <c r="C36" s="31"/>
      <c r="D36" s="31"/>
      <c r="E36" s="31"/>
      <c r="F36" s="31"/>
      <c r="G36" s="31"/>
    </row>
    <row r="37" spans="1:7" x14ac:dyDescent="0.35">
      <c r="A37" s="31"/>
      <c r="B37" s="31"/>
      <c r="C37" s="31"/>
      <c r="D37" s="31"/>
      <c r="E37" s="31"/>
      <c r="F37" s="31"/>
      <c r="G37" s="31"/>
    </row>
  </sheetData>
  <mergeCells count="3">
    <mergeCell ref="R6:Y8"/>
    <mergeCell ref="I21:P25"/>
    <mergeCell ref="A33:G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abSelected="1" zoomScale="55" zoomScaleNormal="55" workbookViewId="0">
      <selection activeCell="Q39" sqref="Q39"/>
    </sheetView>
  </sheetViews>
  <sheetFormatPr defaultRowHeight="14.5" x14ac:dyDescent="0.35"/>
  <cols>
    <col min="1" max="1" width="5.90625" style="7" bestFit="1" customWidth="1"/>
    <col min="2" max="2" width="6.54296875" style="7" bestFit="1" customWidth="1"/>
    <col min="3" max="6" width="4.08984375" style="7" hidden="1" customWidth="1"/>
    <col min="7" max="7" width="9.36328125" style="4" bestFit="1" customWidth="1"/>
    <col min="8" max="8" width="8.81640625" style="7" hidden="1" customWidth="1"/>
    <col min="9" max="9" width="4.54296875" style="7" bestFit="1" customWidth="1"/>
    <col min="10" max="10" width="7.54296875" style="5" customWidth="1"/>
    <col min="11" max="11" width="6.54296875" style="6" bestFit="1" customWidth="1"/>
    <col min="12" max="12" width="8.7265625" style="7"/>
    <col min="13" max="13" width="8.1796875" style="7" bestFit="1" customWidth="1"/>
    <col min="14" max="14" width="9.90625" style="7" bestFit="1" customWidth="1"/>
    <col min="15" max="16" width="4.1796875" style="7" hidden="1" customWidth="1"/>
    <col min="17" max="17" width="9.54296875" style="20" bestFit="1" customWidth="1"/>
    <col min="18" max="18" width="9.54296875" style="7" customWidth="1"/>
    <col min="19" max="19" width="8" style="5" hidden="1" customWidth="1"/>
    <col min="20" max="20" width="6.36328125" style="6" bestFit="1" customWidth="1"/>
    <col min="21" max="21" width="8.7265625" style="7"/>
    <col min="22" max="22" width="8.1796875" style="7" bestFit="1" customWidth="1"/>
    <col min="23" max="23" width="9.90625" style="7" bestFit="1" customWidth="1"/>
    <col min="24" max="25" width="4.1796875" style="7" hidden="1" customWidth="1"/>
    <col min="26" max="26" width="9.54296875" style="20" bestFit="1" customWidth="1"/>
    <col min="27" max="27" width="9.54296875" style="7" customWidth="1"/>
    <col min="28" max="28" width="8" style="5" hidden="1" customWidth="1"/>
    <col min="29" max="29" width="6.36328125" style="6" bestFit="1" customWidth="1"/>
    <col min="30" max="30" width="8.7265625" style="7"/>
    <col min="31" max="31" width="8.1796875" style="7" bestFit="1" customWidth="1"/>
    <col min="32" max="32" width="9.90625" style="7" bestFit="1" customWidth="1"/>
    <col min="33" max="34" width="4.1796875" style="7" hidden="1" customWidth="1"/>
    <col min="35" max="35" width="9.54296875" style="20" bestFit="1" customWidth="1"/>
    <col min="36" max="36" width="9.54296875" style="7" customWidth="1"/>
    <col min="37" max="37" width="8" style="5" hidden="1" customWidth="1"/>
    <col min="38" max="38" width="6.36328125" style="6" bestFit="1" customWidth="1"/>
    <col min="39" max="39" width="7.81640625" style="7" bestFit="1" customWidth="1"/>
    <col min="40" max="40" width="10.1796875" style="7" bestFit="1" customWidth="1"/>
    <col min="41" max="41" width="11.36328125" style="7" bestFit="1" customWidth="1"/>
    <col min="42" max="42" width="13.26953125" style="7" bestFit="1" customWidth="1"/>
    <col min="43" max="43" width="6.54296875" style="7" hidden="1" customWidth="1"/>
    <col min="44" max="45" width="4.08984375" style="7" hidden="1" customWidth="1"/>
    <col min="46" max="46" width="8.1796875" style="7" bestFit="1" customWidth="1"/>
    <col min="47" max="47" width="4.54296875" style="5" bestFit="1" customWidth="1"/>
    <col min="48" max="48" width="4.54296875" style="7" customWidth="1"/>
    <col min="49" max="49" width="4.54296875" style="7" bestFit="1" customWidth="1"/>
    <col min="50" max="50" width="8.7265625" style="7"/>
    <col min="51" max="16384" width="8.7265625" style="25"/>
  </cols>
  <sheetData>
    <row r="1" spans="1:50" x14ac:dyDescent="0.35">
      <c r="A1" s="28" t="s">
        <v>0</v>
      </c>
      <c r="B1" s="3" t="s">
        <v>1</v>
      </c>
      <c r="C1" s="3" t="s">
        <v>7</v>
      </c>
      <c r="D1" s="3" t="s">
        <v>38</v>
      </c>
      <c r="E1" s="3" t="s">
        <v>39</v>
      </c>
      <c r="F1" s="3" t="s">
        <v>40</v>
      </c>
      <c r="G1" s="34" t="s">
        <v>2</v>
      </c>
      <c r="H1" s="2" t="s">
        <v>3</v>
      </c>
      <c r="I1" s="3" t="s">
        <v>6</v>
      </c>
      <c r="J1" s="36" t="s">
        <v>41</v>
      </c>
      <c r="K1" s="1" t="s">
        <v>5</v>
      </c>
      <c r="M1" s="28" t="s">
        <v>55</v>
      </c>
      <c r="N1" s="3" t="s">
        <v>1</v>
      </c>
      <c r="O1" s="3" t="s">
        <v>7</v>
      </c>
      <c r="P1" s="3" t="s">
        <v>8</v>
      </c>
      <c r="Q1" s="29" t="s">
        <v>24</v>
      </c>
      <c r="R1" s="3" t="s">
        <v>25</v>
      </c>
      <c r="S1" s="2" t="s">
        <v>3</v>
      </c>
      <c r="T1" s="1" t="s">
        <v>6</v>
      </c>
      <c r="V1" s="28" t="s">
        <v>55</v>
      </c>
      <c r="W1" s="3" t="s">
        <v>1</v>
      </c>
      <c r="X1" s="3" t="s">
        <v>7</v>
      </c>
      <c r="Y1" s="3" t="s">
        <v>8</v>
      </c>
      <c r="Z1" s="29" t="s">
        <v>24</v>
      </c>
      <c r="AA1" s="3" t="s">
        <v>25</v>
      </c>
      <c r="AB1" s="2" t="s">
        <v>3</v>
      </c>
      <c r="AC1" s="37" t="s">
        <v>42</v>
      </c>
      <c r="AE1" s="28" t="s">
        <v>55</v>
      </c>
      <c r="AF1" s="3" t="s">
        <v>1</v>
      </c>
      <c r="AG1" s="3" t="s">
        <v>7</v>
      </c>
      <c r="AH1" s="3" t="s">
        <v>8</v>
      </c>
      <c r="AI1" s="29" t="s">
        <v>24</v>
      </c>
      <c r="AJ1" s="3" t="s">
        <v>25</v>
      </c>
      <c r="AK1" s="2" t="s">
        <v>3</v>
      </c>
      <c r="AL1" s="1" t="s">
        <v>5</v>
      </c>
      <c r="AM1" s="25"/>
      <c r="AN1" s="33" t="s">
        <v>54</v>
      </c>
      <c r="AO1" s="3" t="s">
        <v>1</v>
      </c>
      <c r="AP1" s="32" t="s">
        <v>10</v>
      </c>
      <c r="AQ1" s="3" t="s">
        <v>38</v>
      </c>
      <c r="AR1" s="3" t="s">
        <v>39</v>
      </c>
      <c r="AS1" s="3" t="s">
        <v>40</v>
      </c>
      <c r="AT1" s="3" t="s">
        <v>11</v>
      </c>
      <c r="AU1" s="2" t="s">
        <v>6</v>
      </c>
      <c r="AV1" s="2" t="s">
        <v>42</v>
      </c>
      <c r="AW1" s="1" t="s">
        <v>5</v>
      </c>
    </row>
    <row r="2" spans="1:50" x14ac:dyDescent="0.35">
      <c r="B2" s="3" t="s">
        <v>12</v>
      </c>
      <c r="C2" s="3">
        <v>0</v>
      </c>
      <c r="D2" s="3">
        <v>225</v>
      </c>
      <c r="E2" s="3">
        <v>225</v>
      </c>
      <c r="F2" s="3">
        <v>225</v>
      </c>
      <c r="G2" s="4">
        <f>0.3/381*C2</f>
        <v>0</v>
      </c>
      <c r="H2" s="5"/>
      <c r="I2" s="5"/>
      <c r="K2" s="6">
        <f t="shared" ref="K2:K38" si="0">4.8-0.2*F2/381</f>
        <v>4.6818897637795276</v>
      </c>
      <c r="N2" s="3" t="s">
        <v>29</v>
      </c>
      <c r="O2" s="7">
        <v>91</v>
      </c>
      <c r="P2" s="7">
        <v>554</v>
      </c>
      <c r="Q2" s="20">
        <v>0.04</v>
      </c>
      <c r="R2" s="11">
        <v>0.3</v>
      </c>
      <c r="S2" s="5">
        <f>T2^3/2</f>
        <v>14.670361928136042</v>
      </c>
      <c r="T2" s="6">
        <f>5.5-P2*3/688</f>
        <v>3.0843023255813953</v>
      </c>
      <c r="W2" s="3" t="s">
        <v>29</v>
      </c>
      <c r="X2" s="7">
        <v>91</v>
      </c>
      <c r="Y2" s="7">
        <v>56</v>
      </c>
      <c r="Z2" s="20">
        <v>0.04</v>
      </c>
      <c r="AA2" s="11">
        <v>0.3</v>
      </c>
      <c r="AB2" s="5">
        <f>AC2^3/2</f>
        <v>72.592199428981118</v>
      </c>
      <c r="AC2" s="6">
        <f>5.5-Y2*3/688</f>
        <v>5.2558139534883725</v>
      </c>
      <c r="AF2" s="3" t="s">
        <v>29</v>
      </c>
      <c r="AG2" s="7">
        <v>91</v>
      </c>
      <c r="AH2" s="7">
        <v>154</v>
      </c>
      <c r="AI2" s="20">
        <v>0.04</v>
      </c>
      <c r="AJ2" s="11">
        <v>0.3</v>
      </c>
      <c r="AK2" s="5">
        <f>AL2^3/2</f>
        <v>56.286413128816484</v>
      </c>
      <c r="AL2" s="6">
        <f>5.5-AH2*3/688</f>
        <v>4.8284883720930232</v>
      </c>
      <c r="AO2" s="3" t="s">
        <v>43</v>
      </c>
      <c r="AP2" s="32" t="s">
        <v>44</v>
      </c>
      <c r="AQ2" s="21">
        <v>477</v>
      </c>
      <c r="AR2" s="7">
        <v>112</v>
      </c>
      <c r="AS2" s="7">
        <v>297</v>
      </c>
      <c r="AT2" s="11">
        <v>0</v>
      </c>
      <c r="AU2" s="5">
        <f>(5-0.7*AQ2/595)/2^0.5</f>
        <v>3.1387222181374628</v>
      </c>
      <c r="AV2" s="5">
        <f>5-0.7*AR2/595</f>
        <v>4.868235294117647</v>
      </c>
      <c r="AW2" s="5">
        <f>5-0.7*AS2/595</f>
        <v>4.6505882352941175</v>
      </c>
    </row>
    <row r="3" spans="1:50" ht="14.5" customHeight="1" x14ac:dyDescent="0.35">
      <c r="B3" s="3" t="s">
        <v>12</v>
      </c>
      <c r="C3" s="3">
        <v>19</v>
      </c>
      <c r="D3" s="3">
        <v>225</v>
      </c>
      <c r="E3" s="3">
        <v>225</v>
      </c>
      <c r="F3" s="3">
        <v>225</v>
      </c>
      <c r="G3" s="4">
        <f>0.3/381*C3</f>
        <v>1.4960629921259842E-2</v>
      </c>
      <c r="H3" s="5"/>
      <c r="I3" s="5"/>
      <c r="K3" s="6">
        <f t="shared" si="0"/>
        <v>4.6818897637795276</v>
      </c>
      <c r="N3" s="3" t="s">
        <v>29</v>
      </c>
      <c r="O3" s="7">
        <v>139</v>
      </c>
      <c r="P3" s="7">
        <v>551</v>
      </c>
      <c r="Q3" s="20">
        <v>0.06</v>
      </c>
      <c r="R3" s="11">
        <v>0.3</v>
      </c>
      <c r="S3" s="5">
        <f t="shared" ref="S3:S24" si="1">T3^3/2</f>
        <v>14.857818157115393</v>
      </c>
      <c r="T3" s="6">
        <f t="shared" ref="T3:T24" si="2">5.5-P3*3/688</f>
        <v>3.0973837209302326</v>
      </c>
      <c r="W3" s="3" t="s">
        <v>29</v>
      </c>
      <c r="X3" s="7">
        <v>138</v>
      </c>
      <c r="Y3" s="7">
        <v>63</v>
      </c>
      <c r="Z3" s="20">
        <v>0.06</v>
      </c>
      <c r="AA3" s="11">
        <v>0.3</v>
      </c>
      <c r="AB3" s="5">
        <f t="shared" ref="AB3:AB24" si="3">AC3^3/2</f>
        <v>71.334787817117828</v>
      </c>
      <c r="AC3" s="6">
        <f t="shared" ref="AC3:AC24" si="4">5.5-Y3*3/688</f>
        <v>5.2252906976744189</v>
      </c>
      <c r="AF3" s="3" t="s">
        <v>29</v>
      </c>
      <c r="AG3" s="7">
        <v>138</v>
      </c>
      <c r="AH3" s="7">
        <v>153</v>
      </c>
      <c r="AI3" s="20">
        <v>0.06</v>
      </c>
      <c r="AJ3" s="11">
        <v>0.3</v>
      </c>
      <c r="AK3" s="5">
        <f t="shared" ref="AK3:AK24" si="5">AL3^3/2</f>
        <v>56.439042668621646</v>
      </c>
      <c r="AL3" s="6">
        <f t="shared" ref="AL3:AL24" si="6">5.5-AH3*3/688</f>
        <v>4.8328488372093021</v>
      </c>
      <c r="AO3" s="3" t="s">
        <v>43</v>
      </c>
      <c r="AP3" s="32" t="s">
        <v>44</v>
      </c>
      <c r="AQ3" s="21">
        <v>484</v>
      </c>
      <c r="AR3" s="7">
        <v>94</v>
      </c>
      <c r="AS3" s="7">
        <v>291</v>
      </c>
      <c r="AT3" s="11">
        <v>3.0000000000000001E-3</v>
      </c>
      <c r="AU3" s="5">
        <f t="shared" ref="AU3:AU4" si="7">(5-0.7*AQ3/595)/2^0.5</f>
        <v>3.132898985821809</v>
      </c>
      <c r="AV3" s="5">
        <f t="shared" ref="AV3:AW4" si="8">5-0.7*AR3/595</f>
        <v>4.8894117647058826</v>
      </c>
      <c r="AW3" s="5">
        <f t="shared" si="8"/>
        <v>4.657647058823529</v>
      </c>
    </row>
    <row r="4" spans="1:50" x14ac:dyDescent="0.35">
      <c r="B4" s="3" t="s">
        <v>12</v>
      </c>
      <c r="C4" s="3">
        <v>97</v>
      </c>
      <c r="D4" s="3">
        <v>206</v>
      </c>
      <c r="E4" s="3">
        <v>231</v>
      </c>
      <c r="F4" s="3">
        <v>228</v>
      </c>
      <c r="G4" s="4">
        <f>0.3/381*C4</f>
        <v>7.6377952755905504E-2</v>
      </c>
      <c r="H4" s="5">
        <f>I4*J4*3^0.5*K4/4</f>
        <v>17.706696737607061</v>
      </c>
      <c r="I4" s="5">
        <f>3.3-0.6*D4/381</f>
        <v>2.9755905511811021</v>
      </c>
      <c r="J4" s="5">
        <f t="shared" ref="J4:J41" si="9">3.3-0.6*E4/381</f>
        <v>2.9362204724409446</v>
      </c>
      <c r="K4" s="6">
        <f t="shared" si="0"/>
        <v>4.6803149606299215</v>
      </c>
      <c r="N4" s="3" t="s">
        <v>29</v>
      </c>
      <c r="O4" s="7">
        <v>185</v>
      </c>
      <c r="P4" s="7">
        <v>542</v>
      </c>
      <c r="Q4" s="20">
        <v>0.08</v>
      </c>
      <c r="R4" s="11">
        <v>0.3</v>
      </c>
      <c r="S4" s="5">
        <f t="shared" si="1"/>
        <v>15.429754305733301</v>
      </c>
      <c r="T4" s="6">
        <f t="shared" si="2"/>
        <v>3.1366279069767442</v>
      </c>
      <c r="W4" s="3" t="s">
        <v>29</v>
      </c>
      <c r="X4" s="7">
        <v>186</v>
      </c>
      <c r="Y4" s="7">
        <v>77</v>
      </c>
      <c r="Z4" s="20">
        <v>0.08</v>
      </c>
      <c r="AA4" s="11">
        <v>0.3</v>
      </c>
      <c r="AB4" s="5">
        <f t="shared" si="3"/>
        <v>68.863693459737135</v>
      </c>
      <c r="AC4" s="6">
        <f t="shared" si="4"/>
        <v>5.1642441860465116</v>
      </c>
      <c r="AF4" s="3" t="s">
        <v>29</v>
      </c>
      <c r="AG4" s="7">
        <v>186</v>
      </c>
      <c r="AH4" s="7">
        <v>154</v>
      </c>
      <c r="AI4" s="20">
        <v>0.08</v>
      </c>
      <c r="AJ4" s="11">
        <v>0.3</v>
      </c>
      <c r="AK4" s="5">
        <f t="shared" si="5"/>
        <v>56.286413128816484</v>
      </c>
      <c r="AL4" s="6">
        <f t="shared" si="6"/>
        <v>4.8284883720930232</v>
      </c>
      <c r="AO4" s="3" t="s">
        <v>43</v>
      </c>
      <c r="AP4" s="32" t="s">
        <v>44</v>
      </c>
      <c r="AQ4" s="21">
        <v>488</v>
      </c>
      <c r="AR4" s="7">
        <v>87</v>
      </c>
      <c r="AS4" s="7">
        <v>289</v>
      </c>
      <c r="AT4" s="11">
        <v>5.0000000000000001E-3</v>
      </c>
      <c r="AU4" s="5">
        <f t="shared" si="7"/>
        <v>3.1295714244985784</v>
      </c>
      <c r="AV4" s="5">
        <f t="shared" si="8"/>
        <v>4.8976470588235292</v>
      </c>
      <c r="AW4" s="5">
        <f t="shared" si="8"/>
        <v>4.66</v>
      </c>
    </row>
    <row r="5" spans="1:50" x14ac:dyDescent="0.35">
      <c r="B5" s="3" t="s">
        <v>12</v>
      </c>
      <c r="C5" s="3">
        <v>115</v>
      </c>
      <c r="D5" s="3">
        <v>193</v>
      </c>
      <c r="E5" s="3">
        <v>235</v>
      </c>
      <c r="F5" s="3">
        <v>225</v>
      </c>
      <c r="G5" s="4">
        <f>0.3/381*C5</f>
        <v>9.055118110236221E-2</v>
      </c>
      <c r="H5" s="5">
        <f t="shared" ref="H5:H32" si="10">I5*J5*3^0.5*K5/4</f>
        <v>17.796258650952964</v>
      </c>
      <c r="I5" s="5">
        <f t="shared" ref="I5:I41" si="11">3.3-0.6*D5/381</f>
        <v>2.9960629921259843</v>
      </c>
      <c r="J5" s="5">
        <f t="shared" si="9"/>
        <v>2.9299212598425193</v>
      </c>
      <c r="K5" s="6">
        <f t="shared" si="0"/>
        <v>4.6818897637795276</v>
      </c>
      <c r="N5" s="3" t="s">
        <v>29</v>
      </c>
      <c r="O5" s="7">
        <v>139</v>
      </c>
      <c r="P5" s="7">
        <v>561</v>
      </c>
      <c r="Q5" s="20">
        <v>0.06</v>
      </c>
      <c r="R5" s="11">
        <v>0.24</v>
      </c>
      <c r="S5" s="5">
        <f t="shared" si="1"/>
        <v>14.239110059012592</v>
      </c>
      <c r="T5" s="6">
        <f t="shared" si="2"/>
        <v>3.0537790697674421</v>
      </c>
      <c r="W5" s="3" t="s">
        <v>29</v>
      </c>
      <c r="X5" s="7">
        <v>139</v>
      </c>
      <c r="Y5" s="7">
        <v>69</v>
      </c>
      <c r="Z5" s="20">
        <v>0.06</v>
      </c>
      <c r="AA5" s="11">
        <v>0.24</v>
      </c>
      <c r="AB5" s="5">
        <f t="shared" si="3"/>
        <v>70.268633838905785</v>
      </c>
      <c r="AC5" s="6">
        <f t="shared" si="4"/>
        <v>5.1991279069767442</v>
      </c>
      <c r="AF5" s="3" t="s">
        <v>29</v>
      </c>
      <c r="AG5" s="7">
        <v>139</v>
      </c>
      <c r="AH5" s="7">
        <v>162</v>
      </c>
      <c r="AI5" s="20">
        <v>0.06</v>
      </c>
      <c r="AJ5" s="11">
        <v>0.24</v>
      </c>
      <c r="AK5" s="5">
        <f t="shared" si="5"/>
        <v>55.075271096904196</v>
      </c>
      <c r="AL5" s="6">
        <f t="shared" si="6"/>
        <v>4.7936046511627906</v>
      </c>
    </row>
    <row r="6" spans="1:50" ht="14.5" customHeight="1" x14ac:dyDescent="0.35">
      <c r="B6" s="3" t="s">
        <v>12</v>
      </c>
      <c r="C6" s="3">
        <v>143</v>
      </c>
      <c r="D6" s="3">
        <v>176</v>
      </c>
      <c r="E6" s="3">
        <v>242</v>
      </c>
      <c r="F6" s="3">
        <v>225</v>
      </c>
      <c r="G6" s="4">
        <f>0.3/381*C6</f>
        <v>0.1125984251968504</v>
      </c>
      <c r="H6" s="5">
        <f t="shared" si="10"/>
        <v>17.887723625257099</v>
      </c>
      <c r="I6" s="5">
        <f t="shared" si="11"/>
        <v>3.0228346456692909</v>
      </c>
      <c r="J6" s="5">
        <f t="shared" si="9"/>
        <v>2.9188976377952756</v>
      </c>
      <c r="K6" s="6">
        <f t="shared" si="0"/>
        <v>4.6818897637795276</v>
      </c>
      <c r="N6" s="3" t="s">
        <v>29</v>
      </c>
      <c r="O6" s="7">
        <v>186</v>
      </c>
      <c r="P6" s="7">
        <v>550</v>
      </c>
      <c r="Q6" s="20">
        <v>0.08</v>
      </c>
      <c r="R6" s="11">
        <v>0.24</v>
      </c>
      <c r="S6" s="5">
        <f t="shared" si="1"/>
        <v>14.920656590673619</v>
      </c>
      <c r="T6" s="6">
        <f t="shared" si="2"/>
        <v>3.1017441860465116</v>
      </c>
      <c r="W6" s="3" t="s">
        <v>29</v>
      </c>
      <c r="X6" s="7">
        <v>186</v>
      </c>
      <c r="Y6" s="7">
        <v>84</v>
      </c>
      <c r="Z6" s="20">
        <v>0.08</v>
      </c>
      <c r="AA6" s="11">
        <v>0.24</v>
      </c>
      <c r="AB6" s="5">
        <f t="shared" si="3"/>
        <v>67.649840088765757</v>
      </c>
      <c r="AC6" s="6">
        <f t="shared" si="4"/>
        <v>5.1337209302325579</v>
      </c>
      <c r="AF6" s="3" t="s">
        <v>29</v>
      </c>
      <c r="AG6" s="7">
        <v>187</v>
      </c>
      <c r="AH6" s="7">
        <v>163</v>
      </c>
      <c r="AI6" s="20">
        <v>0.08</v>
      </c>
      <c r="AJ6" s="11">
        <v>0.24</v>
      </c>
      <c r="AK6" s="5">
        <f t="shared" si="5"/>
        <v>54.925111397854025</v>
      </c>
      <c r="AL6" s="6">
        <f t="shared" si="6"/>
        <v>4.7892441860465116</v>
      </c>
      <c r="AN6" s="31" t="s">
        <v>52</v>
      </c>
      <c r="AO6" s="31"/>
      <c r="AP6" s="31"/>
      <c r="AQ6" s="31"/>
      <c r="AR6" s="31"/>
      <c r="AS6" s="31"/>
      <c r="AT6" s="31"/>
      <c r="AU6" s="31"/>
      <c r="AV6" s="31"/>
      <c r="AW6" s="31"/>
      <c r="AX6" s="30"/>
    </row>
    <row r="7" spans="1:50" x14ac:dyDescent="0.35">
      <c r="B7" s="3" t="s">
        <v>12</v>
      </c>
      <c r="C7" s="3">
        <v>184</v>
      </c>
      <c r="D7" s="3">
        <v>170</v>
      </c>
      <c r="E7" s="3">
        <v>242</v>
      </c>
      <c r="F7" s="3">
        <v>217</v>
      </c>
      <c r="G7" s="4">
        <f t="shared" ref="G7:G42" si="12">0.3/381*C7</f>
        <v>0.14488188976377953</v>
      </c>
      <c r="H7" s="5">
        <f t="shared" si="10"/>
        <v>17.959732075060387</v>
      </c>
      <c r="I7" s="5">
        <f t="shared" si="11"/>
        <v>3.032283464566929</v>
      </c>
      <c r="J7" s="5">
        <f t="shared" si="9"/>
        <v>2.9188976377952756</v>
      </c>
      <c r="K7" s="6">
        <f t="shared" si="0"/>
        <v>4.6860892388451445</v>
      </c>
      <c r="N7" s="3" t="s">
        <v>29</v>
      </c>
      <c r="O7" s="7">
        <v>233</v>
      </c>
      <c r="P7" s="7">
        <v>540</v>
      </c>
      <c r="Q7" s="20">
        <v>0.1</v>
      </c>
      <c r="R7" s="11">
        <v>0.24</v>
      </c>
      <c r="S7" s="5">
        <f t="shared" si="1"/>
        <v>15.558812922918735</v>
      </c>
      <c r="T7" s="6">
        <f t="shared" si="2"/>
        <v>3.1453488372093021</v>
      </c>
      <c r="W7" s="3" t="s">
        <v>29</v>
      </c>
      <c r="X7" s="7">
        <v>210</v>
      </c>
      <c r="Y7" s="7">
        <v>91</v>
      </c>
      <c r="Z7" s="20">
        <v>0.1</v>
      </c>
      <c r="AA7" s="11">
        <v>0.24</v>
      </c>
      <c r="AB7" s="5">
        <f t="shared" si="3"/>
        <v>66.450335505971054</v>
      </c>
      <c r="AC7" s="6">
        <f t="shared" si="4"/>
        <v>5.1031976744186043</v>
      </c>
      <c r="AF7" s="3" t="s">
        <v>29</v>
      </c>
      <c r="AG7" s="7">
        <v>232</v>
      </c>
      <c r="AH7" s="7">
        <v>162</v>
      </c>
      <c r="AI7" s="20">
        <v>0.1</v>
      </c>
      <c r="AJ7" s="11">
        <v>0.24</v>
      </c>
      <c r="AK7" s="5">
        <f t="shared" si="5"/>
        <v>55.075271096904196</v>
      </c>
      <c r="AL7" s="6">
        <f t="shared" si="6"/>
        <v>4.7936046511627906</v>
      </c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0"/>
    </row>
    <row r="8" spans="1:50" x14ac:dyDescent="0.35">
      <c r="B8" s="3" t="s">
        <v>45</v>
      </c>
      <c r="C8" s="3">
        <v>105</v>
      </c>
      <c r="D8" s="3">
        <v>203</v>
      </c>
      <c r="E8" s="3">
        <v>234</v>
      </c>
      <c r="F8" s="3">
        <v>200</v>
      </c>
      <c r="G8" s="4">
        <f t="shared" si="12"/>
        <v>8.2677165354330701E-2</v>
      </c>
      <c r="H8" s="5">
        <f t="shared" si="10"/>
        <v>17.761879717047766</v>
      </c>
      <c r="I8" s="5">
        <f t="shared" si="11"/>
        <v>2.9803149606299213</v>
      </c>
      <c r="J8" s="5">
        <f t="shared" si="9"/>
        <v>2.9314960629921258</v>
      </c>
      <c r="K8" s="6">
        <f t="shared" si="0"/>
        <v>4.6950131233595798</v>
      </c>
      <c r="N8" s="3" t="s">
        <v>29</v>
      </c>
      <c r="O8" s="7">
        <v>210</v>
      </c>
      <c r="P8" s="7">
        <v>555</v>
      </c>
      <c r="Q8" s="20">
        <v>0.09</v>
      </c>
      <c r="R8" s="11">
        <v>0.18</v>
      </c>
      <c r="S8" s="5">
        <f t="shared" si="1"/>
        <v>14.60822871329087</v>
      </c>
      <c r="T8" s="6">
        <f t="shared" si="2"/>
        <v>3.0799418604651163</v>
      </c>
      <c r="W8" s="3" t="s">
        <v>29</v>
      </c>
      <c r="X8" s="7">
        <v>210</v>
      </c>
      <c r="Y8" s="7">
        <v>91</v>
      </c>
      <c r="Z8" s="20">
        <v>0.09</v>
      </c>
      <c r="AA8" s="11">
        <v>0.18</v>
      </c>
      <c r="AB8" s="5">
        <f t="shared" si="3"/>
        <v>66.450335505971054</v>
      </c>
      <c r="AC8" s="6">
        <f t="shared" si="4"/>
        <v>5.1031976744186043</v>
      </c>
      <c r="AF8" s="3" t="s">
        <v>29</v>
      </c>
      <c r="AG8" s="7">
        <v>210</v>
      </c>
      <c r="AH8" s="7">
        <v>168</v>
      </c>
      <c r="AI8" s="20">
        <v>0.09</v>
      </c>
      <c r="AJ8" s="11">
        <v>0.18</v>
      </c>
      <c r="AK8" s="5">
        <f t="shared" si="5"/>
        <v>54.178405674971998</v>
      </c>
      <c r="AL8" s="6">
        <f t="shared" si="6"/>
        <v>4.7674418604651159</v>
      </c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0"/>
    </row>
    <row r="9" spans="1:50" x14ac:dyDescent="0.35">
      <c r="B9" s="3" t="s">
        <v>45</v>
      </c>
      <c r="C9" s="3">
        <v>153</v>
      </c>
      <c r="D9" s="3">
        <v>152</v>
      </c>
      <c r="E9" s="3">
        <v>230</v>
      </c>
      <c r="F9" s="3">
        <v>176</v>
      </c>
      <c r="G9" s="4">
        <f t="shared" si="12"/>
        <v>0.12047244094488188</v>
      </c>
      <c r="H9" s="5">
        <f t="shared" si="10"/>
        <v>18.328781896897294</v>
      </c>
      <c r="I9" s="5">
        <f t="shared" si="11"/>
        <v>3.0606299212598422</v>
      </c>
      <c r="J9" s="5">
        <f t="shared" si="9"/>
        <v>2.9377952755905508</v>
      </c>
      <c r="K9" s="6">
        <f t="shared" si="0"/>
        <v>4.7076115485564305</v>
      </c>
      <c r="N9" s="3" t="s">
        <v>29</v>
      </c>
      <c r="O9" s="7">
        <v>234</v>
      </c>
      <c r="P9" s="7">
        <v>552</v>
      </c>
      <c r="Q9" s="20">
        <v>0.1</v>
      </c>
      <c r="R9" s="11">
        <v>0.18</v>
      </c>
      <c r="S9" s="5">
        <f t="shared" si="1"/>
        <v>14.795156401323156</v>
      </c>
      <c r="T9" s="6">
        <f t="shared" si="2"/>
        <v>3.0930232558139537</v>
      </c>
      <c r="W9" s="3" t="s">
        <v>29</v>
      </c>
      <c r="X9" s="7">
        <v>233</v>
      </c>
      <c r="Y9" s="7">
        <v>95</v>
      </c>
      <c r="Z9" s="20">
        <v>0.1</v>
      </c>
      <c r="AA9" s="11">
        <v>0.18</v>
      </c>
      <c r="AB9" s="5">
        <f t="shared" si="3"/>
        <v>65.771313797141588</v>
      </c>
      <c r="AC9" s="6">
        <f t="shared" si="4"/>
        <v>5.0857558139534884</v>
      </c>
      <c r="AF9" s="3" t="s">
        <v>29</v>
      </c>
      <c r="AG9" s="7">
        <v>233</v>
      </c>
      <c r="AH9" s="7">
        <v>169</v>
      </c>
      <c r="AI9" s="20">
        <v>0.1</v>
      </c>
      <c r="AJ9" s="11">
        <v>0.18</v>
      </c>
      <c r="AK9" s="5">
        <f t="shared" si="5"/>
        <v>54.029881343793321</v>
      </c>
      <c r="AL9" s="6">
        <f t="shared" si="6"/>
        <v>4.7630813953488369</v>
      </c>
    </row>
    <row r="10" spans="1:50" x14ac:dyDescent="0.35">
      <c r="B10" s="3" t="s">
        <v>45</v>
      </c>
      <c r="C10" s="3">
        <v>208</v>
      </c>
      <c r="D10" s="3">
        <v>122</v>
      </c>
      <c r="E10" s="3">
        <v>256</v>
      </c>
      <c r="F10" s="3">
        <v>217</v>
      </c>
      <c r="G10" s="4">
        <f t="shared" si="12"/>
        <v>0.16377952755905512</v>
      </c>
      <c r="H10" s="5">
        <f t="shared" si="10"/>
        <v>18.268406346444777</v>
      </c>
      <c r="I10" s="5">
        <f t="shared" si="11"/>
        <v>3.1078740157480311</v>
      </c>
      <c r="J10" s="5">
        <f t="shared" si="9"/>
        <v>2.8968503937007872</v>
      </c>
      <c r="K10" s="6">
        <f t="shared" si="0"/>
        <v>4.6860892388451445</v>
      </c>
      <c r="N10" s="3" t="s">
        <v>29</v>
      </c>
      <c r="O10" s="7">
        <v>257</v>
      </c>
      <c r="P10" s="7">
        <v>547</v>
      </c>
      <c r="Q10" s="20">
        <v>0.11</v>
      </c>
      <c r="R10" s="11">
        <v>0.18</v>
      </c>
      <c r="S10" s="5">
        <f t="shared" si="1"/>
        <v>15.110234445195765</v>
      </c>
      <c r="T10" s="6">
        <f t="shared" si="2"/>
        <v>3.1148255813953489</v>
      </c>
      <c r="W10" s="3" t="s">
        <v>29</v>
      </c>
      <c r="X10" s="7">
        <v>257</v>
      </c>
      <c r="Y10" s="7">
        <v>99</v>
      </c>
      <c r="Z10" s="20">
        <v>0.11</v>
      </c>
      <c r="AA10" s="11">
        <v>0.18</v>
      </c>
      <c r="AB10" s="5">
        <f t="shared" si="3"/>
        <v>65.096933631273728</v>
      </c>
      <c r="AC10" s="6">
        <f t="shared" si="4"/>
        <v>5.0683139534883725</v>
      </c>
      <c r="AF10" s="3" t="s">
        <v>29</v>
      </c>
      <c r="AG10" s="7">
        <v>257</v>
      </c>
      <c r="AH10" s="7">
        <v>169</v>
      </c>
      <c r="AI10" s="20">
        <v>0.11</v>
      </c>
      <c r="AJ10" s="11">
        <v>0.18</v>
      </c>
      <c r="AK10" s="5">
        <f t="shared" si="5"/>
        <v>54.029881343793321</v>
      </c>
      <c r="AL10" s="6">
        <f t="shared" si="6"/>
        <v>4.7630813953488369</v>
      </c>
    </row>
    <row r="11" spans="1:50" x14ac:dyDescent="0.35">
      <c r="B11" s="3" t="s">
        <v>46</v>
      </c>
      <c r="C11" s="3">
        <v>262</v>
      </c>
      <c r="D11" s="3">
        <v>108</v>
      </c>
      <c r="E11" s="3">
        <v>327</v>
      </c>
      <c r="F11" s="3">
        <v>324</v>
      </c>
      <c r="G11" s="4">
        <f t="shared" si="12"/>
        <v>0.20629921259842521</v>
      </c>
      <c r="H11" s="5">
        <f t="shared" si="10"/>
        <v>17.475877510335241</v>
      </c>
      <c r="I11" s="5">
        <f t="shared" si="11"/>
        <v>3.1299212598425195</v>
      </c>
      <c r="J11" s="5">
        <f t="shared" si="9"/>
        <v>2.7850393700787399</v>
      </c>
      <c r="K11" s="6">
        <f t="shared" si="0"/>
        <v>4.6299212598425195</v>
      </c>
      <c r="N11" s="3" t="s">
        <v>29</v>
      </c>
      <c r="O11" s="7">
        <v>280</v>
      </c>
      <c r="P11" s="7">
        <v>543</v>
      </c>
      <c r="Q11" s="20">
        <v>0.12</v>
      </c>
      <c r="R11" s="11">
        <v>0.18</v>
      </c>
      <c r="S11" s="5">
        <f t="shared" si="1"/>
        <v>15.365493495941694</v>
      </c>
      <c r="T11" s="6">
        <f t="shared" si="2"/>
        <v>3.1322674418604652</v>
      </c>
      <c r="W11" s="3" t="s">
        <v>29</v>
      </c>
      <c r="X11" s="7">
        <v>280</v>
      </c>
      <c r="Y11" s="7">
        <v>106</v>
      </c>
      <c r="Z11" s="20">
        <v>0.12</v>
      </c>
      <c r="AA11" s="11">
        <v>0.18</v>
      </c>
      <c r="AB11" s="5">
        <f t="shared" si="3"/>
        <v>63.927889174164704</v>
      </c>
      <c r="AC11" s="6">
        <f t="shared" si="4"/>
        <v>5.0377906976744189</v>
      </c>
      <c r="AF11" s="3" t="s">
        <v>29</v>
      </c>
      <c r="AG11" s="7">
        <v>280</v>
      </c>
      <c r="AH11" s="7">
        <v>173</v>
      </c>
      <c r="AI11" s="20">
        <v>0.12</v>
      </c>
      <c r="AJ11" s="11">
        <v>0.18</v>
      </c>
      <c r="AK11" s="5">
        <f t="shared" si="5"/>
        <v>53.438498439565961</v>
      </c>
      <c r="AL11" s="6">
        <f t="shared" si="6"/>
        <v>4.745639534883721</v>
      </c>
    </row>
    <row r="12" spans="1:50" x14ac:dyDescent="0.35">
      <c r="B12" s="3" t="s">
        <v>16</v>
      </c>
      <c r="C12" s="3">
        <v>34</v>
      </c>
      <c r="D12" s="3"/>
      <c r="E12" s="3"/>
      <c r="F12" s="3">
        <v>200</v>
      </c>
      <c r="G12" s="4">
        <f t="shared" si="12"/>
        <v>2.6771653543307086E-2</v>
      </c>
      <c r="H12" s="5"/>
      <c r="I12" s="5"/>
      <c r="K12" s="6">
        <f t="shared" si="0"/>
        <v>4.6950131233595798</v>
      </c>
      <c r="N12" s="3" t="s">
        <v>29</v>
      </c>
      <c r="O12" s="7">
        <v>304</v>
      </c>
      <c r="P12" s="7">
        <v>551</v>
      </c>
      <c r="Q12" s="20">
        <v>0.13</v>
      </c>
      <c r="R12" s="11">
        <v>0.12</v>
      </c>
      <c r="S12" s="5">
        <f t="shared" si="1"/>
        <v>14.857818157115393</v>
      </c>
      <c r="T12" s="6">
        <f t="shared" si="2"/>
        <v>3.0973837209302326</v>
      </c>
      <c r="W12" s="3" t="s">
        <v>29</v>
      </c>
      <c r="X12" s="7">
        <v>304</v>
      </c>
      <c r="Y12" s="7">
        <v>115</v>
      </c>
      <c r="Z12" s="20">
        <v>0.13</v>
      </c>
      <c r="AA12" s="11">
        <v>0.12</v>
      </c>
      <c r="AB12" s="5">
        <f t="shared" si="3"/>
        <v>62.445510029224543</v>
      </c>
      <c r="AC12" s="6">
        <f t="shared" si="4"/>
        <v>4.9985465116279073</v>
      </c>
      <c r="AF12" s="3" t="s">
        <v>29</v>
      </c>
      <c r="AG12" s="7">
        <v>304</v>
      </c>
      <c r="AH12" s="7">
        <v>180</v>
      </c>
      <c r="AI12" s="20">
        <v>0.13</v>
      </c>
      <c r="AJ12" s="11">
        <v>0.12</v>
      </c>
      <c r="AK12" s="5">
        <f t="shared" si="5"/>
        <v>52.413990572370977</v>
      </c>
      <c r="AL12" s="6">
        <f t="shared" si="6"/>
        <v>4.7151162790697674</v>
      </c>
    </row>
    <row r="13" spans="1:50" x14ac:dyDescent="0.35">
      <c r="B13" s="3" t="s">
        <v>16</v>
      </c>
      <c r="C13" s="3">
        <v>69</v>
      </c>
      <c r="D13" s="3">
        <v>208</v>
      </c>
      <c r="E13" s="3">
        <v>228</v>
      </c>
      <c r="F13" s="3">
        <v>160</v>
      </c>
      <c r="G13" s="4">
        <f t="shared" si="12"/>
        <v>5.4330708661417322E-2</v>
      </c>
      <c r="H13" s="5">
        <f t="shared" si="10"/>
        <v>17.85153309863864</v>
      </c>
      <c r="I13" s="5">
        <f t="shared" si="11"/>
        <v>2.9724409448818898</v>
      </c>
      <c r="J13" s="5">
        <f t="shared" si="9"/>
        <v>2.9409448818897639</v>
      </c>
      <c r="K13" s="6">
        <f t="shared" si="0"/>
        <v>4.7160104986876643</v>
      </c>
      <c r="N13" s="3" t="s">
        <v>29</v>
      </c>
      <c r="O13" s="7">
        <v>328</v>
      </c>
      <c r="P13" s="7">
        <v>545</v>
      </c>
      <c r="Q13" s="20">
        <v>0.14000000000000001</v>
      </c>
      <c r="R13" s="11">
        <v>0.12</v>
      </c>
      <c r="S13" s="5">
        <f t="shared" si="1"/>
        <v>15.237507630334926</v>
      </c>
      <c r="T13" s="6">
        <f t="shared" si="2"/>
        <v>3.1235465116279069</v>
      </c>
      <c r="W13" s="3" t="s">
        <v>29</v>
      </c>
      <c r="X13" s="7">
        <v>327</v>
      </c>
      <c r="Y13" s="7">
        <v>121</v>
      </c>
      <c r="Z13" s="20">
        <v>0.14000000000000001</v>
      </c>
      <c r="AA13" s="11">
        <v>0.12</v>
      </c>
      <c r="AB13" s="5">
        <f t="shared" si="3"/>
        <v>61.470098945506081</v>
      </c>
      <c r="AC13" s="6">
        <f t="shared" si="4"/>
        <v>4.9723837209302326</v>
      </c>
      <c r="AF13" s="3" t="s">
        <v>29</v>
      </c>
      <c r="AG13" s="7">
        <v>328</v>
      </c>
      <c r="AH13" s="7">
        <v>183</v>
      </c>
      <c r="AI13" s="20">
        <v>0.14000000000000001</v>
      </c>
      <c r="AJ13" s="11">
        <v>0.12</v>
      </c>
      <c r="AK13" s="5">
        <f t="shared" si="5"/>
        <v>51.978955068605899</v>
      </c>
      <c r="AL13" s="6">
        <f t="shared" si="6"/>
        <v>4.7020348837209305</v>
      </c>
    </row>
    <row r="14" spans="1:50" x14ac:dyDescent="0.35">
      <c r="B14" s="3" t="s">
        <v>16</v>
      </c>
      <c r="C14" s="3">
        <v>105</v>
      </c>
      <c r="D14" s="3">
        <v>201</v>
      </c>
      <c r="E14" s="3">
        <v>229</v>
      </c>
      <c r="F14" s="3">
        <v>139</v>
      </c>
      <c r="G14" s="4">
        <f t="shared" si="12"/>
        <v>8.2677165354330701E-2</v>
      </c>
      <c r="H14" s="5">
        <f t="shared" si="10"/>
        <v>17.950003039959164</v>
      </c>
      <c r="I14" s="5">
        <f t="shared" si="11"/>
        <v>2.9834645669291335</v>
      </c>
      <c r="J14" s="5">
        <f t="shared" si="9"/>
        <v>2.9393700787401573</v>
      </c>
      <c r="K14" s="6">
        <f t="shared" si="0"/>
        <v>4.727034120734908</v>
      </c>
      <c r="N14" s="3" t="s">
        <v>29</v>
      </c>
      <c r="O14" s="7">
        <v>351</v>
      </c>
      <c r="P14" s="7">
        <v>543</v>
      </c>
      <c r="Q14" s="20">
        <v>0.15</v>
      </c>
      <c r="R14" s="11">
        <v>0.12</v>
      </c>
      <c r="S14" s="5">
        <f t="shared" si="1"/>
        <v>15.365493495941694</v>
      </c>
      <c r="T14" s="6">
        <f t="shared" si="2"/>
        <v>3.1322674418604652</v>
      </c>
      <c r="W14" s="3" t="s">
        <v>29</v>
      </c>
      <c r="X14" s="7">
        <v>351</v>
      </c>
      <c r="Y14" s="7">
        <v>125</v>
      </c>
      <c r="Z14" s="20">
        <v>0.15</v>
      </c>
      <c r="AA14" s="11">
        <v>0.12</v>
      </c>
      <c r="AB14" s="5">
        <f t="shared" si="3"/>
        <v>60.825500797652339</v>
      </c>
      <c r="AC14" s="6">
        <f t="shared" si="4"/>
        <v>4.9549418604651159</v>
      </c>
      <c r="AF14" s="3" t="s">
        <v>29</v>
      </c>
      <c r="AG14" s="7">
        <v>352</v>
      </c>
      <c r="AH14" s="7">
        <v>183</v>
      </c>
      <c r="AI14" s="20">
        <v>0.15</v>
      </c>
      <c r="AJ14" s="11">
        <v>0.12</v>
      </c>
      <c r="AK14" s="5">
        <f t="shared" si="5"/>
        <v>51.978955068605899</v>
      </c>
      <c r="AL14" s="6">
        <f t="shared" si="6"/>
        <v>4.7020348837209305</v>
      </c>
    </row>
    <row r="15" spans="1:50" x14ac:dyDescent="0.35">
      <c r="B15" s="3" t="s">
        <v>17</v>
      </c>
      <c r="C15" s="3">
        <v>127</v>
      </c>
      <c r="D15" s="7">
        <v>171</v>
      </c>
      <c r="E15" s="3">
        <v>241</v>
      </c>
      <c r="F15" s="3">
        <v>161</v>
      </c>
      <c r="G15" s="4">
        <f t="shared" si="12"/>
        <v>0.1</v>
      </c>
      <c r="H15" s="5">
        <f t="shared" si="10"/>
        <v>18.07275487570417</v>
      </c>
      <c r="I15" s="5">
        <f t="shared" si="11"/>
        <v>3.0307086614173224</v>
      </c>
      <c r="J15" s="5">
        <f t="shared" si="9"/>
        <v>2.9204724409448817</v>
      </c>
      <c r="K15" s="6">
        <f t="shared" si="0"/>
        <v>4.715485564304462</v>
      </c>
      <c r="N15" s="3" t="s">
        <v>29</v>
      </c>
      <c r="O15" s="7">
        <v>374</v>
      </c>
      <c r="P15" s="7">
        <v>538</v>
      </c>
      <c r="Q15" s="20">
        <v>0.16</v>
      </c>
      <c r="R15" s="11">
        <v>0.12</v>
      </c>
      <c r="S15" s="5">
        <f t="shared" si="1"/>
        <v>15.688589195074806</v>
      </c>
      <c r="T15" s="6">
        <f t="shared" si="2"/>
        <v>3.1540697674418605</v>
      </c>
      <c r="W15" s="3" t="s">
        <v>29</v>
      </c>
      <c r="X15" s="7">
        <v>374</v>
      </c>
      <c r="Y15" s="7">
        <v>132</v>
      </c>
      <c r="Z15" s="20">
        <v>0.16</v>
      </c>
      <c r="AA15" s="11">
        <v>0.12</v>
      </c>
      <c r="AB15" s="5">
        <f t="shared" si="3"/>
        <v>59.708325898191369</v>
      </c>
      <c r="AC15" s="6">
        <f t="shared" si="4"/>
        <v>4.9244186046511631</v>
      </c>
      <c r="AF15" s="3" t="s">
        <v>29</v>
      </c>
      <c r="AG15" s="7">
        <v>374</v>
      </c>
      <c r="AH15" s="7">
        <v>186</v>
      </c>
      <c r="AI15" s="20">
        <v>0.16</v>
      </c>
      <c r="AJ15" s="11">
        <v>0.12</v>
      </c>
      <c r="AK15" s="5">
        <f t="shared" si="5"/>
        <v>51.546333442436662</v>
      </c>
      <c r="AL15" s="6">
        <f t="shared" si="6"/>
        <v>4.6889534883720927</v>
      </c>
    </row>
    <row r="16" spans="1:50" x14ac:dyDescent="0.35">
      <c r="B16" s="3" t="s">
        <v>16</v>
      </c>
      <c r="C16" s="7">
        <v>145</v>
      </c>
      <c r="D16" s="7">
        <v>168</v>
      </c>
      <c r="E16" s="3">
        <v>247</v>
      </c>
      <c r="F16" s="7">
        <v>268</v>
      </c>
      <c r="G16" s="4">
        <f t="shared" si="12"/>
        <v>0.11417322834645668</v>
      </c>
      <c r="H16" s="5">
        <f t="shared" si="10"/>
        <v>17.827454661414826</v>
      </c>
      <c r="I16" s="5">
        <f t="shared" si="11"/>
        <v>3.0354330708661417</v>
      </c>
      <c r="J16" s="5">
        <f t="shared" si="9"/>
        <v>2.9110236220472441</v>
      </c>
      <c r="K16" s="6">
        <f t="shared" si="0"/>
        <v>4.6593175853018369</v>
      </c>
      <c r="N16" s="3" t="s">
        <v>29</v>
      </c>
      <c r="O16" s="7">
        <v>374</v>
      </c>
      <c r="P16" s="7">
        <v>544</v>
      </c>
      <c r="Q16" s="20">
        <v>0.16</v>
      </c>
      <c r="R16" s="11">
        <v>0.06</v>
      </c>
      <c r="S16" s="5">
        <f t="shared" si="1"/>
        <v>15.301411353717281</v>
      </c>
      <c r="T16" s="6">
        <f t="shared" si="2"/>
        <v>3.1279069767441858</v>
      </c>
      <c r="W16" s="3" t="s">
        <v>29</v>
      </c>
      <c r="X16" s="7">
        <v>374</v>
      </c>
      <c r="Y16" s="7">
        <v>124</v>
      </c>
      <c r="Z16" s="20">
        <v>0.16</v>
      </c>
      <c r="AA16" s="11">
        <v>0.06</v>
      </c>
      <c r="AB16" s="5">
        <f t="shared" si="3"/>
        <v>60.986225760782084</v>
      </c>
      <c r="AC16" s="6">
        <f t="shared" si="4"/>
        <v>4.9593023255813957</v>
      </c>
      <c r="AF16" s="3" t="s">
        <v>29</v>
      </c>
      <c r="AG16" s="7">
        <v>378</v>
      </c>
      <c r="AH16" s="7">
        <v>186</v>
      </c>
      <c r="AI16" s="20">
        <v>0.16</v>
      </c>
      <c r="AJ16" s="11">
        <v>0.06</v>
      </c>
      <c r="AK16" s="5">
        <f t="shared" si="5"/>
        <v>51.546333442436662</v>
      </c>
      <c r="AL16" s="6">
        <f t="shared" si="6"/>
        <v>4.6889534883720927</v>
      </c>
    </row>
    <row r="17" spans="1:49" x14ac:dyDescent="0.35">
      <c r="B17" s="3" t="s">
        <v>16</v>
      </c>
      <c r="C17" s="3">
        <v>187</v>
      </c>
      <c r="D17" s="7">
        <v>145</v>
      </c>
      <c r="E17" s="3">
        <v>273</v>
      </c>
      <c r="F17" s="3">
        <v>202</v>
      </c>
      <c r="G17" s="4">
        <f t="shared" si="12"/>
        <v>0.14724409448818898</v>
      </c>
      <c r="H17" s="5">
        <f t="shared" si="10"/>
        <v>17.918694395371837</v>
      </c>
      <c r="I17" s="5">
        <f t="shared" si="11"/>
        <v>3.0716535433070864</v>
      </c>
      <c r="J17" s="5">
        <f t="shared" si="9"/>
        <v>2.8700787401574801</v>
      </c>
      <c r="K17" s="6">
        <f t="shared" si="0"/>
        <v>4.693963254593176</v>
      </c>
      <c r="N17" s="3" t="s">
        <v>29</v>
      </c>
      <c r="O17" s="7">
        <v>398</v>
      </c>
      <c r="P17" s="7">
        <v>540</v>
      </c>
      <c r="Q17" s="20">
        <v>0.17</v>
      </c>
      <c r="R17" s="11">
        <v>0.06</v>
      </c>
      <c r="S17" s="5">
        <f t="shared" si="1"/>
        <v>15.558812922918735</v>
      </c>
      <c r="T17" s="6">
        <f t="shared" si="2"/>
        <v>3.1453488372093021</v>
      </c>
      <c r="W17" s="3" t="s">
        <v>29</v>
      </c>
      <c r="X17" s="7">
        <v>397</v>
      </c>
      <c r="Y17" s="7">
        <v>131</v>
      </c>
      <c r="Z17" s="20">
        <v>0.17</v>
      </c>
      <c r="AA17" s="11">
        <v>0.06</v>
      </c>
      <c r="AB17" s="5">
        <f t="shared" si="3"/>
        <v>59.867077641785379</v>
      </c>
      <c r="AC17" s="6">
        <f t="shared" si="4"/>
        <v>4.9287790697674421</v>
      </c>
      <c r="AF17" s="3" t="s">
        <v>29</v>
      </c>
      <c r="AG17" s="7">
        <v>402</v>
      </c>
      <c r="AH17" s="7">
        <v>190</v>
      </c>
      <c r="AI17" s="20">
        <v>0.17</v>
      </c>
      <c r="AJ17" s="11">
        <v>0.06</v>
      </c>
      <c r="AK17" s="5">
        <f t="shared" si="5"/>
        <v>50.973247921075348</v>
      </c>
      <c r="AL17" s="6">
        <f t="shared" si="6"/>
        <v>4.6715116279069768</v>
      </c>
    </row>
    <row r="18" spans="1:49" x14ac:dyDescent="0.35">
      <c r="B18" s="3" t="s">
        <v>17</v>
      </c>
      <c r="C18" s="3">
        <v>191</v>
      </c>
      <c r="D18" s="7">
        <v>133</v>
      </c>
      <c r="E18" s="3">
        <v>286</v>
      </c>
      <c r="F18" s="3">
        <v>191</v>
      </c>
      <c r="G18" s="4">
        <f t="shared" si="12"/>
        <v>0.15039370078740158</v>
      </c>
      <c r="H18" s="5">
        <f t="shared" si="10"/>
        <v>17.922353652947045</v>
      </c>
      <c r="I18" s="5">
        <f t="shared" si="11"/>
        <v>3.090551181102362</v>
      </c>
      <c r="J18" s="5">
        <f t="shared" si="9"/>
        <v>2.8496062992125983</v>
      </c>
      <c r="K18" s="6">
        <f t="shared" si="0"/>
        <v>4.699737532808399</v>
      </c>
      <c r="N18" s="3" t="s">
        <v>29</v>
      </c>
      <c r="O18" s="7">
        <v>422</v>
      </c>
      <c r="P18" s="7">
        <v>537</v>
      </c>
      <c r="Q18" s="20">
        <v>0.18</v>
      </c>
      <c r="R18" s="11">
        <v>0.06</v>
      </c>
      <c r="S18" s="5">
        <f t="shared" si="1"/>
        <v>15.753747073579703</v>
      </c>
      <c r="T18" s="6">
        <f t="shared" si="2"/>
        <v>3.1584302325581395</v>
      </c>
      <c r="W18" s="3" t="s">
        <v>29</v>
      </c>
      <c r="X18" s="7">
        <v>421</v>
      </c>
      <c r="Y18" s="7">
        <v>132</v>
      </c>
      <c r="Z18" s="20">
        <v>0.18</v>
      </c>
      <c r="AA18" s="11">
        <v>0.06</v>
      </c>
      <c r="AB18" s="5">
        <f t="shared" si="3"/>
        <v>59.708325898191369</v>
      </c>
      <c r="AC18" s="6">
        <f t="shared" si="4"/>
        <v>4.9244186046511631</v>
      </c>
      <c r="AF18" s="3" t="s">
        <v>29</v>
      </c>
      <c r="AG18" s="7">
        <v>425</v>
      </c>
      <c r="AH18" s="7">
        <v>189</v>
      </c>
      <c r="AI18" s="20">
        <v>0.18</v>
      </c>
      <c r="AJ18" s="11">
        <v>0.06</v>
      </c>
      <c r="AK18" s="5">
        <f t="shared" si="5"/>
        <v>51.116118978284241</v>
      </c>
      <c r="AL18" s="6">
        <f t="shared" si="6"/>
        <v>4.6758720930232558</v>
      </c>
    </row>
    <row r="19" spans="1:49" x14ac:dyDescent="0.35">
      <c r="B19" s="3" t="s">
        <v>16</v>
      </c>
      <c r="C19" s="3">
        <v>230</v>
      </c>
      <c r="D19" s="3">
        <v>119</v>
      </c>
      <c r="E19" s="3">
        <v>295</v>
      </c>
      <c r="F19" s="3">
        <v>231</v>
      </c>
      <c r="G19" s="4">
        <f t="shared" si="12"/>
        <v>0.18110236220472442</v>
      </c>
      <c r="H19" s="5">
        <f t="shared" si="10"/>
        <v>17.880186991430282</v>
      </c>
      <c r="I19" s="5">
        <f t="shared" si="11"/>
        <v>3.1125984251968504</v>
      </c>
      <c r="J19" s="5">
        <f t="shared" si="9"/>
        <v>2.8354330708661415</v>
      </c>
      <c r="K19" s="6">
        <f t="shared" si="0"/>
        <v>4.6787401574803145</v>
      </c>
      <c r="N19" s="3" t="s">
        <v>29</v>
      </c>
      <c r="O19" s="7">
        <v>445</v>
      </c>
      <c r="P19" s="7">
        <v>531</v>
      </c>
      <c r="Q19" s="20">
        <v>0.19</v>
      </c>
      <c r="R19" s="11">
        <v>0.06</v>
      </c>
      <c r="S19" s="5">
        <f t="shared" si="1"/>
        <v>16.148486408269775</v>
      </c>
      <c r="T19" s="6">
        <f t="shared" si="2"/>
        <v>3.1845930232558142</v>
      </c>
      <c r="W19" s="3" t="s">
        <v>29</v>
      </c>
      <c r="X19" s="7">
        <v>445</v>
      </c>
      <c r="Y19" s="7">
        <v>140</v>
      </c>
      <c r="Z19" s="20">
        <v>0.19</v>
      </c>
      <c r="AA19" s="11">
        <v>0.06</v>
      </c>
      <c r="AB19" s="5">
        <f t="shared" si="3"/>
        <v>58.448403226288256</v>
      </c>
      <c r="AC19" s="6">
        <f t="shared" si="4"/>
        <v>4.8895348837209305</v>
      </c>
      <c r="AF19" s="3" t="s">
        <v>29</v>
      </c>
      <c r="AG19" s="7">
        <v>449</v>
      </c>
      <c r="AH19" s="7">
        <v>190</v>
      </c>
      <c r="AI19" s="20">
        <v>0.19</v>
      </c>
      <c r="AJ19" s="11">
        <v>0.06</v>
      </c>
      <c r="AK19" s="5">
        <f t="shared" si="5"/>
        <v>50.973247921075348</v>
      </c>
      <c r="AL19" s="6">
        <f t="shared" si="6"/>
        <v>4.6715116279069768</v>
      </c>
    </row>
    <row r="20" spans="1:49" x14ac:dyDescent="0.35">
      <c r="B20" s="3" t="s">
        <v>17</v>
      </c>
      <c r="C20" s="7">
        <v>254</v>
      </c>
      <c r="D20" s="7">
        <v>76</v>
      </c>
      <c r="E20" s="7">
        <v>310</v>
      </c>
      <c r="F20" s="7">
        <v>287</v>
      </c>
      <c r="G20" s="4">
        <f t="shared" si="12"/>
        <v>0.2</v>
      </c>
      <c r="H20" s="5">
        <f t="shared" si="10"/>
        <v>18.00315257679252</v>
      </c>
      <c r="I20" s="5">
        <f t="shared" si="11"/>
        <v>3.180314960629921</v>
      </c>
      <c r="J20" s="5">
        <f t="shared" si="9"/>
        <v>2.811811023622047</v>
      </c>
      <c r="K20" s="6">
        <f t="shared" si="0"/>
        <v>4.649343832020997</v>
      </c>
      <c r="N20" s="3" t="s">
        <v>29</v>
      </c>
      <c r="O20" s="7">
        <v>351</v>
      </c>
      <c r="P20" s="7">
        <v>562</v>
      </c>
      <c r="Q20" s="20">
        <v>0.15</v>
      </c>
      <c r="R20" s="11">
        <v>0</v>
      </c>
      <c r="S20" s="5">
        <f t="shared" si="1"/>
        <v>14.178201400996924</v>
      </c>
      <c r="T20" s="6">
        <f t="shared" si="2"/>
        <v>3.0494186046511627</v>
      </c>
      <c r="W20" s="3" t="s">
        <v>29</v>
      </c>
      <c r="X20" s="7">
        <v>351</v>
      </c>
      <c r="Y20" s="7">
        <v>128</v>
      </c>
      <c r="Z20" s="20">
        <v>0.15</v>
      </c>
      <c r="AA20" s="11">
        <v>0</v>
      </c>
      <c r="AB20" s="5">
        <f t="shared" si="3"/>
        <v>60.345020721445906</v>
      </c>
      <c r="AC20" s="6">
        <f t="shared" si="4"/>
        <v>4.941860465116279</v>
      </c>
      <c r="AF20" s="3" t="s">
        <v>29</v>
      </c>
      <c r="AG20" s="7">
        <v>349</v>
      </c>
      <c r="AH20" s="7">
        <v>192</v>
      </c>
      <c r="AI20" s="20">
        <v>0.15</v>
      </c>
      <c r="AJ20" s="11">
        <v>0</v>
      </c>
      <c r="AK20" s="5">
        <f t="shared" si="5"/>
        <v>50.688304960569518</v>
      </c>
      <c r="AL20" s="6">
        <f t="shared" si="6"/>
        <v>4.6627906976744189</v>
      </c>
    </row>
    <row r="21" spans="1:49" x14ac:dyDescent="0.35">
      <c r="B21" s="3" t="s">
        <v>16</v>
      </c>
      <c r="C21" s="3">
        <v>278</v>
      </c>
      <c r="D21" s="7">
        <v>95</v>
      </c>
      <c r="E21" s="7">
        <v>326</v>
      </c>
      <c r="F21" s="3">
        <v>268</v>
      </c>
      <c r="G21" s="4">
        <f t="shared" si="12"/>
        <v>0.2188976377952756</v>
      </c>
      <c r="H21" s="5">
        <f t="shared" si="10"/>
        <v>17.711878390480663</v>
      </c>
      <c r="I21" s="5">
        <f t="shared" si="11"/>
        <v>3.1503937007874012</v>
      </c>
      <c r="J21" s="5">
        <f t="shared" si="9"/>
        <v>2.7866141732283465</v>
      </c>
      <c r="K21" s="6">
        <f t="shared" si="0"/>
        <v>4.6593175853018369</v>
      </c>
      <c r="N21" s="3" t="s">
        <v>29</v>
      </c>
      <c r="O21" s="7">
        <v>422</v>
      </c>
      <c r="P21" s="7">
        <v>554</v>
      </c>
      <c r="Q21" s="20">
        <v>0.18</v>
      </c>
      <c r="R21" s="11">
        <v>0</v>
      </c>
      <c r="S21" s="5">
        <f t="shared" si="1"/>
        <v>14.670361928136042</v>
      </c>
      <c r="T21" s="6">
        <f t="shared" si="2"/>
        <v>3.0843023255813953</v>
      </c>
      <c r="W21" s="3" t="s">
        <v>29</v>
      </c>
      <c r="X21" s="7">
        <v>422</v>
      </c>
      <c r="Y21" s="7">
        <v>136</v>
      </c>
      <c r="Z21" s="20">
        <v>0.18</v>
      </c>
      <c r="AA21" s="11">
        <v>0</v>
      </c>
      <c r="AB21" s="5">
        <f t="shared" si="3"/>
        <v>59.076125372608693</v>
      </c>
      <c r="AC21" s="6">
        <f t="shared" si="4"/>
        <v>4.9069767441860463</v>
      </c>
      <c r="AF21" s="3" t="s">
        <v>29</v>
      </c>
      <c r="AG21" s="7">
        <v>419</v>
      </c>
      <c r="AH21" s="7">
        <v>195</v>
      </c>
      <c r="AI21" s="20">
        <v>0.18</v>
      </c>
      <c r="AJ21" s="11">
        <v>0</v>
      </c>
      <c r="AK21" s="5">
        <f t="shared" si="5"/>
        <v>50.262884673713373</v>
      </c>
      <c r="AL21" s="6">
        <f t="shared" si="6"/>
        <v>4.6497093023255811</v>
      </c>
      <c r="AM21" s="14"/>
      <c r="AN21" s="14"/>
      <c r="AO21" s="14"/>
      <c r="AP21" s="14"/>
      <c r="AQ21" s="14"/>
      <c r="AR21" s="14"/>
      <c r="AS21" s="14"/>
      <c r="AT21" s="14"/>
      <c r="AU21" s="22"/>
      <c r="AV21" s="14"/>
      <c r="AW21" s="14"/>
    </row>
    <row r="22" spans="1:49" x14ac:dyDescent="0.35">
      <c r="B22" s="3" t="s">
        <v>47</v>
      </c>
      <c r="C22" s="3">
        <v>127</v>
      </c>
      <c r="D22" s="3">
        <v>194</v>
      </c>
      <c r="E22" s="3">
        <v>247</v>
      </c>
      <c r="F22" s="3">
        <v>185</v>
      </c>
      <c r="G22" s="4">
        <f t="shared" si="12"/>
        <v>0.1</v>
      </c>
      <c r="H22" s="5">
        <f t="shared" si="10"/>
        <v>17.751437458334237</v>
      </c>
      <c r="I22" s="5">
        <f t="shared" si="11"/>
        <v>2.9944881889763777</v>
      </c>
      <c r="J22" s="5">
        <f t="shared" si="9"/>
        <v>2.9110236220472441</v>
      </c>
      <c r="K22" s="6">
        <f t="shared" si="0"/>
        <v>4.7028871391076112</v>
      </c>
      <c r="N22" s="3" t="s">
        <v>29</v>
      </c>
      <c r="O22" s="7">
        <v>469</v>
      </c>
      <c r="P22" s="7">
        <v>546</v>
      </c>
      <c r="Q22" s="20">
        <v>0.2</v>
      </c>
      <c r="R22" s="11">
        <v>0</v>
      </c>
      <c r="S22" s="5">
        <f t="shared" si="1"/>
        <v>15.173782077069472</v>
      </c>
      <c r="T22" s="6">
        <f t="shared" si="2"/>
        <v>3.1191860465116279</v>
      </c>
      <c r="W22" s="3" t="s">
        <v>29</v>
      </c>
      <c r="X22" s="7">
        <v>469</v>
      </c>
      <c r="Y22" s="7">
        <v>146</v>
      </c>
      <c r="Z22" s="20">
        <v>0.2</v>
      </c>
      <c r="AA22" s="11">
        <v>0</v>
      </c>
      <c r="AB22" s="5">
        <f t="shared" si="3"/>
        <v>57.515182146402992</v>
      </c>
      <c r="AC22" s="6">
        <f t="shared" si="4"/>
        <v>4.8633720930232558</v>
      </c>
      <c r="AF22" s="3" t="s">
        <v>29</v>
      </c>
      <c r="AG22" s="7">
        <v>467</v>
      </c>
      <c r="AH22" s="7">
        <v>195</v>
      </c>
      <c r="AI22" s="20">
        <v>0.2</v>
      </c>
      <c r="AJ22" s="11">
        <v>0</v>
      </c>
      <c r="AK22" s="5">
        <f t="shared" si="5"/>
        <v>50.262884673713373</v>
      </c>
      <c r="AL22" s="6">
        <f t="shared" si="6"/>
        <v>4.6497093023255811</v>
      </c>
      <c r="AM22" s="14"/>
      <c r="AN22" s="14"/>
      <c r="AO22" s="14"/>
      <c r="AP22" s="14"/>
      <c r="AQ22" s="14"/>
      <c r="AR22" s="14"/>
      <c r="AS22" s="14"/>
      <c r="AT22" s="14"/>
      <c r="AU22" s="22"/>
      <c r="AV22" s="14"/>
      <c r="AW22" s="14"/>
    </row>
    <row r="23" spans="1:49" x14ac:dyDescent="0.35">
      <c r="B23" s="3" t="s">
        <v>47</v>
      </c>
      <c r="C23" s="3">
        <v>178</v>
      </c>
      <c r="D23" s="3">
        <v>163</v>
      </c>
      <c r="E23" s="3">
        <v>276</v>
      </c>
      <c r="F23" s="3">
        <v>216</v>
      </c>
      <c r="G23" s="4">
        <f t="shared" si="12"/>
        <v>0.14015748031496061</v>
      </c>
      <c r="H23" s="5">
        <f t="shared" si="10"/>
        <v>17.696360199781225</v>
      </c>
      <c r="I23" s="5">
        <f t="shared" si="11"/>
        <v>3.0433070866141732</v>
      </c>
      <c r="J23" s="5">
        <f t="shared" si="9"/>
        <v>2.8653543307086613</v>
      </c>
      <c r="K23" s="6">
        <f t="shared" si="0"/>
        <v>4.6866141732283459</v>
      </c>
      <c r="N23" s="3" t="s">
        <v>29</v>
      </c>
      <c r="O23" s="7">
        <v>516</v>
      </c>
      <c r="P23" s="7">
        <v>540</v>
      </c>
      <c r="Q23" s="20">
        <v>0.22</v>
      </c>
      <c r="R23" s="11">
        <v>0</v>
      </c>
      <c r="S23" s="5">
        <f t="shared" si="1"/>
        <v>15.558812922918735</v>
      </c>
      <c r="T23" s="6">
        <f t="shared" si="2"/>
        <v>3.1453488372093021</v>
      </c>
      <c r="W23" s="3" t="s">
        <v>29</v>
      </c>
      <c r="X23" s="7">
        <v>516</v>
      </c>
      <c r="Y23" s="7">
        <v>152</v>
      </c>
      <c r="Z23" s="20">
        <v>0.22</v>
      </c>
      <c r="AA23" s="11">
        <v>0</v>
      </c>
      <c r="AB23" s="5">
        <f t="shared" si="3"/>
        <v>56.591947878803111</v>
      </c>
      <c r="AC23" s="6">
        <f t="shared" si="4"/>
        <v>4.8372093023255811</v>
      </c>
      <c r="AF23" s="3" t="s">
        <v>29</v>
      </c>
      <c r="AG23" s="7">
        <v>513</v>
      </c>
      <c r="AH23" s="7">
        <v>196</v>
      </c>
      <c r="AI23" s="20">
        <v>0.22</v>
      </c>
      <c r="AJ23" s="11">
        <v>0</v>
      </c>
      <c r="AK23" s="5">
        <f t="shared" si="5"/>
        <v>50.121608690901425</v>
      </c>
      <c r="AL23" s="6">
        <f t="shared" si="6"/>
        <v>4.6453488372093021</v>
      </c>
      <c r="AM23" s="14"/>
      <c r="AN23" s="14"/>
      <c r="AO23" s="14"/>
      <c r="AP23" s="14"/>
      <c r="AQ23" s="14"/>
      <c r="AR23" s="14"/>
      <c r="AS23" s="14"/>
      <c r="AT23" s="14"/>
      <c r="AU23" s="22"/>
      <c r="AV23" s="14"/>
      <c r="AW23" s="14"/>
    </row>
    <row r="24" spans="1:49" x14ac:dyDescent="0.35">
      <c r="B24" s="3" t="s">
        <v>47</v>
      </c>
      <c r="C24" s="3">
        <v>203</v>
      </c>
      <c r="D24" s="3">
        <v>144</v>
      </c>
      <c r="E24" s="3">
        <v>288</v>
      </c>
      <c r="F24" s="3">
        <v>244</v>
      </c>
      <c r="G24" s="4">
        <f t="shared" si="12"/>
        <v>0.15984251968503937</v>
      </c>
      <c r="H24" s="5">
        <f t="shared" si="10"/>
        <v>17.696813484384943</v>
      </c>
      <c r="I24" s="5">
        <f t="shared" si="11"/>
        <v>3.073228346456693</v>
      </c>
      <c r="J24" s="5">
        <f t="shared" si="9"/>
        <v>2.8464566929133857</v>
      </c>
      <c r="K24" s="6">
        <f t="shared" si="0"/>
        <v>4.6719160104986877</v>
      </c>
      <c r="N24" s="3" t="s">
        <v>29</v>
      </c>
      <c r="O24" s="7">
        <v>563</v>
      </c>
      <c r="P24" s="7">
        <v>534</v>
      </c>
      <c r="Q24" s="20">
        <v>0.24</v>
      </c>
      <c r="R24" s="11">
        <v>0</v>
      </c>
      <c r="S24" s="5">
        <f t="shared" si="1"/>
        <v>15.950302663503685</v>
      </c>
      <c r="T24" s="6">
        <f t="shared" si="2"/>
        <v>3.1715116279069768</v>
      </c>
      <c r="W24" s="3" t="s">
        <v>29</v>
      </c>
      <c r="X24" s="7">
        <v>563</v>
      </c>
      <c r="Y24" s="7">
        <v>159</v>
      </c>
      <c r="Z24" s="20">
        <v>0.24</v>
      </c>
      <c r="AA24" s="11">
        <v>0</v>
      </c>
      <c r="AB24" s="5">
        <f t="shared" si="3"/>
        <v>55.527391780055027</v>
      </c>
      <c r="AC24" s="6">
        <f t="shared" si="4"/>
        <v>4.8066860465116275</v>
      </c>
      <c r="AF24" s="3" t="s">
        <v>29</v>
      </c>
      <c r="AG24" s="7">
        <v>561</v>
      </c>
      <c r="AH24" s="7">
        <v>197</v>
      </c>
      <c r="AI24" s="20">
        <v>0.24</v>
      </c>
      <c r="AJ24" s="11">
        <v>0</v>
      </c>
      <c r="AK24" s="5">
        <f t="shared" si="5"/>
        <v>49.980597683284273</v>
      </c>
      <c r="AL24" s="6">
        <f t="shared" si="6"/>
        <v>4.6409883720930232</v>
      </c>
    </row>
    <row r="25" spans="1:49" x14ac:dyDescent="0.35">
      <c r="B25" s="3" t="s">
        <v>47</v>
      </c>
      <c r="C25" s="3">
        <v>228</v>
      </c>
      <c r="D25" s="3">
        <v>129</v>
      </c>
      <c r="E25" s="3">
        <v>302</v>
      </c>
      <c r="F25" s="3">
        <v>257</v>
      </c>
      <c r="G25" s="4">
        <f t="shared" si="12"/>
        <v>0.17952755905511811</v>
      </c>
      <c r="H25" s="5">
        <f t="shared" si="10"/>
        <v>17.668867638768202</v>
      </c>
      <c r="I25" s="5">
        <f t="shared" si="11"/>
        <v>3.0968503937007874</v>
      </c>
      <c r="J25" s="5">
        <f t="shared" si="9"/>
        <v>2.8244094488188973</v>
      </c>
      <c r="K25" s="6">
        <f t="shared" si="0"/>
        <v>4.66509186351706</v>
      </c>
      <c r="N25" s="3"/>
      <c r="R25" s="11"/>
      <c r="W25" s="3"/>
      <c r="AA25" s="11"/>
      <c r="AF25" s="3"/>
      <c r="AJ25" s="11"/>
    </row>
    <row r="26" spans="1:49" ht="14.5" customHeight="1" x14ac:dyDescent="0.35">
      <c r="B26" s="3" t="s">
        <v>47</v>
      </c>
      <c r="C26" s="3">
        <v>241</v>
      </c>
      <c r="D26" s="3">
        <v>121</v>
      </c>
      <c r="E26" s="3">
        <v>309</v>
      </c>
      <c r="F26" s="3">
        <v>272</v>
      </c>
      <c r="G26" s="4">
        <f t="shared" si="12"/>
        <v>0.18976377952755905</v>
      </c>
      <c r="H26" s="5">
        <f t="shared" si="10"/>
        <v>17.641678252579812</v>
      </c>
      <c r="I26" s="5">
        <f t="shared" si="11"/>
        <v>3.1094488188976377</v>
      </c>
      <c r="J26" s="5">
        <f t="shared" si="9"/>
        <v>2.8133858267716532</v>
      </c>
      <c r="K26" s="6">
        <f t="shared" si="0"/>
        <v>4.6572178477690285</v>
      </c>
      <c r="M26" s="31" t="s">
        <v>34</v>
      </c>
      <c r="N26" s="31"/>
      <c r="O26" s="31"/>
      <c r="P26" s="31"/>
      <c r="Q26" s="31"/>
      <c r="R26" s="31"/>
      <c r="S26" s="31"/>
      <c r="T26" s="31"/>
      <c r="V26" s="31" t="s">
        <v>34</v>
      </c>
      <c r="W26" s="31"/>
      <c r="X26" s="31"/>
      <c r="Y26" s="31"/>
      <c r="Z26" s="31"/>
      <c r="AA26" s="31"/>
      <c r="AB26" s="31"/>
      <c r="AC26" s="31"/>
      <c r="AE26" s="31" t="s">
        <v>34</v>
      </c>
      <c r="AF26" s="31"/>
      <c r="AG26" s="31"/>
      <c r="AH26" s="31"/>
      <c r="AI26" s="31"/>
      <c r="AJ26" s="31"/>
      <c r="AK26" s="31"/>
      <c r="AL26" s="31"/>
    </row>
    <row r="27" spans="1:49" x14ac:dyDescent="0.35">
      <c r="B27" s="3" t="s">
        <v>47</v>
      </c>
      <c r="C27" s="3">
        <v>254</v>
      </c>
      <c r="D27" s="3">
        <v>106</v>
      </c>
      <c r="E27" s="3">
        <v>317</v>
      </c>
      <c r="F27" s="3">
        <v>281</v>
      </c>
      <c r="G27" s="4">
        <f t="shared" si="12"/>
        <v>0.2</v>
      </c>
      <c r="H27" s="5">
        <f t="shared" si="10"/>
        <v>17.67814809317052</v>
      </c>
      <c r="I27" s="5">
        <f t="shared" si="11"/>
        <v>3.1330708661417321</v>
      </c>
      <c r="J27" s="5">
        <f t="shared" si="9"/>
        <v>2.8007874015748029</v>
      </c>
      <c r="K27" s="6">
        <f t="shared" si="0"/>
        <v>4.6524934383202101</v>
      </c>
      <c r="M27" s="31"/>
      <c r="N27" s="31"/>
      <c r="O27" s="31"/>
      <c r="P27" s="31"/>
      <c r="Q27" s="31"/>
      <c r="R27" s="31"/>
      <c r="S27" s="31"/>
      <c r="T27" s="31"/>
      <c r="V27" s="31"/>
      <c r="W27" s="31"/>
      <c r="X27" s="31"/>
      <c r="Y27" s="31"/>
      <c r="Z27" s="31"/>
      <c r="AA27" s="31"/>
      <c r="AB27" s="31"/>
      <c r="AC27" s="31"/>
      <c r="AE27" s="31"/>
      <c r="AF27" s="31"/>
      <c r="AG27" s="31"/>
      <c r="AH27" s="31"/>
      <c r="AI27" s="31"/>
      <c r="AJ27" s="31"/>
      <c r="AK27" s="31"/>
      <c r="AL27" s="31"/>
    </row>
    <row r="28" spans="1:49" x14ac:dyDescent="0.35">
      <c r="B28" s="3" t="s">
        <v>47</v>
      </c>
      <c r="C28" s="3">
        <v>266</v>
      </c>
      <c r="D28" s="3">
        <v>104</v>
      </c>
      <c r="E28" s="3">
        <v>320</v>
      </c>
      <c r="F28" s="3">
        <v>288</v>
      </c>
      <c r="G28" s="4">
        <f t="shared" si="12"/>
        <v>0.20944881889763778</v>
      </c>
      <c r="H28" s="5">
        <f t="shared" si="10"/>
        <v>17.652117136483337</v>
      </c>
      <c r="I28" s="5">
        <f t="shared" si="11"/>
        <v>3.1362204724409448</v>
      </c>
      <c r="J28" s="5">
        <f t="shared" si="9"/>
        <v>2.7960629921259841</v>
      </c>
      <c r="K28" s="6">
        <f t="shared" si="0"/>
        <v>4.6488188976377955</v>
      </c>
      <c r="M28" s="31"/>
      <c r="N28" s="31"/>
      <c r="O28" s="31"/>
      <c r="P28" s="31"/>
      <c r="Q28" s="31"/>
      <c r="R28" s="31"/>
      <c r="S28" s="31"/>
      <c r="T28" s="31"/>
      <c r="V28" s="31"/>
      <c r="W28" s="31"/>
      <c r="X28" s="31"/>
      <c r="Y28" s="31"/>
      <c r="Z28" s="31"/>
      <c r="AA28" s="31"/>
      <c r="AB28" s="31"/>
      <c r="AC28" s="31"/>
      <c r="AE28" s="31"/>
      <c r="AF28" s="31"/>
      <c r="AG28" s="31"/>
      <c r="AH28" s="31"/>
      <c r="AI28" s="31"/>
      <c r="AJ28" s="31"/>
      <c r="AK28" s="31"/>
      <c r="AL28" s="31"/>
    </row>
    <row r="29" spans="1:49" x14ac:dyDescent="0.35">
      <c r="B29" s="3" t="s">
        <v>47</v>
      </c>
      <c r="C29" s="3">
        <v>279</v>
      </c>
      <c r="D29" s="3">
        <v>88</v>
      </c>
      <c r="E29" s="3">
        <v>333</v>
      </c>
      <c r="F29" s="3">
        <v>294</v>
      </c>
      <c r="G29" s="4">
        <f t="shared" si="12"/>
        <v>0.21968503937007874</v>
      </c>
      <c r="H29" s="5">
        <f t="shared" si="10"/>
        <v>17.651684472790379</v>
      </c>
      <c r="I29" s="5">
        <f t="shared" si="11"/>
        <v>3.1614173228346454</v>
      </c>
      <c r="J29" s="5">
        <f t="shared" si="9"/>
        <v>2.7755905511811023</v>
      </c>
      <c r="K29" s="6">
        <f t="shared" si="0"/>
        <v>4.6456692913385824</v>
      </c>
      <c r="M29" s="31"/>
      <c r="N29" s="31"/>
      <c r="O29" s="31"/>
      <c r="P29" s="31"/>
      <c r="Q29" s="31"/>
      <c r="R29" s="31"/>
      <c r="S29" s="31"/>
      <c r="T29" s="31"/>
      <c r="V29" s="31"/>
      <c r="W29" s="31"/>
      <c r="X29" s="31"/>
      <c r="Y29" s="31"/>
      <c r="Z29" s="31"/>
      <c r="AA29" s="31"/>
      <c r="AB29" s="31"/>
      <c r="AC29" s="31"/>
      <c r="AE29" s="31"/>
      <c r="AF29" s="31"/>
      <c r="AG29" s="31"/>
      <c r="AH29" s="31"/>
      <c r="AI29" s="31"/>
      <c r="AJ29" s="31"/>
      <c r="AK29" s="31"/>
      <c r="AL29" s="31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</row>
    <row r="30" spans="1:49" x14ac:dyDescent="0.35">
      <c r="A30" s="8"/>
      <c r="B30" s="3" t="s">
        <v>48</v>
      </c>
      <c r="C30" s="3">
        <v>190</v>
      </c>
      <c r="D30" s="3">
        <v>153</v>
      </c>
      <c r="E30" s="3">
        <v>280</v>
      </c>
      <c r="F30" s="3">
        <v>269</v>
      </c>
      <c r="G30" s="4">
        <f t="shared" si="12"/>
        <v>0.14960629921259844</v>
      </c>
      <c r="H30" s="5">
        <f t="shared" si="10"/>
        <v>17.643463684631762</v>
      </c>
      <c r="I30" s="5">
        <f t="shared" si="11"/>
        <v>3.0590551181102361</v>
      </c>
      <c r="J30" s="5">
        <f t="shared" si="9"/>
        <v>2.8590551181102359</v>
      </c>
      <c r="K30" s="6">
        <f t="shared" si="0"/>
        <v>4.6587926509186346</v>
      </c>
      <c r="M30" s="31"/>
      <c r="N30" s="31"/>
      <c r="O30" s="31"/>
      <c r="P30" s="31"/>
      <c r="Q30" s="31"/>
      <c r="R30" s="31"/>
      <c r="S30" s="31"/>
      <c r="T30" s="31"/>
      <c r="V30" s="31"/>
      <c r="W30" s="31"/>
      <c r="X30" s="31"/>
      <c r="Y30" s="31"/>
      <c r="Z30" s="31"/>
      <c r="AA30" s="31"/>
      <c r="AB30" s="31"/>
      <c r="AC30" s="31"/>
      <c r="AE30" s="31"/>
      <c r="AF30" s="31"/>
      <c r="AG30" s="31"/>
      <c r="AH30" s="31"/>
      <c r="AI30" s="31"/>
      <c r="AJ30" s="31"/>
      <c r="AK30" s="31"/>
      <c r="AL30" s="31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</row>
    <row r="31" spans="1:49" x14ac:dyDescent="0.35">
      <c r="A31" s="8"/>
      <c r="B31" s="3" t="s">
        <v>48</v>
      </c>
      <c r="C31" s="8">
        <v>228</v>
      </c>
      <c r="D31" s="8">
        <v>132</v>
      </c>
      <c r="E31" s="8">
        <v>293</v>
      </c>
      <c r="F31" s="8">
        <v>290</v>
      </c>
      <c r="G31" s="4">
        <f t="shared" si="12"/>
        <v>0.17952755905511811</v>
      </c>
      <c r="H31" s="5">
        <f t="shared" si="10"/>
        <v>17.66460384078125</v>
      </c>
      <c r="I31" s="5">
        <f t="shared" si="11"/>
        <v>3.0921259842519682</v>
      </c>
      <c r="J31" s="5">
        <f t="shared" si="9"/>
        <v>2.8385826771653542</v>
      </c>
      <c r="K31" s="6">
        <f t="shared" si="0"/>
        <v>4.6477690288713909</v>
      </c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</row>
    <row r="32" spans="1:49" x14ac:dyDescent="0.35">
      <c r="A32" s="8"/>
      <c r="B32" s="8" t="s">
        <v>49</v>
      </c>
      <c r="C32" s="8">
        <v>254</v>
      </c>
      <c r="D32" s="8">
        <v>101</v>
      </c>
      <c r="E32" s="8">
        <v>309</v>
      </c>
      <c r="F32" s="8">
        <v>293</v>
      </c>
      <c r="G32" s="4">
        <f t="shared" si="12"/>
        <v>0.2</v>
      </c>
      <c r="H32" s="5">
        <f t="shared" si="10"/>
        <v>17.778192622585454</v>
      </c>
      <c r="I32" s="5">
        <f t="shared" si="11"/>
        <v>3.1409448818897636</v>
      </c>
      <c r="J32" s="5">
        <f t="shared" si="9"/>
        <v>2.8133858267716532</v>
      </c>
      <c r="K32" s="6">
        <f t="shared" si="0"/>
        <v>4.6461942257217848</v>
      </c>
    </row>
    <row r="33" spans="1:49" x14ac:dyDescent="0.35">
      <c r="A33" s="35"/>
      <c r="B33" s="13" t="s">
        <v>36</v>
      </c>
      <c r="C33" s="13">
        <v>190</v>
      </c>
      <c r="D33" s="13"/>
      <c r="E33" s="13"/>
      <c r="F33" s="13">
        <v>269</v>
      </c>
      <c r="G33" s="4">
        <f t="shared" si="12"/>
        <v>0.14960629921259844</v>
      </c>
      <c r="H33" s="5"/>
      <c r="I33" s="5"/>
      <c r="K33" s="6">
        <f t="shared" si="0"/>
        <v>4.6587926509186346</v>
      </c>
    </row>
    <row r="34" spans="1:49" x14ac:dyDescent="0.35">
      <c r="A34" s="35"/>
      <c r="B34" s="13" t="s">
        <v>36</v>
      </c>
      <c r="C34" s="13">
        <v>228</v>
      </c>
      <c r="D34" s="13"/>
      <c r="E34" s="13"/>
      <c r="F34" s="13">
        <v>288</v>
      </c>
      <c r="G34" s="4">
        <f t="shared" si="12"/>
        <v>0.17952755905511811</v>
      </c>
      <c r="H34" s="5"/>
      <c r="I34" s="5"/>
      <c r="K34" s="6">
        <f t="shared" si="0"/>
        <v>4.6488188976377955</v>
      </c>
    </row>
    <row r="35" spans="1:49" x14ac:dyDescent="0.35">
      <c r="A35" s="35"/>
      <c r="B35" s="13" t="s">
        <v>36</v>
      </c>
      <c r="C35" s="8">
        <v>254</v>
      </c>
      <c r="D35" s="8"/>
      <c r="E35" s="8"/>
      <c r="F35" s="8">
        <v>305</v>
      </c>
      <c r="G35" s="4">
        <f t="shared" si="12"/>
        <v>0.2</v>
      </c>
      <c r="H35" s="5"/>
      <c r="I35" s="5"/>
      <c r="K35" s="6">
        <f t="shared" si="0"/>
        <v>4.6398950131233594</v>
      </c>
    </row>
    <row r="36" spans="1:49" x14ac:dyDescent="0.35">
      <c r="A36" s="8"/>
      <c r="B36" s="13" t="s">
        <v>36</v>
      </c>
      <c r="C36" s="8">
        <v>279</v>
      </c>
      <c r="D36" s="8"/>
      <c r="E36" s="8"/>
      <c r="F36" s="8">
        <v>299</v>
      </c>
      <c r="G36" s="4">
        <f t="shared" si="12"/>
        <v>0.21968503937007874</v>
      </c>
      <c r="H36" s="5"/>
      <c r="I36" s="5"/>
      <c r="K36" s="6">
        <f t="shared" si="0"/>
        <v>4.6430446194225716</v>
      </c>
    </row>
    <row r="37" spans="1:49" x14ac:dyDescent="0.35">
      <c r="A37" s="8"/>
      <c r="B37" s="13" t="s">
        <v>36</v>
      </c>
      <c r="C37" s="8">
        <v>304</v>
      </c>
      <c r="D37" s="8"/>
      <c r="E37" s="8"/>
      <c r="F37" s="8">
        <v>313</v>
      </c>
      <c r="G37" s="4">
        <f t="shared" si="12"/>
        <v>0.23937007874015748</v>
      </c>
      <c r="H37" s="5"/>
      <c r="I37" s="5"/>
      <c r="K37" s="6">
        <f t="shared" si="0"/>
        <v>4.6356955380577425</v>
      </c>
    </row>
    <row r="38" spans="1:49" x14ac:dyDescent="0.35">
      <c r="A38" s="8"/>
      <c r="B38" s="13" t="s">
        <v>36</v>
      </c>
      <c r="C38" s="8">
        <v>254</v>
      </c>
      <c r="D38" s="8"/>
      <c r="E38" s="8"/>
      <c r="F38" s="8">
        <v>293</v>
      </c>
      <c r="G38" s="4">
        <f t="shared" si="12"/>
        <v>0.2</v>
      </c>
      <c r="H38" s="5"/>
      <c r="I38" s="5"/>
      <c r="K38" s="6">
        <f t="shared" si="0"/>
        <v>4.6461942257217848</v>
      </c>
    </row>
    <row r="39" spans="1:49" x14ac:dyDescent="0.35">
      <c r="B39" s="3" t="s">
        <v>50</v>
      </c>
      <c r="C39" s="7">
        <v>177</v>
      </c>
      <c r="D39" s="7">
        <v>167</v>
      </c>
      <c r="E39" s="7">
        <v>266</v>
      </c>
      <c r="G39" s="4">
        <f t="shared" si="12"/>
        <v>0.13937007874015747</v>
      </c>
      <c r="H39" s="5"/>
      <c r="I39" s="5">
        <f t="shared" si="11"/>
        <v>3.0370078740157478</v>
      </c>
      <c r="J39" s="5">
        <f t="shared" si="9"/>
        <v>2.8811023622047243</v>
      </c>
    </row>
    <row r="40" spans="1:49" x14ac:dyDescent="0.35">
      <c r="B40" s="3" t="s">
        <v>50</v>
      </c>
      <c r="C40" s="7">
        <v>213</v>
      </c>
      <c r="D40" s="7">
        <v>149</v>
      </c>
      <c r="E40" s="7">
        <v>294</v>
      </c>
      <c r="G40" s="4">
        <f t="shared" si="12"/>
        <v>0.16771653543307086</v>
      </c>
      <c r="H40" s="5"/>
      <c r="I40" s="5">
        <f t="shared" si="11"/>
        <v>3.0653543307086615</v>
      </c>
      <c r="J40" s="5">
        <f t="shared" si="9"/>
        <v>2.8370078740157476</v>
      </c>
    </row>
    <row r="41" spans="1:49" x14ac:dyDescent="0.35">
      <c r="B41" s="3" t="s">
        <v>50</v>
      </c>
      <c r="C41" s="7">
        <v>238</v>
      </c>
      <c r="D41" s="7">
        <v>111</v>
      </c>
      <c r="E41" s="7">
        <v>306</v>
      </c>
      <c r="G41" s="4">
        <f t="shared" si="12"/>
        <v>0.18740157480314962</v>
      </c>
      <c r="H41" s="5"/>
      <c r="I41" s="5">
        <f t="shared" si="11"/>
        <v>3.1251968503937007</v>
      </c>
      <c r="J41" s="5">
        <f t="shared" si="9"/>
        <v>2.8181102362204724</v>
      </c>
    </row>
    <row r="42" spans="1:49" x14ac:dyDescent="0.35">
      <c r="B42" s="3" t="s">
        <v>17</v>
      </c>
      <c r="C42" s="7">
        <v>63</v>
      </c>
      <c r="D42" s="7">
        <v>209</v>
      </c>
      <c r="G42" s="4">
        <f t="shared" si="12"/>
        <v>4.9606299212598425E-2</v>
      </c>
      <c r="I42" s="5">
        <f t="shared" ref="I42" si="13">3.3-0.6*D42/381</f>
        <v>2.9708661417322832</v>
      </c>
    </row>
    <row r="44" spans="1:49" x14ac:dyDescent="0.35">
      <c r="A44" s="31" t="s">
        <v>51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</row>
    <row r="45" spans="1:49" x14ac:dyDescent="0.3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</row>
    <row r="46" spans="1:49" x14ac:dyDescent="0.3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</row>
    <row r="47" spans="1:49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</row>
    <row r="48" spans="1:49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</row>
    <row r="49" spans="1:49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</row>
  </sheetData>
  <mergeCells count="5">
    <mergeCell ref="A44:K46"/>
    <mergeCell ref="AN6:AW8"/>
    <mergeCell ref="V26:AC30"/>
    <mergeCell ref="AE26:AL30"/>
    <mergeCell ref="M26:T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hcp</vt:lpstr>
      <vt:lpstr>bcc</vt:lpstr>
      <vt:lpstr>ortho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Villa</dc:creator>
  <cp:lastModifiedBy>Matteo Villa</cp:lastModifiedBy>
  <dcterms:created xsi:type="dcterms:W3CDTF">2024-01-12T10:49:56Z</dcterms:created>
  <dcterms:modified xsi:type="dcterms:W3CDTF">2024-01-12T11:03:37Z</dcterms:modified>
</cp:coreProperties>
</file>