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13_ncr:1_{55067D7E-EA0D-4FD3-BAA4-286E29C4F66D}" xr6:coauthVersionLast="45" xr6:coauthVersionMax="45" xr10:uidLastSave="{00000000-0000-0000-0000-000000000000}"/>
  <bookViews>
    <workbookView xWindow="9600" yWindow="3390" windowWidth="15825" windowHeight="12210" firstSheet="1" activeTab="3" xr2:uid="{00000000-000D-0000-FFFF-FFFF00000000}"/>
  </bookViews>
  <sheets>
    <sheet name="VDA_table" sheetId="10" r:id="rId1"/>
    <sheet name="Data calculations" sheetId="13" r:id="rId2"/>
    <sheet name="FillTable" sheetId="11" r:id="rId3"/>
    <sheet name="Rdw_Stock" sheetId="12" r:id="rId4"/>
    <sheet name="STOCK 2010" sheetId="9" r:id="rId5"/>
    <sheet name="STOCK 2014" sheetId="8" r:id="rId6"/>
  </sheet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3" l="1"/>
  <c r="B8" i="13"/>
  <c r="A9" i="13"/>
  <c r="B9" i="13"/>
  <c r="A10" i="13"/>
  <c r="B10" i="13"/>
  <c r="B19" i="13" s="1"/>
  <c r="A11" i="13"/>
  <c r="B11" i="13"/>
  <c r="A12" i="13"/>
  <c r="B12" i="13"/>
  <c r="A13" i="13"/>
  <c r="B13" i="13"/>
  <c r="A14" i="13"/>
  <c r="B14" i="13"/>
  <c r="A15" i="13"/>
  <c r="B15" i="13"/>
  <c r="A16" i="13"/>
  <c r="B16" i="13"/>
  <c r="A23" i="13"/>
  <c r="D23" i="13"/>
  <c r="F23" i="13"/>
  <c r="H23" i="13"/>
  <c r="J23" i="13"/>
  <c r="K23" i="13"/>
  <c r="L23" i="13"/>
  <c r="M23" i="13"/>
  <c r="O23" i="13"/>
  <c r="P23" i="13"/>
  <c r="Q23" i="13"/>
  <c r="S23" i="13"/>
  <c r="T23" i="13"/>
  <c r="V23" i="13"/>
  <c r="X23" i="13"/>
  <c r="AD23" i="13"/>
  <c r="AE23" i="13"/>
  <c r="AF23" i="13"/>
  <c r="AG23" i="13"/>
  <c r="AJ23" i="13"/>
  <c r="AL23" i="13"/>
  <c r="AM23" i="13"/>
  <c r="A24" i="13"/>
  <c r="D24" i="13"/>
  <c r="F24" i="13"/>
  <c r="H24" i="13"/>
  <c r="J24" i="13"/>
  <c r="K24" i="13"/>
  <c r="L24" i="13"/>
  <c r="M24" i="13"/>
  <c r="O24" i="13"/>
  <c r="P24" i="13"/>
  <c r="Q24" i="13"/>
  <c r="S24" i="13"/>
  <c r="T24" i="13"/>
  <c r="V24" i="13"/>
  <c r="X24" i="13"/>
  <c r="AD24" i="13"/>
  <c r="AE24" i="13"/>
  <c r="AF24" i="13"/>
  <c r="AG24" i="13"/>
  <c r="AJ24" i="13"/>
  <c r="AL24" i="13"/>
  <c r="AM24" i="13"/>
  <c r="A25" i="13"/>
  <c r="D25" i="13"/>
  <c r="F25" i="13"/>
  <c r="H25" i="13"/>
  <c r="J25" i="13"/>
  <c r="K25" i="13"/>
  <c r="L25" i="13"/>
  <c r="M25" i="13"/>
  <c r="O25" i="13"/>
  <c r="P25" i="13"/>
  <c r="Q25" i="13"/>
  <c r="S25" i="13"/>
  <c r="T25" i="13"/>
  <c r="V25" i="13"/>
  <c r="X25" i="13"/>
  <c r="AD25" i="13"/>
  <c r="AE25" i="13"/>
  <c r="AF25" i="13"/>
  <c r="AG25" i="13"/>
  <c r="AJ25" i="13"/>
  <c r="AL25" i="13"/>
  <c r="AM25" i="13"/>
  <c r="A26" i="13"/>
  <c r="D26" i="13"/>
  <c r="F26" i="13"/>
  <c r="H26" i="13"/>
  <c r="J26" i="13"/>
  <c r="K26" i="13"/>
  <c r="L26" i="13"/>
  <c r="M26" i="13"/>
  <c r="O26" i="13"/>
  <c r="P26" i="13"/>
  <c r="Q26" i="13"/>
  <c r="S26" i="13"/>
  <c r="T26" i="13"/>
  <c r="V26" i="13"/>
  <c r="X26" i="13"/>
  <c r="AD26" i="13"/>
  <c r="AE26" i="13"/>
  <c r="AF26" i="13"/>
  <c r="AG26" i="13"/>
  <c r="AJ26" i="13"/>
  <c r="AL26" i="13"/>
  <c r="AM26" i="13"/>
  <c r="A27" i="13"/>
  <c r="A28" i="13"/>
  <c r="A29" i="13"/>
  <c r="A30" i="13"/>
  <c r="C32" i="13"/>
  <c r="E32" i="13"/>
  <c r="G32" i="13"/>
  <c r="I32" i="13"/>
  <c r="N32" i="13"/>
  <c r="R32" i="13"/>
  <c r="U32" i="13"/>
  <c r="W32" i="13"/>
  <c r="Y32" i="13"/>
  <c r="Z32" i="13"/>
  <c r="AA32" i="13"/>
  <c r="AB32" i="13"/>
  <c r="AC32" i="13"/>
  <c r="AH32" i="13"/>
  <c r="AI32" i="13"/>
  <c r="AK32" i="13"/>
  <c r="C33" i="13"/>
  <c r="E33" i="13"/>
  <c r="G33" i="13"/>
  <c r="I33" i="13"/>
  <c r="N33" i="13"/>
  <c r="R33" i="13"/>
  <c r="U33" i="13"/>
  <c r="W33" i="13"/>
  <c r="Y33" i="13"/>
  <c r="Z33" i="13"/>
  <c r="AA33" i="13"/>
  <c r="AB33" i="13"/>
  <c r="AC33" i="13"/>
  <c r="AH33" i="13"/>
  <c r="AI33" i="13"/>
  <c r="AK33" i="13"/>
  <c r="C35" i="13"/>
  <c r="E35" i="13"/>
  <c r="J5" i="10" s="1"/>
  <c r="G35" i="13"/>
  <c r="L5" i="10" s="1"/>
  <c r="I35" i="13"/>
  <c r="N5" i="10" s="1"/>
  <c r="N35" i="13"/>
  <c r="R35" i="13"/>
  <c r="U35" i="13"/>
  <c r="Z5" i="10" s="1"/>
  <c r="W35" i="13"/>
  <c r="Y35" i="13"/>
  <c r="Z35" i="13"/>
  <c r="AE5" i="10" s="1"/>
  <c r="AA35" i="13"/>
  <c r="AB35" i="13"/>
  <c r="AG5" i="10" s="1"/>
  <c r="AC35" i="13"/>
  <c r="AH5" i="10" s="1"/>
  <c r="AH35" i="13"/>
  <c r="AM5" i="10" s="1"/>
  <c r="AI35" i="13"/>
  <c r="AN5" i="10" s="1"/>
  <c r="AK35" i="13"/>
  <c r="C39" i="13"/>
  <c r="H9" i="10" s="1"/>
  <c r="E39" i="13"/>
  <c r="J9" i="10" s="1"/>
  <c r="G39" i="13"/>
  <c r="L9" i="10" s="1"/>
  <c r="I39" i="13"/>
  <c r="N39" i="13"/>
  <c r="S9" i="10" s="1"/>
  <c r="R39" i="13"/>
  <c r="W9" i="10" s="1"/>
  <c r="U39" i="13"/>
  <c r="W39" i="13"/>
  <c r="AB9" i="10" s="1"/>
  <c r="Y39" i="13"/>
  <c r="Z39" i="13"/>
  <c r="AE9" i="10" s="1"/>
  <c r="AA39" i="13"/>
  <c r="AF9" i="10" s="1"/>
  <c r="AB39" i="13"/>
  <c r="AG9" i="10" s="1"/>
  <c r="AC39" i="13"/>
  <c r="AH9" i="10" s="1"/>
  <c r="AH39" i="13"/>
  <c r="AM9" i="10" s="1"/>
  <c r="AI39" i="13"/>
  <c r="AN9" i="10" s="1"/>
  <c r="AK39" i="13"/>
  <c r="AP9" i="10" s="1"/>
  <c r="AI38" i="13" l="1"/>
  <c r="E41" i="13"/>
  <c r="R40" i="13"/>
  <c r="AG9" i="13"/>
  <c r="F8" i="13"/>
  <c r="U40" i="13"/>
  <c r="Z9" i="10"/>
  <c r="AC37" i="13"/>
  <c r="AA36" i="13"/>
  <c r="AF5" i="10"/>
  <c r="Y40" i="13"/>
  <c r="AD9" i="10"/>
  <c r="R37" i="13"/>
  <c r="W5" i="10"/>
  <c r="N36" i="13"/>
  <c r="S5" i="10"/>
  <c r="AB37" i="13"/>
  <c r="R36" i="13"/>
  <c r="Y36" i="13"/>
  <c r="AD5" i="10"/>
  <c r="C37" i="13"/>
  <c r="H5" i="10"/>
  <c r="Y42" i="13"/>
  <c r="U9" i="13"/>
  <c r="AB42" i="13"/>
  <c r="E42" i="13"/>
  <c r="I41" i="13"/>
  <c r="N9" i="10"/>
  <c r="AK37" i="13"/>
  <c r="AP5" i="10"/>
  <c r="W36" i="13"/>
  <c r="AB5" i="10"/>
  <c r="U41" i="13"/>
  <c r="AK40" i="13"/>
  <c r="W42" i="13"/>
  <c r="U42" i="13"/>
  <c r="R38" i="13"/>
  <c r="W37" i="13"/>
  <c r="I40" i="13"/>
  <c r="AC40" i="13"/>
  <c r="Y41" i="13"/>
  <c r="N40" i="13"/>
  <c r="E40" i="13"/>
  <c r="C13" i="13"/>
  <c r="AH13" i="13"/>
  <c r="B18" i="13"/>
  <c r="B58" i="13" s="1"/>
  <c r="R13" i="13"/>
  <c r="AH12" i="13"/>
  <c r="K9" i="13"/>
  <c r="E13" i="13"/>
  <c r="AK9" i="13"/>
  <c r="AA13" i="13"/>
  <c r="P9" i="13"/>
  <c r="Z13" i="13"/>
  <c r="J13" i="13"/>
  <c r="V12" i="13"/>
  <c r="AC9" i="13"/>
  <c r="K13" i="13"/>
  <c r="AD11" i="13"/>
  <c r="G9" i="13"/>
  <c r="AI13" i="13"/>
  <c r="S13" i="13"/>
  <c r="Y9" i="13"/>
  <c r="F9" i="13"/>
  <c r="AL13" i="13"/>
  <c r="AD13" i="13"/>
  <c r="V13" i="13"/>
  <c r="N13" i="13"/>
  <c r="F13" i="13"/>
  <c r="AM13" i="13"/>
  <c r="AE13" i="13"/>
  <c r="W13" i="13"/>
  <c r="O13" i="13"/>
  <c r="G13" i="13"/>
  <c r="D10" i="13"/>
  <c r="AJ9" i="13"/>
  <c r="AF9" i="13"/>
  <c r="AB9" i="13"/>
  <c r="X9" i="13"/>
  <c r="T9" i="13"/>
  <c r="O9" i="13"/>
  <c r="J9" i="13"/>
  <c r="Q14" i="13"/>
  <c r="R12" i="13"/>
  <c r="U10" i="13"/>
  <c r="AM9" i="13"/>
  <c r="AI9" i="13"/>
  <c r="AE9" i="13"/>
  <c r="AA9" i="13"/>
  <c r="W9" i="13"/>
  <c r="S9" i="13"/>
  <c r="N9" i="13"/>
  <c r="H9" i="13"/>
  <c r="C9" i="13"/>
  <c r="AH8" i="13"/>
  <c r="AF10" i="13"/>
  <c r="D9" i="13"/>
  <c r="I10" i="13"/>
  <c r="AL9" i="13"/>
  <c r="AH9" i="13"/>
  <c r="AD9" i="13"/>
  <c r="Z9" i="13"/>
  <c r="V9" i="13"/>
  <c r="R9" i="13"/>
  <c r="L9" i="13"/>
  <c r="E9" i="13"/>
  <c r="Z40" i="13"/>
  <c r="AI42" i="13"/>
  <c r="G37" i="13"/>
  <c r="AK42" i="13"/>
  <c r="AC42" i="13"/>
  <c r="AH40" i="13"/>
  <c r="AA42" i="13"/>
  <c r="AB40" i="13"/>
  <c r="AB36" i="13"/>
  <c r="AJ13" i="13"/>
  <c r="AF13" i="13"/>
  <c r="AB13" i="13"/>
  <c r="X13" i="13"/>
  <c r="T13" i="13"/>
  <c r="P13" i="13"/>
  <c r="L13" i="13"/>
  <c r="H13" i="13"/>
  <c r="D13" i="13"/>
  <c r="AL12" i="13"/>
  <c r="F12" i="13"/>
  <c r="AG10" i="13"/>
  <c r="X10" i="13"/>
  <c r="M10" i="13"/>
  <c r="Q9" i="13"/>
  <c r="M9" i="13"/>
  <c r="I9" i="13"/>
  <c r="AA38" i="13"/>
  <c r="V15" i="13"/>
  <c r="E11" i="13"/>
  <c r="AC10" i="13"/>
  <c r="Q10" i="13"/>
  <c r="H10" i="13"/>
  <c r="I42" i="13"/>
  <c r="AK41" i="13"/>
  <c r="AC41" i="13"/>
  <c r="W38" i="13"/>
  <c r="AA37" i="13"/>
  <c r="AC36" i="13"/>
  <c r="AK13" i="13"/>
  <c r="AG13" i="13"/>
  <c r="AC13" i="13"/>
  <c r="Y13" i="13"/>
  <c r="U13" i="13"/>
  <c r="Q13" i="13"/>
  <c r="M13" i="13"/>
  <c r="I13" i="13"/>
  <c r="AH11" i="13"/>
  <c r="AK10" i="13"/>
  <c r="Y10" i="13"/>
  <c r="P10" i="13"/>
  <c r="E10" i="13"/>
  <c r="C41" i="13"/>
  <c r="C40" i="13"/>
  <c r="E16" i="13"/>
  <c r="I16" i="13"/>
  <c r="M16" i="13"/>
  <c r="Q16" i="13"/>
  <c r="U16" i="13"/>
  <c r="Y16" i="13"/>
  <c r="AC16" i="13"/>
  <c r="AG16" i="13"/>
  <c r="AK16" i="13"/>
  <c r="H16" i="13"/>
  <c r="L16" i="13"/>
  <c r="P16" i="13"/>
  <c r="T16" i="13"/>
  <c r="X16" i="13"/>
  <c r="AB16" i="13"/>
  <c r="AF16" i="13"/>
  <c r="AJ16" i="13"/>
  <c r="C16" i="13"/>
  <c r="K16" i="13"/>
  <c r="S16" i="13"/>
  <c r="AA16" i="13"/>
  <c r="AI16" i="13"/>
  <c r="J16" i="13"/>
  <c r="V16" i="13"/>
  <c r="AE16" i="13"/>
  <c r="G16" i="13"/>
  <c r="R16" i="13"/>
  <c r="AD16" i="13"/>
  <c r="AM16" i="13"/>
  <c r="N16" i="13"/>
  <c r="AH16" i="13"/>
  <c r="F16" i="13"/>
  <c r="Z16" i="13"/>
  <c r="Z38" i="13"/>
  <c r="Z36" i="13"/>
  <c r="Z37" i="13"/>
  <c r="U36" i="13"/>
  <c r="U37" i="13"/>
  <c r="U38" i="13"/>
  <c r="N37" i="13"/>
  <c r="N38" i="13"/>
  <c r="I38" i="13"/>
  <c r="I36" i="13"/>
  <c r="I37" i="13"/>
  <c r="O16" i="13"/>
  <c r="G41" i="13"/>
  <c r="G40" i="13"/>
  <c r="G42" i="13"/>
  <c r="AL16" i="13"/>
  <c r="D15" i="13"/>
  <c r="H15" i="13"/>
  <c r="L15" i="13"/>
  <c r="P15" i="13"/>
  <c r="T15" i="13"/>
  <c r="X15" i="13"/>
  <c r="AB15" i="13"/>
  <c r="AF15" i="13"/>
  <c r="AJ15" i="13"/>
  <c r="C15" i="13"/>
  <c r="G15" i="13"/>
  <c r="K15" i="13"/>
  <c r="O15" i="13"/>
  <c r="S15" i="13"/>
  <c r="W15" i="13"/>
  <c r="AA15" i="13"/>
  <c r="AE15" i="13"/>
  <c r="AI15" i="13"/>
  <c r="AM15" i="13"/>
  <c r="E15" i="13"/>
  <c r="M15" i="13"/>
  <c r="U15" i="13"/>
  <c r="AC15" i="13"/>
  <c r="AK15" i="13"/>
  <c r="I15" i="13"/>
  <c r="R15" i="13"/>
  <c r="AD15" i="13"/>
  <c r="F15" i="13"/>
  <c r="Q15" i="13"/>
  <c r="Z15" i="13"/>
  <c r="AL15" i="13"/>
  <c r="N15" i="13"/>
  <c r="AH15" i="13"/>
  <c r="J15" i="13"/>
  <c r="AG15" i="13"/>
  <c r="C14" i="13"/>
  <c r="G14" i="13"/>
  <c r="K14" i="13"/>
  <c r="O14" i="13"/>
  <c r="S14" i="13"/>
  <c r="W14" i="13"/>
  <c r="AA14" i="13"/>
  <c r="AE14" i="13"/>
  <c r="AI14" i="13"/>
  <c r="AM14" i="13"/>
  <c r="F14" i="13"/>
  <c r="J14" i="13"/>
  <c r="N14" i="13"/>
  <c r="R14" i="13"/>
  <c r="V14" i="13"/>
  <c r="Z14" i="13"/>
  <c r="AD14" i="13"/>
  <c r="AH14" i="13"/>
  <c r="AL14" i="13"/>
  <c r="D14" i="13"/>
  <c r="L14" i="13"/>
  <c r="T14" i="13"/>
  <c r="AB14" i="13"/>
  <c r="AJ14" i="13"/>
  <c r="E14" i="13"/>
  <c r="P14" i="13"/>
  <c r="Y14" i="13"/>
  <c r="AK14" i="13"/>
  <c r="M14" i="13"/>
  <c r="X14" i="13"/>
  <c r="AG14" i="13"/>
  <c r="I14" i="13"/>
  <c r="AF14" i="13"/>
  <c r="H14" i="13"/>
  <c r="AC14" i="13"/>
  <c r="E8" i="13"/>
  <c r="I8" i="13"/>
  <c r="M8" i="13"/>
  <c r="Q8" i="13"/>
  <c r="U8" i="13"/>
  <c r="Y8" i="13"/>
  <c r="AC8" i="13"/>
  <c r="AG8" i="13"/>
  <c r="AK8" i="13"/>
  <c r="L8" i="13"/>
  <c r="P8" i="13"/>
  <c r="T8" i="13"/>
  <c r="X8" i="13"/>
  <c r="AB8" i="13"/>
  <c r="AF8" i="13"/>
  <c r="AJ8" i="13"/>
  <c r="B17" i="13"/>
  <c r="G8" i="13"/>
  <c r="O8" i="13"/>
  <c r="W8" i="13"/>
  <c r="AE8" i="13"/>
  <c r="AM8" i="13"/>
  <c r="C8" i="13"/>
  <c r="K8" i="13"/>
  <c r="S8" i="13"/>
  <c r="AA8" i="13"/>
  <c r="AI8" i="13"/>
  <c r="N8" i="13"/>
  <c r="AD8" i="13"/>
  <c r="J8" i="13"/>
  <c r="Z8" i="13"/>
  <c r="V8" i="13"/>
  <c r="R8" i="13"/>
  <c r="C42" i="13"/>
  <c r="G38" i="13"/>
  <c r="AH38" i="13"/>
  <c r="AH37" i="13"/>
  <c r="AH36" i="13"/>
  <c r="C36" i="13"/>
  <c r="C38" i="13"/>
  <c r="W16" i="13"/>
  <c r="Y15" i="13"/>
  <c r="U14" i="13"/>
  <c r="I11" i="13"/>
  <c r="Q11" i="13"/>
  <c r="Y11" i="13"/>
  <c r="AG11" i="13"/>
  <c r="J11" i="13"/>
  <c r="Z11" i="13"/>
  <c r="F11" i="13"/>
  <c r="V11" i="13"/>
  <c r="AL11" i="13"/>
  <c r="R11" i="13"/>
  <c r="N11" i="13"/>
  <c r="AL8" i="13"/>
  <c r="AB41" i="13"/>
  <c r="AH42" i="13"/>
  <c r="AH41" i="13"/>
  <c r="Z42" i="13"/>
  <c r="Z41" i="13"/>
  <c r="AB38" i="13"/>
  <c r="Y37" i="13"/>
  <c r="AI36" i="13"/>
  <c r="AI37" i="13"/>
  <c r="E36" i="13"/>
  <c r="E37" i="13"/>
  <c r="E38" i="13"/>
  <c r="AK36" i="13"/>
  <c r="AK38" i="13"/>
  <c r="AI41" i="13"/>
  <c r="AI40" i="13"/>
  <c r="AA41" i="13"/>
  <c r="AA40" i="13"/>
  <c r="W41" i="13"/>
  <c r="W40" i="13"/>
  <c r="R42" i="13"/>
  <c r="R41" i="13"/>
  <c r="N42" i="13"/>
  <c r="N41" i="13"/>
  <c r="AC38" i="13"/>
  <c r="Y38" i="13"/>
  <c r="E12" i="13"/>
  <c r="I12" i="13"/>
  <c r="M12" i="13"/>
  <c r="Q12" i="13"/>
  <c r="U12" i="13"/>
  <c r="Y12" i="13"/>
  <c r="AC12" i="13"/>
  <c r="AG12" i="13"/>
  <c r="AK12" i="13"/>
  <c r="H12" i="13"/>
  <c r="L12" i="13"/>
  <c r="P12" i="13"/>
  <c r="T12" i="13"/>
  <c r="X12" i="13"/>
  <c r="AB12" i="13"/>
  <c r="AF12" i="13"/>
  <c r="AJ12" i="13"/>
  <c r="G12" i="13"/>
  <c r="O12" i="13"/>
  <c r="W12" i="13"/>
  <c r="AE12" i="13"/>
  <c r="AM12" i="13"/>
  <c r="C12" i="13"/>
  <c r="K12" i="13"/>
  <c r="S12" i="13"/>
  <c r="AA12" i="13"/>
  <c r="AI12" i="13"/>
  <c r="N12" i="13"/>
  <c r="AD12" i="13"/>
  <c r="J12" i="13"/>
  <c r="Z12" i="13"/>
  <c r="G36" i="13"/>
  <c r="D16" i="13"/>
  <c r="AK11" i="13"/>
  <c r="AC11" i="13"/>
  <c r="U11" i="13"/>
  <c r="M11" i="13"/>
  <c r="AJ10" i="13"/>
  <c r="AB10" i="13"/>
  <c r="T10" i="13"/>
  <c r="L10" i="13"/>
  <c r="D12" i="13"/>
  <c r="D11" i="13"/>
  <c r="H11" i="13"/>
  <c r="L11" i="13"/>
  <c r="P11" i="13"/>
  <c r="T11" i="13"/>
  <c r="X11" i="13"/>
  <c r="AB11" i="13"/>
  <c r="AF11" i="13"/>
  <c r="AJ11" i="13"/>
  <c r="C11" i="13"/>
  <c r="G11" i="13"/>
  <c r="K11" i="13"/>
  <c r="O11" i="13"/>
  <c r="S11" i="13"/>
  <c r="W11" i="13"/>
  <c r="AA11" i="13"/>
  <c r="AE11" i="13"/>
  <c r="AI11" i="13"/>
  <c r="AM11" i="13"/>
  <c r="C10" i="13"/>
  <c r="G10" i="13"/>
  <c r="K10" i="13"/>
  <c r="O10" i="13"/>
  <c r="S10" i="13"/>
  <c r="W10" i="13"/>
  <c r="AA10" i="13"/>
  <c r="AE10" i="13"/>
  <c r="AI10" i="13"/>
  <c r="AM10" i="13"/>
  <c r="F10" i="13"/>
  <c r="J10" i="13"/>
  <c r="N10" i="13"/>
  <c r="R10" i="13"/>
  <c r="V10" i="13"/>
  <c r="Z10" i="13"/>
  <c r="AD10" i="13"/>
  <c r="AH10" i="13"/>
  <c r="AL10" i="13"/>
  <c r="D8" i="13"/>
  <c r="H8" i="13"/>
  <c r="U59" i="13" l="1"/>
  <c r="B63" i="13"/>
  <c r="AC63" i="13"/>
  <c r="AH22" i="10" s="1"/>
  <c r="Z63" i="13"/>
  <c r="AE22" i="10" s="1"/>
  <c r="AA63" i="13"/>
  <c r="AF22" i="10" s="1"/>
  <c r="Y63" i="13"/>
  <c r="AD22" i="10" s="1"/>
  <c r="W63" i="13"/>
  <c r="AB12" i="10" s="1"/>
  <c r="N59" i="13"/>
  <c r="AI59" i="13"/>
  <c r="I63" i="13"/>
  <c r="AH63" i="13"/>
  <c r="AM22" i="10" s="1"/>
  <c r="AH59" i="13"/>
  <c r="AI63" i="13"/>
  <c r="AN22" i="10" s="1"/>
  <c r="AB59" i="13"/>
  <c r="Y59" i="13"/>
  <c r="AA59" i="13"/>
  <c r="G59" i="13"/>
  <c r="I59" i="13"/>
  <c r="C63" i="13"/>
  <c r="H22" i="10" s="1"/>
  <c r="AK63" i="13"/>
  <c r="AP12" i="10" s="1"/>
  <c r="R59" i="13"/>
  <c r="AK59" i="13"/>
  <c r="E59" i="13"/>
  <c r="E63" i="13"/>
  <c r="J22" i="10" s="1"/>
  <c r="G63" i="13"/>
  <c r="L12" i="10" s="1"/>
  <c r="W59" i="13"/>
  <c r="N63" i="13"/>
  <c r="S22" i="10" s="1"/>
  <c r="U63" i="13"/>
  <c r="Z22" i="10" s="1"/>
  <c r="Z59" i="13"/>
  <c r="C59" i="13"/>
  <c r="AC59" i="13"/>
  <c r="R63" i="13"/>
  <c r="W22" i="10" s="1"/>
  <c r="AB63" i="13"/>
  <c r="AG22" i="10" s="1"/>
  <c r="AA19" i="13"/>
  <c r="AH18" i="13"/>
  <c r="Z19" i="13"/>
  <c r="AE19" i="13"/>
  <c r="O19" i="13"/>
  <c r="D19" i="13"/>
  <c r="AG19" i="13"/>
  <c r="Q19" i="13"/>
  <c r="F18" i="13"/>
  <c r="X19" i="13"/>
  <c r="H19" i="13"/>
  <c r="Y19" i="13"/>
  <c r="I19" i="13"/>
  <c r="AL19" i="13"/>
  <c r="T19" i="13"/>
  <c r="V18" i="13"/>
  <c r="AF19" i="13"/>
  <c r="AM19" i="13"/>
  <c r="AH17" i="13"/>
  <c r="AH54" i="13" s="1"/>
  <c r="D18" i="13"/>
  <c r="U19" i="13"/>
  <c r="T18" i="13"/>
  <c r="AJ18" i="13"/>
  <c r="J19" i="13"/>
  <c r="L19" i="13"/>
  <c r="R18" i="13"/>
  <c r="R58" i="13" s="1"/>
  <c r="W18" i="10" s="1"/>
  <c r="P19" i="13"/>
  <c r="AJ19" i="13"/>
  <c r="F17" i="13"/>
  <c r="AB18" i="13"/>
  <c r="AD19" i="13"/>
  <c r="S19" i="13"/>
  <c r="AL18" i="13"/>
  <c r="AK19" i="13"/>
  <c r="E19" i="13"/>
  <c r="L18" i="13"/>
  <c r="V19" i="13"/>
  <c r="F19" i="13"/>
  <c r="AI18" i="13"/>
  <c r="X18" i="13"/>
  <c r="H18" i="13"/>
  <c r="O18" i="13"/>
  <c r="AC19" i="13"/>
  <c r="M19" i="13"/>
  <c r="AD18" i="13"/>
  <c r="U18" i="13"/>
  <c r="N17" i="13"/>
  <c r="N54" i="13" s="1"/>
  <c r="W17" i="13"/>
  <c r="W54" i="13" s="1"/>
  <c r="T17" i="13"/>
  <c r="Q17" i="13"/>
  <c r="K19" i="13"/>
  <c r="N18" i="13"/>
  <c r="N58" i="13" s="1"/>
  <c r="S8" i="10" s="1"/>
  <c r="AG18" i="13"/>
  <c r="AL17" i="13"/>
  <c r="Z17" i="13"/>
  <c r="Z54" i="13" s="1"/>
  <c r="C17" i="13"/>
  <c r="C54" i="13" s="1"/>
  <c r="AF17" i="13"/>
  <c r="AC17" i="13"/>
  <c r="AC54" i="13" s="1"/>
  <c r="S18" i="13"/>
  <c r="AH19" i="13"/>
  <c r="D17" i="13"/>
  <c r="P18" i="13"/>
  <c r="AF18" i="13"/>
  <c r="N19" i="13"/>
  <c r="AI19" i="13"/>
  <c r="C19" i="13"/>
  <c r="J18" i="13"/>
  <c r="Y18" i="13"/>
  <c r="I18" i="13"/>
  <c r="I58" i="13" s="1"/>
  <c r="N18" i="10" s="1"/>
  <c r="R17" i="13"/>
  <c r="R54" i="13" s="1"/>
  <c r="AD17" i="13"/>
  <c r="S17" i="13"/>
  <c r="AE17" i="13"/>
  <c r="B54" i="13"/>
  <c r="B59" i="13"/>
  <c r="X17" i="13"/>
  <c r="AK17" i="13"/>
  <c r="AK54" i="13" s="1"/>
  <c r="U17" i="13"/>
  <c r="U54" i="13" s="1"/>
  <c r="E17" i="13"/>
  <c r="E54" i="13" s="1"/>
  <c r="G18" i="13"/>
  <c r="AA18" i="13"/>
  <c r="AK18" i="13"/>
  <c r="E18" i="13"/>
  <c r="V17" i="13"/>
  <c r="K17" i="13"/>
  <c r="AJ17" i="13"/>
  <c r="AG17" i="13"/>
  <c r="AE18" i="13"/>
  <c r="K18" i="13"/>
  <c r="Q18" i="13"/>
  <c r="AI17" i="13"/>
  <c r="AI54" i="13" s="1"/>
  <c r="O17" i="13"/>
  <c r="P17" i="13"/>
  <c r="M17" i="13"/>
  <c r="H17" i="13"/>
  <c r="R19" i="13"/>
  <c r="W19" i="13"/>
  <c r="G19" i="13"/>
  <c r="AB19" i="13"/>
  <c r="Z18" i="13"/>
  <c r="Z58" i="13" s="1"/>
  <c r="AE18" i="10" s="1"/>
  <c r="C18" i="13"/>
  <c r="AC18" i="13"/>
  <c r="AC58" i="13" s="1"/>
  <c r="M18" i="13"/>
  <c r="J17" i="13"/>
  <c r="AA17" i="13"/>
  <c r="AA54" i="13" s="1"/>
  <c r="AM17" i="13"/>
  <c r="G17" i="13"/>
  <c r="G54" i="13" s="1"/>
  <c r="AB17" i="13"/>
  <c r="AB54" i="13" s="1"/>
  <c r="L17" i="13"/>
  <c r="Y17" i="13"/>
  <c r="Y54" i="13" s="1"/>
  <c r="I17" i="13"/>
  <c r="I54" i="13" s="1"/>
  <c r="W18" i="13"/>
  <c r="AM18" i="13"/>
  <c r="AE12" i="10" l="1"/>
  <c r="H12" i="10"/>
  <c r="AH12" i="10"/>
  <c r="J12" i="10"/>
  <c r="AF12" i="10"/>
  <c r="AM12" i="10"/>
  <c r="AD12" i="10"/>
  <c r="S12" i="10"/>
  <c r="AG12" i="10"/>
  <c r="AN12" i="10"/>
  <c r="W8" i="10"/>
  <c r="G58" i="13"/>
  <c r="L18" i="10" s="1"/>
  <c r="AH58" i="13"/>
  <c r="AM18" i="10" s="1"/>
  <c r="AC55" i="13"/>
  <c r="AH18" i="10"/>
  <c r="R55" i="13"/>
  <c r="R56" i="13"/>
  <c r="W16" i="10" s="1"/>
  <c r="R57" i="13"/>
  <c r="W17" i="10" s="1"/>
  <c r="U62" i="13"/>
  <c r="Z21" i="10" s="1"/>
  <c r="AB61" i="13"/>
  <c r="AG20" i="10" s="1"/>
  <c r="AB60" i="13"/>
  <c r="AB62" i="13"/>
  <c r="AG21" i="10" s="1"/>
  <c r="I62" i="13"/>
  <c r="N21" i="10" s="1"/>
  <c r="N22" i="10"/>
  <c r="C58" i="13"/>
  <c r="H18" i="10" s="1"/>
  <c r="Z55" i="13"/>
  <c r="Z56" i="13"/>
  <c r="AE16" i="10" s="1"/>
  <c r="Z57" i="13"/>
  <c r="AE17" i="10" s="1"/>
  <c r="N12" i="10"/>
  <c r="E60" i="13"/>
  <c r="E61" i="13"/>
  <c r="J20" i="10" s="1"/>
  <c r="E62" i="13"/>
  <c r="J21" i="10" s="1"/>
  <c r="U60" i="13"/>
  <c r="E58" i="13"/>
  <c r="E56" i="13" s="1"/>
  <c r="J16" i="10" s="1"/>
  <c r="AA58" i="13"/>
  <c r="AF18" i="10" s="1"/>
  <c r="Y58" i="13"/>
  <c r="AD18" i="10" s="1"/>
  <c r="AE8" i="10"/>
  <c r="N8" i="10"/>
  <c r="AC60" i="13"/>
  <c r="AC62" i="13"/>
  <c r="AH21" i="10" s="1"/>
  <c r="AC61" i="13"/>
  <c r="AH20" i="10" s="1"/>
  <c r="AK60" i="13"/>
  <c r="AK61" i="13"/>
  <c r="AP20" i="10" s="1"/>
  <c r="Y60" i="13"/>
  <c r="Y61" i="13"/>
  <c r="AD20" i="10" s="1"/>
  <c r="N55" i="13"/>
  <c r="N56" i="13"/>
  <c r="S16" i="10" s="1"/>
  <c r="AI58" i="13"/>
  <c r="AN18" i="10" s="1"/>
  <c r="G60" i="13"/>
  <c r="L22" i="10"/>
  <c r="I60" i="13"/>
  <c r="I61" i="13"/>
  <c r="N20" i="10" s="1"/>
  <c r="AI62" i="13"/>
  <c r="AN21" i="10" s="1"/>
  <c r="AI60" i="13"/>
  <c r="AI61" i="13"/>
  <c r="AN20" i="10" s="1"/>
  <c r="W58" i="13"/>
  <c r="AB18" i="10" s="1"/>
  <c r="U58" i="13"/>
  <c r="U57" i="13" s="1"/>
  <c r="Z12" i="10"/>
  <c r="Z62" i="13"/>
  <c r="AE21" i="10" s="1"/>
  <c r="Z61" i="13"/>
  <c r="AE20" i="10" s="1"/>
  <c r="Z60" i="13"/>
  <c r="N60" i="13"/>
  <c r="N61" i="13"/>
  <c r="S20" i="10" s="1"/>
  <c r="N62" i="13"/>
  <c r="S21" i="10" s="1"/>
  <c r="W60" i="13"/>
  <c r="AB22" i="10"/>
  <c r="W62" i="13"/>
  <c r="AB21" i="10" s="1"/>
  <c r="W61" i="13"/>
  <c r="AB20" i="10" s="1"/>
  <c r="AH8" i="10"/>
  <c r="AC56" i="13"/>
  <c r="AH16" i="10" s="1"/>
  <c r="AC57" i="13"/>
  <c r="AH17" i="10" s="1"/>
  <c r="AK62" i="13"/>
  <c r="AP21" i="10" s="1"/>
  <c r="AP22" i="10"/>
  <c r="G62" i="13"/>
  <c r="L21" i="10" s="1"/>
  <c r="G61" i="13"/>
  <c r="L20" i="10" s="1"/>
  <c r="Y62" i="13"/>
  <c r="AD21" i="10" s="1"/>
  <c r="AH60" i="13"/>
  <c r="AH62" i="13"/>
  <c r="AM21" i="10" s="1"/>
  <c r="AH61" i="13"/>
  <c r="AM20" i="10" s="1"/>
  <c r="AK58" i="13"/>
  <c r="AK56" i="13" s="1"/>
  <c r="N57" i="13"/>
  <c r="S17" i="10" s="1"/>
  <c r="S18" i="10"/>
  <c r="C62" i="13"/>
  <c r="H21" i="10" s="1"/>
  <c r="C61" i="13"/>
  <c r="H20" i="10" s="1"/>
  <c r="C60" i="13"/>
  <c r="R60" i="13"/>
  <c r="R61" i="13"/>
  <c r="W20" i="10" s="1"/>
  <c r="R62" i="13"/>
  <c r="W21" i="10" s="1"/>
  <c r="I56" i="13"/>
  <c r="N16" i="10" s="1"/>
  <c r="I55" i="13"/>
  <c r="I57" i="13"/>
  <c r="N17" i="10" s="1"/>
  <c r="AB58" i="13"/>
  <c r="AB57" i="13" s="1"/>
  <c r="W12" i="10"/>
  <c r="AA62" i="13"/>
  <c r="AF21" i="10" s="1"/>
  <c r="AA61" i="13"/>
  <c r="AF20" i="10" s="1"/>
  <c r="AA60" i="13"/>
  <c r="U61" i="13"/>
  <c r="Z20" i="10" s="1"/>
  <c r="AH11" i="10" l="1"/>
  <c r="AH10" i="10"/>
  <c r="AD11" i="10"/>
  <c r="H11" i="10"/>
  <c r="AI56" i="13"/>
  <c r="AN16" i="10" s="1"/>
  <c r="AI55" i="13"/>
  <c r="W11" i="10"/>
  <c r="AH6" i="10"/>
  <c r="AN10" i="10"/>
  <c r="S7" i="10"/>
  <c r="W55" i="13"/>
  <c r="AM10" i="10"/>
  <c r="W56" i="13"/>
  <c r="AB16" i="10" s="1"/>
  <c r="AP11" i="10"/>
  <c r="W7" i="10"/>
  <c r="J10" i="10"/>
  <c r="Z11" i="10"/>
  <c r="AG17" i="10"/>
  <c r="AG7" i="10"/>
  <c r="AE6" i="10"/>
  <c r="S11" i="10"/>
  <c r="N11" i="10"/>
  <c r="AB8" i="10"/>
  <c r="AM8" i="10"/>
  <c r="E57" i="13"/>
  <c r="AH57" i="13"/>
  <c r="AM17" i="10" s="1"/>
  <c r="Z10" i="10"/>
  <c r="AM11" i="10"/>
  <c r="S10" i="10"/>
  <c r="AH56" i="13"/>
  <c r="AM16" i="10" s="1"/>
  <c r="AE10" i="10"/>
  <c r="AE11" i="10"/>
  <c r="AG11" i="10"/>
  <c r="AH55" i="13"/>
  <c r="Y57" i="13"/>
  <c r="AB10" i="10"/>
  <c r="Y56" i="13"/>
  <c r="AD16" i="10" s="1"/>
  <c r="W10" i="10"/>
  <c r="AF10" i="10"/>
  <c r="U56" i="13"/>
  <c r="Z17" i="10"/>
  <c r="Z7" i="10"/>
  <c r="AP16" i="10"/>
  <c r="AP6" i="10"/>
  <c r="S6" i="10"/>
  <c r="AN11" i="10"/>
  <c r="AD10" i="10"/>
  <c r="AB11" i="10"/>
  <c r="J11" i="10"/>
  <c r="W6" i="10"/>
  <c r="L11" i="10"/>
  <c r="AB55" i="13"/>
  <c r="AG18" i="10"/>
  <c r="AE7" i="10"/>
  <c r="AG10" i="10"/>
  <c r="J6" i="10"/>
  <c r="L10" i="10"/>
  <c r="AG8" i="10"/>
  <c r="AI57" i="13"/>
  <c r="AN8" i="10"/>
  <c r="Y55" i="13"/>
  <c r="L8" i="10"/>
  <c r="U55" i="13"/>
  <c r="Z18" i="10"/>
  <c r="AA57" i="13"/>
  <c r="H8" i="10"/>
  <c r="Z8" i="10"/>
  <c r="AA56" i="13"/>
  <c r="E55" i="13"/>
  <c r="J18" i="10"/>
  <c r="C56" i="13"/>
  <c r="G55" i="13"/>
  <c r="AK57" i="13"/>
  <c r="AP18" i="10"/>
  <c r="AP8" i="10"/>
  <c r="AF8" i="10"/>
  <c r="C57" i="13"/>
  <c r="AA55" i="13"/>
  <c r="J8" i="10"/>
  <c r="C55" i="13"/>
  <c r="G57" i="13"/>
  <c r="N6" i="10"/>
  <c r="AP10" i="10"/>
  <c r="N7" i="10"/>
  <c r="N10" i="10"/>
  <c r="H10" i="10"/>
  <c r="AH7" i="10"/>
  <c r="AF11" i="10"/>
  <c r="W57" i="13"/>
  <c r="AD8" i="10"/>
  <c r="AB56" i="13"/>
  <c r="AK55" i="13"/>
  <c r="G56" i="13"/>
  <c r="O25" i="9"/>
  <c r="N25" i="9"/>
  <c r="M25" i="9"/>
  <c r="L25" i="9"/>
  <c r="O24" i="9"/>
  <c r="N24" i="9"/>
  <c r="M24" i="9"/>
  <c r="L24" i="9"/>
  <c r="O23" i="9"/>
  <c r="N23" i="9"/>
  <c r="M23" i="9"/>
  <c r="L23" i="9"/>
  <c r="O22" i="9"/>
  <c r="N22" i="9"/>
  <c r="M22" i="9"/>
  <c r="L22" i="9"/>
  <c r="O21" i="9"/>
  <c r="N21" i="9"/>
  <c r="M21" i="9"/>
  <c r="L21" i="9"/>
  <c r="O20" i="9"/>
  <c r="N20" i="9"/>
  <c r="M20" i="9"/>
  <c r="L20" i="9"/>
  <c r="O19" i="9"/>
  <c r="N19" i="9"/>
  <c r="M19" i="9"/>
  <c r="L19" i="9"/>
  <c r="O18" i="9"/>
  <c r="N18" i="9"/>
  <c r="M18" i="9"/>
  <c r="L18" i="9"/>
  <c r="O17" i="9"/>
  <c r="N17" i="9"/>
  <c r="M17" i="9"/>
  <c r="L17" i="9"/>
  <c r="O16" i="9"/>
  <c r="N16" i="9"/>
  <c r="M16" i="9"/>
  <c r="L16" i="9"/>
  <c r="O15" i="9"/>
  <c r="N15" i="9"/>
  <c r="M15" i="9"/>
  <c r="L15" i="9"/>
  <c r="O14" i="9"/>
  <c r="N14" i="9"/>
  <c r="M14" i="9"/>
  <c r="L14" i="9"/>
  <c r="O13" i="9"/>
  <c r="N13" i="9"/>
  <c r="M13" i="9"/>
  <c r="L13" i="9"/>
  <c r="O12" i="9"/>
  <c r="N12" i="9"/>
  <c r="M12" i="9"/>
  <c r="L12" i="9"/>
  <c r="O11" i="9"/>
  <c r="N11" i="9"/>
  <c r="M11" i="9"/>
  <c r="L11" i="9"/>
  <c r="O10" i="9"/>
  <c r="N10" i="9"/>
  <c r="M10" i="9"/>
  <c r="L10" i="9"/>
  <c r="O9" i="9"/>
  <c r="N9" i="9"/>
  <c r="M9" i="9"/>
  <c r="L9" i="9"/>
  <c r="O8" i="9"/>
  <c r="N8" i="9"/>
  <c r="M8" i="9"/>
  <c r="L8" i="9"/>
  <c r="O7" i="9"/>
  <c r="N7" i="9"/>
  <c r="M7" i="9"/>
  <c r="L7" i="9"/>
  <c r="O6" i="9"/>
  <c r="N6" i="9"/>
  <c r="M6" i="9"/>
  <c r="L6" i="9"/>
  <c r="O5" i="9"/>
  <c r="N5" i="9"/>
  <c r="M5" i="9"/>
  <c r="L5" i="9"/>
  <c r="L5" i="8"/>
  <c r="X27" i="13" s="1"/>
  <c r="AN6" i="10" l="1"/>
  <c r="AM6" i="10"/>
  <c r="R5" i="8"/>
  <c r="AB6" i="10"/>
  <c r="AM7" i="10"/>
  <c r="AD6" i="10"/>
  <c r="AD17" i="10"/>
  <c r="AD7" i="10"/>
  <c r="J17" i="10"/>
  <c r="J7" i="10"/>
  <c r="Z16" i="10"/>
  <c r="Z6" i="10"/>
  <c r="AG16" i="10"/>
  <c r="AG6" i="10"/>
  <c r="AN17" i="10"/>
  <c r="AN7" i="10"/>
  <c r="L16" i="10"/>
  <c r="L6" i="10"/>
  <c r="H17" i="10"/>
  <c r="H7" i="10"/>
  <c r="AF17" i="10"/>
  <c r="AF7" i="10"/>
  <c r="AF16" i="10"/>
  <c r="AF6" i="10"/>
  <c r="AP17" i="10"/>
  <c r="AP7" i="10"/>
  <c r="AB17" i="10"/>
  <c r="AB7" i="10"/>
  <c r="L17" i="10"/>
  <c r="L7" i="10"/>
  <c r="H16" i="10"/>
  <c r="H6" i="10"/>
  <c r="N6" i="8"/>
  <c r="S29" i="13" s="1"/>
  <c r="O6" i="8"/>
  <c r="S30" i="13" s="1"/>
  <c r="N7" i="8"/>
  <c r="AL29" i="13" s="1"/>
  <c r="O7" i="8"/>
  <c r="AL30" i="13" s="1"/>
  <c r="N8" i="8"/>
  <c r="T29" i="13" s="1"/>
  <c r="O8" i="8"/>
  <c r="T30" i="13" s="1"/>
  <c r="N9" i="8"/>
  <c r="F29" i="13" s="1"/>
  <c r="O9" i="8"/>
  <c r="F30" i="13" s="1"/>
  <c r="N10" i="8"/>
  <c r="J29" i="13" s="1"/>
  <c r="O10" i="8"/>
  <c r="J30" i="13" s="1"/>
  <c r="N11" i="8"/>
  <c r="AF29" i="13" s="1"/>
  <c r="O11" i="8"/>
  <c r="AF30" i="13" s="1"/>
  <c r="N12" i="8"/>
  <c r="AD29" i="13" s="1"/>
  <c r="O12" i="8"/>
  <c r="AD30" i="13" s="1"/>
  <c r="N13" i="8"/>
  <c r="M29" i="13" s="1"/>
  <c r="O13" i="8"/>
  <c r="M30" i="13" s="1"/>
  <c r="N14" i="8"/>
  <c r="AG29" i="13" s="1"/>
  <c r="O14" i="8"/>
  <c r="AG30" i="13" s="1"/>
  <c r="N15" i="8"/>
  <c r="AM29" i="13" s="1"/>
  <c r="O15" i="8"/>
  <c r="AM30" i="13" s="1"/>
  <c r="N16" i="8"/>
  <c r="L29" i="13" s="1"/>
  <c r="O16" i="8"/>
  <c r="L30" i="13" s="1"/>
  <c r="N17" i="8"/>
  <c r="H29" i="13" s="1"/>
  <c r="O17" i="8"/>
  <c r="H30" i="13" s="1"/>
  <c r="N18" i="8"/>
  <c r="D29" i="13" s="1"/>
  <c r="O18" i="8"/>
  <c r="D30" i="13" s="1"/>
  <c r="N19" i="8"/>
  <c r="O29" i="13" s="1"/>
  <c r="O19" i="8"/>
  <c r="O30" i="13" s="1"/>
  <c r="N20" i="8"/>
  <c r="P29" i="13" s="1"/>
  <c r="O20" i="8"/>
  <c r="P30" i="13" s="1"/>
  <c r="N21" i="8"/>
  <c r="K29" i="13" s="1"/>
  <c r="O21" i="8"/>
  <c r="K30" i="13" s="1"/>
  <c r="N22" i="8"/>
  <c r="AE29" i="13" s="1"/>
  <c r="O22" i="8"/>
  <c r="AE30" i="13" s="1"/>
  <c r="N23" i="8"/>
  <c r="V29" i="13" s="1"/>
  <c r="O23" i="8"/>
  <c r="V30" i="13" s="1"/>
  <c r="N24" i="8"/>
  <c r="Q29" i="13" s="1"/>
  <c r="O24" i="8"/>
  <c r="Q30" i="13" s="1"/>
  <c r="N25" i="8"/>
  <c r="AJ29" i="13" s="1"/>
  <c r="O25" i="8"/>
  <c r="AJ30" i="13" s="1"/>
  <c r="O5" i="8"/>
  <c r="X30" i="13" s="1"/>
  <c r="N5" i="8"/>
  <c r="X29" i="13" s="1"/>
  <c r="L6" i="8"/>
  <c r="S27" i="13" s="1"/>
  <c r="M6" i="8"/>
  <c r="S28" i="13" s="1"/>
  <c r="L7" i="8"/>
  <c r="AL27" i="13" s="1"/>
  <c r="M7" i="8"/>
  <c r="AL28" i="13" s="1"/>
  <c r="L8" i="8"/>
  <c r="T27" i="13" s="1"/>
  <c r="M8" i="8"/>
  <c r="T28" i="13" s="1"/>
  <c r="L9" i="8"/>
  <c r="F27" i="13" s="1"/>
  <c r="M9" i="8"/>
  <c r="F28" i="13" s="1"/>
  <c r="L10" i="8"/>
  <c r="J27" i="13" s="1"/>
  <c r="M10" i="8"/>
  <c r="J28" i="13" s="1"/>
  <c r="L11" i="8"/>
  <c r="AF27" i="13" s="1"/>
  <c r="M11" i="8"/>
  <c r="AF28" i="13" s="1"/>
  <c r="L12" i="8"/>
  <c r="AD27" i="13" s="1"/>
  <c r="M12" i="8"/>
  <c r="AD28" i="13" s="1"/>
  <c r="L13" i="8"/>
  <c r="M27" i="13" s="1"/>
  <c r="M13" i="8"/>
  <c r="M28" i="13" s="1"/>
  <c r="L14" i="8"/>
  <c r="AG27" i="13" s="1"/>
  <c r="M14" i="8"/>
  <c r="AG28" i="13" s="1"/>
  <c r="L15" i="8"/>
  <c r="AM27" i="13" s="1"/>
  <c r="M15" i="8"/>
  <c r="AM28" i="13" s="1"/>
  <c r="L16" i="8"/>
  <c r="L27" i="13" s="1"/>
  <c r="M16" i="8"/>
  <c r="L28" i="13" s="1"/>
  <c r="L17" i="8"/>
  <c r="H27" i="13" s="1"/>
  <c r="M17" i="8"/>
  <c r="H28" i="13" s="1"/>
  <c r="L18" i="8"/>
  <c r="D27" i="13" s="1"/>
  <c r="M18" i="8"/>
  <c r="D28" i="13" s="1"/>
  <c r="L19" i="8"/>
  <c r="O27" i="13" s="1"/>
  <c r="M19" i="8"/>
  <c r="O28" i="13" s="1"/>
  <c r="L20" i="8"/>
  <c r="P27" i="13" s="1"/>
  <c r="M20" i="8"/>
  <c r="P28" i="13" s="1"/>
  <c r="L21" i="8"/>
  <c r="K27" i="13" s="1"/>
  <c r="M21" i="8"/>
  <c r="K28" i="13" s="1"/>
  <c r="L22" i="8"/>
  <c r="AE27" i="13" s="1"/>
  <c r="M22" i="8"/>
  <c r="AE28" i="13" s="1"/>
  <c r="L23" i="8"/>
  <c r="V27" i="13" s="1"/>
  <c r="M23" i="8"/>
  <c r="V28" i="13" s="1"/>
  <c r="L24" i="8"/>
  <c r="Q27" i="13" s="1"/>
  <c r="M24" i="8"/>
  <c r="Q28" i="13" s="1"/>
  <c r="L25" i="8"/>
  <c r="AJ27" i="13" s="1"/>
  <c r="M25" i="8"/>
  <c r="AJ28" i="13" s="1"/>
  <c r="M5" i="8"/>
  <c r="X28" i="13" s="1"/>
  <c r="X44" i="13" l="1"/>
  <c r="X45" i="13" s="1"/>
  <c r="H39" i="13"/>
  <c r="H33" i="13"/>
  <c r="H42" i="13" s="1"/>
  <c r="P35" i="13"/>
  <c r="P32" i="13"/>
  <c r="P44" i="13"/>
  <c r="AD44" i="13"/>
  <c r="AD35" i="13"/>
  <c r="AD32" i="13"/>
  <c r="P39" i="13"/>
  <c r="P33" i="13"/>
  <c r="V44" i="13"/>
  <c r="V32" i="13"/>
  <c r="V35" i="13"/>
  <c r="AF39" i="13"/>
  <c r="AF33" i="13"/>
  <c r="AG35" i="13"/>
  <c r="AG32" i="13"/>
  <c r="AG44" i="13"/>
  <c r="AJ33" i="13"/>
  <c r="AJ39" i="13"/>
  <c r="O44" i="13"/>
  <c r="O32" i="13"/>
  <c r="O35" i="13"/>
  <c r="AL44" i="13"/>
  <c r="AL35" i="13"/>
  <c r="AL32" i="13"/>
  <c r="O33" i="13"/>
  <c r="O39" i="13"/>
  <c r="S32" i="13"/>
  <c r="S44" i="13"/>
  <c r="S35" i="13"/>
  <c r="D33" i="13"/>
  <c r="D39" i="13"/>
  <c r="M35" i="13"/>
  <c r="M44" i="13"/>
  <c r="M32" i="13"/>
  <c r="T33" i="13"/>
  <c r="T39" i="13"/>
  <c r="AF35" i="13"/>
  <c r="AF44" i="13"/>
  <c r="AF32" i="13"/>
  <c r="V33" i="13"/>
  <c r="V39" i="13"/>
  <c r="AL33" i="13"/>
  <c r="AL39" i="13"/>
  <c r="J44" i="13"/>
  <c r="J32" i="13"/>
  <c r="J35" i="13"/>
  <c r="J33" i="13"/>
  <c r="J39" i="13"/>
  <c r="K44" i="13"/>
  <c r="K35" i="13"/>
  <c r="K32" i="13"/>
  <c r="F33" i="13"/>
  <c r="F39" i="13"/>
  <c r="Q33" i="13"/>
  <c r="Q39" i="13"/>
  <c r="AE33" i="13"/>
  <c r="AE39" i="13"/>
  <c r="AJ32" i="13"/>
  <c r="AJ44" i="13"/>
  <c r="AJ35" i="13"/>
  <c r="H32" i="13"/>
  <c r="H35" i="13"/>
  <c r="H44" i="13"/>
  <c r="F32" i="13"/>
  <c r="F35" i="13"/>
  <c r="F44" i="13"/>
  <c r="X35" i="13"/>
  <c r="AM44" i="13"/>
  <c r="AM32" i="13"/>
  <c r="AM35" i="13"/>
  <c r="X33" i="13"/>
  <c r="X39" i="13"/>
  <c r="D44" i="13"/>
  <c r="D32" i="13"/>
  <c r="D35" i="13"/>
  <c r="X32" i="13"/>
  <c r="AD33" i="13"/>
  <c r="AD39" i="13"/>
  <c r="AE35" i="13"/>
  <c r="AE32" i="13"/>
  <c r="AE44" i="13"/>
  <c r="L33" i="13"/>
  <c r="L39" i="13"/>
  <c r="AM33" i="13"/>
  <c r="AM39" i="13"/>
  <c r="AG33" i="13"/>
  <c r="AG39" i="13"/>
  <c r="S33" i="13"/>
  <c r="S39" i="13"/>
  <c r="K39" i="13"/>
  <c r="K33" i="13"/>
  <c r="M33" i="13"/>
  <c r="M39" i="13"/>
  <c r="Q35" i="13"/>
  <c r="Q44" i="13"/>
  <c r="Q32" i="13"/>
  <c r="L32" i="13"/>
  <c r="L44" i="13"/>
  <c r="L35" i="13"/>
  <c r="T44" i="13"/>
  <c r="T32" i="13"/>
  <c r="T35" i="13"/>
  <c r="R25" i="8"/>
  <c r="R21" i="8"/>
  <c r="R15" i="8"/>
  <c r="R9" i="8"/>
  <c r="U5" i="8"/>
  <c r="T22" i="8"/>
  <c r="T18" i="8"/>
  <c r="T14" i="8"/>
  <c r="T6" i="8"/>
  <c r="R24" i="8"/>
  <c r="R22" i="8"/>
  <c r="R18" i="8"/>
  <c r="S25" i="8"/>
  <c r="S23" i="8"/>
  <c r="S21" i="8"/>
  <c r="S19" i="8"/>
  <c r="S17" i="8"/>
  <c r="S15" i="8"/>
  <c r="S13" i="8"/>
  <c r="S11" i="8"/>
  <c r="S9" i="8"/>
  <c r="S7" i="8"/>
  <c r="T5" i="8"/>
  <c r="U24" i="8"/>
  <c r="U22" i="8"/>
  <c r="U20" i="8"/>
  <c r="U18" i="8"/>
  <c r="U16" i="8"/>
  <c r="U14" i="8"/>
  <c r="U12" i="8"/>
  <c r="U10" i="8"/>
  <c r="U8" i="8"/>
  <c r="U6" i="8"/>
  <c r="R23" i="8"/>
  <c r="R19" i="8"/>
  <c r="R13" i="8"/>
  <c r="R7" i="8"/>
  <c r="T20" i="8"/>
  <c r="T16" i="8"/>
  <c r="T12" i="8"/>
  <c r="T8" i="8"/>
  <c r="S24" i="8"/>
  <c r="S22" i="8"/>
  <c r="S20" i="8"/>
  <c r="S18" i="8"/>
  <c r="S16" i="8"/>
  <c r="S14" i="8"/>
  <c r="S12" i="8"/>
  <c r="S10" i="8"/>
  <c r="S8" i="8"/>
  <c r="S6" i="8"/>
  <c r="U25" i="8"/>
  <c r="U23" i="8"/>
  <c r="U21" i="8"/>
  <c r="U19" i="8"/>
  <c r="U17" i="8"/>
  <c r="U15" i="8"/>
  <c r="U13" i="8"/>
  <c r="U11" i="8"/>
  <c r="U9" i="8"/>
  <c r="U7" i="8"/>
  <c r="R17" i="8"/>
  <c r="R11" i="8"/>
  <c r="T24" i="8"/>
  <c r="T10" i="8"/>
  <c r="S5" i="8"/>
  <c r="R20" i="8"/>
  <c r="R16" i="8"/>
  <c r="R14" i="8"/>
  <c r="R12" i="8"/>
  <c r="R10" i="8"/>
  <c r="R8" i="8"/>
  <c r="R6" i="8"/>
  <c r="T25" i="8"/>
  <c r="T23" i="8"/>
  <c r="T21" i="8"/>
  <c r="T19" i="8"/>
  <c r="T17" i="8"/>
  <c r="T15" i="8"/>
  <c r="T13" i="8"/>
  <c r="T11" i="8"/>
  <c r="T9" i="8"/>
  <c r="T7" i="8"/>
  <c r="P40" i="13" l="1"/>
  <c r="X58" i="13"/>
  <c r="K37" i="13"/>
  <c r="X54" i="13"/>
  <c r="AF41" i="13"/>
  <c r="K42" i="13"/>
  <c r="I5" i="10"/>
  <c r="D36" i="13"/>
  <c r="D38" i="13"/>
  <c r="D37" i="13"/>
  <c r="X41" i="13"/>
  <c r="X40" i="13"/>
  <c r="X42" i="13"/>
  <c r="AC9" i="10"/>
  <c r="U9" i="10"/>
  <c r="P41" i="13"/>
  <c r="P42" i="13"/>
  <c r="AM42" i="13"/>
  <c r="AM40" i="13"/>
  <c r="AR9" i="10"/>
  <c r="AM41" i="13"/>
  <c r="F41" i="13"/>
  <c r="F42" i="13"/>
  <c r="F40" i="13"/>
  <c r="K9" i="10"/>
  <c r="AK5" i="10"/>
  <c r="AF37" i="13"/>
  <c r="AF36" i="13"/>
  <c r="AF38" i="13"/>
  <c r="AK8" i="10" s="1"/>
  <c r="T5" i="10"/>
  <c r="O36" i="13"/>
  <c r="O37" i="13"/>
  <c r="AI5" i="10"/>
  <c r="AD36" i="13"/>
  <c r="AD37" i="13"/>
  <c r="AD38" i="13"/>
  <c r="T45" i="13"/>
  <c r="T58" i="13"/>
  <c r="T54" i="13"/>
  <c r="AM45" i="13"/>
  <c r="AM58" i="13"/>
  <c r="AM54" i="13"/>
  <c r="Y9" i="10"/>
  <c r="T41" i="13"/>
  <c r="T42" i="13"/>
  <c r="T40" i="13"/>
  <c r="O38" i="13"/>
  <c r="AD45" i="13"/>
  <c r="AD54" i="13"/>
  <c r="AD58" i="13"/>
  <c r="AQ9" i="10"/>
  <c r="AL41" i="13"/>
  <c r="AL40" i="13"/>
  <c r="AL42" i="13"/>
  <c r="S42" i="13"/>
  <c r="X9" i="10"/>
  <c r="S40" i="13"/>
  <c r="S41" i="13"/>
  <c r="AG42" i="13"/>
  <c r="AG41" i="13"/>
  <c r="AL9" i="10"/>
  <c r="AG40" i="13"/>
  <c r="AL45" i="13"/>
  <c r="AL54" i="13"/>
  <c r="AL58" i="13"/>
  <c r="AE45" i="13"/>
  <c r="AE54" i="13"/>
  <c r="AE58" i="13"/>
  <c r="O42" i="13"/>
  <c r="O40" i="13"/>
  <c r="T9" i="10"/>
  <c r="O41" i="13"/>
  <c r="V45" i="13"/>
  <c r="V58" i="13"/>
  <c r="V54" i="13"/>
  <c r="Q40" i="13"/>
  <c r="Q42" i="13"/>
  <c r="Q41" i="13"/>
  <c r="V9" i="10"/>
  <c r="Y5" i="10"/>
  <c r="T36" i="13"/>
  <c r="T37" i="13"/>
  <c r="T38" i="13"/>
  <c r="Q5" i="10"/>
  <c r="L37" i="13"/>
  <c r="L38" i="13"/>
  <c r="L36" i="13"/>
  <c r="P45" i="13"/>
  <c r="P54" i="13"/>
  <c r="P58" i="13"/>
  <c r="P5" i="10"/>
  <c r="K36" i="13"/>
  <c r="K38" i="13"/>
  <c r="M45" i="13"/>
  <c r="M58" i="13"/>
  <c r="M54" i="13"/>
  <c r="H45" i="13"/>
  <c r="H54" i="13"/>
  <c r="H58" i="13"/>
  <c r="D41" i="13"/>
  <c r="D40" i="13"/>
  <c r="D42" i="13"/>
  <c r="I9" i="10"/>
  <c r="M9" i="10"/>
  <c r="H41" i="13"/>
  <c r="H40" i="13"/>
  <c r="AJ9" i="10"/>
  <c r="AE40" i="13"/>
  <c r="AE42" i="13"/>
  <c r="AE41" i="13"/>
  <c r="AQ5" i="10"/>
  <c r="AL38" i="13"/>
  <c r="AL36" i="13"/>
  <c r="AL37" i="13"/>
  <c r="AR5" i="10"/>
  <c r="AM36" i="13"/>
  <c r="AM37" i="13"/>
  <c r="AM38" i="13"/>
  <c r="L40" i="13"/>
  <c r="L41" i="13"/>
  <c r="L42" i="13"/>
  <c r="Q9" i="10"/>
  <c r="L45" i="13"/>
  <c r="L58" i="13"/>
  <c r="L54" i="13"/>
  <c r="P38" i="13"/>
  <c r="U5" i="10"/>
  <c r="P37" i="13"/>
  <c r="P36" i="13"/>
  <c r="Q45" i="13"/>
  <c r="Q58" i="13"/>
  <c r="Q54" i="13"/>
  <c r="AJ5" i="10"/>
  <c r="AE36" i="13"/>
  <c r="AE37" i="13"/>
  <c r="AE38" i="13"/>
  <c r="V5" i="10"/>
  <c r="Q36" i="13"/>
  <c r="Q37" i="13"/>
  <c r="Q38" i="13"/>
  <c r="AD41" i="13"/>
  <c r="AD40" i="13"/>
  <c r="AI9" i="10"/>
  <c r="AD42" i="13"/>
  <c r="M5" i="10"/>
  <c r="H37" i="13"/>
  <c r="H36" i="13"/>
  <c r="H38" i="13"/>
  <c r="O5" i="10"/>
  <c r="J37" i="13"/>
  <c r="J36" i="13"/>
  <c r="J38" i="13"/>
  <c r="AL5" i="10"/>
  <c r="AG37" i="13"/>
  <c r="AG36" i="13"/>
  <c r="AG38" i="13"/>
  <c r="AC18" i="10"/>
  <c r="AJ45" i="13"/>
  <c r="AJ58" i="13"/>
  <c r="AJ54" i="13"/>
  <c r="V38" i="13"/>
  <c r="D45" i="13"/>
  <c r="D54" i="13"/>
  <c r="D58" i="13"/>
  <c r="AF45" i="13"/>
  <c r="AF54" i="13"/>
  <c r="AF58" i="13"/>
  <c r="AC5" i="10"/>
  <c r="X37" i="13"/>
  <c r="X38" i="13"/>
  <c r="AC8" i="10" s="1"/>
  <c r="X36" i="13"/>
  <c r="F45" i="13"/>
  <c r="F58" i="13"/>
  <c r="F54" i="13"/>
  <c r="K45" i="13"/>
  <c r="K58" i="13"/>
  <c r="K54" i="13"/>
  <c r="AG45" i="13"/>
  <c r="AG54" i="13"/>
  <c r="AG58" i="13"/>
  <c r="X5" i="10"/>
  <c r="S36" i="13"/>
  <c r="S38" i="13"/>
  <c r="S37" i="13"/>
  <c r="X57" i="13"/>
  <c r="AC17" i="10" s="1"/>
  <c r="X56" i="13"/>
  <c r="X55" i="13"/>
  <c r="AA5" i="10"/>
  <c r="V37" i="13"/>
  <c r="V36" i="13"/>
  <c r="P9" i="10"/>
  <c r="K40" i="13"/>
  <c r="K41" i="13"/>
  <c r="V40" i="13"/>
  <c r="AA9" i="10"/>
  <c r="V41" i="13"/>
  <c r="V42" i="13"/>
  <c r="O45" i="13"/>
  <c r="O58" i="13"/>
  <c r="O54" i="13"/>
  <c r="AJ42" i="13"/>
  <c r="AJ40" i="13"/>
  <c r="AO9" i="10"/>
  <c r="AJ41" i="13"/>
  <c r="K5" i="10"/>
  <c r="F37" i="13"/>
  <c r="F36" i="13"/>
  <c r="F38" i="13"/>
  <c r="O9" i="10"/>
  <c r="J41" i="13"/>
  <c r="J40" i="13"/>
  <c r="J42" i="13"/>
  <c r="R5" i="10"/>
  <c r="M36" i="13"/>
  <c r="M38" i="13"/>
  <c r="M37" i="13"/>
  <c r="R9" i="10"/>
  <c r="M40" i="13"/>
  <c r="M42" i="13"/>
  <c r="M41" i="13"/>
  <c r="AO5" i="10"/>
  <c r="AJ37" i="13"/>
  <c r="AJ36" i="13"/>
  <c r="AJ38" i="13"/>
  <c r="J45" i="13"/>
  <c r="J54" i="13"/>
  <c r="J58" i="13"/>
  <c r="S45" i="13"/>
  <c r="S54" i="13"/>
  <c r="S58" i="13"/>
  <c r="AK9" i="10"/>
  <c r="AF40" i="13"/>
  <c r="AF42" i="13"/>
  <c r="X63" i="13"/>
  <c r="X59" i="13"/>
  <c r="V17" i="8"/>
  <c r="V24" i="8"/>
  <c r="V21" i="8"/>
  <c r="V6" i="8"/>
  <c r="V18" i="8"/>
  <c r="V5" i="8"/>
  <c r="V8" i="8"/>
  <c r="V16" i="8"/>
  <c r="V13" i="8"/>
  <c r="V10" i="8"/>
  <c r="V22" i="8"/>
  <c r="V14" i="8"/>
  <c r="V7" i="8"/>
  <c r="Q5" i="8"/>
  <c r="Q6" i="8"/>
  <c r="Q14" i="8"/>
  <c r="Q20" i="8"/>
  <c r="Q11" i="8"/>
  <c r="Q19" i="8"/>
  <c r="V11" i="8"/>
  <c r="V19" i="8"/>
  <c r="Q12" i="8"/>
  <c r="Q13" i="8"/>
  <c r="Q23" i="8"/>
  <c r="Q18" i="8"/>
  <c r="Q24" i="8"/>
  <c r="Q9" i="8"/>
  <c r="Q21" i="8"/>
  <c r="V12" i="8"/>
  <c r="V20" i="8"/>
  <c r="V15" i="8"/>
  <c r="V23" i="8"/>
  <c r="Q8" i="8"/>
  <c r="Q16" i="8"/>
  <c r="Q17" i="8"/>
  <c r="V9" i="8"/>
  <c r="V25" i="8"/>
  <c r="Q10" i="8"/>
  <c r="Q7" i="8"/>
  <c r="Q22" i="8"/>
  <c r="Q15" i="8"/>
  <c r="Q25" i="8"/>
  <c r="U8" i="10" l="1"/>
  <c r="P18" i="10"/>
  <c r="AJ18" i="10"/>
  <c r="X18" i="10"/>
  <c r="AO8" i="10"/>
  <c r="T8" i="10"/>
  <c r="M18" i="10"/>
  <c r="V8" i="10"/>
  <c r="AC22" i="10"/>
  <c r="O8" i="10"/>
  <c r="T18" i="10"/>
  <c r="AR8" i="10"/>
  <c r="AL8" i="10"/>
  <c r="AC16" i="10"/>
  <c r="D59" i="13"/>
  <c r="D63" i="13"/>
  <c r="I22" i="10" s="1"/>
  <c r="T59" i="13"/>
  <c r="T63" i="13"/>
  <c r="Y22" i="10" s="1"/>
  <c r="AL56" i="13"/>
  <c r="AQ16" i="10" s="1"/>
  <c r="AL57" i="13"/>
  <c r="AQ17" i="10" s="1"/>
  <c r="AL55" i="13"/>
  <c r="X61" i="13"/>
  <c r="AC20" i="10" s="1"/>
  <c r="X60" i="13"/>
  <c r="X62" i="13"/>
  <c r="AC21" i="10" s="1"/>
  <c r="P8" i="10"/>
  <c r="AD59" i="13"/>
  <c r="AD63" i="13"/>
  <c r="AI22" i="10" s="1"/>
  <c r="AG63" i="13"/>
  <c r="AL12" i="10" s="1"/>
  <c r="AG59" i="13"/>
  <c r="AA8" i="10"/>
  <c r="AA18" i="10"/>
  <c r="H56" i="13"/>
  <c r="M16" i="10" s="1"/>
  <c r="H55" i="13"/>
  <c r="H57" i="13"/>
  <c r="M17" i="10" s="1"/>
  <c r="K63" i="13"/>
  <c r="K59" i="13"/>
  <c r="AQ18" i="10"/>
  <c r="AQ8" i="10"/>
  <c r="AC6" i="10"/>
  <c r="L59" i="13"/>
  <c r="L63" i="13"/>
  <c r="Q22" i="10" s="1"/>
  <c r="V56" i="13"/>
  <c r="AA16" i="10" s="1"/>
  <c r="V57" i="13"/>
  <c r="AA17" i="10" s="1"/>
  <c r="R8" i="10"/>
  <c r="R18" i="10"/>
  <c r="O59" i="13"/>
  <c r="O63" i="13"/>
  <c r="T12" i="10" s="1"/>
  <c r="P63" i="13"/>
  <c r="U12" i="10" s="1"/>
  <c r="P59" i="13"/>
  <c r="J59" i="13"/>
  <c r="J63" i="13"/>
  <c r="O22" i="10" s="1"/>
  <c r="Y8" i="10"/>
  <c r="Y18" i="10"/>
  <c r="K55" i="13"/>
  <c r="K57" i="13"/>
  <c r="K56" i="13"/>
  <c r="P16" i="10" s="1"/>
  <c r="AJ57" i="13"/>
  <c r="AO7" i="10" s="1"/>
  <c r="AJ56" i="13"/>
  <c r="AO6" i="10" s="1"/>
  <c r="AJ55" i="13"/>
  <c r="H63" i="13"/>
  <c r="H59" i="13"/>
  <c r="AJ63" i="13"/>
  <c r="AO22" i="10" s="1"/>
  <c r="AJ59" i="13"/>
  <c r="AD55" i="13"/>
  <c r="AD56" i="13"/>
  <c r="AI16" i="10" s="1"/>
  <c r="AD57" i="13"/>
  <c r="AI17" i="10" s="1"/>
  <c r="F63" i="13"/>
  <c r="K22" i="10" s="1"/>
  <c r="F59" i="13"/>
  <c r="AL59" i="13"/>
  <c r="AL63" i="13"/>
  <c r="AQ22" i="10" s="1"/>
  <c r="S57" i="13"/>
  <c r="X17" i="10" s="1"/>
  <c r="S55" i="13"/>
  <c r="S56" i="13"/>
  <c r="X16" i="10" s="1"/>
  <c r="AF57" i="13"/>
  <c r="AK17" i="10" s="1"/>
  <c r="AF55" i="13"/>
  <c r="AF56" i="13"/>
  <c r="AK16" i="10" s="1"/>
  <c r="AM57" i="13"/>
  <c r="AR17" i="10" s="1"/>
  <c r="AM55" i="13"/>
  <c r="AM56" i="13"/>
  <c r="AR16" i="10" s="1"/>
  <c r="AE55" i="13"/>
  <c r="AE56" i="13"/>
  <c r="AJ16" i="10" s="1"/>
  <c r="AE57" i="13"/>
  <c r="AJ17" i="10" s="1"/>
  <c r="P56" i="13"/>
  <c r="U16" i="10" s="1"/>
  <c r="P57" i="13"/>
  <c r="U17" i="10" s="1"/>
  <c r="P55" i="13"/>
  <c r="S59" i="13"/>
  <c r="S63" i="13"/>
  <c r="X22" i="10" s="1"/>
  <c r="AF63" i="13"/>
  <c r="AK22" i="10" s="1"/>
  <c r="AF59" i="13"/>
  <c r="Q8" i="10"/>
  <c r="Q18" i="10"/>
  <c r="AR18" i="10"/>
  <c r="I8" i="10"/>
  <c r="I18" i="10"/>
  <c r="K8" i="10"/>
  <c r="K18" i="10"/>
  <c r="AI18" i="10"/>
  <c r="AI8" i="10"/>
  <c r="AO18" i="10"/>
  <c r="M57" i="13"/>
  <c r="R17" i="10" s="1"/>
  <c r="M55" i="13"/>
  <c r="M56" i="13"/>
  <c r="R16" i="10" s="1"/>
  <c r="F55" i="13"/>
  <c r="F56" i="13"/>
  <c r="K16" i="10" s="1"/>
  <c r="F57" i="13"/>
  <c r="K17" i="10" s="1"/>
  <c r="O55" i="13"/>
  <c r="O56" i="13"/>
  <c r="T16" i="10" s="1"/>
  <c r="O57" i="13"/>
  <c r="T17" i="10" s="1"/>
  <c r="V55" i="13"/>
  <c r="AC12" i="10"/>
  <c r="AJ8" i="10"/>
  <c r="X8" i="10"/>
  <c r="O18" i="10"/>
  <c r="AL18" i="10"/>
  <c r="M8" i="10"/>
  <c r="Q56" i="13"/>
  <c r="V16" i="10" s="1"/>
  <c r="Q55" i="13"/>
  <c r="Q57" i="13"/>
  <c r="V17" i="10" s="1"/>
  <c r="AM59" i="13"/>
  <c r="AM63" i="13"/>
  <c r="AR22" i="10" s="1"/>
  <c r="Q59" i="13"/>
  <c r="Q63" i="13"/>
  <c r="V12" i="10" s="1"/>
  <c r="AE59" i="13"/>
  <c r="AE63" i="13"/>
  <c r="AJ12" i="10" s="1"/>
  <c r="M59" i="13"/>
  <c r="M63" i="13"/>
  <c r="R22" i="10" s="1"/>
  <c r="L55" i="13"/>
  <c r="L57" i="13"/>
  <c r="Q17" i="10" s="1"/>
  <c r="L56" i="13"/>
  <c r="Q16" i="10" s="1"/>
  <c r="AC7" i="10"/>
  <c r="U18" i="10"/>
  <c r="V63" i="13"/>
  <c r="AA22" i="10" s="1"/>
  <c r="V59" i="13"/>
  <c r="AK18" i="10"/>
  <c r="J55" i="13"/>
  <c r="J57" i="13"/>
  <c r="O17" i="10" s="1"/>
  <c r="J56" i="13"/>
  <c r="O16" i="10" s="1"/>
  <c r="AG55" i="13"/>
  <c r="AG57" i="13"/>
  <c r="AL17" i="10" s="1"/>
  <c r="AG56" i="13"/>
  <c r="AL16" i="10" s="1"/>
  <c r="D57" i="13"/>
  <c r="I7" i="10" s="1"/>
  <c r="D56" i="13"/>
  <c r="I16" i="10" s="1"/>
  <c r="D55" i="13"/>
  <c r="V18" i="10"/>
  <c r="T57" i="13"/>
  <c r="Y17" i="10" s="1"/>
  <c r="T56" i="13"/>
  <c r="Y16" i="10" s="1"/>
  <c r="T55" i="13"/>
  <c r="X6" i="10" l="1"/>
  <c r="AK6" i="10"/>
  <c r="AI6" i="10"/>
  <c r="V6" i="10"/>
  <c r="X12" i="10"/>
  <c r="AK12" i="10"/>
  <c r="AO17" i="10"/>
  <c r="AI12" i="10"/>
  <c r="R6" i="10"/>
  <c r="I6" i="10"/>
  <c r="AJ7" i="10"/>
  <c r="I17" i="10"/>
  <c r="AI7" i="10"/>
  <c r="K12" i="10"/>
  <c r="AC10" i="10"/>
  <c r="AQ12" i="10"/>
  <c r="M7" i="10"/>
  <c r="AL22" i="10"/>
  <c r="T22" i="10"/>
  <c r="V22" i="10"/>
  <c r="P6" i="10"/>
  <c r="T6" i="10"/>
  <c r="U22" i="10"/>
  <c r="AJ6" i="10"/>
  <c r="AK7" i="10"/>
  <c r="Y12" i="10"/>
  <c r="I12" i="10"/>
  <c r="Q60" i="13"/>
  <c r="Q61" i="13"/>
  <c r="Q62" i="13"/>
  <c r="AC11" i="10"/>
  <c r="AO12" i="10"/>
  <c r="AM61" i="13"/>
  <c r="AM62" i="13"/>
  <c r="AM60" i="13"/>
  <c r="H61" i="13"/>
  <c r="H62" i="13"/>
  <c r="H60" i="13"/>
  <c r="M22" i="10"/>
  <c r="M12" i="10"/>
  <c r="Q7" i="10"/>
  <c r="AA6" i="10"/>
  <c r="K6" i="10"/>
  <c r="F60" i="13"/>
  <c r="F62" i="13"/>
  <c r="F61" i="13"/>
  <c r="O60" i="13"/>
  <c r="O62" i="13"/>
  <c r="O61" i="13"/>
  <c r="K7" i="10"/>
  <c r="V60" i="13"/>
  <c r="V62" i="13"/>
  <c r="V61" i="13"/>
  <c r="AA7" i="10"/>
  <c r="X7" i="10"/>
  <c r="AL61" i="13"/>
  <c r="AL62" i="13"/>
  <c r="AL60" i="13"/>
  <c r="AR7" i="10"/>
  <c r="Q12" i="10"/>
  <c r="K62" i="13"/>
  <c r="K60" i="13"/>
  <c r="K61" i="13"/>
  <c r="V7" i="10"/>
  <c r="T62" i="13"/>
  <c r="T60" i="13"/>
  <c r="T61" i="13"/>
  <c r="AJ60" i="13"/>
  <c r="AJ62" i="13"/>
  <c r="AJ61" i="13"/>
  <c r="AG61" i="13"/>
  <c r="AG60" i="13"/>
  <c r="AG62" i="13"/>
  <c r="P60" i="13"/>
  <c r="P61" i="13"/>
  <c r="P62" i="13"/>
  <c r="Y6" i="10"/>
  <c r="AO16" i="10"/>
  <c r="AL7" i="10"/>
  <c r="AJ22" i="10"/>
  <c r="P17" i="10"/>
  <c r="P7" i="10"/>
  <c r="P22" i="10"/>
  <c r="P12" i="10"/>
  <c r="L61" i="13"/>
  <c r="L62" i="13"/>
  <c r="L60" i="13"/>
  <c r="AR12" i="10"/>
  <c r="Q6" i="10"/>
  <c r="M6" i="10"/>
  <c r="AF60" i="13"/>
  <c r="AF61" i="13"/>
  <c r="AF62" i="13"/>
  <c r="O7" i="10"/>
  <c r="O12" i="10"/>
  <c r="AL6" i="10"/>
  <c r="S62" i="13"/>
  <c r="S61" i="13"/>
  <c r="S60" i="13"/>
  <c r="AQ7" i="10"/>
  <c r="AA12" i="10"/>
  <c r="J60" i="13"/>
  <c r="J62" i="13"/>
  <c r="J61" i="13"/>
  <c r="M61" i="13"/>
  <c r="M60" i="13"/>
  <c r="M62" i="13"/>
  <c r="AR6" i="10"/>
  <c r="U7" i="10"/>
  <c r="AQ6" i="10"/>
  <c r="AE61" i="13"/>
  <c r="AE62" i="13"/>
  <c r="AE60" i="13"/>
  <c r="U6" i="10"/>
  <c r="Y7" i="10"/>
  <c r="T7" i="10"/>
  <c r="R12" i="10"/>
  <c r="O6" i="10"/>
  <c r="R7" i="10"/>
  <c r="AD61" i="13"/>
  <c r="AD62" i="13"/>
  <c r="AD60" i="13"/>
  <c r="D62" i="13"/>
  <c r="D61" i="13"/>
  <c r="D60" i="13"/>
  <c r="R21" i="10" l="1"/>
  <c r="R11" i="10"/>
  <c r="AI21" i="10"/>
  <c r="AI11" i="10"/>
  <c r="AL21" i="10"/>
  <c r="AL11" i="10"/>
  <c r="AI20" i="10"/>
  <c r="AI10" i="10"/>
  <c r="AA20" i="10"/>
  <c r="AA10" i="10"/>
  <c r="AA21" i="10"/>
  <c r="AA11" i="10"/>
  <c r="M20" i="10"/>
  <c r="M10" i="10"/>
  <c r="AQ21" i="10"/>
  <c r="AQ11" i="10"/>
  <c r="O20" i="10"/>
  <c r="O10" i="10"/>
  <c r="AL20" i="10"/>
  <c r="AL10" i="10"/>
  <c r="Q21" i="10"/>
  <c r="Q11" i="10"/>
  <c r="AO11" i="10"/>
  <c r="AO21" i="10"/>
  <c r="X21" i="10"/>
  <c r="X11" i="10"/>
  <c r="AR20" i="10"/>
  <c r="AR10" i="10"/>
  <c r="AJ21" i="10"/>
  <c r="AJ11" i="10"/>
  <c r="P20" i="10"/>
  <c r="P10" i="10"/>
  <c r="I21" i="10"/>
  <c r="I11" i="10"/>
  <c r="Q20" i="10"/>
  <c r="Q10" i="10"/>
  <c r="X20" i="10"/>
  <c r="X10" i="10"/>
  <c r="Y21" i="10"/>
  <c r="Y11" i="10"/>
  <c r="K20" i="10"/>
  <c r="K10" i="10"/>
  <c r="V21" i="10"/>
  <c r="V11" i="10"/>
  <c r="U20" i="10"/>
  <c r="U10" i="10"/>
  <c r="O21" i="10"/>
  <c r="O11" i="10"/>
  <c r="AO20" i="10"/>
  <c r="AO10" i="10"/>
  <c r="M21" i="10"/>
  <c r="M11" i="10"/>
  <c r="T20" i="10"/>
  <c r="T10" i="10"/>
  <c r="AK21" i="10"/>
  <c r="AK11" i="10"/>
  <c r="P21" i="10"/>
  <c r="P11" i="10"/>
  <c r="K21" i="10"/>
  <c r="K11" i="10"/>
  <c r="V20" i="10"/>
  <c r="V10" i="10"/>
  <c r="R20" i="10"/>
  <c r="R10" i="10"/>
  <c r="AQ20" i="10"/>
  <c r="AQ10" i="10"/>
  <c r="Y20" i="10"/>
  <c r="Y10" i="10"/>
  <c r="AR21" i="10"/>
  <c r="AR11" i="10"/>
  <c r="T21" i="10"/>
  <c r="T11" i="10"/>
  <c r="AJ20" i="10"/>
  <c r="AJ10" i="10"/>
  <c r="I20" i="10"/>
  <c r="I10" i="10"/>
  <c r="AK20" i="10"/>
  <c r="AK10" i="10"/>
  <c r="U21" i="10"/>
  <c r="U11" i="10"/>
</calcChain>
</file>

<file path=xl/sharedStrings.xml><?xml version="1.0" encoding="utf-8"?>
<sst xmlns="http://schemas.openxmlformats.org/spreadsheetml/2006/main" count="476" uniqueCount="145">
  <si>
    <t>AT</t>
  </si>
  <si>
    <t>BE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</si>
  <si>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</si>
  <si>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</si>
  <si>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</si>
  <si>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</si>
  <si>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</si>
  <si>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</si>
  <si>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</si>
  <si>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</si>
  <si>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</si>
  <si>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</si>
  <si>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</si>
  <si>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NL</t>
  </si>
  <si>
    <t>PL</t>
  </si>
  <si>
    <t>PT</t>
  </si>
  <si>
    <t>SE</t>
  </si>
  <si>
    <t>SK</t>
  </si>
  <si>
    <t>UK</t>
  </si>
  <si>
    <t>NO</t>
  </si>
  <si>
    <t>CH</t>
  </si>
  <si>
    <t>Reversible air-air w/heating</t>
  </si>
  <si>
    <t>H-ground/water</t>
  </si>
  <si>
    <t>Sanitary hot water</t>
  </si>
  <si>
    <t>H-air/water</t>
  </si>
  <si>
    <t>Reversible other</t>
  </si>
  <si>
    <t>Exhaust air</t>
  </si>
  <si>
    <t xml:space="preserve">Source: http://stats.ehpa.org/hp_sales/cockpit/  </t>
  </si>
  <si>
    <t>Simplification</t>
  </si>
  <si>
    <t>AIR</t>
  </si>
  <si>
    <t>GROUND</t>
  </si>
  <si>
    <t xml:space="preserve">AIR REVERSIBLE </t>
  </si>
  <si>
    <t>AIR Sanitary Hot Water</t>
  </si>
  <si>
    <t>Absolute growth per year</t>
  </si>
  <si>
    <t>MARKET</t>
  </si>
  <si>
    <t>Year</t>
  </si>
  <si>
    <t>Pset_PN</t>
  </si>
  <si>
    <t>R_ES-SH-DH_ELC01</t>
  </si>
  <si>
    <t>Electric boiler_SH-WH (DH)</t>
  </si>
  <si>
    <t>R_ES-SH-DH_ELC02</t>
  </si>
  <si>
    <t>Heat Pump Air-to-Air_SH (DH)</t>
  </si>
  <si>
    <t>R_ES-SH-DH_ELC02-ELCspl</t>
  </si>
  <si>
    <t>Backup for Heat Pump Air-to-Air - Electric_SH-WH  (DH)</t>
  </si>
  <si>
    <t>R_ES-SH-DH_ELC02-GASspl</t>
  </si>
  <si>
    <t>Backup for Heat Pump Air-to-Air - Natural Gas boiler_SH-WH  (DH)</t>
  </si>
  <si>
    <t>R_ES-SH-DH_ELC02-BIOspl</t>
  </si>
  <si>
    <t>Backup for Heat Pump Air-to-Air - Biomass boiler_SH-WH  (DH)</t>
  </si>
  <si>
    <t>R_ES-SH-DH_ELC02-SOLspl</t>
  </si>
  <si>
    <t>Backup for Heat Pump Air-to-Air - Solar thermal_SH-WH  (DH)</t>
  </si>
  <si>
    <t>R_ES-SH-DH_ELC04</t>
  </si>
  <si>
    <t>Heat Pump Air-to-Water_SH-WH (DH)</t>
  </si>
  <si>
    <t>R_ES-SH-DH_ELC05</t>
  </si>
  <si>
    <t>Heat Pump Air-to-Water_SH-WH-SC (DH)</t>
  </si>
  <si>
    <t>R_ES-SH-DH_ELC06</t>
  </si>
  <si>
    <t>Heat Pump Ground Source Horizontal_SH-WH (DH)</t>
  </si>
  <si>
    <t>R_ES-SH-DH_ELC07</t>
  </si>
  <si>
    <t>Heat Pump Ground Source Horizontal_SH-WH-SC (DH)</t>
  </si>
  <si>
    <t>R_ES-SH-DH_ELC08</t>
  </si>
  <si>
    <t>Heat Pump Ground Source Vertical_SH-WH (DH)</t>
  </si>
  <si>
    <t>R_ES-SH-DH_ELC09</t>
  </si>
  <si>
    <t>Heat Pump Ground Source Vertical_SH-WH-SC (DH)</t>
  </si>
  <si>
    <t>R_ES-SH-DH_ELC10</t>
  </si>
  <si>
    <t>Heat Pump Groundwater_SH-WH (DH)</t>
  </si>
  <si>
    <t>R_ES-SH-DH_ELC11</t>
  </si>
  <si>
    <t>Heat Pump Groundwater_SH-WH-SC (DH)</t>
  </si>
  <si>
    <t>R_ES-DH-SpHeat, R_ES-DH-WatHeat</t>
  </si>
  <si>
    <t>R_ES-DH-SpHeat, R_ES-DH-SpCool</t>
  </si>
  <si>
    <t>R_ES-DH-SpHeat, R_ES-DH-WatHeat, R_ES-DH-SpCool</t>
  </si>
  <si>
    <t>R_ES-DH-SpHeat,R_ES-DH-WatHeat,R_ES-DH-SpCool</t>
  </si>
  <si>
    <t>~UC_Sets: R_E: AllRegions</t>
  </si>
  <si>
    <t>UC_N</t>
  </si>
  <si>
    <t>UC_Desc</t>
  </si>
  <si>
    <t>UC_CAP</t>
  </si>
  <si>
    <t>UC_RHSRTS~LO~0</t>
  </si>
  <si>
    <t>~UC_T: UC_RHSRTS~LO</t>
  </si>
  <si>
    <t>Tech</t>
  </si>
  <si>
    <t>BG</t>
  </si>
  <si>
    <t>CY</t>
  </si>
  <si>
    <t>EL</t>
  </si>
  <si>
    <t>HR</t>
  </si>
  <si>
    <t>IS</t>
  </si>
  <si>
    <t>LU</t>
  </si>
  <si>
    <t>LV</t>
  </si>
  <si>
    <t>MT</t>
  </si>
  <si>
    <t>RO</t>
  </si>
  <si>
    <t>SI</t>
  </si>
  <si>
    <t>AL</t>
  </si>
  <si>
    <t>BA</t>
  </si>
  <si>
    <t>ME</t>
  </si>
  <si>
    <t>MK</t>
  </si>
  <si>
    <t>RS</t>
  </si>
  <si>
    <t>KS</t>
  </si>
  <si>
    <t>R_ES-SH*ELC06, R_ES-SH*ELC07, R_ES-SH*ELC08, R_ES-SH*ELC09, R_ES-SH*ELC10, R_ES-SH*ELC11, R_ES-SH*ELC-HPG</t>
  </si>
  <si>
    <t>R_ES-SH*ELC02,R_ES-SH*ELC04,R_ES-SH*ELC05,R_ES-SH*ELC-HPA</t>
  </si>
  <si>
    <t>New ELC Techs</t>
  </si>
  <si>
    <t>AIR TOT</t>
  </si>
  <si>
    <t>Flat</t>
  </si>
  <si>
    <t>TimeSlice</t>
  </si>
  <si>
    <t>LimType</t>
  </si>
  <si>
    <t>Attribute</t>
  </si>
  <si>
    <t>AllRegions</t>
  </si>
  <si>
    <t>Pset_CI</t>
  </si>
  <si>
    <t>Pset_CO</t>
  </si>
  <si>
    <t>Cset_CN</t>
  </si>
  <si>
    <t>~TFM_Fill-R: w=Rdw_Stock; Hcol=Region</t>
  </si>
  <si>
    <t>COM_PROJ</t>
  </si>
  <si>
    <t>R_DetH</t>
  </si>
  <si>
    <t>R_Flat</t>
  </si>
  <si>
    <t>R_SDetH</t>
  </si>
  <si>
    <t>NewHouses_and_retrofits</t>
  </si>
  <si>
    <t>-</t>
  </si>
  <si>
    <t>Dwelling type</t>
  </si>
  <si>
    <r>
      <t>Dwelling stock projections</t>
    </r>
    <r>
      <rPr>
        <sz val="11"/>
        <color theme="1"/>
        <rFont val="Calibri"/>
        <family val="2"/>
        <scheme val="minor"/>
      </rPr>
      <t xml:space="preserve"> ('000units)</t>
    </r>
  </si>
  <si>
    <t>All dwellings</t>
  </si>
  <si>
    <t>Detached</t>
  </si>
  <si>
    <t>Semidetached</t>
  </si>
  <si>
    <t>2010-2014</t>
  </si>
  <si>
    <t>AHP</t>
  </si>
  <si>
    <t>GHP</t>
  </si>
  <si>
    <r>
      <t>HP Stock</t>
    </r>
    <r>
      <rPr>
        <sz val="11"/>
        <color theme="1"/>
        <rFont val="Calibri"/>
        <family val="2"/>
        <scheme val="minor"/>
      </rPr>
      <t xml:space="preserve"> (n. of units)</t>
    </r>
  </si>
  <si>
    <r>
      <t>Growth rate</t>
    </r>
    <r>
      <rPr>
        <sz val="11"/>
        <color theme="1"/>
        <rFont val="Calibri"/>
        <family val="2"/>
        <scheme val="minor"/>
      </rPr>
      <t xml:space="preserve"> (p.a.)</t>
    </r>
  </si>
  <si>
    <r>
      <t>HP Stock extrapolation</t>
    </r>
    <r>
      <rPr>
        <sz val="11"/>
        <color theme="1"/>
        <rFont val="Calibri"/>
        <family val="2"/>
        <scheme val="minor"/>
      </rPr>
      <t xml:space="preserve"> (linear) ('000units)</t>
    </r>
  </si>
  <si>
    <r>
      <t>Max HP Stock</t>
    </r>
    <r>
      <rPr>
        <sz val="11"/>
        <rFont val="Calibri"/>
        <family val="2"/>
        <scheme val="minor"/>
      </rPr>
      <t xml:space="preserve"> ('000units)</t>
    </r>
  </si>
  <si>
    <r>
      <t>Max HP shares</t>
    </r>
    <r>
      <rPr>
        <sz val="11"/>
        <rFont val="Calibri"/>
        <family val="2"/>
        <scheme val="minor"/>
      </rPr>
      <t xml:space="preserve"> (% of dwelling)</t>
    </r>
  </si>
  <si>
    <t>Colour legend</t>
  </si>
  <si>
    <t>Referenced data</t>
  </si>
  <si>
    <t>Own calculations</t>
  </si>
  <si>
    <t>Own assumptions</t>
  </si>
  <si>
    <t>UC_RSD_MinCAP-AHP_High</t>
  </si>
  <si>
    <t>UC_RSD_MinCAP-GHP_High</t>
  </si>
  <si>
    <t>Market Air Heat Pumps High</t>
  </si>
  <si>
    <t>Market Ground Heat Pumps High</t>
  </si>
  <si>
    <r>
      <t>2014 HP shares</t>
    </r>
    <r>
      <rPr>
        <sz val="11"/>
        <rFont val="Calibri"/>
        <family val="2"/>
        <scheme val="minor"/>
      </rPr>
      <t xml:space="preserve"> (% of dwelling)</t>
    </r>
  </si>
  <si>
    <t>GHP (minimum 20% for countries without GHP)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</si>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</sst>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#,##0;\-\ #,##0;_-\ &quot;- &quot;"/>
    <numFmt numFmtId="170" formatCode="_-[$€]* #,##0.00_-;\-[$€]* #,##0.00_-;_-[$€]* &quot;-&quot;??_-;_-@_-"/>
    <numFmt numFmtId="171" formatCode="_([$€-2]* #,##0.00_);_([$€-2]* \(#,##0.00\);_([$€-2]* &quot;-&quot;??_)"/>
    <numFmt numFmtId="172" formatCode="0.0%"/>
    <numFmt numFmtId="173" formatCode="\(##\);\(##\)"/>
    <numFmt numFmtId="174" formatCode="_-* #,##0.00\ _€_-;\-* #,##0.00\ _€_-;_-* &quot;-&quot;??\ _€_-;_-@_-"/>
    <numFmt numFmtId="175" formatCode="_-* #,##0.00\ &quot;€&quot;_-;\-* #,##0.00\ &quot;€&quot;_-;_-* &quot;-&quot;??\ &quot;€&quot;_-;_-@_-"/>
    <numFmt numFmtId="176" formatCode="#,##0.0000"/>
    <numFmt numFmtId="177" formatCode="[$-809]General"/>
    <numFmt numFmtId="178" formatCode="&quot; € &quot;#,##0.00&quot; &quot;;&quot; € -&quot;#,##0.00;&quot; €&quot;0&quot; &quot;;@&quot; &quot;"/>
    <numFmt numFmtId="179" formatCode="_-&quot;$&quot;* #,##0.00_-;\-&quot;$&quot;* #,##0.00_-;_-&quot;$&quot;* &quot;-&quot;??_-;_-@_-"/>
    <numFmt numFmtId="180" formatCode="General_)"/>
    <numFmt numFmtId="181" formatCode="0.0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u/>
      <sz val="8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b/>
      <vertAlign val="superscript"/>
      <sz val="12"/>
      <color indexed="54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238"/>
    </font>
    <font>
      <u/>
      <sz val="10"/>
      <color rgb="FF0000FF"/>
      <name val="Arial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darkTrellis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835">
    <xf numFmtId="0" fontId="0" fillId="0" borderId="0"/>
    <xf numFmtId="0" fontId="4" fillId="0" borderId="0"/>
    <xf numFmtId="0" fontId="3" fillId="0" borderId="0" applyNumberFormat="0" applyFont="0" applyFill="0" applyBorder="0" applyProtection="0">
      <alignment horizontal="left" vertical="center" indent="5"/>
    </xf>
    <xf numFmtId="4" fontId="8" fillId="4" borderId="2">
      <alignment horizontal="right" vertical="center"/>
    </xf>
    <xf numFmtId="0" fontId="9" fillId="0" borderId="3">
      <alignment horizontal="left" vertical="center" wrapText="1" indent="2"/>
    </xf>
    <xf numFmtId="167" fontId="3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4" fontId="9" fillId="0" borderId="0" applyBorder="0">
      <alignment horizontal="right" vertical="center"/>
    </xf>
    <xf numFmtId="0" fontId="5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9" fillId="0" borderId="2" applyFill="0" applyBorder="0" applyProtection="0">
      <alignment horizontal="right" vertical="center"/>
    </xf>
    <xf numFmtId="0" fontId="10" fillId="0" borderId="0" applyNumberFormat="0" applyFill="0" applyBorder="0" applyProtection="0">
      <alignment horizontal="left" vertical="center"/>
    </xf>
    <xf numFmtId="0" fontId="3" fillId="6" borderId="0" applyNumberFormat="0" applyFont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166" fontId="1" fillId="0" borderId="0" applyFont="0" applyFill="0" applyBorder="0" applyAlignment="0" applyProtection="0"/>
    <xf numFmtId="0" fontId="3" fillId="0" borderId="0"/>
    <xf numFmtId="0" fontId="14" fillId="11" borderId="0" applyNumberFormat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" fillId="10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6" borderId="0" applyNumberFormat="0" applyBorder="0" applyAlignment="0" applyProtection="0"/>
    <xf numFmtId="0" fontId="14" fillId="18" borderId="0" applyNumberFormat="0" applyBorder="0" applyAlignment="0" applyProtection="0"/>
    <xf numFmtId="0" fontId="14" fillId="11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49" fontId="9" fillId="0" borderId="2" applyNumberFormat="0" applyFont="0" applyFill="0" applyBorder="0" applyProtection="0">
      <alignment horizontal="left" vertical="center" indent="2"/>
    </xf>
    <xf numFmtId="49" fontId="9" fillId="0" borderId="2" applyNumberFormat="0" applyFont="0" applyFill="0" applyBorder="0" applyProtection="0">
      <alignment horizontal="left" vertical="center" indent="2"/>
    </xf>
    <xf numFmtId="0" fontId="3" fillId="0" borderId="0" applyNumberFormat="0" applyFont="0" applyFill="0" applyBorder="0" applyProtection="0">
      <alignment horizontal="left" vertical="center" indent="2"/>
    </xf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5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3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9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6" borderId="0" applyNumberFormat="0" applyBorder="0" applyAlignment="0" applyProtection="0"/>
    <xf numFmtId="0" fontId="14" fillId="21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20" borderId="0" applyNumberFormat="0" applyBorder="0" applyAlignment="0" applyProtection="0"/>
    <xf numFmtId="0" fontId="14" fillId="17" borderId="0" applyNumberFormat="0" applyBorder="0" applyAlignment="0" applyProtection="0"/>
    <xf numFmtId="0" fontId="14" fillId="12" borderId="0" applyNumberFormat="0" applyBorder="0" applyAlignment="0" applyProtection="0"/>
    <xf numFmtId="0" fontId="14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1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14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2" borderId="0" applyNumberFormat="0" applyBorder="0" applyAlignment="0" applyProtection="0"/>
    <xf numFmtId="0" fontId="17" fillId="14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4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1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31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0" fillId="32" borderId="0" applyBorder="0" applyAlignment="0"/>
    <xf numFmtId="4" fontId="10" fillId="32" borderId="0" applyBorder="0" applyAlignment="0"/>
    <xf numFmtId="0" fontId="9" fillId="32" borderId="0" applyBorder="0">
      <alignment horizontal="right" vertical="center"/>
    </xf>
    <xf numFmtId="4" fontId="9" fillId="32" borderId="0" applyBorder="0">
      <alignment horizontal="right" vertical="center"/>
    </xf>
    <xf numFmtId="0" fontId="9" fillId="32" borderId="2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9" fillId="33" borderId="0" applyBorder="0">
      <alignment horizontal="right" vertical="center"/>
    </xf>
    <xf numFmtId="0" fontId="9" fillId="33" borderId="0" applyBorder="0">
      <alignment horizontal="right" vertical="center"/>
    </xf>
    <xf numFmtId="4" fontId="9" fillId="33" borderId="0" applyBorder="0">
      <alignment horizontal="right" vertical="center"/>
    </xf>
    <xf numFmtId="0" fontId="8" fillId="33" borderId="2">
      <alignment horizontal="right" vertical="center"/>
    </xf>
    <xf numFmtId="4" fontId="8" fillId="33" borderId="2">
      <alignment horizontal="right" vertical="center"/>
    </xf>
    <xf numFmtId="0" fontId="8" fillId="33" borderId="5">
      <alignment horizontal="right" vertical="center"/>
    </xf>
    <xf numFmtId="0" fontId="37" fillId="33" borderId="2">
      <alignment horizontal="right" vertical="center"/>
    </xf>
    <xf numFmtId="4" fontId="37" fillId="33" borderId="2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5">
      <alignment horizontal="right" vertical="center"/>
    </xf>
    <xf numFmtId="0" fontId="8" fillId="4" borderId="2">
      <alignment horizontal="right" vertical="center"/>
    </xf>
    <xf numFmtId="4" fontId="8" fillId="4" borderId="2">
      <alignment horizontal="right" vertical="center"/>
    </xf>
    <xf numFmtId="0" fontId="8" fillId="4" borderId="6">
      <alignment horizontal="right" vertical="center"/>
    </xf>
    <xf numFmtId="0" fontId="8" fillId="4" borderId="7">
      <alignment horizontal="right" vertical="center"/>
    </xf>
    <xf numFmtId="4" fontId="8" fillId="4" borderId="7">
      <alignment horizontal="right" vertical="center"/>
    </xf>
    <xf numFmtId="0" fontId="8" fillId="4" borderId="8">
      <alignment horizontal="right" vertical="center"/>
    </xf>
    <xf numFmtId="4" fontId="8" fillId="4" borderId="8">
      <alignment horizontal="right" vertical="center"/>
    </xf>
    <xf numFmtId="0" fontId="17" fillId="27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3" borderId="0" applyNumberFormat="0" applyBorder="0" applyAlignment="0" applyProtection="0"/>
    <xf numFmtId="0" fontId="28" fillId="34" borderId="9" applyNumberFormat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2" fillId="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9" fillId="34" borderId="10" applyNumberFormat="0" applyAlignment="0" applyProtection="0"/>
    <xf numFmtId="4" fontId="10" fillId="0" borderId="11" applyFill="0" applyBorder="0" applyProtection="0">
      <alignment horizontal="right" vertical="center"/>
    </xf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46" fillId="35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19" fillId="34" borderId="10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0" fontId="20" fillId="36" borderId="12" applyNumberFormat="0" applyAlignment="0" applyProtection="0"/>
    <xf numFmtId="49" fontId="3" fillId="32" borderId="13">
      <alignment vertical="top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0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8" fillId="0" borderId="0" applyNumberFormat="0">
      <alignment horizontal="right"/>
    </xf>
    <xf numFmtId="179" fontId="3" fillId="0" borderId="0" applyFont="0" applyFill="0" applyBorder="0" applyAlignment="0" applyProtection="0"/>
    <xf numFmtId="0" fontId="9" fillId="4" borderId="3">
      <alignment horizontal="left" vertical="center" wrapText="1" indent="2"/>
    </xf>
    <xf numFmtId="0" fontId="9" fillId="33" borderId="7">
      <alignment horizontal="left" vertical="center"/>
    </xf>
    <xf numFmtId="0" fontId="8" fillId="0" borderId="14">
      <alignment horizontal="left" vertical="top" wrapText="1"/>
    </xf>
    <xf numFmtId="3" fontId="32" fillId="0" borderId="13">
      <alignment horizontal="right" vertical="top"/>
    </xf>
    <xf numFmtId="0" fontId="26" fillId="18" borderId="10" applyNumberFormat="0" applyAlignment="0" applyProtection="0"/>
    <xf numFmtId="0" fontId="38" fillId="0" borderId="15"/>
    <xf numFmtId="0" fontId="2" fillId="37" borderId="2">
      <alignment horizontal="centerContinuous" vertical="top" wrapText="1"/>
    </xf>
    <xf numFmtId="0" fontId="33" fillId="0" borderId="0">
      <alignment vertical="top" wrapText="1"/>
    </xf>
    <xf numFmtId="0" fontId="29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39" fillId="0" borderId="0">
      <alignment vertical="top"/>
    </xf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14" fillId="0" borderId="0" applyFont="0" applyBorder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7" fontId="53" fillId="0" borderId="0" applyNumberFormat="0" applyBorder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" fillId="7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177" fontId="54" fillId="0" borderId="0" applyNumberFormat="0" applyBorder="0" applyProtection="0">
      <alignment horizontal="center"/>
    </xf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47" fillId="0" borderId="18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3" fillId="0" borderId="17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48" fillId="0" borderId="20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4" fillId="0" borderId="19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49" fillId="0" borderId="22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7" fontId="54" fillId="0" borderId="0" applyNumberFormat="0" applyBorder="0" applyProtection="0">
      <alignment horizontal="center" textRotation="90"/>
    </xf>
    <xf numFmtId="0" fontId="34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5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26" fillId="18" borderId="10" applyNumberFormat="0" applyAlignment="0" applyProtection="0"/>
    <xf numFmtId="0" fontId="9" fillId="0" borderId="2">
      <alignment horizontal="right" vertical="center"/>
    </xf>
    <xf numFmtId="4" fontId="9" fillId="0" borderId="2">
      <alignment horizontal="right" vertical="center"/>
    </xf>
    <xf numFmtId="0" fontId="9" fillId="0" borderId="5">
      <alignment horizontal="right" vertical="center"/>
    </xf>
    <xf numFmtId="1" fontId="40" fillId="33" borderId="0" applyBorder="0">
      <alignment horizontal="right" vertical="center"/>
    </xf>
    <xf numFmtId="0" fontId="3" fillId="38" borderId="2"/>
    <xf numFmtId="0" fontId="34" fillId="0" borderId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30" fillId="0" borderId="24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0" fontId="27" fillId="0" borderId="23" applyNumberFormat="0" applyFill="0" applyAlignment="0" applyProtection="0"/>
    <xf numFmtId="174" fontId="3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" fillId="5" borderId="0" applyNumberFormat="0" applyBorder="0" applyAlignment="0" applyProtection="0"/>
    <xf numFmtId="0" fontId="31" fillId="5" borderId="0" applyNumberFormat="0" applyBorder="0" applyAlignment="0" applyProtection="0"/>
    <xf numFmtId="0" fontId="50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3" fillId="9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0" fontId="14" fillId="0" borderId="0"/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4" fillId="0" borderId="0"/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164" fontId="51" fillId="0" borderId="0">
      <alignment vertical="center"/>
    </xf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2" fontId="51" fillId="0" borderId="0">
      <alignment vertical="center"/>
    </xf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51" fillId="0" borderId="0">
      <alignment vertical="center"/>
    </xf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41" fillId="0" borderId="0"/>
    <xf numFmtId="0" fontId="3" fillId="0" borderId="0"/>
    <xf numFmtId="0" fontId="14" fillId="0" borderId="0"/>
    <xf numFmtId="0" fontId="3" fillId="0" borderId="0"/>
    <xf numFmtId="0" fontId="3" fillId="0" borderId="0">
      <alignment vertical="top"/>
    </xf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177" fontId="55" fillId="0" borderId="0" applyNumberFormat="0" applyBorder="0" applyProtection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4" fillId="0" borderId="0"/>
    <xf numFmtId="0" fontId="1" fillId="0" borderId="0"/>
    <xf numFmtId="0" fontId="3" fillId="0" borderId="0"/>
    <xf numFmtId="0" fontId="1" fillId="0" borderId="0"/>
    <xf numFmtId="4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2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3" fillId="0" borderId="0"/>
    <xf numFmtId="0" fontId="3" fillId="0" borderId="0"/>
    <xf numFmtId="180" fontId="51" fillId="0" borderId="0">
      <alignment vertical="center"/>
    </xf>
    <xf numFmtId="0" fontId="14" fillId="0" borderId="0"/>
    <xf numFmtId="0" fontId="4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3" fillId="0" borderId="0"/>
    <xf numFmtId="0" fontId="4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5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0" fontId="14" fillId="0" borderId="0"/>
    <xf numFmtId="0" fontId="4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7" fontId="56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3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45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14" fillId="0" borderId="0"/>
    <xf numFmtId="0" fontId="1" fillId="0" borderId="0"/>
    <xf numFmtId="4" fontId="9" fillId="0" borderId="2" applyFill="0" applyBorder="0" applyProtection="0">
      <alignment horizontal="right" vertical="center"/>
    </xf>
    <xf numFmtId="4" fontId="9" fillId="0" borderId="0" applyFill="0" applyBorder="0" applyProtection="0">
      <alignment horizontal="right" vertical="center"/>
    </xf>
    <xf numFmtId="0" fontId="9" fillId="0" borderId="2" applyNumberFormat="0" applyFill="0" applyAlignment="0" applyProtection="0"/>
    <xf numFmtId="4" fontId="3" fillId="6" borderId="0" applyNumberFormat="0" applyFont="0" applyBorder="0" applyAlignment="0" applyProtection="0"/>
    <xf numFmtId="0" fontId="52" fillId="0" borderId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0" fontId="14" fillId="16" borderId="25" applyNumberFormat="0" applyFont="0" applyAlignment="0" applyProtection="0"/>
    <xf numFmtId="0" fontId="3" fillId="16" borderId="25" applyNumberFormat="0" applyFont="0" applyAlignment="0" applyProtection="0"/>
    <xf numFmtId="0" fontId="3" fillId="16" borderId="25" applyNumberFormat="0" applyFont="0" applyAlignment="0" applyProtection="0"/>
    <xf numFmtId="173" fontId="36" fillId="0" borderId="0">
      <alignment horizontal="right"/>
    </xf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5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0" fontId="28" fillId="34" borderId="9" applyNumberFormat="0" applyAlignment="0" applyProtection="0"/>
    <xf numFmtId="176" fontId="9" fillId="39" borderId="2" applyNumberFormat="0" applyFont="0" applyBorder="0" applyAlignment="0" applyProtection="0">
      <alignment horizontal="right" vertical="center"/>
    </xf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82">
    <xf numFmtId="0" fontId="0" fillId="0" borderId="0" xfId="0"/>
    <xf numFmtId="1" fontId="0" fillId="0" borderId="0" xfId="0" applyNumberFormat="1"/>
    <xf numFmtId="0" fontId="0" fillId="0" borderId="4" xfId="31" applyFont="1" applyBorder="1"/>
    <xf numFmtId="0" fontId="0" fillId="0" borderId="0" xfId="0" applyFont="1"/>
    <xf numFmtId="0" fontId="0" fillId="0" borderId="0" xfId="31" applyFont="1"/>
    <xf numFmtId="0" fontId="15" fillId="2" borderId="1" xfId="0" applyFont="1" applyFill="1" applyBorder="1"/>
    <xf numFmtId="0" fontId="15" fillId="3" borderId="1" xfId="0" applyFont="1" applyFill="1" applyBorder="1"/>
    <xf numFmtId="0" fontId="60" fillId="0" borderId="0" xfId="0" applyFont="1"/>
    <xf numFmtId="0" fontId="59" fillId="0" borderId="0" xfId="48" applyFont="1" applyAlignment="1">
      <alignment vertical="center"/>
    </xf>
    <xf numFmtId="0" fontId="59" fillId="0" borderId="0" xfId="1" applyFont="1"/>
    <xf numFmtId="181" fontId="0" fillId="0" borderId="0" xfId="0" applyNumberFormat="1" applyFont="1"/>
    <xf numFmtId="0" fontId="61" fillId="0" borderId="0" xfId="0" applyFont="1"/>
    <xf numFmtId="0" fontId="59" fillId="0" borderId="0" xfId="31" applyFont="1" applyBorder="1"/>
    <xf numFmtId="0" fontId="59" fillId="0" borderId="0" xfId="31" applyFont="1" applyBorder="1" applyAlignment="1">
      <alignment wrapText="1"/>
    </xf>
    <xf numFmtId="0" fontId="0" fillId="0" borderId="0" xfId="0" applyFont="1" applyFill="1"/>
    <xf numFmtId="0" fontId="15" fillId="0" borderId="0" xfId="0" applyFont="1" applyFill="1" applyBorder="1"/>
    <xf numFmtId="0" fontId="3" fillId="0" borderId="0" xfId="0" applyFont="1"/>
    <xf numFmtId="0" fontId="0" fillId="0" borderId="0" xfId="0" applyFill="1"/>
    <xf numFmtId="1" fontId="0" fillId="42" borderId="0" xfId="0" applyNumberFormat="1" applyFont="1" applyFill="1" applyBorder="1"/>
    <xf numFmtId="0" fontId="0" fillId="0" borderId="0" xfId="0" applyFont="1" applyBorder="1"/>
    <xf numFmtId="0" fontId="15" fillId="41" borderId="0" xfId="0" applyFont="1" applyFill="1" applyBorder="1"/>
    <xf numFmtId="0" fontId="62" fillId="0" borderId="0" xfId="0" applyFont="1" applyFill="1" applyBorder="1"/>
    <xf numFmtId="1" fontId="0" fillId="0" borderId="0" xfId="0" applyNumberFormat="1" applyFont="1" applyFill="1" applyBorder="1"/>
    <xf numFmtId="0" fontId="61" fillId="0" borderId="0" xfId="0" applyFont="1" applyFill="1"/>
    <xf numFmtId="181" fontId="58" fillId="42" borderId="0" xfId="44" applyNumberFormat="1" applyFont="1" applyFill="1"/>
    <xf numFmtId="0" fontId="0" fillId="40" borderId="0" xfId="0" applyFont="1" applyFill="1"/>
    <xf numFmtId="1" fontId="0" fillId="40" borderId="0" xfId="0" applyNumberFormat="1" applyFont="1" applyFill="1" applyBorder="1"/>
    <xf numFmtId="0" fontId="0" fillId="40" borderId="0" xfId="0" applyFont="1" applyFill="1" applyBorder="1"/>
    <xf numFmtId="0" fontId="0" fillId="40" borderId="4" xfId="0" applyFont="1" applyFill="1" applyBorder="1"/>
    <xf numFmtId="1" fontId="0" fillId="40" borderId="4" xfId="0" applyNumberFormat="1" applyFont="1" applyFill="1" applyBorder="1"/>
    <xf numFmtId="0" fontId="58" fillId="42" borderId="0" xfId="142" applyFont="1" applyFill="1" applyAlignment="1"/>
    <xf numFmtId="0" fontId="58" fillId="42" borderId="0" xfId="142" quotePrefix="1" applyFont="1" applyFill="1" applyAlignment="1">
      <alignment horizontal="right"/>
    </xf>
    <xf numFmtId="0" fontId="58" fillId="42" borderId="4" xfId="142" applyFont="1" applyFill="1" applyBorder="1" applyAlignment="1"/>
    <xf numFmtId="0" fontId="58" fillId="42" borderId="4" xfId="142" quotePrefix="1" applyFont="1" applyFill="1" applyBorder="1" applyAlignment="1">
      <alignment horizontal="right"/>
    </xf>
    <xf numFmtId="181" fontId="58" fillId="42" borderId="4" xfId="44" applyNumberFormat="1" applyFont="1" applyFill="1" applyBorder="1"/>
    <xf numFmtId="1" fontId="0" fillId="40" borderId="0" xfId="0" applyNumberFormat="1" applyFont="1" applyFill="1"/>
    <xf numFmtId="0" fontId="62" fillId="40" borderId="0" xfId="0" applyFont="1" applyFill="1" applyBorder="1"/>
    <xf numFmtId="0" fontId="62" fillId="40" borderId="4" xfId="0" applyFont="1" applyFill="1" applyBorder="1"/>
    <xf numFmtId="0" fontId="63" fillId="43" borderId="1" xfId="0" applyFont="1" applyFill="1" applyBorder="1"/>
    <xf numFmtId="181" fontId="0" fillId="41" borderId="0" xfId="0" applyNumberFormat="1" applyFill="1" applyBorder="1" applyAlignment="1">
      <alignment vertical="center"/>
    </xf>
    <xf numFmtId="0" fontId="58" fillId="41" borderId="0" xfId="142" applyFont="1" applyFill="1" applyAlignment="1">
      <alignment horizontal="right"/>
    </xf>
    <xf numFmtId="0" fontId="57" fillId="41" borderId="0" xfId="142" applyFont="1" applyFill="1"/>
    <xf numFmtId="0" fontId="65" fillId="0" borderId="0" xfId="0" applyFont="1" applyFill="1" applyBorder="1"/>
    <xf numFmtId="0" fontId="59" fillId="41" borderId="0" xfId="0" applyFont="1" applyFill="1" applyBorder="1"/>
    <xf numFmtId="0" fontId="59" fillId="42" borderId="0" xfId="1" applyFont="1" applyFill="1"/>
    <xf numFmtId="0" fontId="59" fillId="42" borderId="0" xfId="1" applyFont="1" applyFill="1" applyBorder="1"/>
    <xf numFmtId="0" fontId="59" fillId="42" borderId="4" xfId="1" applyFont="1" applyFill="1" applyBorder="1"/>
    <xf numFmtId="181" fontId="59" fillId="42" borderId="0" xfId="1" applyNumberFormat="1" applyFont="1" applyFill="1"/>
    <xf numFmtId="181" fontId="59" fillId="42" borderId="4" xfId="1" applyNumberFormat="1" applyFont="1" applyFill="1" applyBorder="1"/>
    <xf numFmtId="1" fontId="59" fillId="42" borderId="0" xfId="0" applyNumberFormat="1" applyFont="1" applyFill="1"/>
    <xf numFmtId="1" fontId="59" fillId="42" borderId="0" xfId="0" applyNumberFormat="1" applyFont="1" applyFill="1" applyBorder="1"/>
    <xf numFmtId="1" fontId="59" fillId="42" borderId="4" xfId="0" applyNumberFormat="1" applyFont="1" applyFill="1" applyBorder="1"/>
    <xf numFmtId="0" fontId="64" fillId="44" borderId="0" xfId="0" applyFont="1" applyFill="1" applyBorder="1" applyAlignment="1">
      <alignment vertical="center"/>
    </xf>
    <xf numFmtId="0" fontId="64" fillId="45" borderId="0" xfId="0" applyFont="1" applyFill="1" applyBorder="1" applyAlignment="1">
      <alignment vertical="center"/>
    </xf>
    <xf numFmtId="1" fontId="0" fillId="0" borderId="0" xfId="0" applyNumberFormat="1" applyFont="1" applyFill="1"/>
    <xf numFmtId="9" fontId="0" fillId="0" borderId="0" xfId="0" applyNumberFormat="1" applyFont="1" applyFill="1"/>
    <xf numFmtId="181" fontId="0" fillId="0" borderId="0" xfId="0" applyNumberFormat="1" applyFont="1" applyFill="1"/>
    <xf numFmtId="0" fontId="0" fillId="0" borderId="0" xfId="0" applyFont="1" applyBorder="1" applyAlignment="1">
      <alignment vertical="center"/>
    </xf>
    <xf numFmtId="9" fontId="62" fillId="41" borderId="0" xfId="44" applyFont="1" applyFill="1" applyBorder="1" applyAlignment="1">
      <alignment vertical="center"/>
    </xf>
    <xf numFmtId="0" fontId="59" fillId="40" borderId="0" xfId="1" applyFont="1" applyFill="1"/>
    <xf numFmtId="181" fontId="0" fillId="40" borderId="0" xfId="0" applyNumberFormat="1" applyFont="1" applyFill="1"/>
    <xf numFmtId="181" fontId="59" fillId="40" borderId="0" xfId="1" applyNumberFormat="1" applyFont="1" applyFill="1"/>
    <xf numFmtId="181" fontId="0" fillId="0" borderId="0" xfId="0" applyNumberFormat="1"/>
    <xf numFmtId="181" fontId="0" fillId="0" borderId="4" xfId="0" applyNumberFormat="1" applyBorder="1"/>
    <xf numFmtId="0" fontId="0" fillId="0" borderId="0" xfId="0" applyBorder="1"/>
    <xf numFmtId="181" fontId="0" fillId="0" borderId="0" xfId="0" applyNumberFormat="1" applyBorder="1"/>
    <xf numFmtId="0" fontId="0" fillId="0" borderId="4" xfId="0" applyBorder="1"/>
    <xf numFmtId="0" fontId="59" fillId="0" borderId="0" xfId="48" applyFont="1" applyBorder="1" applyAlignment="1">
      <alignment vertical="center"/>
    </xf>
    <xf numFmtId="0" fontId="59" fillId="0" borderId="0" xfId="1" applyFont="1" applyBorder="1"/>
    <xf numFmtId="0" fontId="59" fillId="0" borderId="4" xfId="48" applyFont="1" applyBorder="1" applyAlignment="1">
      <alignment vertical="center"/>
    </xf>
    <xf numFmtId="0" fontId="59" fillId="0" borderId="4" xfId="31" applyFont="1" applyBorder="1" applyAlignment="1">
      <alignment wrapText="1"/>
    </xf>
    <xf numFmtId="0" fontId="59" fillId="0" borderId="4" xfId="1" applyFont="1" applyBorder="1"/>
    <xf numFmtId="0" fontId="59" fillId="0" borderId="0" xfId="1" applyFont="1" applyFill="1" applyBorder="1"/>
    <xf numFmtId="0" fontId="0" fillId="0" borderId="4" xfId="0" applyFont="1" applyBorder="1"/>
    <xf numFmtId="0" fontId="59" fillId="0" borderId="4" xfId="31" applyFont="1" applyBorder="1"/>
    <xf numFmtId="0" fontId="59" fillId="0" borderId="4" xfId="1" applyFont="1" applyFill="1" applyBorder="1"/>
    <xf numFmtId="0" fontId="59" fillId="42" borderId="0" xfId="0" applyFont="1" applyFill="1" applyBorder="1"/>
    <xf numFmtId="0" fontId="15" fillId="42" borderId="0" xfId="0" applyFont="1" applyFill="1" applyBorder="1"/>
    <xf numFmtId="9" fontId="62" fillId="42" borderId="0" xfId="44" applyFont="1" applyFill="1" applyBorder="1" applyAlignment="1">
      <alignment vertical="center"/>
    </xf>
    <xf numFmtId="0" fontId="58" fillId="42" borderId="0" xfId="142" applyFont="1" applyFill="1" applyAlignment="1">
      <alignment horizontal="right"/>
    </xf>
    <xf numFmtId="0" fontId="57" fillId="42" borderId="0" xfId="142" applyFont="1" applyFill="1"/>
    <xf numFmtId="9" fontId="59" fillId="42" borderId="0" xfId="44" applyFont="1" applyFill="1"/>
  </cellXfs>
  <cellStyles count="4835">
    <cellStyle name="???????" xfId="50" xr:uid="{00000000-0005-0000-0000-000000000000}"/>
    <cellStyle name="20% - Accent1 10" xfId="46" xr:uid="{00000000-0005-0000-0000-000001000000}"/>
    <cellStyle name="20% - Accent1 11" xfId="49" xr:uid="{00000000-0005-0000-0000-000002000000}"/>
    <cellStyle name="20% - Accent1 12" xfId="51" xr:uid="{00000000-0005-0000-0000-000003000000}"/>
    <cellStyle name="20% - Accent1 13" xfId="52" xr:uid="{00000000-0005-0000-0000-000004000000}"/>
    <cellStyle name="20% - Accent1 14" xfId="53" xr:uid="{00000000-0005-0000-0000-000005000000}"/>
    <cellStyle name="20% - Accent1 15" xfId="54" xr:uid="{00000000-0005-0000-0000-000006000000}"/>
    <cellStyle name="20% - Accent1 16" xfId="55" xr:uid="{00000000-0005-0000-0000-000007000000}"/>
    <cellStyle name="20% - Accent1 17" xfId="56" xr:uid="{00000000-0005-0000-0000-000008000000}"/>
    <cellStyle name="20% - Accent1 18" xfId="57" xr:uid="{00000000-0005-0000-0000-000009000000}"/>
    <cellStyle name="20% - Accent1 19" xfId="58" xr:uid="{00000000-0005-0000-0000-00000A000000}"/>
    <cellStyle name="20% - Accent1 2" xfId="59" xr:uid="{00000000-0005-0000-0000-00000B000000}"/>
    <cellStyle name="20% - Accent1 2 10" xfId="60" xr:uid="{00000000-0005-0000-0000-00000C000000}"/>
    <cellStyle name="20% - Accent1 2 11" xfId="61" xr:uid="{00000000-0005-0000-0000-00000D000000}"/>
    <cellStyle name="20% - Accent1 2 12" xfId="62" xr:uid="{00000000-0005-0000-0000-00000E000000}"/>
    <cellStyle name="20% - Accent1 2 13" xfId="63" xr:uid="{00000000-0005-0000-0000-00000F000000}"/>
    <cellStyle name="20% - Accent1 2 14" xfId="64" xr:uid="{00000000-0005-0000-0000-000010000000}"/>
    <cellStyle name="20% - Accent1 2 15" xfId="65" xr:uid="{00000000-0005-0000-0000-000011000000}"/>
    <cellStyle name="20% - Accent1 2 2" xfId="66" xr:uid="{00000000-0005-0000-0000-000012000000}"/>
    <cellStyle name="20% - Accent1 2 2 2" xfId="67" xr:uid="{00000000-0005-0000-0000-000013000000}"/>
    <cellStyle name="20% - Accent1 2 3" xfId="68" xr:uid="{00000000-0005-0000-0000-000014000000}"/>
    <cellStyle name="20% - Accent1 2 4" xfId="69" xr:uid="{00000000-0005-0000-0000-000015000000}"/>
    <cellStyle name="20% - Accent1 2 5" xfId="70" xr:uid="{00000000-0005-0000-0000-000016000000}"/>
    <cellStyle name="20% - Accent1 2 6" xfId="71" xr:uid="{00000000-0005-0000-0000-000017000000}"/>
    <cellStyle name="20% - Accent1 2 7" xfId="72" xr:uid="{00000000-0005-0000-0000-000018000000}"/>
    <cellStyle name="20% - Accent1 2 8" xfId="73" xr:uid="{00000000-0005-0000-0000-000019000000}"/>
    <cellStyle name="20% - Accent1 2 9" xfId="74" xr:uid="{00000000-0005-0000-0000-00001A000000}"/>
    <cellStyle name="20% - Accent1 20" xfId="75" xr:uid="{00000000-0005-0000-0000-00001B000000}"/>
    <cellStyle name="20% - Accent1 21" xfId="76" xr:uid="{00000000-0005-0000-0000-00001C000000}"/>
    <cellStyle name="20% - Accent1 22" xfId="77" xr:uid="{00000000-0005-0000-0000-00001D000000}"/>
    <cellStyle name="20% - Accent1 23" xfId="78" xr:uid="{00000000-0005-0000-0000-00001E000000}"/>
    <cellStyle name="20% - Accent1 24" xfId="79" xr:uid="{00000000-0005-0000-0000-00001F000000}"/>
    <cellStyle name="20% - Accent1 25" xfId="80" xr:uid="{00000000-0005-0000-0000-000020000000}"/>
    <cellStyle name="20% - Accent1 26" xfId="81" xr:uid="{00000000-0005-0000-0000-000021000000}"/>
    <cellStyle name="20% - Accent1 27" xfId="82" xr:uid="{00000000-0005-0000-0000-000022000000}"/>
    <cellStyle name="20% - Accent1 28" xfId="83" xr:uid="{00000000-0005-0000-0000-000023000000}"/>
    <cellStyle name="20% - Accent1 29" xfId="84" xr:uid="{00000000-0005-0000-0000-000024000000}"/>
    <cellStyle name="20% - Accent1 3" xfId="85" xr:uid="{00000000-0005-0000-0000-000025000000}"/>
    <cellStyle name="20% - Accent1 3 2" xfId="86" xr:uid="{00000000-0005-0000-0000-000026000000}"/>
    <cellStyle name="20% - Accent1 3 3" xfId="87" xr:uid="{00000000-0005-0000-0000-000027000000}"/>
    <cellStyle name="20% - Accent1 30" xfId="88" xr:uid="{00000000-0005-0000-0000-000028000000}"/>
    <cellStyle name="20% - Accent1 31" xfId="89" xr:uid="{00000000-0005-0000-0000-000029000000}"/>
    <cellStyle name="20% - Accent1 32" xfId="90" xr:uid="{00000000-0005-0000-0000-00002A000000}"/>
    <cellStyle name="20% - Accent1 33" xfId="91" xr:uid="{00000000-0005-0000-0000-00002B000000}"/>
    <cellStyle name="20% - Accent1 34" xfId="92" xr:uid="{00000000-0005-0000-0000-00002C000000}"/>
    <cellStyle name="20% - Accent1 35" xfId="93" xr:uid="{00000000-0005-0000-0000-00002D000000}"/>
    <cellStyle name="20% - Accent1 36" xfId="94" xr:uid="{00000000-0005-0000-0000-00002E000000}"/>
    <cellStyle name="20% - Accent1 37" xfId="95" xr:uid="{00000000-0005-0000-0000-00002F000000}"/>
    <cellStyle name="20% - Accent1 38" xfId="96" xr:uid="{00000000-0005-0000-0000-000030000000}"/>
    <cellStyle name="20% - Accent1 39" xfId="97" xr:uid="{00000000-0005-0000-0000-000031000000}"/>
    <cellStyle name="20% - Accent1 4" xfId="98" xr:uid="{00000000-0005-0000-0000-000032000000}"/>
    <cellStyle name="20% - Accent1 4 2" xfId="99" xr:uid="{00000000-0005-0000-0000-000033000000}"/>
    <cellStyle name="20% - Accent1 4 3" xfId="100" xr:uid="{00000000-0005-0000-0000-000034000000}"/>
    <cellStyle name="20% - Accent1 40" xfId="101" xr:uid="{00000000-0005-0000-0000-000035000000}"/>
    <cellStyle name="20% - Accent1 41" xfId="102" xr:uid="{00000000-0005-0000-0000-000036000000}"/>
    <cellStyle name="20% - Accent1 42" xfId="103" xr:uid="{00000000-0005-0000-0000-000037000000}"/>
    <cellStyle name="20% - Accent1 43" xfId="104" xr:uid="{00000000-0005-0000-0000-000038000000}"/>
    <cellStyle name="20% - Accent1 44" xfId="45" xr:uid="{00000000-0005-0000-0000-000039000000}"/>
    <cellStyle name="20% - Accent1 5" xfId="105" xr:uid="{00000000-0005-0000-0000-00003A000000}"/>
    <cellStyle name="20% - Accent1 5 2" xfId="106" xr:uid="{00000000-0005-0000-0000-00003B000000}"/>
    <cellStyle name="20% - Accent1 5 3" xfId="107" xr:uid="{00000000-0005-0000-0000-00003C000000}"/>
    <cellStyle name="20% - Accent1 6" xfId="108" xr:uid="{00000000-0005-0000-0000-00003D000000}"/>
    <cellStyle name="20% - Accent1 6 2" xfId="109" xr:uid="{00000000-0005-0000-0000-00003E000000}"/>
    <cellStyle name="20% - Accent1 6 3" xfId="110" xr:uid="{00000000-0005-0000-0000-00003F000000}"/>
    <cellStyle name="20% - Accent1 7" xfId="111" xr:uid="{00000000-0005-0000-0000-000040000000}"/>
    <cellStyle name="20% - Accent1 7 2" xfId="112" xr:uid="{00000000-0005-0000-0000-000041000000}"/>
    <cellStyle name="20% - Accent1 7 3" xfId="113" xr:uid="{00000000-0005-0000-0000-000042000000}"/>
    <cellStyle name="20% - Accent1 8" xfId="114" xr:uid="{00000000-0005-0000-0000-000043000000}"/>
    <cellStyle name="20% - Accent1 8 2" xfId="115" xr:uid="{00000000-0005-0000-0000-000044000000}"/>
    <cellStyle name="20% - Accent1 8 3" xfId="116" xr:uid="{00000000-0005-0000-0000-000045000000}"/>
    <cellStyle name="20% - Accent1 9" xfId="117" xr:uid="{00000000-0005-0000-0000-000046000000}"/>
    <cellStyle name="20% - Accent2 10" xfId="119" xr:uid="{00000000-0005-0000-0000-000047000000}"/>
    <cellStyle name="20% - Accent2 11" xfId="120" xr:uid="{00000000-0005-0000-0000-000048000000}"/>
    <cellStyle name="20% - Accent2 12" xfId="121" xr:uid="{00000000-0005-0000-0000-000049000000}"/>
    <cellStyle name="20% - Accent2 13" xfId="122" xr:uid="{00000000-0005-0000-0000-00004A000000}"/>
    <cellStyle name="20% - Accent2 14" xfId="123" xr:uid="{00000000-0005-0000-0000-00004B000000}"/>
    <cellStyle name="20% - Accent2 15" xfId="124" xr:uid="{00000000-0005-0000-0000-00004C000000}"/>
    <cellStyle name="20% - Accent2 16" xfId="125" xr:uid="{00000000-0005-0000-0000-00004D000000}"/>
    <cellStyle name="20% - Accent2 17" xfId="126" xr:uid="{00000000-0005-0000-0000-00004E000000}"/>
    <cellStyle name="20% - Accent2 18" xfId="127" xr:uid="{00000000-0005-0000-0000-00004F000000}"/>
    <cellStyle name="20% - Accent2 19" xfId="128" xr:uid="{00000000-0005-0000-0000-000050000000}"/>
    <cellStyle name="20% - Accent2 2" xfId="129" xr:uid="{00000000-0005-0000-0000-000051000000}"/>
    <cellStyle name="20% - Accent2 2 10" xfId="130" xr:uid="{00000000-0005-0000-0000-000052000000}"/>
    <cellStyle name="20% - Accent2 2 11" xfId="131" xr:uid="{00000000-0005-0000-0000-000053000000}"/>
    <cellStyle name="20% - Accent2 2 12" xfId="132" xr:uid="{00000000-0005-0000-0000-000054000000}"/>
    <cellStyle name="20% - Accent2 2 13" xfId="133" xr:uid="{00000000-0005-0000-0000-000055000000}"/>
    <cellStyle name="20% - Accent2 2 14" xfId="134" xr:uid="{00000000-0005-0000-0000-000056000000}"/>
    <cellStyle name="20% - Accent2 2 15" xfId="135" xr:uid="{00000000-0005-0000-0000-000057000000}"/>
    <cellStyle name="20% - Accent2 2 2" xfId="136" xr:uid="{00000000-0005-0000-0000-000058000000}"/>
    <cellStyle name="20% - Accent2 2 2 2" xfId="137" xr:uid="{00000000-0005-0000-0000-000059000000}"/>
    <cellStyle name="20% - Accent2 2 3" xfId="138" xr:uid="{00000000-0005-0000-0000-00005A000000}"/>
    <cellStyle name="20% - Accent2 2 4" xfId="139" xr:uid="{00000000-0005-0000-0000-00005B000000}"/>
    <cellStyle name="20% - Accent2 2 5" xfId="140" xr:uid="{00000000-0005-0000-0000-00005C000000}"/>
    <cellStyle name="20% - Accent2 2 6" xfId="141" xr:uid="{00000000-0005-0000-0000-00005D000000}"/>
    <cellStyle name="20% - Accent2 2 7" xfId="142" xr:uid="{00000000-0005-0000-0000-00005E000000}"/>
    <cellStyle name="20% - Accent2 2 8" xfId="143" xr:uid="{00000000-0005-0000-0000-00005F000000}"/>
    <cellStyle name="20% - Accent2 2 9" xfId="144" xr:uid="{00000000-0005-0000-0000-000060000000}"/>
    <cellStyle name="20% - Accent2 20" xfId="145" xr:uid="{00000000-0005-0000-0000-000061000000}"/>
    <cellStyle name="20% - Accent2 21" xfId="146" xr:uid="{00000000-0005-0000-0000-000062000000}"/>
    <cellStyle name="20% - Accent2 22" xfId="147" xr:uid="{00000000-0005-0000-0000-000063000000}"/>
    <cellStyle name="20% - Accent2 23" xfId="148" xr:uid="{00000000-0005-0000-0000-000064000000}"/>
    <cellStyle name="20% - Accent2 24" xfId="149" xr:uid="{00000000-0005-0000-0000-000065000000}"/>
    <cellStyle name="20% - Accent2 25" xfId="150" xr:uid="{00000000-0005-0000-0000-000066000000}"/>
    <cellStyle name="20% - Accent2 26" xfId="151" xr:uid="{00000000-0005-0000-0000-000067000000}"/>
    <cellStyle name="20% - Accent2 27" xfId="152" xr:uid="{00000000-0005-0000-0000-000068000000}"/>
    <cellStyle name="20% - Accent2 28" xfId="153" xr:uid="{00000000-0005-0000-0000-000069000000}"/>
    <cellStyle name="20% - Accent2 29" xfId="154" xr:uid="{00000000-0005-0000-0000-00006A000000}"/>
    <cellStyle name="20% - Accent2 3" xfId="155" xr:uid="{00000000-0005-0000-0000-00006B000000}"/>
    <cellStyle name="20% - Accent2 3 2" xfId="156" xr:uid="{00000000-0005-0000-0000-00006C000000}"/>
    <cellStyle name="20% - Accent2 3 3" xfId="157" xr:uid="{00000000-0005-0000-0000-00006D000000}"/>
    <cellStyle name="20% - Accent2 30" xfId="158" xr:uid="{00000000-0005-0000-0000-00006E000000}"/>
    <cellStyle name="20% - Accent2 31" xfId="159" xr:uid="{00000000-0005-0000-0000-00006F000000}"/>
    <cellStyle name="20% - Accent2 32" xfId="160" xr:uid="{00000000-0005-0000-0000-000070000000}"/>
    <cellStyle name="20% - Accent2 33" xfId="161" xr:uid="{00000000-0005-0000-0000-000071000000}"/>
    <cellStyle name="20% - Accent2 34" xfId="162" xr:uid="{00000000-0005-0000-0000-000072000000}"/>
    <cellStyle name="20% - Accent2 35" xfId="163" xr:uid="{00000000-0005-0000-0000-000073000000}"/>
    <cellStyle name="20% - Accent2 36" xfId="164" xr:uid="{00000000-0005-0000-0000-000074000000}"/>
    <cellStyle name="20% - Accent2 37" xfId="165" xr:uid="{00000000-0005-0000-0000-000075000000}"/>
    <cellStyle name="20% - Accent2 38" xfId="166" xr:uid="{00000000-0005-0000-0000-000076000000}"/>
    <cellStyle name="20% - Accent2 39" xfId="167" xr:uid="{00000000-0005-0000-0000-000077000000}"/>
    <cellStyle name="20% - Accent2 4" xfId="168" xr:uid="{00000000-0005-0000-0000-000078000000}"/>
    <cellStyle name="20% - Accent2 4 2" xfId="169" xr:uid="{00000000-0005-0000-0000-000079000000}"/>
    <cellStyle name="20% - Accent2 4 3" xfId="170" xr:uid="{00000000-0005-0000-0000-00007A000000}"/>
    <cellStyle name="20% - Accent2 40" xfId="171" xr:uid="{00000000-0005-0000-0000-00007B000000}"/>
    <cellStyle name="20% - Accent2 41" xfId="172" xr:uid="{00000000-0005-0000-0000-00007C000000}"/>
    <cellStyle name="20% - Accent2 42" xfId="173" xr:uid="{00000000-0005-0000-0000-00007D000000}"/>
    <cellStyle name="20% - Accent2 43" xfId="174" xr:uid="{00000000-0005-0000-0000-00007E000000}"/>
    <cellStyle name="20% - Accent2 44" xfId="118" xr:uid="{00000000-0005-0000-0000-00007F000000}"/>
    <cellStyle name="20% - Accent2 5" xfId="175" xr:uid="{00000000-0005-0000-0000-000080000000}"/>
    <cellStyle name="20% - Accent2 5 2" xfId="176" xr:uid="{00000000-0005-0000-0000-000081000000}"/>
    <cellStyle name="20% - Accent2 5 3" xfId="177" xr:uid="{00000000-0005-0000-0000-000082000000}"/>
    <cellStyle name="20% - Accent2 6" xfId="178" xr:uid="{00000000-0005-0000-0000-000083000000}"/>
    <cellStyle name="20% - Accent2 6 2" xfId="179" xr:uid="{00000000-0005-0000-0000-000084000000}"/>
    <cellStyle name="20% - Accent2 6 3" xfId="180" xr:uid="{00000000-0005-0000-0000-000085000000}"/>
    <cellStyle name="20% - Accent2 7" xfId="181" xr:uid="{00000000-0005-0000-0000-000086000000}"/>
    <cellStyle name="20% - Accent2 7 2" xfId="182" xr:uid="{00000000-0005-0000-0000-000087000000}"/>
    <cellStyle name="20% - Accent2 7 3" xfId="183" xr:uid="{00000000-0005-0000-0000-000088000000}"/>
    <cellStyle name="20% - Accent2 8" xfId="184" xr:uid="{00000000-0005-0000-0000-000089000000}"/>
    <cellStyle name="20% - Accent2 8 2" xfId="185" xr:uid="{00000000-0005-0000-0000-00008A000000}"/>
    <cellStyle name="20% - Accent2 8 3" xfId="186" xr:uid="{00000000-0005-0000-0000-00008B000000}"/>
    <cellStyle name="20% - Accent2 9" xfId="187" xr:uid="{00000000-0005-0000-0000-00008C000000}"/>
    <cellStyle name="20% - Accent3 10" xfId="189" xr:uid="{00000000-0005-0000-0000-00008D000000}"/>
    <cellStyle name="20% - Accent3 11" xfId="190" xr:uid="{00000000-0005-0000-0000-00008E000000}"/>
    <cellStyle name="20% - Accent3 12" xfId="191" xr:uid="{00000000-0005-0000-0000-00008F000000}"/>
    <cellStyle name="20% - Accent3 13" xfId="192" xr:uid="{00000000-0005-0000-0000-000090000000}"/>
    <cellStyle name="20% - Accent3 14" xfId="193" xr:uid="{00000000-0005-0000-0000-000091000000}"/>
    <cellStyle name="20% - Accent3 15" xfId="194" xr:uid="{00000000-0005-0000-0000-000092000000}"/>
    <cellStyle name="20% - Accent3 16" xfId="195" xr:uid="{00000000-0005-0000-0000-000093000000}"/>
    <cellStyle name="20% - Accent3 17" xfId="196" xr:uid="{00000000-0005-0000-0000-000094000000}"/>
    <cellStyle name="20% - Accent3 18" xfId="197" xr:uid="{00000000-0005-0000-0000-000095000000}"/>
    <cellStyle name="20% - Accent3 19" xfId="198" xr:uid="{00000000-0005-0000-0000-000096000000}"/>
    <cellStyle name="20% - Accent3 2" xfId="199" xr:uid="{00000000-0005-0000-0000-000097000000}"/>
    <cellStyle name="20% - Accent3 2 10" xfId="200" xr:uid="{00000000-0005-0000-0000-000098000000}"/>
    <cellStyle name="20% - Accent3 2 11" xfId="201" xr:uid="{00000000-0005-0000-0000-000099000000}"/>
    <cellStyle name="20% - Accent3 2 12" xfId="202" xr:uid="{00000000-0005-0000-0000-00009A000000}"/>
    <cellStyle name="20% - Accent3 2 13" xfId="203" xr:uid="{00000000-0005-0000-0000-00009B000000}"/>
    <cellStyle name="20% - Accent3 2 14" xfId="204" xr:uid="{00000000-0005-0000-0000-00009C000000}"/>
    <cellStyle name="20% - Accent3 2 15" xfId="205" xr:uid="{00000000-0005-0000-0000-00009D000000}"/>
    <cellStyle name="20% - Accent3 2 2" xfId="206" xr:uid="{00000000-0005-0000-0000-00009E000000}"/>
    <cellStyle name="20% - Accent3 2 2 2" xfId="207" xr:uid="{00000000-0005-0000-0000-00009F000000}"/>
    <cellStyle name="20% - Accent3 2 3" xfId="208" xr:uid="{00000000-0005-0000-0000-0000A0000000}"/>
    <cellStyle name="20% - Accent3 2 4" xfId="209" xr:uid="{00000000-0005-0000-0000-0000A1000000}"/>
    <cellStyle name="20% - Accent3 2 5" xfId="210" xr:uid="{00000000-0005-0000-0000-0000A2000000}"/>
    <cellStyle name="20% - Accent3 2 6" xfId="211" xr:uid="{00000000-0005-0000-0000-0000A3000000}"/>
    <cellStyle name="20% - Accent3 2 7" xfId="212" xr:uid="{00000000-0005-0000-0000-0000A4000000}"/>
    <cellStyle name="20% - Accent3 2 8" xfId="213" xr:uid="{00000000-0005-0000-0000-0000A5000000}"/>
    <cellStyle name="20% - Accent3 2 9" xfId="214" xr:uid="{00000000-0005-0000-0000-0000A6000000}"/>
    <cellStyle name="20% - Accent3 20" xfId="215" xr:uid="{00000000-0005-0000-0000-0000A7000000}"/>
    <cellStyle name="20% - Accent3 21" xfId="216" xr:uid="{00000000-0005-0000-0000-0000A8000000}"/>
    <cellStyle name="20% - Accent3 22" xfId="217" xr:uid="{00000000-0005-0000-0000-0000A9000000}"/>
    <cellStyle name="20% - Accent3 23" xfId="218" xr:uid="{00000000-0005-0000-0000-0000AA000000}"/>
    <cellStyle name="20% - Accent3 24" xfId="219" xr:uid="{00000000-0005-0000-0000-0000AB000000}"/>
    <cellStyle name="20% - Accent3 25" xfId="220" xr:uid="{00000000-0005-0000-0000-0000AC000000}"/>
    <cellStyle name="20% - Accent3 26" xfId="221" xr:uid="{00000000-0005-0000-0000-0000AD000000}"/>
    <cellStyle name="20% - Accent3 27" xfId="222" xr:uid="{00000000-0005-0000-0000-0000AE000000}"/>
    <cellStyle name="20% - Accent3 28" xfId="223" xr:uid="{00000000-0005-0000-0000-0000AF000000}"/>
    <cellStyle name="20% - Accent3 29" xfId="224" xr:uid="{00000000-0005-0000-0000-0000B0000000}"/>
    <cellStyle name="20% - Accent3 3" xfId="225" xr:uid="{00000000-0005-0000-0000-0000B1000000}"/>
    <cellStyle name="20% - Accent3 3 2" xfId="226" xr:uid="{00000000-0005-0000-0000-0000B2000000}"/>
    <cellStyle name="20% - Accent3 3 3" xfId="227" xr:uid="{00000000-0005-0000-0000-0000B3000000}"/>
    <cellStyle name="20% - Accent3 30" xfId="228" xr:uid="{00000000-0005-0000-0000-0000B4000000}"/>
    <cellStyle name="20% - Accent3 31" xfId="229" xr:uid="{00000000-0005-0000-0000-0000B5000000}"/>
    <cellStyle name="20% - Accent3 32" xfId="230" xr:uid="{00000000-0005-0000-0000-0000B6000000}"/>
    <cellStyle name="20% - Accent3 33" xfId="231" xr:uid="{00000000-0005-0000-0000-0000B7000000}"/>
    <cellStyle name="20% - Accent3 34" xfId="232" xr:uid="{00000000-0005-0000-0000-0000B8000000}"/>
    <cellStyle name="20% - Accent3 35" xfId="233" xr:uid="{00000000-0005-0000-0000-0000B9000000}"/>
    <cellStyle name="20% - Accent3 36" xfId="234" xr:uid="{00000000-0005-0000-0000-0000BA000000}"/>
    <cellStyle name="20% - Accent3 37" xfId="235" xr:uid="{00000000-0005-0000-0000-0000BB000000}"/>
    <cellStyle name="20% - Accent3 38" xfId="236" xr:uid="{00000000-0005-0000-0000-0000BC000000}"/>
    <cellStyle name="20% - Accent3 39" xfId="237" xr:uid="{00000000-0005-0000-0000-0000BD000000}"/>
    <cellStyle name="20% - Accent3 4" xfId="238" xr:uid="{00000000-0005-0000-0000-0000BE000000}"/>
    <cellStyle name="20% - Accent3 4 2" xfId="239" xr:uid="{00000000-0005-0000-0000-0000BF000000}"/>
    <cellStyle name="20% - Accent3 4 3" xfId="240" xr:uid="{00000000-0005-0000-0000-0000C0000000}"/>
    <cellStyle name="20% - Accent3 40" xfId="241" xr:uid="{00000000-0005-0000-0000-0000C1000000}"/>
    <cellStyle name="20% - Accent3 41" xfId="242" xr:uid="{00000000-0005-0000-0000-0000C2000000}"/>
    <cellStyle name="20% - Accent3 42" xfId="243" xr:uid="{00000000-0005-0000-0000-0000C3000000}"/>
    <cellStyle name="20% - Accent3 43" xfId="244" xr:uid="{00000000-0005-0000-0000-0000C4000000}"/>
    <cellStyle name="20% - Accent3 44" xfId="188" xr:uid="{00000000-0005-0000-0000-0000C5000000}"/>
    <cellStyle name="20% - Accent3 5" xfId="245" xr:uid="{00000000-0005-0000-0000-0000C6000000}"/>
    <cellStyle name="20% - Accent3 5 2" xfId="246" xr:uid="{00000000-0005-0000-0000-0000C7000000}"/>
    <cellStyle name="20% - Accent3 5 3" xfId="247" xr:uid="{00000000-0005-0000-0000-0000C8000000}"/>
    <cellStyle name="20% - Accent3 6" xfId="248" xr:uid="{00000000-0005-0000-0000-0000C9000000}"/>
    <cellStyle name="20% - Accent3 6 2" xfId="249" xr:uid="{00000000-0005-0000-0000-0000CA000000}"/>
    <cellStyle name="20% - Accent3 6 3" xfId="250" xr:uid="{00000000-0005-0000-0000-0000CB000000}"/>
    <cellStyle name="20% - Accent3 7" xfId="251" xr:uid="{00000000-0005-0000-0000-0000CC000000}"/>
    <cellStyle name="20% - Accent3 7 2" xfId="252" xr:uid="{00000000-0005-0000-0000-0000CD000000}"/>
    <cellStyle name="20% - Accent3 7 3" xfId="253" xr:uid="{00000000-0005-0000-0000-0000CE000000}"/>
    <cellStyle name="20% - Accent3 8" xfId="254" xr:uid="{00000000-0005-0000-0000-0000CF000000}"/>
    <cellStyle name="20% - Accent3 8 2" xfId="255" xr:uid="{00000000-0005-0000-0000-0000D0000000}"/>
    <cellStyle name="20% - Accent3 8 3" xfId="256" xr:uid="{00000000-0005-0000-0000-0000D1000000}"/>
    <cellStyle name="20% - Accent3 9" xfId="257" xr:uid="{00000000-0005-0000-0000-0000D2000000}"/>
    <cellStyle name="20% - Accent4 10" xfId="259" xr:uid="{00000000-0005-0000-0000-0000D3000000}"/>
    <cellStyle name="20% - Accent4 11" xfId="260" xr:uid="{00000000-0005-0000-0000-0000D4000000}"/>
    <cellStyle name="20% - Accent4 12" xfId="261" xr:uid="{00000000-0005-0000-0000-0000D5000000}"/>
    <cellStyle name="20% - Accent4 13" xfId="262" xr:uid="{00000000-0005-0000-0000-0000D6000000}"/>
    <cellStyle name="20% - Accent4 14" xfId="263" xr:uid="{00000000-0005-0000-0000-0000D7000000}"/>
    <cellStyle name="20% - Accent4 15" xfId="264" xr:uid="{00000000-0005-0000-0000-0000D8000000}"/>
    <cellStyle name="20% - Accent4 16" xfId="265" xr:uid="{00000000-0005-0000-0000-0000D9000000}"/>
    <cellStyle name="20% - Accent4 17" xfId="266" xr:uid="{00000000-0005-0000-0000-0000DA000000}"/>
    <cellStyle name="20% - Accent4 18" xfId="267" xr:uid="{00000000-0005-0000-0000-0000DB000000}"/>
    <cellStyle name="20% - Accent4 19" xfId="268" xr:uid="{00000000-0005-0000-0000-0000DC000000}"/>
    <cellStyle name="20% - Accent4 2" xfId="269" xr:uid="{00000000-0005-0000-0000-0000DD000000}"/>
    <cellStyle name="20% - Accent4 2 10" xfId="270" xr:uid="{00000000-0005-0000-0000-0000DE000000}"/>
    <cellStyle name="20% - Accent4 2 11" xfId="271" xr:uid="{00000000-0005-0000-0000-0000DF000000}"/>
    <cellStyle name="20% - Accent4 2 12" xfId="272" xr:uid="{00000000-0005-0000-0000-0000E0000000}"/>
    <cellStyle name="20% - Accent4 2 13" xfId="273" xr:uid="{00000000-0005-0000-0000-0000E1000000}"/>
    <cellStyle name="20% - Accent4 2 14" xfId="274" xr:uid="{00000000-0005-0000-0000-0000E2000000}"/>
    <cellStyle name="20% - Accent4 2 15" xfId="275" xr:uid="{00000000-0005-0000-0000-0000E3000000}"/>
    <cellStyle name="20% - Accent4 2 2" xfId="276" xr:uid="{00000000-0005-0000-0000-0000E4000000}"/>
    <cellStyle name="20% - Accent4 2 2 2" xfId="277" xr:uid="{00000000-0005-0000-0000-0000E5000000}"/>
    <cellStyle name="20% - Accent4 2 3" xfId="278" xr:uid="{00000000-0005-0000-0000-0000E6000000}"/>
    <cellStyle name="20% - Accent4 2 4" xfId="279" xr:uid="{00000000-0005-0000-0000-0000E7000000}"/>
    <cellStyle name="20% - Accent4 2 5" xfId="280" xr:uid="{00000000-0005-0000-0000-0000E8000000}"/>
    <cellStyle name="20% - Accent4 2 6" xfId="281" xr:uid="{00000000-0005-0000-0000-0000E9000000}"/>
    <cellStyle name="20% - Accent4 2 7" xfId="282" xr:uid="{00000000-0005-0000-0000-0000EA000000}"/>
    <cellStyle name="20% - Accent4 2 8" xfId="283" xr:uid="{00000000-0005-0000-0000-0000EB000000}"/>
    <cellStyle name="20% - Accent4 2 9" xfId="284" xr:uid="{00000000-0005-0000-0000-0000EC000000}"/>
    <cellStyle name="20% - Accent4 20" xfId="285" xr:uid="{00000000-0005-0000-0000-0000ED000000}"/>
    <cellStyle name="20% - Accent4 21" xfId="286" xr:uid="{00000000-0005-0000-0000-0000EE000000}"/>
    <cellStyle name="20% - Accent4 22" xfId="287" xr:uid="{00000000-0005-0000-0000-0000EF000000}"/>
    <cellStyle name="20% - Accent4 23" xfId="288" xr:uid="{00000000-0005-0000-0000-0000F0000000}"/>
    <cellStyle name="20% - Accent4 24" xfId="289" xr:uid="{00000000-0005-0000-0000-0000F1000000}"/>
    <cellStyle name="20% - Accent4 25" xfId="290" xr:uid="{00000000-0005-0000-0000-0000F2000000}"/>
    <cellStyle name="20% - Accent4 26" xfId="291" xr:uid="{00000000-0005-0000-0000-0000F3000000}"/>
    <cellStyle name="20% - Accent4 27" xfId="292" xr:uid="{00000000-0005-0000-0000-0000F4000000}"/>
    <cellStyle name="20% - Accent4 28" xfId="293" xr:uid="{00000000-0005-0000-0000-0000F5000000}"/>
    <cellStyle name="20% - Accent4 29" xfId="294" xr:uid="{00000000-0005-0000-0000-0000F6000000}"/>
    <cellStyle name="20% - Accent4 3" xfId="295" xr:uid="{00000000-0005-0000-0000-0000F7000000}"/>
    <cellStyle name="20% - Accent4 3 2" xfId="296" xr:uid="{00000000-0005-0000-0000-0000F8000000}"/>
    <cellStyle name="20% - Accent4 3 3" xfId="297" xr:uid="{00000000-0005-0000-0000-0000F9000000}"/>
    <cellStyle name="20% - Accent4 30" xfId="298" xr:uid="{00000000-0005-0000-0000-0000FA000000}"/>
    <cellStyle name="20% - Accent4 31" xfId="299" xr:uid="{00000000-0005-0000-0000-0000FB000000}"/>
    <cellStyle name="20% - Accent4 32" xfId="300" xr:uid="{00000000-0005-0000-0000-0000FC000000}"/>
    <cellStyle name="20% - Accent4 33" xfId="301" xr:uid="{00000000-0005-0000-0000-0000FD000000}"/>
    <cellStyle name="20% - Accent4 34" xfId="302" xr:uid="{00000000-0005-0000-0000-0000FE000000}"/>
    <cellStyle name="20% - Accent4 35" xfId="303" xr:uid="{00000000-0005-0000-0000-0000FF000000}"/>
    <cellStyle name="20% - Accent4 36" xfId="304" xr:uid="{00000000-0005-0000-0000-000000010000}"/>
    <cellStyle name="20% - Accent4 37" xfId="305" xr:uid="{00000000-0005-0000-0000-000001010000}"/>
    <cellStyle name="20% - Accent4 38" xfId="306" xr:uid="{00000000-0005-0000-0000-000002010000}"/>
    <cellStyle name="20% - Accent4 39" xfId="307" xr:uid="{00000000-0005-0000-0000-000003010000}"/>
    <cellStyle name="20% - Accent4 4" xfId="308" xr:uid="{00000000-0005-0000-0000-000004010000}"/>
    <cellStyle name="20% - Accent4 4 2" xfId="309" xr:uid="{00000000-0005-0000-0000-000005010000}"/>
    <cellStyle name="20% - Accent4 4 3" xfId="310" xr:uid="{00000000-0005-0000-0000-000006010000}"/>
    <cellStyle name="20% - Accent4 40" xfId="311" xr:uid="{00000000-0005-0000-0000-000007010000}"/>
    <cellStyle name="20% - Accent4 41" xfId="312" xr:uid="{00000000-0005-0000-0000-000008010000}"/>
    <cellStyle name="20% - Accent4 42" xfId="313" xr:uid="{00000000-0005-0000-0000-000009010000}"/>
    <cellStyle name="20% - Accent4 43" xfId="314" xr:uid="{00000000-0005-0000-0000-00000A010000}"/>
    <cellStyle name="20% - Accent4 44" xfId="258" xr:uid="{00000000-0005-0000-0000-00000B010000}"/>
    <cellStyle name="20% - Accent4 5" xfId="315" xr:uid="{00000000-0005-0000-0000-00000C010000}"/>
    <cellStyle name="20% - Accent4 5 2" xfId="316" xr:uid="{00000000-0005-0000-0000-00000D010000}"/>
    <cellStyle name="20% - Accent4 5 3" xfId="317" xr:uid="{00000000-0005-0000-0000-00000E010000}"/>
    <cellStyle name="20% - Accent4 6" xfId="318" xr:uid="{00000000-0005-0000-0000-00000F010000}"/>
    <cellStyle name="20% - Accent4 6 2" xfId="319" xr:uid="{00000000-0005-0000-0000-000010010000}"/>
    <cellStyle name="20% - Accent4 6 3" xfId="320" xr:uid="{00000000-0005-0000-0000-000011010000}"/>
    <cellStyle name="20% - Accent4 7" xfId="321" xr:uid="{00000000-0005-0000-0000-000012010000}"/>
    <cellStyle name="20% - Accent4 7 2" xfId="322" xr:uid="{00000000-0005-0000-0000-000013010000}"/>
    <cellStyle name="20% - Accent4 7 3" xfId="323" xr:uid="{00000000-0005-0000-0000-000014010000}"/>
    <cellStyle name="20% - Accent4 8" xfId="324" xr:uid="{00000000-0005-0000-0000-000015010000}"/>
    <cellStyle name="20% - Accent4 8 2" xfId="325" xr:uid="{00000000-0005-0000-0000-000016010000}"/>
    <cellStyle name="20% - Accent4 8 3" xfId="326" xr:uid="{00000000-0005-0000-0000-000017010000}"/>
    <cellStyle name="20% - Accent4 9" xfId="327" xr:uid="{00000000-0005-0000-0000-000018010000}"/>
    <cellStyle name="20% - Accent5 10" xfId="329" xr:uid="{00000000-0005-0000-0000-000019010000}"/>
    <cellStyle name="20% - Accent5 11" xfId="330" xr:uid="{00000000-0005-0000-0000-00001A010000}"/>
    <cellStyle name="20% - Accent5 12" xfId="331" xr:uid="{00000000-0005-0000-0000-00001B010000}"/>
    <cellStyle name="20% - Accent5 13" xfId="332" xr:uid="{00000000-0005-0000-0000-00001C010000}"/>
    <cellStyle name="20% - Accent5 14" xfId="333" xr:uid="{00000000-0005-0000-0000-00001D010000}"/>
    <cellStyle name="20% - Accent5 15" xfId="334" xr:uid="{00000000-0005-0000-0000-00001E010000}"/>
    <cellStyle name="20% - Accent5 16" xfId="335" xr:uid="{00000000-0005-0000-0000-00001F010000}"/>
    <cellStyle name="20% - Accent5 17" xfId="336" xr:uid="{00000000-0005-0000-0000-000020010000}"/>
    <cellStyle name="20% - Accent5 18" xfId="337" xr:uid="{00000000-0005-0000-0000-000021010000}"/>
    <cellStyle name="20% - Accent5 19" xfId="338" xr:uid="{00000000-0005-0000-0000-000022010000}"/>
    <cellStyle name="20% - Accent5 2" xfId="339" xr:uid="{00000000-0005-0000-0000-000023010000}"/>
    <cellStyle name="20% - Accent5 2 10" xfId="340" xr:uid="{00000000-0005-0000-0000-000024010000}"/>
    <cellStyle name="20% - Accent5 2 11" xfId="341" xr:uid="{00000000-0005-0000-0000-000025010000}"/>
    <cellStyle name="20% - Accent5 2 12" xfId="342" xr:uid="{00000000-0005-0000-0000-000026010000}"/>
    <cellStyle name="20% - Accent5 2 13" xfId="343" xr:uid="{00000000-0005-0000-0000-000027010000}"/>
    <cellStyle name="20% - Accent5 2 14" xfId="344" xr:uid="{00000000-0005-0000-0000-000028010000}"/>
    <cellStyle name="20% - Accent5 2 15" xfId="345" xr:uid="{00000000-0005-0000-0000-000029010000}"/>
    <cellStyle name="20% - Accent5 2 2" xfId="346" xr:uid="{00000000-0005-0000-0000-00002A010000}"/>
    <cellStyle name="20% - Accent5 2 3" xfId="347" xr:uid="{00000000-0005-0000-0000-00002B010000}"/>
    <cellStyle name="20% - Accent5 2 4" xfId="348" xr:uid="{00000000-0005-0000-0000-00002C010000}"/>
    <cellStyle name="20% - Accent5 2 5" xfId="349" xr:uid="{00000000-0005-0000-0000-00002D010000}"/>
    <cellStyle name="20% - Accent5 2 6" xfId="350" xr:uid="{00000000-0005-0000-0000-00002E010000}"/>
    <cellStyle name="20% - Accent5 2 7" xfId="351" xr:uid="{00000000-0005-0000-0000-00002F010000}"/>
    <cellStyle name="20% - Accent5 2 8" xfId="352" xr:uid="{00000000-0005-0000-0000-000030010000}"/>
    <cellStyle name="20% - Accent5 2 9" xfId="353" xr:uid="{00000000-0005-0000-0000-000031010000}"/>
    <cellStyle name="20% - Accent5 20" xfId="354" xr:uid="{00000000-0005-0000-0000-000032010000}"/>
    <cellStyle name="20% - Accent5 21" xfId="355" xr:uid="{00000000-0005-0000-0000-000033010000}"/>
    <cellStyle name="20% - Accent5 22" xfId="356" xr:uid="{00000000-0005-0000-0000-000034010000}"/>
    <cellStyle name="20% - Accent5 23" xfId="357" xr:uid="{00000000-0005-0000-0000-000035010000}"/>
    <cellStyle name="20% - Accent5 24" xfId="358" xr:uid="{00000000-0005-0000-0000-000036010000}"/>
    <cellStyle name="20% - Accent5 25" xfId="359" xr:uid="{00000000-0005-0000-0000-000037010000}"/>
    <cellStyle name="20% - Accent5 26" xfId="360" xr:uid="{00000000-0005-0000-0000-000038010000}"/>
    <cellStyle name="20% - Accent5 27" xfId="361" xr:uid="{00000000-0005-0000-0000-000039010000}"/>
    <cellStyle name="20% - Accent5 28" xfId="362" xr:uid="{00000000-0005-0000-0000-00003A010000}"/>
    <cellStyle name="20% - Accent5 29" xfId="363" xr:uid="{00000000-0005-0000-0000-00003B010000}"/>
    <cellStyle name="20% - Accent5 3" xfId="364" xr:uid="{00000000-0005-0000-0000-00003C010000}"/>
    <cellStyle name="20% - Accent5 30" xfId="365" xr:uid="{00000000-0005-0000-0000-00003D010000}"/>
    <cellStyle name="20% - Accent5 31" xfId="366" xr:uid="{00000000-0005-0000-0000-00003E010000}"/>
    <cellStyle name="20% - Accent5 32" xfId="367" xr:uid="{00000000-0005-0000-0000-00003F010000}"/>
    <cellStyle name="20% - Accent5 33" xfId="368" xr:uid="{00000000-0005-0000-0000-000040010000}"/>
    <cellStyle name="20% - Accent5 34" xfId="369" xr:uid="{00000000-0005-0000-0000-000041010000}"/>
    <cellStyle name="20% - Accent5 35" xfId="370" xr:uid="{00000000-0005-0000-0000-000042010000}"/>
    <cellStyle name="20% - Accent5 36" xfId="371" xr:uid="{00000000-0005-0000-0000-000043010000}"/>
    <cellStyle name="20% - Accent5 37" xfId="372" xr:uid="{00000000-0005-0000-0000-000044010000}"/>
    <cellStyle name="20% - Accent5 38" xfId="373" xr:uid="{00000000-0005-0000-0000-000045010000}"/>
    <cellStyle name="20% - Accent5 39" xfId="374" xr:uid="{00000000-0005-0000-0000-000046010000}"/>
    <cellStyle name="20% - Accent5 4" xfId="375" xr:uid="{00000000-0005-0000-0000-000047010000}"/>
    <cellStyle name="20% - Accent5 40" xfId="376" xr:uid="{00000000-0005-0000-0000-000048010000}"/>
    <cellStyle name="20% - Accent5 41" xfId="377" xr:uid="{00000000-0005-0000-0000-000049010000}"/>
    <cellStyle name="20% - Accent5 42" xfId="378" xr:uid="{00000000-0005-0000-0000-00004A010000}"/>
    <cellStyle name="20% - Accent5 43" xfId="379" xr:uid="{00000000-0005-0000-0000-00004B010000}"/>
    <cellStyle name="20% - Accent5 44" xfId="328" xr:uid="{00000000-0005-0000-0000-00004C010000}"/>
    <cellStyle name="20% - Accent5 5" xfId="380" xr:uid="{00000000-0005-0000-0000-00004D010000}"/>
    <cellStyle name="20% - Accent5 6" xfId="381" xr:uid="{00000000-0005-0000-0000-00004E010000}"/>
    <cellStyle name="20% - Accent5 7" xfId="382" xr:uid="{00000000-0005-0000-0000-00004F010000}"/>
    <cellStyle name="20% - Accent5 8" xfId="383" xr:uid="{00000000-0005-0000-0000-000050010000}"/>
    <cellStyle name="20% - Accent5 9" xfId="384" xr:uid="{00000000-0005-0000-0000-000051010000}"/>
    <cellStyle name="20% - Accent6 10" xfId="386" xr:uid="{00000000-0005-0000-0000-000052010000}"/>
    <cellStyle name="20% - Accent6 11" xfId="387" xr:uid="{00000000-0005-0000-0000-000053010000}"/>
    <cellStyle name="20% - Accent6 12" xfId="388" xr:uid="{00000000-0005-0000-0000-000054010000}"/>
    <cellStyle name="20% - Accent6 13" xfId="389" xr:uid="{00000000-0005-0000-0000-000055010000}"/>
    <cellStyle name="20% - Accent6 14" xfId="390" xr:uid="{00000000-0005-0000-0000-000056010000}"/>
    <cellStyle name="20% - Accent6 15" xfId="391" xr:uid="{00000000-0005-0000-0000-000057010000}"/>
    <cellStyle name="20% - Accent6 16" xfId="392" xr:uid="{00000000-0005-0000-0000-000058010000}"/>
    <cellStyle name="20% - Accent6 17" xfId="393" xr:uid="{00000000-0005-0000-0000-000059010000}"/>
    <cellStyle name="20% - Accent6 18" xfId="394" xr:uid="{00000000-0005-0000-0000-00005A010000}"/>
    <cellStyle name="20% - Accent6 19" xfId="395" xr:uid="{00000000-0005-0000-0000-00005B010000}"/>
    <cellStyle name="20% - Accent6 2" xfId="396" xr:uid="{00000000-0005-0000-0000-00005C010000}"/>
    <cellStyle name="20% - Accent6 2 10" xfId="397" xr:uid="{00000000-0005-0000-0000-00005D010000}"/>
    <cellStyle name="20% - Accent6 2 11" xfId="398" xr:uid="{00000000-0005-0000-0000-00005E010000}"/>
    <cellStyle name="20% - Accent6 2 12" xfId="399" xr:uid="{00000000-0005-0000-0000-00005F010000}"/>
    <cellStyle name="20% - Accent6 2 13" xfId="400" xr:uid="{00000000-0005-0000-0000-000060010000}"/>
    <cellStyle name="20% - Accent6 2 14" xfId="401" xr:uid="{00000000-0005-0000-0000-000061010000}"/>
    <cellStyle name="20% - Accent6 2 15" xfId="402" xr:uid="{00000000-0005-0000-0000-000062010000}"/>
    <cellStyle name="20% - Accent6 2 2" xfId="403" xr:uid="{00000000-0005-0000-0000-000063010000}"/>
    <cellStyle name="20% - Accent6 2 2 2" xfId="404" xr:uid="{00000000-0005-0000-0000-000064010000}"/>
    <cellStyle name="20% - Accent6 2 3" xfId="405" xr:uid="{00000000-0005-0000-0000-000065010000}"/>
    <cellStyle name="20% - Accent6 2 4" xfId="406" xr:uid="{00000000-0005-0000-0000-000066010000}"/>
    <cellStyle name="20% - Accent6 2 5" xfId="407" xr:uid="{00000000-0005-0000-0000-000067010000}"/>
    <cellStyle name="20% - Accent6 2 6" xfId="408" xr:uid="{00000000-0005-0000-0000-000068010000}"/>
    <cellStyle name="20% - Accent6 2 7" xfId="409" xr:uid="{00000000-0005-0000-0000-000069010000}"/>
    <cellStyle name="20% - Accent6 2 8" xfId="410" xr:uid="{00000000-0005-0000-0000-00006A010000}"/>
    <cellStyle name="20% - Accent6 2 9" xfId="411" xr:uid="{00000000-0005-0000-0000-00006B010000}"/>
    <cellStyle name="20% - Accent6 20" xfId="412" xr:uid="{00000000-0005-0000-0000-00006C010000}"/>
    <cellStyle name="20% - Accent6 21" xfId="413" xr:uid="{00000000-0005-0000-0000-00006D010000}"/>
    <cellStyle name="20% - Accent6 22" xfId="414" xr:uid="{00000000-0005-0000-0000-00006E010000}"/>
    <cellStyle name="20% - Accent6 23" xfId="415" xr:uid="{00000000-0005-0000-0000-00006F010000}"/>
    <cellStyle name="20% - Accent6 24" xfId="416" xr:uid="{00000000-0005-0000-0000-000070010000}"/>
    <cellStyle name="20% - Accent6 25" xfId="417" xr:uid="{00000000-0005-0000-0000-000071010000}"/>
    <cellStyle name="20% - Accent6 26" xfId="418" xr:uid="{00000000-0005-0000-0000-000072010000}"/>
    <cellStyle name="20% - Accent6 27" xfId="419" xr:uid="{00000000-0005-0000-0000-000073010000}"/>
    <cellStyle name="20% - Accent6 28" xfId="420" xr:uid="{00000000-0005-0000-0000-000074010000}"/>
    <cellStyle name="20% - Accent6 29" xfId="421" xr:uid="{00000000-0005-0000-0000-000075010000}"/>
    <cellStyle name="20% - Accent6 3" xfId="422" xr:uid="{00000000-0005-0000-0000-000076010000}"/>
    <cellStyle name="20% - Accent6 3 2" xfId="423" xr:uid="{00000000-0005-0000-0000-000077010000}"/>
    <cellStyle name="20% - Accent6 3 3" xfId="424" xr:uid="{00000000-0005-0000-0000-000078010000}"/>
    <cellStyle name="20% - Accent6 30" xfId="425" xr:uid="{00000000-0005-0000-0000-000079010000}"/>
    <cellStyle name="20% - Accent6 31" xfId="426" xr:uid="{00000000-0005-0000-0000-00007A010000}"/>
    <cellStyle name="20% - Accent6 32" xfId="427" xr:uid="{00000000-0005-0000-0000-00007B010000}"/>
    <cellStyle name="20% - Accent6 33" xfId="428" xr:uid="{00000000-0005-0000-0000-00007C010000}"/>
    <cellStyle name="20% - Accent6 34" xfId="429" xr:uid="{00000000-0005-0000-0000-00007D010000}"/>
    <cellStyle name="20% - Accent6 35" xfId="430" xr:uid="{00000000-0005-0000-0000-00007E010000}"/>
    <cellStyle name="20% - Accent6 36" xfId="431" xr:uid="{00000000-0005-0000-0000-00007F010000}"/>
    <cellStyle name="20% - Accent6 37" xfId="432" xr:uid="{00000000-0005-0000-0000-000080010000}"/>
    <cellStyle name="20% - Accent6 38" xfId="433" xr:uid="{00000000-0005-0000-0000-000081010000}"/>
    <cellStyle name="20% - Accent6 39" xfId="434" xr:uid="{00000000-0005-0000-0000-000082010000}"/>
    <cellStyle name="20% - Accent6 4" xfId="435" xr:uid="{00000000-0005-0000-0000-000083010000}"/>
    <cellStyle name="20% - Accent6 4 2" xfId="436" xr:uid="{00000000-0005-0000-0000-000084010000}"/>
    <cellStyle name="20% - Accent6 4 3" xfId="437" xr:uid="{00000000-0005-0000-0000-000085010000}"/>
    <cellStyle name="20% - Accent6 40" xfId="438" xr:uid="{00000000-0005-0000-0000-000086010000}"/>
    <cellStyle name="20% - Accent6 41" xfId="439" xr:uid="{00000000-0005-0000-0000-000087010000}"/>
    <cellStyle name="20% - Accent6 42" xfId="440" xr:uid="{00000000-0005-0000-0000-000088010000}"/>
    <cellStyle name="20% - Accent6 43" xfId="441" xr:uid="{00000000-0005-0000-0000-000089010000}"/>
    <cellStyle name="20% - Accent6 44" xfId="442" xr:uid="{00000000-0005-0000-0000-00008A010000}"/>
    <cellStyle name="20% - Accent6 45" xfId="385" xr:uid="{00000000-0005-0000-0000-00008B010000}"/>
    <cellStyle name="20% - Accent6 5" xfId="443" xr:uid="{00000000-0005-0000-0000-00008C010000}"/>
    <cellStyle name="20% - Accent6 5 2" xfId="444" xr:uid="{00000000-0005-0000-0000-00008D010000}"/>
    <cellStyle name="20% - Accent6 5 3" xfId="445" xr:uid="{00000000-0005-0000-0000-00008E010000}"/>
    <cellStyle name="20% - Accent6 6" xfId="446" xr:uid="{00000000-0005-0000-0000-00008F010000}"/>
    <cellStyle name="20% - Accent6 6 2" xfId="447" xr:uid="{00000000-0005-0000-0000-000090010000}"/>
    <cellStyle name="20% - Accent6 6 3" xfId="448" xr:uid="{00000000-0005-0000-0000-000091010000}"/>
    <cellStyle name="20% - Accent6 7" xfId="449" xr:uid="{00000000-0005-0000-0000-000092010000}"/>
    <cellStyle name="20% - Accent6 7 2" xfId="450" xr:uid="{00000000-0005-0000-0000-000093010000}"/>
    <cellStyle name="20% - Accent6 7 3" xfId="451" xr:uid="{00000000-0005-0000-0000-000094010000}"/>
    <cellStyle name="20% - Accent6 8" xfId="452" xr:uid="{00000000-0005-0000-0000-000095010000}"/>
    <cellStyle name="20% - Accent6 8 2" xfId="453" xr:uid="{00000000-0005-0000-0000-000096010000}"/>
    <cellStyle name="20% - Accent6 8 3" xfId="454" xr:uid="{00000000-0005-0000-0000-000097010000}"/>
    <cellStyle name="20% - Accent6 9" xfId="455" xr:uid="{00000000-0005-0000-0000-000098010000}"/>
    <cellStyle name="20% - Akzent1" xfId="456" xr:uid="{00000000-0005-0000-0000-000099010000}"/>
    <cellStyle name="20% - Akzent2" xfId="457" xr:uid="{00000000-0005-0000-0000-00009A010000}"/>
    <cellStyle name="20% - Akzent3" xfId="458" xr:uid="{00000000-0005-0000-0000-00009B010000}"/>
    <cellStyle name="20% - Akzent4" xfId="459" xr:uid="{00000000-0005-0000-0000-00009C010000}"/>
    <cellStyle name="20% - Akzent5" xfId="460" xr:uid="{00000000-0005-0000-0000-00009D010000}"/>
    <cellStyle name="20% - Akzent6" xfId="461" xr:uid="{00000000-0005-0000-0000-00009E010000}"/>
    <cellStyle name="2x indented GHG Textfiels" xfId="462" xr:uid="{00000000-0005-0000-0000-00009F010000}"/>
    <cellStyle name="2x indented GHG Textfiels 2" xfId="463" xr:uid="{00000000-0005-0000-0000-0000A0010000}"/>
    <cellStyle name="2x indented GHG Textfiels 3" xfId="464" xr:uid="{00000000-0005-0000-0000-0000A1010000}"/>
    <cellStyle name="40% - Accent1 10" xfId="466" xr:uid="{00000000-0005-0000-0000-0000A2010000}"/>
    <cellStyle name="40% - Accent1 11" xfId="467" xr:uid="{00000000-0005-0000-0000-0000A3010000}"/>
    <cellStyle name="40% - Accent1 12" xfId="468" xr:uid="{00000000-0005-0000-0000-0000A4010000}"/>
    <cellStyle name="40% - Accent1 13" xfId="469" xr:uid="{00000000-0005-0000-0000-0000A5010000}"/>
    <cellStyle name="40% - Accent1 14" xfId="470" xr:uid="{00000000-0005-0000-0000-0000A6010000}"/>
    <cellStyle name="40% - Accent1 15" xfId="471" xr:uid="{00000000-0005-0000-0000-0000A7010000}"/>
    <cellStyle name="40% - Accent1 16" xfId="472" xr:uid="{00000000-0005-0000-0000-0000A8010000}"/>
    <cellStyle name="40% - Accent1 17" xfId="473" xr:uid="{00000000-0005-0000-0000-0000A9010000}"/>
    <cellStyle name="40% - Accent1 18" xfId="474" xr:uid="{00000000-0005-0000-0000-0000AA010000}"/>
    <cellStyle name="40% - Accent1 19" xfId="475" xr:uid="{00000000-0005-0000-0000-0000AB010000}"/>
    <cellStyle name="40% - Accent1 2" xfId="476" xr:uid="{00000000-0005-0000-0000-0000AC010000}"/>
    <cellStyle name="40% - Accent1 2 10" xfId="477" xr:uid="{00000000-0005-0000-0000-0000AD010000}"/>
    <cellStyle name="40% - Accent1 2 11" xfId="478" xr:uid="{00000000-0005-0000-0000-0000AE010000}"/>
    <cellStyle name="40% - Accent1 2 12" xfId="479" xr:uid="{00000000-0005-0000-0000-0000AF010000}"/>
    <cellStyle name="40% - Accent1 2 13" xfId="480" xr:uid="{00000000-0005-0000-0000-0000B0010000}"/>
    <cellStyle name="40% - Accent1 2 14" xfId="481" xr:uid="{00000000-0005-0000-0000-0000B1010000}"/>
    <cellStyle name="40% - Accent1 2 15" xfId="482" xr:uid="{00000000-0005-0000-0000-0000B2010000}"/>
    <cellStyle name="40% - Accent1 2 2" xfId="483" xr:uid="{00000000-0005-0000-0000-0000B3010000}"/>
    <cellStyle name="40% - Accent1 2 2 2" xfId="484" xr:uid="{00000000-0005-0000-0000-0000B4010000}"/>
    <cellStyle name="40% - Accent1 2 3" xfId="485" xr:uid="{00000000-0005-0000-0000-0000B5010000}"/>
    <cellStyle name="40% - Accent1 2 4" xfId="486" xr:uid="{00000000-0005-0000-0000-0000B6010000}"/>
    <cellStyle name="40% - Accent1 2 5" xfId="487" xr:uid="{00000000-0005-0000-0000-0000B7010000}"/>
    <cellStyle name="40% - Accent1 2 6" xfId="488" xr:uid="{00000000-0005-0000-0000-0000B8010000}"/>
    <cellStyle name="40% - Accent1 2 7" xfId="489" xr:uid="{00000000-0005-0000-0000-0000B9010000}"/>
    <cellStyle name="40% - Accent1 2 8" xfId="490" xr:uid="{00000000-0005-0000-0000-0000BA010000}"/>
    <cellStyle name="40% - Accent1 2 9" xfId="491" xr:uid="{00000000-0005-0000-0000-0000BB010000}"/>
    <cellStyle name="40% - Accent1 20" xfId="492" xr:uid="{00000000-0005-0000-0000-0000BC010000}"/>
    <cellStyle name="40% - Accent1 21" xfId="493" xr:uid="{00000000-0005-0000-0000-0000BD010000}"/>
    <cellStyle name="40% - Accent1 22" xfId="494" xr:uid="{00000000-0005-0000-0000-0000BE010000}"/>
    <cellStyle name="40% - Accent1 23" xfId="495" xr:uid="{00000000-0005-0000-0000-0000BF010000}"/>
    <cellStyle name="40% - Accent1 24" xfId="496" xr:uid="{00000000-0005-0000-0000-0000C0010000}"/>
    <cellStyle name="40% - Accent1 25" xfId="497" xr:uid="{00000000-0005-0000-0000-0000C1010000}"/>
    <cellStyle name="40% - Accent1 26" xfId="498" xr:uid="{00000000-0005-0000-0000-0000C2010000}"/>
    <cellStyle name="40% - Accent1 27" xfId="499" xr:uid="{00000000-0005-0000-0000-0000C3010000}"/>
    <cellStyle name="40% - Accent1 28" xfId="500" xr:uid="{00000000-0005-0000-0000-0000C4010000}"/>
    <cellStyle name="40% - Accent1 29" xfId="501" xr:uid="{00000000-0005-0000-0000-0000C5010000}"/>
    <cellStyle name="40% - Accent1 3" xfId="502" xr:uid="{00000000-0005-0000-0000-0000C6010000}"/>
    <cellStyle name="40% - Accent1 3 2" xfId="503" xr:uid="{00000000-0005-0000-0000-0000C7010000}"/>
    <cellStyle name="40% - Accent1 3 3" xfId="504" xr:uid="{00000000-0005-0000-0000-0000C8010000}"/>
    <cellStyle name="40% - Accent1 30" xfId="505" xr:uid="{00000000-0005-0000-0000-0000C9010000}"/>
    <cellStyle name="40% - Accent1 31" xfId="506" xr:uid="{00000000-0005-0000-0000-0000CA010000}"/>
    <cellStyle name="40% - Accent1 32" xfId="507" xr:uid="{00000000-0005-0000-0000-0000CB010000}"/>
    <cellStyle name="40% - Accent1 33" xfId="508" xr:uid="{00000000-0005-0000-0000-0000CC010000}"/>
    <cellStyle name="40% - Accent1 34" xfId="509" xr:uid="{00000000-0005-0000-0000-0000CD010000}"/>
    <cellStyle name="40% - Accent1 35" xfId="510" xr:uid="{00000000-0005-0000-0000-0000CE010000}"/>
    <cellStyle name="40% - Accent1 36" xfId="511" xr:uid="{00000000-0005-0000-0000-0000CF010000}"/>
    <cellStyle name="40% - Accent1 37" xfId="512" xr:uid="{00000000-0005-0000-0000-0000D0010000}"/>
    <cellStyle name="40% - Accent1 38" xfId="513" xr:uid="{00000000-0005-0000-0000-0000D1010000}"/>
    <cellStyle name="40% - Accent1 39" xfId="514" xr:uid="{00000000-0005-0000-0000-0000D2010000}"/>
    <cellStyle name="40% - Accent1 4" xfId="515" xr:uid="{00000000-0005-0000-0000-0000D3010000}"/>
    <cellStyle name="40% - Accent1 4 2" xfId="516" xr:uid="{00000000-0005-0000-0000-0000D4010000}"/>
    <cellStyle name="40% - Accent1 4 3" xfId="517" xr:uid="{00000000-0005-0000-0000-0000D5010000}"/>
    <cellStyle name="40% - Accent1 40" xfId="518" xr:uid="{00000000-0005-0000-0000-0000D6010000}"/>
    <cellStyle name="40% - Accent1 41" xfId="519" xr:uid="{00000000-0005-0000-0000-0000D7010000}"/>
    <cellStyle name="40% - Accent1 42" xfId="520" xr:uid="{00000000-0005-0000-0000-0000D8010000}"/>
    <cellStyle name="40% - Accent1 43" xfId="521" xr:uid="{00000000-0005-0000-0000-0000D9010000}"/>
    <cellStyle name="40% - Accent1 44" xfId="465" xr:uid="{00000000-0005-0000-0000-0000DA010000}"/>
    <cellStyle name="40% - Accent1 5" xfId="522" xr:uid="{00000000-0005-0000-0000-0000DB010000}"/>
    <cellStyle name="40% - Accent1 5 2" xfId="523" xr:uid="{00000000-0005-0000-0000-0000DC010000}"/>
    <cellStyle name="40% - Accent1 5 3" xfId="524" xr:uid="{00000000-0005-0000-0000-0000DD010000}"/>
    <cellStyle name="40% - Accent1 6" xfId="525" xr:uid="{00000000-0005-0000-0000-0000DE010000}"/>
    <cellStyle name="40% - Accent1 6 2" xfId="526" xr:uid="{00000000-0005-0000-0000-0000DF010000}"/>
    <cellStyle name="40% - Accent1 6 3" xfId="527" xr:uid="{00000000-0005-0000-0000-0000E0010000}"/>
    <cellStyle name="40% - Accent1 7" xfId="528" xr:uid="{00000000-0005-0000-0000-0000E1010000}"/>
    <cellStyle name="40% - Accent1 7 2" xfId="529" xr:uid="{00000000-0005-0000-0000-0000E2010000}"/>
    <cellStyle name="40% - Accent1 7 3" xfId="530" xr:uid="{00000000-0005-0000-0000-0000E3010000}"/>
    <cellStyle name="40% - Accent1 8" xfId="531" xr:uid="{00000000-0005-0000-0000-0000E4010000}"/>
    <cellStyle name="40% - Accent1 8 2" xfId="532" xr:uid="{00000000-0005-0000-0000-0000E5010000}"/>
    <cellStyle name="40% - Accent1 8 3" xfId="533" xr:uid="{00000000-0005-0000-0000-0000E6010000}"/>
    <cellStyle name="40% - Accent1 9" xfId="534" xr:uid="{00000000-0005-0000-0000-0000E7010000}"/>
    <cellStyle name="40% - Accent2 10" xfId="536" xr:uid="{00000000-0005-0000-0000-0000E8010000}"/>
    <cellStyle name="40% - Accent2 11" xfId="537" xr:uid="{00000000-0005-0000-0000-0000E9010000}"/>
    <cellStyle name="40% - Accent2 12" xfId="538" xr:uid="{00000000-0005-0000-0000-0000EA010000}"/>
    <cellStyle name="40% - Accent2 13" xfId="539" xr:uid="{00000000-0005-0000-0000-0000EB010000}"/>
    <cellStyle name="40% - Accent2 14" xfId="540" xr:uid="{00000000-0005-0000-0000-0000EC010000}"/>
    <cellStyle name="40% - Accent2 15" xfId="541" xr:uid="{00000000-0005-0000-0000-0000ED010000}"/>
    <cellStyle name="40% - Accent2 16" xfId="542" xr:uid="{00000000-0005-0000-0000-0000EE010000}"/>
    <cellStyle name="40% - Accent2 17" xfId="543" xr:uid="{00000000-0005-0000-0000-0000EF010000}"/>
    <cellStyle name="40% - Accent2 18" xfId="544" xr:uid="{00000000-0005-0000-0000-0000F0010000}"/>
    <cellStyle name="40% - Accent2 19" xfId="545" xr:uid="{00000000-0005-0000-0000-0000F1010000}"/>
    <cellStyle name="40% - Accent2 2" xfId="546" xr:uid="{00000000-0005-0000-0000-0000F2010000}"/>
    <cellStyle name="40% - Accent2 2 10" xfId="547" xr:uid="{00000000-0005-0000-0000-0000F3010000}"/>
    <cellStyle name="40% - Accent2 2 11" xfId="548" xr:uid="{00000000-0005-0000-0000-0000F4010000}"/>
    <cellStyle name="40% - Accent2 2 12" xfId="549" xr:uid="{00000000-0005-0000-0000-0000F5010000}"/>
    <cellStyle name="40% - Accent2 2 13" xfId="550" xr:uid="{00000000-0005-0000-0000-0000F6010000}"/>
    <cellStyle name="40% - Accent2 2 14" xfId="551" xr:uid="{00000000-0005-0000-0000-0000F7010000}"/>
    <cellStyle name="40% - Accent2 2 15" xfId="552" xr:uid="{00000000-0005-0000-0000-0000F8010000}"/>
    <cellStyle name="40% - Accent2 2 2" xfId="553" xr:uid="{00000000-0005-0000-0000-0000F9010000}"/>
    <cellStyle name="40% - Accent2 2 3" xfId="554" xr:uid="{00000000-0005-0000-0000-0000FA010000}"/>
    <cellStyle name="40% - Accent2 2 4" xfId="555" xr:uid="{00000000-0005-0000-0000-0000FB010000}"/>
    <cellStyle name="40% - Accent2 2 5" xfId="556" xr:uid="{00000000-0005-0000-0000-0000FC010000}"/>
    <cellStyle name="40% - Accent2 2 6" xfId="557" xr:uid="{00000000-0005-0000-0000-0000FD010000}"/>
    <cellStyle name="40% - Accent2 2 7" xfId="558" xr:uid="{00000000-0005-0000-0000-0000FE010000}"/>
    <cellStyle name="40% - Accent2 2 8" xfId="559" xr:uid="{00000000-0005-0000-0000-0000FF010000}"/>
    <cellStyle name="40% - Accent2 2 9" xfId="560" xr:uid="{00000000-0005-0000-0000-000000020000}"/>
    <cellStyle name="40% - Accent2 20" xfId="561" xr:uid="{00000000-0005-0000-0000-000001020000}"/>
    <cellStyle name="40% - Accent2 21" xfId="562" xr:uid="{00000000-0005-0000-0000-000002020000}"/>
    <cellStyle name="40% - Accent2 22" xfId="563" xr:uid="{00000000-0005-0000-0000-000003020000}"/>
    <cellStyle name="40% - Accent2 23" xfId="564" xr:uid="{00000000-0005-0000-0000-000004020000}"/>
    <cellStyle name="40% - Accent2 24" xfId="565" xr:uid="{00000000-0005-0000-0000-000005020000}"/>
    <cellStyle name="40% - Accent2 25" xfId="566" xr:uid="{00000000-0005-0000-0000-000006020000}"/>
    <cellStyle name="40% - Accent2 26" xfId="567" xr:uid="{00000000-0005-0000-0000-000007020000}"/>
    <cellStyle name="40% - Accent2 27" xfId="568" xr:uid="{00000000-0005-0000-0000-000008020000}"/>
    <cellStyle name="40% - Accent2 28" xfId="569" xr:uid="{00000000-0005-0000-0000-000009020000}"/>
    <cellStyle name="40% - Accent2 29" xfId="570" xr:uid="{00000000-0005-0000-0000-00000A020000}"/>
    <cellStyle name="40% - Accent2 3" xfId="571" xr:uid="{00000000-0005-0000-0000-00000B020000}"/>
    <cellStyle name="40% - Accent2 30" xfId="572" xr:uid="{00000000-0005-0000-0000-00000C020000}"/>
    <cellStyle name="40% - Accent2 31" xfId="573" xr:uid="{00000000-0005-0000-0000-00000D020000}"/>
    <cellStyle name="40% - Accent2 32" xfId="574" xr:uid="{00000000-0005-0000-0000-00000E020000}"/>
    <cellStyle name="40% - Accent2 33" xfId="575" xr:uid="{00000000-0005-0000-0000-00000F020000}"/>
    <cellStyle name="40% - Accent2 34" xfId="576" xr:uid="{00000000-0005-0000-0000-000010020000}"/>
    <cellStyle name="40% - Accent2 35" xfId="577" xr:uid="{00000000-0005-0000-0000-000011020000}"/>
    <cellStyle name="40% - Accent2 36" xfId="578" xr:uid="{00000000-0005-0000-0000-000012020000}"/>
    <cellStyle name="40% - Accent2 37" xfId="579" xr:uid="{00000000-0005-0000-0000-000013020000}"/>
    <cellStyle name="40% - Accent2 38" xfId="580" xr:uid="{00000000-0005-0000-0000-000014020000}"/>
    <cellStyle name="40% - Accent2 39" xfId="581" xr:uid="{00000000-0005-0000-0000-000015020000}"/>
    <cellStyle name="40% - Accent2 4" xfId="582" xr:uid="{00000000-0005-0000-0000-000016020000}"/>
    <cellStyle name="40% - Accent2 40" xfId="583" xr:uid="{00000000-0005-0000-0000-000017020000}"/>
    <cellStyle name="40% - Accent2 41" xfId="584" xr:uid="{00000000-0005-0000-0000-000018020000}"/>
    <cellStyle name="40% - Accent2 42" xfId="585" xr:uid="{00000000-0005-0000-0000-000019020000}"/>
    <cellStyle name="40% - Accent2 43" xfId="586" xr:uid="{00000000-0005-0000-0000-00001A020000}"/>
    <cellStyle name="40% - Accent2 44" xfId="535" xr:uid="{00000000-0005-0000-0000-00001B020000}"/>
    <cellStyle name="40% - Accent2 5" xfId="587" xr:uid="{00000000-0005-0000-0000-00001C020000}"/>
    <cellStyle name="40% - Accent2 6" xfId="588" xr:uid="{00000000-0005-0000-0000-00001D020000}"/>
    <cellStyle name="40% - Accent2 7" xfId="589" xr:uid="{00000000-0005-0000-0000-00001E020000}"/>
    <cellStyle name="40% - Accent2 8" xfId="590" xr:uid="{00000000-0005-0000-0000-00001F020000}"/>
    <cellStyle name="40% - Accent2 9" xfId="591" xr:uid="{00000000-0005-0000-0000-000020020000}"/>
    <cellStyle name="40% - Accent3 10" xfId="593" xr:uid="{00000000-0005-0000-0000-000021020000}"/>
    <cellStyle name="40% - Accent3 11" xfId="594" xr:uid="{00000000-0005-0000-0000-000022020000}"/>
    <cellStyle name="40% - Accent3 12" xfId="595" xr:uid="{00000000-0005-0000-0000-000023020000}"/>
    <cellStyle name="40% - Accent3 13" xfId="596" xr:uid="{00000000-0005-0000-0000-000024020000}"/>
    <cellStyle name="40% - Accent3 14" xfId="597" xr:uid="{00000000-0005-0000-0000-000025020000}"/>
    <cellStyle name="40% - Accent3 15" xfId="598" xr:uid="{00000000-0005-0000-0000-000026020000}"/>
    <cellStyle name="40% - Accent3 16" xfId="599" xr:uid="{00000000-0005-0000-0000-000027020000}"/>
    <cellStyle name="40% - Accent3 17" xfId="600" xr:uid="{00000000-0005-0000-0000-000028020000}"/>
    <cellStyle name="40% - Accent3 18" xfId="601" xr:uid="{00000000-0005-0000-0000-000029020000}"/>
    <cellStyle name="40% - Accent3 19" xfId="602" xr:uid="{00000000-0005-0000-0000-00002A020000}"/>
    <cellStyle name="40% - Accent3 2" xfId="603" xr:uid="{00000000-0005-0000-0000-00002B020000}"/>
    <cellStyle name="40% - Accent3 2 10" xfId="604" xr:uid="{00000000-0005-0000-0000-00002C020000}"/>
    <cellStyle name="40% - Accent3 2 11" xfId="605" xr:uid="{00000000-0005-0000-0000-00002D020000}"/>
    <cellStyle name="40% - Accent3 2 12" xfId="606" xr:uid="{00000000-0005-0000-0000-00002E020000}"/>
    <cellStyle name="40% - Accent3 2 13" xfId="607" xr:uid="{00000000-0005-0000-0000-00002F020000}"/>
    <cellStyle name="40% - Accent3 2 14" xfId="608" xr:uid="{00000000-0005-0000-0000-000030020000}"/>
    <cellStyle name="40% - Accent3 2 15" xfId="609" xr:uid="{00000000-0005-0000-0000-000031020000}"/>
    <cellStyle name="40% - Accent3 2 2" xfId="610" xr:uid="{00000000-0005-0000-0000-000032020000}"/>
    <cellStyle name="40% - Accent3 2 2 2" xfId="611" xr:uid="{00000000-0005-0000-0000-000033020000}"/>
    <cellStyle name="40% - Accent3 2 3" xfId="612" xr:uid="{00000000-0005-0000-0000-000034020000}"/>
    <cellStyle name="40% - Accent3 2 4" xfId="613" xr:uid="{00000000-0005-0000-0000-000035020000}"/>
    <cellStyle name="40% - Accent3 2 5" xfId="614" xr:uid="{00000000-0005-0000-0000-000036020000}"/>
    <cellStyle name="40% - Accent3 2 6" xfId="615" xr:uid="{00000000-0005-0000-0000-000037020000}"/>
    <cellStyle name="40% - Accent3 2 7" xfId="616" xr:uid="{00000000-0005-0000-0000-000038020000}"/>
    <cellStyle name="40% - Accent3 2 8" xfId="617" xr:uid="{00000000-0005-0000-0000-000039020000}"/>
    <cellStyle name="40% - Accent3 2 9" xfId="618" xr:uid="{00000000-0005-0000-0000-00003A020000}"/>
    <cellStyle name="40% - Accent3 20" xfId="619" xr:uid="{00000000-0005-0000-0000-00003B020000}"/>
    <cellStyle name="40% - Accent3 21" xfId="620" xr:uid="{00000000-0005-0000-0000-00003C020000}"/>
    <cellStyle name="40% - Accent3 22" xfId="621" xr:uid="{00000000-0005-0000-0000-00003D020000}"/>
    <cellStyle name="40% - Accent3 23" xfId="622" xr:uid="{00000000-0005-0000-0000-00003E020000}"/>
    <cellStyle name="40% - Accent3 24" xfId="623" xr:uid="{00000000-0005-0000-0000-00003F020000}"/>
    <cellStyle name="40% - Accent3 25" xfId="624" xr:uid="{00000000-0005-0000-0000-000040020000}"/>
    <cellStyle name="40% - Accent3 26" xfId="625" xr:uid="{00000000-0005-0000-0000-000041020000}"/>
    <cellStyle name="40% - Accent3 27" xfId="626" xr:uid="{00000000-0005-0000-0000-000042020000}"/>
    <cellStyle name="40% - Accent3 28" xfId="627" xr:uid="{00000000-0005-0000-0000-000043020000}"/>
    <cellStyle name="40% - Accent3 29" xfId="628" xr:uid="{00000000-0005-0000-0000-000044020000}"/>
    <cellStyle name="40% - Accent3 3" xfId="629" xr:uid="{00000000-0005-0000-0000-000045020000}"/>
    <cellStyle name="40% - Accent3 3 2" xfId="630" xr:uid="{00000000-0005-0000-0000-000046020000}"/>
    <cellStyle name="40% - Accent3 3 3" xfId="631" xr:uid="{00000000-0005-0000-0000-000047020000}"/>
    <cellStyle name="40% - Accent3 30" xfId="632" xr:uid="{00000000-0005-0000-0000-000048020000}"/>
    <cellStyle name="40% - Accent3 31" xfId="633" xr:uid="{00000000-0005-0000-0000-000049020000}"/>
    <cellStyle name="40% - Accent3 32" xfId="634" xr:uid="{00000000-0005-0000-0000-00004A020000}"/>
    <cellStyle name="40% - Accent3 33" xfId="635" xr:uid="{00000000-0005-0000-0000-00004B020000}"/>
    <cellStyle name="40% - Accent3 34" xfId="636" xr:uid="{00000000-0005-0000-0000-00004C020000}"/>
    <cellStyle name="40% - Accent3 35" xfId="637" xr:uid="{00000000-0005-0000-0000-00004D020000}"/>
    <cellStyle name="40% - Accent3 36" xfId="638" xr:uid="{00000000-0005-0000-0000-00004E020000}"/>
    <cellStyle name="40% - Accent3 37" xfId="639" xr:uid="{00000000-0005-0000-0000-00004F020000}"/>
    <cellStyle name="40% - Accent3 38" xfId="640" xr:uid="{00000000-0005-0000-0000-000050020000}"/>
    <cellStyle name="40% - Accent3 39" xfId="641" xr:uid="{00000000-0005-0000-0000-000051020000}"/>
    <cellStyle name="40% - Accent3 4" xfId="642" xr:uid="{00000000-0005-0000-0000-000052020000}"/>
    <cellStyle name="40% - Accent3 4 2" xfId="643" xr:uid="{00000000-0005-0000-0000-000053020000}"/>
    <cellStyle name="40% - Accent3 4 3" xfId="644" xr:uid="{00000000-0005-0000-0000-000054020000}"/>
    <cellStyle name="40% - Accent3 40" xfId="645" xr:uid="{00000000-0005-0000-0000-000055020000}"/>
    <cellStyle name="40% - Accent3 41" xfId="646" xr:uid="{00000000-0005-0000-0000-000056020000}"/>
    <cellStyle name="40% - Accent3 42" xfId="647" xr:uid="{00000000-0005-0000-0000-000057020000}"/>
    <cellStyle name="40% - Accent3 43" xfId="648" xr:uid="{00000000-0005-0000-0000-000058020000}"/>
    <cellStyle name="40% - Accent3 44" xfId="592" xr:uid="{00000000-0005-0000-0000-000059020000}"/>
    <cellStyle name="40% - Accent3 5" xfId="649" xr:uid="{00000000-0005-0000-0000-00005A020000}"/>
    <cellStyle name="40% - Accent3 5 2" xfId="650" xr:uid="{00000000-0005-0000-0000-00005B020000}"/>
    <cellStyle name="40% - Accent3 5 3" xfId="651" xr:uid="{00000000-0005-0000-0000-00005C020000}"/>
    <cellStyle name="40% - Accent3 6" xfId="652" xr:uid="{00000000-0005-0000-0000-00005D020000}"/>
    <cellStyle name="40% - Accent3 6 2" xfId="653" xr:uid="{00000000-0005-0000-0000-00005E020000}"/>
    <cellStyle name="40% - Accent3 6 3" xfId="654" xr:uid="{00000000-0005-0000-0000-00005F020000}"/>
    <cellStyle name="40% - Accent3 7" xfId="655" xr:uid="{00000000-0005-0000-0000-000060020000}"/>
    <cellStyle name="40% - Accent3 7 2" xfId="656" xr:uid="{00000000-0005-0000-0000-000061020000}"/>
    <cellStyle name="40% - Accent3 7 3" xfId="657" xr:uid="{00000000-0005-0000-0000-000062020000}"/>
    <cellStyle name="40% - Accent3 8" xfId="658" xr:uid="{00000000-0005-0000-0000-000063020000}"/>
    <cellStyle name="40% - Accent3 8 2" xfId="659" xr:uid="{00000000-0005-0000-0000-000064020000}"/>
    <cellStyle name="40% - Accent3 8 3" xfId="660" xr:uid="{00000000-0005-0000-0000-000065020000}"/>
    <cellStyle name="40% - Accent3 9" xfId="661" xr:uid="{00000000-0005-0000-0000-000066020000}"/>
    <cellStyle name="40% - Accent4 10" xfId="663" xr:uid="{00000000-0005-0000-0000-000067020000}"/>
    <cellStyle name="40% - Accent4 11" xfId="664" xr:uid="{00000000-0005-0000-0000-000068020000}"/>
    <cellStyle name="40% - Accent4 12" xfId="665" xr:uid="{00000000-0005-0000-0000-000069020000}"/>
    <cellStyle name="40% - Accent4 13" xfId="666" xr:uid="{00000000-0005-0000-0000-00006A020000}"/>
    <cellStyle name="40% - Accent4 14" xfId="667" xr:uid="{00000000-0005-0000-0000-00006B020000}"/>
    <cellStyle name="40% - Accent4 15" xfId="668" xr:uid="{00000000-0005-0000-0000-00006C020000}"/>
    <cellStyle name="40% - Accent4 16" xfId="669" xr:uid="{00000000-0005-0000-0000-00006D020000}"/>
    <cellStyle name="40% - Accent4 17" xfId="670" xr:uid="{00000000-0005-0000-0000-00006E020000}"/>
    <cellStyle name="40% - Accent4 18" xfId="671" xr:uid="{00000000-0005-0000-0000-00006F020000}"/>
    <cellStyle name="40% - Accent4 19" xfId="672" xr:uid="{00000000-0005-0000-0000-000070020000}"/>
    <cellStyle name="40% - Accent4 2" xfId="673" xr:uid="{00000000-0005-0000-0000-000071020000}"/>
    <cellStyle name="40% - Accent4 2 10" xfId="674" xr:uid="{00000000-0005-0000-0000-000072020000}"/>
    <cellStyle name="40% - Accent4 2 11" xfId="675" xr:uid="{00000000-0005-0000-0000-000073020000}"/>
    <cellStyle name="40% - Accent4 2 12" xfId="676" xr:uid="{00000000-0005-0000-0000-000074020000}"/>
    <cellStyle name="40% - Accent4 2 13" xfId="677" xr:uid="{00000000-0005-0000-0000-000075020000}"/>
    <cellStyle name="40% - Accent4 2 14" xfId="678" xr:uid="{00000000-0005-0000-0000-000076020000}"/>
    <cellStyle name="40% - Accent4 2 15" xfId="679" xr:uid="{00000000-0005-0000-0000-000077020000}"/>
    <cellStyle name="40% - Accent4 2 2" xfId="680" xr:uid="{00000000-0005-0000-0000-000078020000}"/>
    <cellStyle name="40% - Accent4 2 2 2" xfId="681" xr:uid="{00000000-0005-0000-0000-000079020000}"/>
    <cellStyle name="40% - Accent4 2 3" xfId="682" xr:uid="{00000000-0005-0000-0000-00007A020000}"/>
    <cellStyle name="40% - Accent4 2 4" xfId="683" xr:uid="{00000000-0005-0000-0000-00007B020000}"/>
    <cellStyle name="40% - Accent4 2 5" xfId="684" xr:uid="{00000000-0005-0000-0000-00007C020000}"/>
    <cellStyle name="40% - Accent4 2 6" xfId="685" xr:uid="{00000000-0005-0000-0000-00007D020000}"/>
    <cellStyle name="40% - Accent4 2 7" xfId="686" xr:uid="{00000000-0005-0000-0000-00007E020000}"/>
    <cellStyle name="40% - Accent4 2 8" xfId="687" xr:uid="{00000000-0005-0000-0000-00007F020000}"/>
    <cellStyle name="40% - Accent4 2 9" xfId="688" xr:uid="{00000000-0005-0000-0000-000080020000}"/>
    <cellStyle name="40% - Accent4 20" xfId="689" xr:uid="{00000000-0005-0000-0000-000081020000}"/>
    <cellStyle name="40% - Accent4 21" xfId="690" xr:uid="{00000000-0005-0000-0000-000082020000}"/>
    <cellStyle name="40% - Accent4 22" xfId="691" xr:uid="{00000000-0005-0000-0000-000083020000}"/>
    <cellStyle name="40% - Accent4 23" xfId="692" xr:uid="{00000000-0005-0000-0000-000084020000}"/>
    <cellStyle name="40% - Accent4 24" xfId="693" xr:uid="{00000000-0005-0000-0000-000085020000}"/>
    <cellStyle name="40% - Accent4 25" xfId="694" xr:uid="{00000000-0005-0000-0000-000086020000}"/>
    <cellStyle name="40% - Accent4 26" xfId="695" xr:uid="{00000000-0005-0000-0000-000087020000}"/>
    <cellStyle name="40% - Accent4 27" xfId="696" xr:uid="{00000000-0005-0000-0000-000088020000}"/>
    <cellStyle name="40% - Accent4 28" xfId="697" xr:uid="{00000000-0005-0000-0000-000089020000}"/>
    <cellStyle name="40% - Accent4 29" xfId="698" xr:uid="{00000000-0005-0000-0000-00008A020000}"/>
    <cellStyle name="40% - Accent4 3" xfId="699" xr:uid="{00000000-0005-0000-0000-00008B020000}"/>
    <cellStyle name="40% - Accent4 3 2" xfId="700" xr:uid="{00000000-0005-0000-0000-00008C020000}"/>
    <cellStyle name="40% - Accent4 3 3" xfId="701" xr:uid="{00000000-0005-0000-0000-00008D020000}"/>
    <cellStyle name="40% - Accent4 30" xfId="702" xr:uid="{00000000-0005-0000-0000-00008E020000}"/>
    <cellStyle name="40% - Accent4 31" xfId="703" xr:uid="{00000000-0005-0000-0000-00008F020000}"/>
    <cellStyle name="40% - Accent4 32" xfId="704" xr:uid="{00000000-0005-0000-0000-000090020000}"/>
    <cellStyle name="40% - Accent4 33" xfId="705" xr:uid="{00000000-0005-0000-0000-000091020000}"/>
    <cellStyle name="40% - Accent4 34" xfId="706" xr:uid="{00000000-0005-0000-0000-000092020000}"/>
    <cellStyle name="40% - Accent4 35" xfId="707" xr:uid="{00000000-0005-0000-0000-000093020000}"/>
    <cellStyle name="40% - Accent4 36" xfId="708" xr:uid="{00000000-0005-0000-0000-000094020000}"/>
    <cellStyle name="40% - Accent4 37" xfId="709" xr:uid="{00000000-0005-0000-0000-000095020000}"/>
    <cellStyle name="40% - Accent4 38" xfId="710" xr:uid="{00000000-0005-0000-0000-000096020000}"/>
    <cellStyle name="40% - Accent4 39" xfId="711" xr:uid="{00000000-0005-0000-0000-000097020000}"/>
    <cellStyle name="40% - Accent4 4" xfId="712" xr:uid="{00000000-0005-0000-0000-000098020000}"/>
    <cellStyle name="40% - Accent4 4 2" xfId="713" xr:uid="{00000000-0005-0000-0000-000099020000}"/>
    <cellStyle name="40% - Accent4 4 3" xfId="714" xr:uid="{00000000-0005-0000-0000-00009A020000}"/>
    <cellStyle name="40% - Accent4 40" xfId="715" xr:uid="{00000000-0005-0000-0000-00009B020000}"/>
    <cellStyle name="40% - Accent4 41" xfId="716" xr:uid="{00000000-0005-0000-0000-00009C020000}"/>
    <cellStyle name="40% - Accent4 42" xfId="717" xr:uid="{00000000-0005-0000-0000-00009D020000}"/>
    <cellStyle name="40% - Accent4 43" xfId="718" xr:uid="{00000000-0005-0000-0000-00009E020000}"/>
    <cellStyle name="40% - Accent4 44" xfId="662" xr:uid="{00000000-0005-0000-0000-00009F020000}"/>
    <cellStyle name="40% - Accent4 5" xfId="719" xr:uid="{00000000-0005-0000-0000-0000A0020000}"/>
    <cellStyle name="40% - Accent4 5 2" xfId="720" xr:uid="{00000000-0005-0000-0000-0000A1020000}"/>
    <cellStyle name="40% - Accent4 5 3" xfId="721" xr:uid="{00000000-0005-0000-0000-0000A2020000}"/>
    <cellStyle name="40% - Accent4 6" xfId="722" xr:uid="{00000000-0005-0000-0000-0000A3020000}"/>
    <cellStyle name="40% - Accent4 6 2" xfId="723" xr:uid="{00000000-0005-0000-0000-0000A4020000}"/>
    <cellStyle name="40% - Accent4 6 3" xfId="724" xr:uid="{00000000-0005-0000-0000-0000A5020000}"/>
    <cellStyle name="40% - Accent4 7" xfId="725" xr:uid="{00000000-0005-0000-0000-0000A6020000}"/>
    <cellStyle name="40% - Accent4 7 2" xfId="726" xr:uid="{00000000-0005-0000-0000-0000A7020000}"/>
    <cellStyle name="40% - Accent4 7 3" xfId="727" xr:uid="{00000000-0005-0000-0000-0000A8020000}"/>
    <cellStyle name="40% - Accent4 8" xfId="728" xr:uid="{00000000-0005-0000-0000-0000A9020000}"/>
    <cellStyle name="40% - Accent4 8 2" xfId="729" xr:uid="{00000000-0005-0000-0000-0000AA020000}"/>
    <cellStyle name="40% - Accent4 8 3" xfId="730" xr:uid="{00000000-0005-0000-0000-0000AB020000}"/>
    <cellStyle name="40% - Accent4 9" xfId="731" xr:uid="{00000000-0005-0000-0000-0000AC020000}"/>
    <cellStyle name="40% - Accent5 10" xfId="733" xr:uid="{00000000-0005-0000-0000-0000AD020000}"/>
    <cellStyle name="40% - Accent5 11" xfId="734" xr:uid="{00000000-0005-0000-0000-0000AE020000}"/>
    <cellStyle name="40% - Accent5 12" xfId="735" xr:uid="{00000000-0005-0000-0000-0000AF020000}"/>
    <cellStyle name="40% - Accent5 13" xfId="736" xr:uid="{00000000-0005-0000-0000-0000B0020000}"/>
    <cellStyle name="40% - Accent5 14" xfId="737" xr:uid="{00000000-0005-0000-0000-0000B1020000}"/>
    <cellStyle name="40% - Accent5 15" xfId="738" xr:uid="{00000000-0005-0000-0000-0000B2020000}"/>
    <cellStyle name="40% - Accent5 16" xfId="739" xr:uid="{00000000-0005-0000-0000-0000B3020000}"/>
    <cellStyle name="40% - Accent5 17" xfId="740" xr:uid="{00000000-0005-0000-0000-0000B4020000}"/>
    <cellStyle name="40% - Accent5 18" xfId="741" xr:uid="{00000000-0005-0000-0000-0000B5020000}"/>
    <cellStyle name="40% - Accent5 19" xfId="742" xr:uid="{00000000-0005-0000-0000-0000B6020000}"/>
    <cellStyle name="40% - Accent5 2" xfId="743" xr:uid="{00000000-0005-0000-0000-0000B7020000}"/>
    <cellStyle name="40% - Accent5 2 10" xfId="744" xr:uid="{00000000-0005-0000-0000-0000B8020000}"/>
    <cellStyle name="40% - Accent5 2 11" xfId="745" xr:uid="{00000000-0005-0000-0000-0000B9020000}"/>
    <cellStyle name="40% - Accent5 2 12" xfId="746" xr:uid="{00000000-0005-0000-0000-0000BA020000}"/>
    <cellStyle name="40% - Accent5 2 13" xfId="747" xr:uid="{00000000-0005-0000-0000-0000BB020000}"/>
    <cellStyle name="40% - Accent5 2 14" xfId="748" xr:uid="{00000000-0005-0000-0000-0000BC020000}"/>
    <cellStyle name="40% - Accent5 2 15" xfId="749" xr:uid="{00000000-0005-0000-0000-0000BD020000}"/>
    <cellStyle name="40% - Accent5 2 2" xfId="750" xr:uid="{00000000-0005-0000-0000-0000BE020000}"/>
    <cellStyle name="40% - Accent5 2 2 2" xfId="751" xr:uid="{00000000-0005-0000-0000-0000BF020000}"/>
    <cellStyle name="40% - Accent5 2 3" xfId="752" xr:uid="{00000000-0005-0000-0000-0000C0020000}"/>
    <cellStyle name="40% - Accent5 2 4" xfId="753" xr:uid="{00000000-0005-0000-0000-0000C1020000}"/>
    <cellStyle name="40% - Accent5 2 5" xfId="754" xr:uid="{00000000-0005-0000-0000-0000C2020000}"/>
    <cellStyle name="40% - Accent5 2 6" xfId="755" xr:uid="{00000000-0005-0000-0000-0000C3020000}"/>
    <cellStyle name="40% - Accent5 2 7" xfId="756" xr:uid="{00000000-0005-0000-0000-0000C4020000}"/>
    <cellStyle name="40% - Accent5 2 8" xfId="757" xr:uid="{00000000-0005-0000-0000-0000C5020000}"/>
    <cellStyle name="40% - Accent5 2 9" xfId="758" xr:uid="{00000000-0005-0000-0000-0000C6020000}"/>
    <cellStyle name="40% - Accent5 20" xfId="759" xr:uid="{00000000-0005-0000-0000-0000C7020000}"/>
    <cellStyle name="40% - Accent5 21" xfId="760" xr:uid="{00000000-0005-0000-0000-0000C8020000}"/>
    <cellStyle name="40% - Accent5 22" xfId="761" xr:uid="{00000000-0005-0000-0000-0000C9020000}"/>
    <cellStyle name="40% - Accent5 23" xfId="762" xr:uid="{00000000-0005-0000-0000-0000CA020000}"/>
    <cellStyle name="40% - Accent5 24" xfId="763" xr:uid="{00000000-0005-0000-0000-0000CB020000}"/>
    <cellStyle name="40% - Accent5 25" xfId="764" xr:uid="{00000000-0005-0000-0000-0000CC020000}"/>
    <cellStyle name="40% - Accent5 26" xfId="765" xr:uid="{00000000-0005-0000-0000-0000CD020000}"/>
    <cellStyle name="40% - Accent5 27" xfId="766" xr:uid="{00000000-0005-0000-0000-0000CE020000}"/>
    <cellStyle name="40% - Accent5 28" xfId="767" xr:uid="{00000000-0005-0000-0000-0000CF020000}"/>
    <cellStyle name="40% - Accent5 29" xfId="768" xr:uid="{00000000-0005-0000-0000-0000D0020000}"/>
    <cellStyle name="40% - Accent5 3" xfId="769" xr:uid="{00000000-0005-0000-0000-0000D1020000}"/>
    <cellStyle name="40% - Accent5 3 2" xfId="770" xr:uid="{00000000-0005-0000-0000-0000D2020000}"/>
    <cellStyle name="40% - Accent5 3 3" xfId="771" xr:uid="{00000000-0005-0000-0000-0000D3020000}"/>
    <cellStyle name="40% - Accent5 30" xfId="772" xr:uid="{00000000-0005-0000-0000-0000D4020000}"/>
    <cellStyle name="40% - Accent5 31" xfId="773" xr:uid="{00000000-0005-0000-0000-0000D5020000}"/>
    <cellStyle name="40% - Accent5 32" xfId="774" xr:uid="{00000000-0005-0000-0000-0000D6020000}"/>
    <cellStyle name="40% - Accent5 33" xfId="775" xr:uid="{00000000-0005-0000-0000-0000D7020000}"/>
    <cellStyle name="40% - Accent5 34" xfId="776" xr:uid="{00000000-0005-0000-0000-0000D8020000}"/>
    <cellStyle name="40% - Accent5 35" xfId="777" xr:uid="{00000000-0005-0000-0000-0000D9020000}"/>
    <cellStyle name="40% - Accent5 36" xfId="778" xr:uid="{00000000-0005-0000-0000-0000DA020000}"/>
    <cellStyle name="40% - Accent5 37" xfId="779" xr:uid="{00000000-0005-0000-0000-0000DB020000}"/>
    <cellStyle name="40% - Accent5 38" xfId="780" xr:uid="{00000000-0005-0000-0000-0000DC020000}"/>
    <cellStyle name="40% - Accent5 39" xfId="781" xr:uid="{00000000-0005-0000-0000-0000DD020000}"/>
    <cellStyle name="40% - Accent5 4" xfId="782" xr:uid="{00000000-0005-0000-0000-0000DE020000}"/>
    <cellStyle name="40% - Accent5 4 2" xfId="783" xr:uid="{00000000-0005-0000-0000-0000DF020000}"/>
    <cellStyle name="40% - Accent5 4 3" xfId="784" xr:uid="{00000000-0005-0000-0000-0000E0020000}"/>
    <cellStyle name="40% - Accent5 40" xfId="785" xr:uid="{00000000-0005-0000-0000-0000E1020000}"/>
    <cellStyle name="40% - Accent5 41" xfId="786" xr:uid="{00000000-0005-0000-0000-0000E2020000}"/>
    <cellStyle name="40% - Accent5 42" xfId="787" xr:uid="{00000000-0005-0000-0000-0000E3020000}"/>
    <cellStyle name="40% - Accent5 43" xfId="788" xr:uid="{00000000-0005-0000-0000-0000E4020000}"/>
    <cellStyle name="40% - Accent5 44" xfId="732" xr:uid="{00000000-0005-0000-0000-0000E5020000}"/>
    <cellStyle name="40% - Accent5 5" xfId="789" xr:uid="{00000000-0005-0000-0000-0000E6020000}"/>
    <cellStyle name="40% - Accent5 5 2" xfId="790" xr:uid="{00000000-0005-0000-0000-0000E7020000}"/>
    <cellStyle name="40% - Accent5 5 3" xfId="791" xr:uid="{00000000-0005-0000-0000-0000E8020000}"/>
    <cellStyle name="40% - Accent5 6" xfId="792" xr:uid="{00000000-0005-0000-0000-0000E9020000}"/>
    <cellStyle name="40% - Accent5 6 2" xfId="793" xr:uid="{00000000-0005-0000-0000-0000EA020000}"/>
    <cellStyle name="40% - Accent5 6 3" xfId="794" xr:uid="{00000000-0005-0000-0000-0000EB020000}"/>
    <cellStyle name="40% - Accent5 7" xfId="795" xr:uid="{00000000-0005-0000-0000-0000EC020000}"/>
    <cellStyle name="40% - Accent5 7 2" xfId="796" xr:uid="{00000000-0005-0000-0000-0000ED020000}"/>
    <cellStyle name="40% - Accent5 7 3" xfId="797" xr:uid="{00000000-0005-0000-0000-0000EE020000}"/>
    <cellStyle name="40% - Accent5 8" xfId="798" xr:uid="{00000000-0005-0000-0000-0000EF020000}"/>
    <cellStyle name="40% - Accent5 8 2" xfId="799" xr:uid="{00000000-0005-0000-0000-0000F0020000}"/>
    <cellStyle name="40% - Accent5 8 3" xfId="800" xr:uid="{00000000-0005-0000-0000-0000F1020000}"/>
    <cellStyle name="40% - Accent5 9" xfId="801" xr:uid="{00000000-0005-0000-0000-0000F2020000}"/>
    <cellStyle name="40% - Accent6 10" xfId="803" xr:uid="{00000000-0005-0000-0000-0000F3020000}"/>
    <cellStyle name="40% - Accent6 11" xfId="804" xr:uid="{00000000-0005-0000-0000-0000F4020000}"/>
    <cellStyle name="40% - Accent6 12" xfId="805" xr:uid="{00000000-0005-0000-0000-0000F5020000}"/>
    <cellStyle name="40% - Accent6 13" xfId="806" xr:uid="{00000000-0005-0000-0000-0000F6020000}"/>
    <cellStyle name="40% - Accent6 14" xfId="807" xr:uid="{00000000-0005-0000-0000-0000F7020000}"/>
    <cellStyle name="40% - Accent6 15" xfId="808" xr:uid="{00000000-0005-0000-0000-0000F8020000}"/>
    <cellStyle name="40% - Accent6 16" xfId="809" xr:uid="{00000000-0005-0000-0000-0000F9020000}"/>
    <cellStyle name="40% - Accent6 17" xfId="810" xr:uid="{00000000-0005-0000-0000-0000FA020000}"/>
    <cellStyle name="40% - Accent6 18" xfId="811" xr:uid="{00000000-0005-0000-0000-0000FB020000}"/>
    <cellStyle name="40% - Accent6 19" xfId="812" xr:uid="{00000000-0005-0000-0000-0000FC020000}"/>
    <cellStyle name="40% - Accent6 2" xfId="813" xr:uid="{00000000-0005-0000-0000-0000FD020000}"/>
    <cellStyle name="40% - Accent6 2 10" xfId="814" xr:uid="{00000000-0005-0000-0000-0000FE020000}"/>
    <cellStyle name="40% - Accent6 2 11" xfId="815" xr:uid="{00000000-0005-0000-0000-0000FF020000}"/>
    <cellStyle name="40% - Accent6 2 12" xfId="816" xr:uid="{00000000-0005-0000-0000-000000030000}"/>
    <cellStyle name="40% - Accent6 2 13" xfId="817" xr:uid="{00000000-0005-0000-0000-000001030000}"/>
    <cellStyle name="40% - Accent6 2 14" xfId="818" xr:uid="{00000000-0005-0000-0000-000002030000}"/>
    <cellStyle name="40% - Accent6 2 15" xfId="819" xr:uid="{00000000-0005-0000-0000-000003030000}"/>
    <cellStyle name="40% - Accent6 2 2" xfId="820" xr:uid="{00000000-0005-0000-0000-000004030000}"/>
    <cellStyle name="40% - Accent6 2 2 2" xfId="821" xr:uid="{00000000-0005-0000-0000-000005030000}"/>
    <cellStyle name="40% - Accent6 2 3" xfId="822" xr:uid="{00000000-0005-0000-0000-000006030000}"/>
    <cellStyle name="40% - Accent6 2 4" xfId="823" xr:uid="{00000000-0005-0000-0000-000007030000}"/>
    <cellStyle name="40% - Accent6 2 5" xfId="824" xr:uid="{00000000-0005-0000-0000-000008030000}"/>
    <cellStyle name="40% - Accent6 2 6" xfId="825" xr:uid="{00000000-0005-0000-0000-000009030000}"/>
    <cellStyle name="40% - Accent6 2 7" xfId="826" xr:uid="{00000000-0005-0000-0000-00000A030000}"/>
    <cellStyle name="40% - Accent6 2 8" xfId="827" xr:uid="{00000000-0005-0000-0000-00000B030000}"/>
    <cellStyle name="40% - Accent6 2 9" xfId="828" xr:uid="{00000000-0005-0000-0000-00000C030000}"/>
    <cellStyle name="40% - Accent6 20" xfId="829" xr:uid="{00000000-0005-0000-0000-00000D030000}"/>
    <cellStyle name="40% - Accent6 21" xfId="830" xr:uid="{00000000-0005-0000-0000-00000E030000}"/>
    <cellStyle name="40% - Accent6 22" xfId="831" xr:uid="{00000000-0005-0000-0000-00000F030000}"/>
    <cellStyle name="40% - Accent6 23" xfId="832" xr:uid="{00000000-0005-0000-0000-000010030000}"/>
    <cellStyle name="40% - Accent6 24" xfId="833" xr:uid="{00000000-0005-0000-0000-000011030000}"/>
    <cellStyle name="40% - Accent6 25" xfId="834" xr:uid="{00000000-0005-0000-0000-000012030000}"/>
    <cellStyle name="40% - Accent6 26" xfId="835" xr:uid="{00000000-0005-0000-0000-000013030000}"/>
    <cellStyle name="40% - Accent6 27" xfId="836" xr:uid="{00000000-0005-0000-0000-000014030000}"/>
    <cellStyle name="40% - Accent6 28" xfId="837" xr:uid="{00000000-0005-0000-0000-000015030000}"/>
    <cellStyle name="40% - Accent6 29" xfId="838" xr:uid="{00000000-0005-0000-0000-000016030000}"/>
    <cellStyle name="40% - Accent6 3" xfId="839" xr:uid="{00000000-0005-0000-0000-000017030000}"/>
    <cellStyle name="40% - Accent6 3 2" xfId="840" xr:uid="{00000000-0005-0000-0000-000018030000}"/>
    <cellStyle name="40% - Accent6 3 3" xfId="841" xr:uid="{00000000-0005-0000-0000-000019030000}"/>
    <cellStyle name="40% - Accent6 30" xfId="842" xr:uid="{00000000-0005-0000-0000-00001A030000}"/>
    <cellStyle name="40% - Accent6 31" xfId="843" xr:uid="{00000000-0005-0000-0000-00001B030000}"/>
    <cellStyle name="40% - Accent6 32" xfId="844" xr:uid="{00000000-0005-0000-0000-00001C030000}"/>
    <cellStyle name="40% - Accent6 33" xfId="845" xr:uid="{00000000-0005-0000-0000-00001D030000}"/>
    <cellStyle name="40% - Accent6 34" xfId="846" xr:uid="{00000000-0005-0000-0000-00001E030000}"/>
    <cellStyle name="40% - Accent6 35" xfId="847" xr:uid="{00000000-0005-0000-0000-00001F030000}"/>
    <cellStyle name="40% - Accent6 36" xfId="848" xr:uid="{00000000-0005-0000-0000-000020030000}"/>
    <cellStyle name="40% - Accent6 37" xfId="849" xr:uid="{00000000-0005-0000-0000-000021030000}"/>
    <cellStyle name="40% - Accent6 38" xfId="850" xr:uid="{00000000-0005-0000-0000-000022030000}"/>
    <cellStyle name="40% - Accent6 39" xfId="851" xr:uid="{00000000-0005-0000-0000-000023030000}"/>
    <cellStyle name="40% - Accent6 4" xfId="852" xr:uid="{00000000-0005-0000-0000-000024030000}"/>
    <cellStyle name="40% - Accent6 4 2" xfId="853" xr:uid="{00000000-0005-0000-0000-000025030000}"/>
    <cellStyle name="40% - Accent6 4 3" xfId="854" xr:uid="{00000000-0005-0000-0000-000026030000}"/>
    <cellStyle name="40% - Accent6 40" xfId="855" xr:uid="{00000000-0005-0000-0000-000027030000}"/>
    <cellStyle name="40% - Accent6 41" xfId="856" xr:uid="{00000000-0005-0000-0000-000028030000}"/>
    <cellStyle name="40% - Accent6 42" xfId="857" xr:uid="{00000000-0005-0000-0000-000029030000}"/>
    <cellStyle name="40% - Accent6 43" xfId="858" xr:uid="{00000000-0005-0000-0000-00002A030000}"/>
    <cellStyle name="40% - Accent6 44" xfId="802" xr:uid="{00000000-0005-0000-0000-00002B030000}"/>
    <cellStyle name="40% - Accent6 5" xfId="859" xr:uid="{00000000-0005-0000-0000-00002C030000}"/>
    <cellStyle name="40% - Accent6 5 2" xfId="860" xr:uid="{00000000-0005-0000-0000-00002D030000}"/>
    <cellStyle name="40% - Accent6 5 3" xfId="861" xr:uid="{00000000-0005-0000-0000-00002E030000}"/>
    <cellStyle name="40% - Accent6 6" xfId="862" xr:uid="{00000000-0005-0000-0000-00002F030000}"/>
    <cellStyle name="40% - Accent6 6 2" xfId="863" xr:uid="{00000000-0005-0000-0000-000030030000}"/>
    <cellStyle name="40% - Accent6 6 3" xfId="864" xr:uid="{00000000-0005-0000-0000-000031030000}"/>
    <cellStyle name="40% - Accent6 7" xfId="865" xr:uid="{00000000-0005-0000-0000-000032030000}"/>
    <cellStyle name="40% - Accent6 7 2" xfId="866" xr:uid="{00000000-0005-0000-0000-000033030000}"/>
    <cellStyle name="40% - Accent6 7 3" xfId="867" xr:uid="{00000000-0005-0000-0000-000034030000}"/>
    <cellStyle name="40% - Accent6 8" xfId="868" xr:uid="{00000000-0005-0000-0000-000035030000}"/>
    <cellStyle name="40% - Accent6 8 2" xfId="869" xr:uid="{00000000-0005-0000-0000-000036030000}"/>
    <cellStyle name="40% - Accent6 8 3" xfId="870" xr:uid="{00000000-0005-0000-0000-000037030000}"/>
    <cellStyle name="40% - Accent6 9" xfId="871" xr:uid="{00000000-0005-0000-0000-000038030000}"/>
    <cellStyle name="40% - Akzent1" xfId="872" xr:uid="{00000000-0005-0000-0000-000039030000}"/>
    <cellStyle name="40% - Akzent2" xfId="873" xr:uid="{00000000-0005-0000-0000-00003A030000}"/>
    <cellStyle name="40% - Akzent3" xfId="874" xr:uid="{00000000-0005-0000-0000-00003B030000}"/>
    <cellStyle name="40% - Akzent4" xfId="875" xr:uid="{00000000-0005-0000-0000-00003C030000}"/>
    <cellStyle name="40% - Akzent5" xfId="876" xr:uid="{00000000-0005-0000-0000-00003D030000}"/>
    <cellStyle name="40% - Akzent6" xfId="877" xr:uid="{00000000-0005-0000-0000-00003E030000}"/>
    <cellStyle name="5x indented GHG Textfiels" xfId="2" xr:uid="{00000000-0005-0000-0000-00003F030000}"/>
    <cellStyle name="60% - Accent1 10" xfId="879" xr:uid="{00000000-0005-0000-0000-000040030000}"/>
    <cellStyle name="60% - Accent1 11" xfId="880" xr:uid="{00000000-0005-0000-0000-000041030000}"/>
    <cellStyle name="60% - Accent1 12" xfId="881" xr:uid="{00000000-0005-0000-0000-000042030000}"/>
    <cellStyle name="60% - Accent1 13" xfId="882" xr:uid="{00000000-0005-0000-0000-000043030000}"/>
    <cellStyle name="60% - Accent1 14" xfId="883" xr:uid="{00000000-0005-0000-0000-000044030000}"/>
    <cellStyle name="60% - Accent1 15" xfId="884" xr:uid="{00000000-0005-0000-0000-000045030000}"/>
    <cellStyle name="60% - Accent1 16" xfId="885" xr:uid="{00000000-0005-0000-0000-000046030000}"/>
    <cellStyle name="60% - Accent1 17" xfId="886" xr:uid="{00000000-0005-0000-0000-000047030000}"/>
    <cellStyle name="60% - Accent1 18" xfId="887" xr:uid="{00000000-0005-0000-0000-000048030000}"/>
    <cellStyle name="60% - Accent1 19" xfId="888" xr:uid="{00000000-0005-0000-0000-000049030000}"/>
    <cellStyle name="60% - Accent1 2" xfId="889" xr:uid="{00000000-0005-0000-0000-00004A030000}"/>
    <cellStyle name="60% - Accent1 2 10" xfId="890" xr:uid="{00000000-0005-0000-0000-00004B030000}"/>
    <cellStyle name="60% - Accent1 2 2" xfId="891" xr:uid="{00000000-0005-0000-0000-00004C030000}"/>
    <cellStyle name="60% - Accent1 2 2 2" xfId="892" xr:uid="{00000000-0005-0000-0000-00004D030000}"/>
    <cellStyle name="60% - Accent1 2 3" xfId="893" xr:uid="{00000000-0005-0000-0000-00004E030000}"/>
    <cellStyle name="60% - Accent1 2 4" xfId="894" xr:uid="{00000000-0005-0000-0000-00004F030000}"/>
    <cellStyle name="60% - Accent1 2 5" xfId="895" xr:uid="{00000000-0005-0000-0000-000050030000}"/>
    <cellStyle name="60% - Accent1 2 6" xfId="896" xr:uid="{00000000-0005-0000-0000-000051030000}"/>
    <cellStyle name="60% - Accent1 2 7" xfId="897" xr:uid="{00000000-0005-0000-0000-000052030000}"/>
    <cellStyle name="60% - Accent1 2 8" xfId="898" xr:uid="{00000000-0005-0000-0000-000053030000}"/>
    <cellStyle name="60% - Accent1 2 9" xfId="899" xr:uid="{00000000-0005-0000-0000-000054030000}"/>
    <cellStyle name="60% - Accent1 20" xfId="900" xr:uid="{00000000-0005-0000-0000-000055030000}"/>
    <cellStyle name="60% - Accent1 21" xfId="901" xr:uid="{00000000-0005-0000-0000-000056030000}"/>
    <cellStyle name="60% - Accent1 22" xfId="902" xr:uid="{00000000-0005-0000-0000-000057030000}"/>
    <cellStyle name="60% - Accent1 23" xfId="903" xr:uid="{00000000-0005-0000-0000-000058030000}"/>
    <cellStyle name="60% - Accent1 24" xfId="904" xr:uid="{00000000-0005-0000-0000-000059030000}"/>
    <cellStyle name="60% - Accent1 25" xfId="905" xr:uid="{00000000-0005-0000-0000-00005A030000}"/>
    <cellStyle name="60% - Accent1 26" xfId="906" xr:uid="{00000000-0005-0000-0000-00005B030000}"/>
    <cellStyle name="60% - Accent1 27" xfId="907" xr:uid="{00000000-0005-0000-0000-00005C030000}"/>
    <cellStyle name="60% - Accent1 28" xfId="908" xr:uid="{00000000-0005-0000-0000-00005D030000}"/>
    <cellStyle name="60% - Accent1 29" xfId="909" xr:uid="{00000000-0005-0000-0000-00005E030000}"/>
    <cellStyle name="60% - Accent1 3" xfId="910" xr:uid="{00000000-0005-0000-0000-00005F030000}"/>
    <cellStyle name="60% - Accent1 3 2" xfId="911" xr:uid="{00000000-0005-0000-0000-000060030000}"/>
    <cellStyle name="60% - Accent1 3 3" xfId="912" xr:uid="{00000000-0005-0000-0000-000061030000}"/>
    <cellStyle name="60% - Accent1 30" xfId="913" xr:uid="{00000000-0005-0000-0000-000062030000}"/>
    <cellStyle name="60% - Accent1 31" xfId="914" xr:uid="{00000000-0005-0000-0000-000063030000}"/>
    <cellStyle name="60% - Accent1 32" xfId="915" xr:uid="{00000000-0005-0000-0000-000064030000}"/>
    <cellStyle name="60% - Accent1 33" xfId="916" xr:uid="{00000000-0005-0000-0000-000065030000}"/>
    <cellStyle name="60% - Accent1 34" xfId="917" xr:uid="{00000000-0005-0000-0000-000066030000}"/>
    <cellStyle name="60% - Accent1 35" xfId="918" xr:uid="{00000000-0005-0000-0000-000067030000}"/>
    <cellStyle name="60% - Accent1 36" xfId="919" xr:uid="{00000000-0005-0000-0000-000068030000}"/>
    <cellStyle name="60% - Accent1 37" xfId="920" xr:uid="{00000000-0005-0000-0000-000069030000}"/>
    <cellStyle name="60% - Accent1 38" xfId="921" xr:uid="{00000000-0005-0000-0000-00006A030000}"/>
    <cellStyle name="60% - Accent1 39" xfId="922" xr:uid="{00000000-0005-0000-0000-00006B030000}"/>
    <cellStyle name="60% - Accent1 4" xfId="923" xr:uid="{00000000-0005-0000-0000-00006C030000}"/>
    <cellStyle name="60% - Accent1 40" xfId="924" xr:uid="{00000000-0005-0000-0000-00006D030000}"/>
    <cellStyle name="60% - Accent1 41" xfId="925" xr:uid="{00000000-0005-0000-0000-00006E030000}"/>
    <cellStyle name="60% - Accent1 42" xfId="926" xr:uid="{00000000-0005-0000-0000-00006F030000}"/>
    <cellStyle name="60% - Accent1 43" xfId="927" xr:uid="{00000000-0005-0000-0000-000070030000}"/>
    <cellStyle name="60% - Accent1 44" xfId="878" xr:uid="{00000000-0005-0000-0000-000071030000}"/>
    <cellStyle name="60% - Accent1 5" xfId="928" xr:uid="{00000000-0005-0000-0000-000072030000}"/>
    <cellStyle name="60% - Accent1 6" xfId="929" xr:uid="{00000000-0005-0000-0000-000073030000}"/>
    <cellStyle name="60% - Accent1 7" xfId="930" xr:uid="{00000000-0005-0000-0000-000074030000}"/>
    <cellStyle name="60% - Accent1 8" xfId="931" xr:uid="{00000000-0005-0000-0000-000075030000}"/>
    <cellStyle name="60% - Accent1 9" xfId="932" xr:uid="{00000000-0005-0000-0000-000076030000}"/>
    <cellStyle name="60% - Accent2 10" xfId="934" xr:uid="{00000000-0005-0000-0000-000077030000}"/>
    <cellStyle name="60% - Accent2 11" xfId="935" xr:uid="{00000000-0005-0000-0000-000078030000}"/>
    <cellStyle name="60% - Accent2 12" xfId="936" xr:uid="{00000000-0005-0000-0000-000079030000}"/>
    <cellStyle name="60% - Accent2 13" xfId="937" xr:uid="{00000000-0005-0000-0000-00007A030000}"/>
    <cellStyle name="60% - Accent2 14" xfId="938" xr:uid="{00000000-0005-0000-0000-00007B030000}"/>
    <cellStyle name="60% - Accent2 15" xfId="939" xr:uid="{00000000-0005-0000-0000-00007C030000}"/>
    <cellStyle name="60% - Accent2 16" xfId="940" xr:uid="{00000000-0005-0000-0000-00007D030000}"/>
    <cellStyle name="60% - Accent2 17" xfId="941" xr:uid="{00000000-0005-0000-0000-00007E030000}"/>
    <cellStyle name="60% - Accent2 18" xfId="942" xr:uid="{00000000-0005-0000-0000-00007F030000}"/>
    <cellStyle name="60% - Accent2 19" xfId="943" xr:uid="{00000000-0005-0000-0000-000080030000}"/>
    <cellStyle name="60% - Accent2 2" xfId="944" xr:uid="{00000000-0005-0000-0000-000081030000}"/>
    <cellStyle name="60% - Accent2 2 10" xfId="945" xr:uid="{00000000-0005-0000-0000-000082030000}"/>
    <cellStyle name="60% - Accent2 2 2" xfId="946" xr:uid="{00000000-0005-0000-0000-000083030000}"/>
    <cellStyle name="60% - Accent2 2 2 2" xfId="947" xr:uid="{00000000-0005-0000-0000-000084030000}"/>
    <cellStyle name="60% - Accent2 2 3" xfId="948" xr:uid="{00000000-0005-0000-0000-000085030000}"/>
    <cellStyle name="60% - Accent2 2 4" xfId="949" xr:uid="{00000000-0005-0000-0000-000086030000}"/>
    <cellStyle name="60% - Accent2 2 5" xfId="950" xr:uid="{00000000-0005-0000-0000-000087030000}"/>
    <cellStyle name="60% - Accent2 2 6" xfId="951" xr:uid="{00000000-0005-0000-0000-000088030000}"/>
    <cellStyle name="60% - Accent2 2 7" xfId="952" xr:uid="{00000000-0005-0000-0000-000089030000}"/>
    <cellStyle name="60% - Accent2 2 8" xfId="953" xr:uid="{00000000-0005-0000-0000-00008A030000}"/>
    <cellStyle name="60% - Accent2 2 9" xfId="954" xr:uid="{00000000-0005-0000-0000-00008B030000}"/>
    <cellStyle name="60% - Accent2 20" xfId="955" xr:uid="{00000000-0005-0000-0000-00008C030000}"/>
    <cellStyle name="60% - Accent2 21" xfId="956" xr:uid="{00000000-0005-0000-0000-00008D030000}"/>
    <cellStyle name="60% - Accent2 22" xfId="957" xr:uid="{00000000-0005-0000-0000-00008E030000}"/>
    <cellStyle name="60% - Accent2 23" xfId="958" xr:uid="{00000000-0005-0000-0000-00008F030000}"/>
    <cellStyle name="60% - Accent2 24" xfId="959" xr:uid="{00000000-0005-0000-0000-000090030000}"/>
    <cellStyle name="60% - Accent2 25" xfId="960" xr:uid="{00000000-0005-0000-0000-000091030000}"/>
    <cellStyle name="60% - Accent2 26" xfId="961" xr:uid="{00000000-0005-0000-0000-000092030000}"/>
    <cellStyle name="60% - Accent2 27" xfId="962" xr:uid="{00000000-0005-0000-0000-000093030000}"/>
    <cellStyle name="60% - Accent2 28" xfId="963" xr:uid="{00000000-0005-0000-0000-000094030000}"/>
    <cellStyle name="60% - Accent2 29" xfId="964" xr:uid="{00000000-0005-0000-0000-000095030000}"/>
    <cellStyle name="60% - Accent2 3" xfId="965" xr:uid="{00000000-0005-0000-0000-000096030000}"/>
    <cellStyle name="60% - Accent2 3 2" xfId="966" xr:uid="{00000000-0005-0000-0000-000097030000}"/>
    <cellStyle name="60% - Accent2 3 3" xfId="967" xr:uid="{00000000-0005-0000-0000-000098030000}"/>
    <cellStyle name="60% - Accent2 30" xfId="968" xr:uid="{00000000-0005-0000-0000-000099030000}"/>
    <cellStyle name="60% - Accent2 31" xfId="969" xr:uid="{00000000-0005-0000-0000-00009A030000}"/>
    <cellStyle name="60% - Accent2 32" xfId="970" xr:uid="{00000000-0005-0000-0000-00009B030000}"/>
    <cellStyle name="60% - Accent2 33" xfId="971" xr:uid="{00000000-0005-0000-0000-00009C030000}"/>
    <cellStyle name="60% - Accent2 34" xfId="972" xr:uid="{00000000-0005-0000-0000-00009D030000}"/>
    <cellStyle name="60% - Accent2 35" xfId="973" xr:uid="{00000000-0005-0000-0000-00009E030000}"/>
    <cellStyle name="60% - Accent2 36" xfId="974" xr:uid="{00000000-0005-0000-0000-00009F030000}"/>
    <cellStyle name="60% - Accent2 37" xfId="975" xr:uid="{00000000-0005-0000-0000-0000A0030000}"/>
    <cellStyle name="60% - Accent2 38" xfId="976" xr:uid="{00000000-0005-0000-0000-0000A1030000}"/>
    <cellStyle name="60% - Accent2 39" xfId="977" xr:uid="{00000000-0005-0000-0000-0000A2030000}"/>
    <cellStyle name="60% - Accent2 4" xfId="978" xr:uid="{00000000-0005-0000-0000-0000A3030000}"/>
    <cellStyle name="60% - Accent2 40" xfId="979" xr:uid="{00000000-0005-0000-0000-0000A4030000}"/>
    <cellStyle name="60% - Accent2 41" xfId="980" xr:uid="{00000000-0005-0000-0000-0000A5030000}"/>
    <cellStyle name="60% - Accent2 42" xfId="981" xr:uid="{00000000-0005-0000-0000-0000A6030000}"/>
    <cellStyle name="60% - Accent2 43" xfId="982" xr:uid="{00000000-0005-0000-0000-0000A7030000}"/>
    <cellStyle name="60% - Accent2 44" xfId="933" xr:uid="{00000000-0005-0000-0000-0000A8030000}"/>
    <cellStyle name="60% - Accent2 5" xfId="983" xr:uid="{00000000-0005-0000-0000-0000A9030000}"/>
    <cellStyle name="60% - Accent2 6" xfId="984" xr:uid="{00000000-0005-0000-0000-0000AA030000}"/>
    <cellStyle name="60% - Accent2 7" xfId="985" xr:uid="{00000000-0005-0000-0000-0000AB030000}"/>
    <cellStyle name="60% - Accent2 8" xfId="986" xr:uid="{00000000-0005-0000-0000-0000AC030000}"/>
    <cellStyle name="60% - Accent2 9" xfId="987" xr:uid="{00000000-0005-0000-0000-0000AD030000}"/>
    <cellStyle name="60% - Accent3 10" xfId="989" xr:uid="{00000000-0005-0000-0000-0000AE030000}"/>
    <cellStyle name="60% - Accent3 11" xfId="990" xr:uid="{00000000-0005-0000-0000-0000AF030000}"/>
    <cellStyle name="60% - Accent3 12" xfId="991" xr:uid="{00000000-0005-0000-0000-0000B0030000}"/>
    <cellStyle name="60% - Accent3 13" xfId="992" xr:uid="{00000000-0005-0000-0000-0000B1030000}"/>
    <cellStyle name="60% - Accent3 14" xfId="993" xr:uid="{00000000-0005-0000-0000-0000B2030000}"/>
    <cellStyle name="60% - Accent3 15" xfId="994" xr:uid="{00000000-0005-0000-0000-0000B3030000}"/>
    <cellStyle name="60% - Accent3 16" xfId="995" xr:uid="{00000000-0005-0000-0000-0000B4030000}"/>
    <cellStyle name="60% - Accent3 17" xfId="996" xr:uid="{00000000-0005-0000-0000-0000B5030000}"/>
    <cellStyle name="60% - Accent3 18" xfId="997" xr:uid="{00000000-0005-0000-0000-0000B6030000}"/>
    <cellStyle name="60% - Accent3 19" xfId="998" xr:uid="{00000000-0005-0000-0000-0000B7030000}"/>
    <cellStyle name="60% - Accent3 2" xfId="999" xr:uid="{00000000-0005-0000-0000-0000B8030000}"/>
    <cellStyle name="60% - Accent3 2 10" xfId="1000" xr:uid="{00000000-0005-0000-0000-0000B9030000}"/>
    <cellStyle name="60% - Accent3 2 2" xfId="1001" xr:uid="{00000000-0005-0000-0000-0000BA030000}"/>
    <cellStyle name="60% - Accent3 2 2 2" xfId="1002" xr:uid="{00000000-0005-0000-0000-0000BB030000}"/>
    <cellStyle name="60% - Accent3 2 3" xfId="1003" xr:uid="{00000000-0005-0000-0000-0000BC030000}"/>
    <cellStyle name="60% - Accent3 2 4" xfId="1004" xr:uid="{00000000-0005-0000-0000-0000BD030000}"/>
    <cellStyle name="60% - Accent3 2 5" xfId="1005" xr:uid="{00000000-0005-0000-0000-0000BE030000}"/>
    <cellStyle name="60% - Accent3 2 6" xfId="1006" xr:uid="{00000000-0005-0000-0000-0000BF030000}"/>
    <cellStyle name="60% - Accent3 2 7" xfId="1007" xr:uid="{00000000-0005-0000-0000-0000C0030000}"/>
    <cellStyle name="60% - Accent3 2 8" xfId="1008" xr:uid="{00000000-0005-0000-0000-0000C1030000}"/>
    <cellStyle name="60% - Accent3 2 9" xfId="1009" xr:uid="{00000000-0005-0000-0000-0000C2030000}"/>
    <cellStyle name="60% - Accent3 20" xfId="1010" xr:uid="{00000000-0005-0000-0000-0000C3030000}"/>
    <cellStyle name="60% - Accent3 21" xfId="1011" xr:uid="{00000000-0005-0000-0000-0000C4030000}"/>
    <cellStyle name="60% - Accent3 22" xfId="1012" xr:uid="{00000000-0005-0000-0000-0000C5030000}"/>
    <cellStyle name="60% - Accent3 23" xfId="1013" xr:uid="{00000000-0005-0000-0000-0000C6030000}"/>
    <cellStyle name="60% - Accent3 24" xfId="1014" xr:uid="{00000000-0005-0000-0000-0000C7030000}"/>
    <cellStyle name="60% - Accent3 25" xfId="1015" xr:uid="{00000000-0005-0000-0000-0000C8030000}"/>
    <cellStyle name="60% - Accent3 26" xfId="1016" xr:uid="{00000000-0005-0000-0000-0000C9030000}"/>
    <cellStyle name="60% - Accent3 27" xfId="1017" xr:uid="{00000000-0005-0000-0000-0000CA030000}"/>
    <cellStyle name="60% - Accent3 28" xfId="1018" xr:uid="{00000000-0005-0000-0000-0000CB030000}"/>
    <cellStyle name="60% - Accent3 29" xfId="1019" xr:uid="{00000000-0005-0000-0000-0000CC030000}"/>
    <cellStyle name="60% - Accent3 3" xfId="1020" xr:uid="{00000000-0005-0000-0000-0000CD030000}"/>
    <cellStyle name="60% - Accent3 3 2" xfId="1021" xr:uid="{00000000-0005-0000-0000-0000CE030000}"/>
    <cellStyle name="60% - Accent3 3 3" xfId="1022" xr:uid="{00000000-0005-0000-0000-0000CF030000}"/>
    <cellStyle name="60% - Accent3 30" xfId="1023" xr:uid="{00000000-0005-0000-0000-0000D0030000}"/>
    <cellStyle name="60% - Accent3 31" xfId="1024" xr:uid="{00000000-0005-0000-0000-0000D1030000}"/>
    <cellStyle name="60% - Accent3 32" xfId="1025" xr:uid="{00000000-0005-0000-0000-0000D2030000}"/>
    <cellStyle name="60% - Accent3 33" xfId="1026" xr:uid="{00000000-0005-0000-0000-0000D3030000}"/>
    <cellStyle name="60% - Accent3 34" xfId="1027" xr:uid="{00000000-0005-0000-0000-0000D4030000}"/>
    <cellStyle name="60% - Accent3 35" xfId="1028" xr:uid="{00000000-0005-0000-0000-0000D5030000}"/>
    <cellStyle name="60% - Accent3 36" xfId="1029" xr:uid="{00000000-0005-0000-0000-0000D6030000}"/>
    <cellStyle name="60% - Accent3 37" xfId="1030" xr:uid="{00000000-0005-0000-0000-0000D7030000}"/>
    <cellStyle name="60% - Accent3 38" xfId="1031" xr:uid="{00000000-0005-0000-0000-0000D8030000}"/>
    <cellStyle name="60% - Accent3 39" xfId="1032" xr:uid="{00000000-0005-0000-0000-0000D9030000}"/>
    <cellStyle name="60% - Accent3 4" xfId="1033" xr:uid="{00000000-0005-0000-0000-0000DA030000}"/>
    <cellStyle name="60% - Accent3 40" xfId="1034" xr:uid="{00000000-0005-0000-0000-0000DB030000}"/>
    <cellStyle name="60% - Accent3 41" xfId="1035" xr:uid="{00000000-0005-0000-0000-0000DC030000}"/>
    <cellStyle name="60% - Accent3 42" xfId="1036" xr:uid="{00000000-0005-0000-0000-0000DD030000}"/>
    <cellStyle name="60% - Accent3 43" xfId="1037" xr:uid="{00000000-0005-0000-0000-0000DE030000}"/>
    <cellStyle name="60% - Accent3 44" xfId="988" xr:uid="{00000000-0005-0000-0000-0000DF030000}"/>
    <cellStyle name="60% - Accent3 5" xfId="1038" xr:uid="{00000000-0005-0000-0000-0000E0030000}"/>
    <cellStyle name="60% - Accent3 6" xfId="1039" xr:uid="{00000000-0005-0000-0000-0000E1030000}"/>
    <cellStyle name="60% - Accent3 7" xfId="1040" xr:uid="{00000000-0005-0000-0000-0000E2030000}"/>
    <cellStyle name="60% - Accent3 8" xfId="1041" xr:uid="{00000000-0005-0000-0000-0000E3030000}"/>
    <cellStyle name="60% - Accent3 9" xfId="1042" xr:uid="{00000000-0005-0000-0000-0000E4030000}"/>
    <cellStyle name="60% - Accent4 10" xfId="1044" xr:uid="{00000000-0005-0000-0000-0000E5030000}"/>
    <cellStyle name="60% - Accent4 11" xfId="1045" xr:uid="{00000000-0005-0000-0000-0000E6030000}"/>
    <cellStyle name="60% - Accent4 12" xfId="1046" xr:uid="{00000000-0005-0000-0000-0000E7030000}"/>
    <cellStyle name="60% - Accent4 13" xfId="1047" xr:uid="{00000000-0005-0000-0000-0000E8030000}"/>
    <cellStyle name="60% - Accent4 14" xfId="1048" xr:uid="{00000000-0005-0000-0000-0000E9030000}"/>
    <cellStyle name="60% - Accent4 15" xfId="1049" xr:uid="{00000000-0005-0000-0000-0000EA030000}"/>
    <cellStyle name="60% - Accent4 16" xfId="1050" xr:uid="{00000000-0005-0000-0000-0000EB030000}"/>
    <cellStyle name="60% - Accent4 17" xfId="1051" xr:uid="{00000000-0005-0000-0000-0000EC030000}"/>
    <cellStyle name="60% - Accent4 18" xfId="1052" xr:uid="{00000000-0005-0000-0000-0000ED030000}"/>
    <cellStyle name="60% - Accent4 19" xfId="1053" xr:uid="{00000000-0005-0000-0000-0000EE030000}"/>
    <cellStyle name="60% - Accent4 2" xfId="1054" xr:uid="{00000000-0005-0000-0000-0000EF030000}"/>
    <cellStyle name="60% - Accent4 2 10" xfId="1055" xr:uid="{00000000-0005-0000-0000-0000F0030000}"/>
    <cellStyle name="60% - Accent4 2 2" xfId="1056" xr:uid="{00000000-0005-0000-0000-0000F1030000}"/>
    <cellStyle name="60% - Accent4 2 2 2" xfId="1057" xr:uid="{00000000-0005-0000-0000-0000F2030000}"/>
    <cellStyle name="60% - Accent4 2 3" xfId="1058" xr:uid="{00000000-0005-0000-0000-0000F3030000}"/>
    <cellStyle name="60% - Accent4 2 4" xfId="1059" xr:uid="{00000000-0005-0000-0000-0000F4030000}"/>
    <cellStyle name="60% - Accent4 2 5" xfId="1060" xr:uid="{00000000-0005-0000-0000-0000F5030000}"/>
    <cellStyle name="60% - Accent4 2 6" xfId="1061" xr:uid="{00000000-0005-0000-0000-0000F6030000}"/>
    <cellStyle name="60% - Accent4 2 7" xfId="1062" xr:uid="{00000000-0005-0000-0000-0000F7030000}"/>
    <cellStyle name="60% - Accent4 2 8" xfId="1063" xr:uid="{00000000-0005-0000-0000-0000F8030000}"/>
    <cellStyle name="60% - Accent4 2 9" xfId="1064" xr:uid="{00000000-0005-0000-0000-0000F9030000}"/>
    <cellStyle name="60% - Accent4 20" xfId="1065" xr:uid="{00000000-0005-0000-0000-0000FA030000}"/>
    <cellStyle name="60% - Accent4 21" xfId="1066" xr:uid="{00000000-0005-0000-0000-0000FB030000}"/>
    <cellStyle name="60% - Accent4 22" xfId="1067" xr:uid="{00000000-0005-0000-0000-0000FC030000}"/>
    <cellStyle name="60% - Accent4 23" xfId="1068" xr:uid="{00000000-0005-0000-0000-0000FD030000}"/>
    <cellStyle name="60% - Accent4 24" xfId="1069" xr:uid="{00000000-0005-0000-0000-0000FE030000}"/>
    <cellStyle name="60% - Accent4 25" xfId="1070" xr:uid="{00000000-0005-0000-0000-0000FF030000}"/>
    <cellStyle name="60% - Accent4 26" xfId="1071" xr:uid="{00000000-0005-0000-0000-000000040000}"/>
    <cellStyle name="60% - Accent4 27" xfId="1072" xr:uid="{00000000-0005-0000-0000-000001040000}"/>
    <cellStyle name="60% - Accent4 28" xfId="1073" xr:uid="{00000000-0005-0000-0000-000002040000}"/>
    <cellStyle name="60% - Accent4 29" xfId="1074" xr:uid="{00000000-0005-0000-0000-000003040000}"/>
    <cellStyle name="60% - Accent4 3" xfId="1075" xr:uid="{00000000-0005-0000-0000-000004040000}"/>
    <cellStyle name="60% - Accent4 3 2" xfId="1076" xr:uid="{00000000-0005-0000-0000-000005040000}"/>
    <cellStyle name="60% - Accent4 3 3" xfId="1077" xr:uid="{00000000-0005-0000-0000-000006040000}"/>
    <cellStyle name="60% - Accent4 30" xfId="1078" xr:uid="{00000000-0005-0000-0000-000007040000}"/>
    <cellStyle name="60% - Accent4 31" xfId="1079" xr:uid="{00000000-0005-0000-0000-000008040000}"/>
    <cellStyle name="60% - Accent4 32" xfId="1080" xr:uid="{00000000-0005-0000-0000-000009040000}"/>
    <cellStyle name="60% - Accent4 33" xfId="1081" xr:uid="{00000000-0005-0000-0000-00000A040000}"/>
    <cellStyle name="60% - Accent4 34" xfId="1082" xr:uid="{00000000-0005-0000-0000-00000B040000}"/>
    <cellStyle name="60% - Accent4 35" xfId="1083" xr:uid="{00000000-0005-0000-0000-00000C040000}"/>
    <cellStyle name="60% - Accent4 36" xfId="1084" xr:uid="{00000000-0005-0000-0000-00000D040000}"/>
    <cellStyle name="60% - Accent4 37" xfId="1085" xr:uid="{00000000-0005-0000-0000-00000E040000}"/>
    <cellStyle name="60% - Accent4 38" xfId="1086" xr:uid="{00000000-0005-0000-0000-00000F040000}"/>
    <cellStyle name="60% - Accent4 39" xfId="1087" xr:uid="{00000000-0005-0000-0000-000010040000}"/>
    <cellStyle name="60% - Accent4 4" xfId="1088" xr:uid="{00000000-0005-0000-0000-000011040000}"/>
    <cellStyle name="60% - Accent4 40" xfId="1089" xr:uid="{00000000-0005-0000-0000-000012040000}"/>
    <cellStyle name="60% - Accent4 41" xfId="1090" xr:uid="{00000000-0005-0000-0000-000013040000}"/>
    <cellStyle name="60% - Accent4 42" xfId="1091" xr:uid="{00000000-0005-0000-0000-000014040000}"/>
    <cellStyle name="60% - Accent4 43" xfId="1092" xr:uid="{00000000-0005-0000-0000-000015040000}"/>
    <cellStyle name="60% - Accent4 44" xfId="1043" xr:uid="{00000000-0005-0000-0000-000016040000}"/>
    <cellStyle name="60% - Accent4 5" xfId="1093" xr:uid="{00000000-0005-0000-0000-000017040000}"/>
    <cellStyle name="60% - Accent4 6" xfId="1094" xr:uid="{00000000-0005-0000-0000-000018040000}"/>
    <cellStyle name="60% - Accent4 7" xfId="1095" xr:uid="{00000000-0005-0000-0000-000019040000}"/>
    <cellStyle name="60% - Accent4 8" xfId="1096" xr:uid="{00000000-0005-0000-0000-00001A040000}"/>
    <cellStyle name="60% - Accent4 9" xfId="1097" xr:uid="{00000000-0005-0000-0000-00001B040000}"/>
    <cellStyle name="60% - Accent5 10" xfId="1099" xr:uid="{00000000-0005-0000-0000-00001C040000}"/>
    <cellStyle name="60% - Accent5 11" xfId="1100" xr:uid="{00000000-0005-0000-0000-00001D040000}"/>
    <cellStyle name="60% - Accent5 12" xfId="1101" xr:uid="{00000000-0005-0000-0000-00001E040000}"/>
    <cellStyle name="60% - Accent5 13" xfId="1102" xr:uid="{00000000-0005-0000-0000-00001F040000}"/>
    <cellStyle name="60% - Accent5 14" xfId="1103" xr:uid="{00000000-0005-0000-0000-000020040000}"/>
    <cellStyle name="60% - Accent5 15" xfId="1104" xr:uid="{00000000-0005-0000-0000-000021040000}"/>
    <cellStyle name="60% - Accent5 16" xfId="1105" xr:uid="{00000000-0005-0000-0000-000022040000}"/>
    <cellStyle name="60% - Accent5 17" xfId="1106" xr:uid="{00000000-0005-0000-0000-000023040000}"/>
    <cellStyle name="60% - Accent5 18" xfId="1107" xr:uid="{00000000-0005-0000-0000-000024040000}"/>
    <cellStyle name="60% - Accent5 19" xfId="1108" xr:uid="{00000000-0005-0000-0000-000025040000}"/>
    <cellStyle name="60% - Accent5 2" xfId="1109" xr:uid="{00000000-0005-0000-0000-000026040000}"/>
    <cellStyle name="60% - Accent5 2 10" xfId="1110" xr:uid="{00000000-0005-0000-0000-000027040000}"/>
    <cellStyle name="60% - Accent5 2 2" xfId="1111" xr:uid="{00000000-0005-0000-0000-000028040000}"/>
    <cellStyle name="60% - Accent5 2 2 2" xfId="1112" xr:uid="{00000000-0005-0000-0000-000029040000}"/>
    <cellStyle name="60% - Accent5 2 3" xfId="1113" xr:uid="{00000000-0005-0000-0000-00002A040000}"/>
    <cellStyle name="60% - Accent5 2 4" xfId="1114" xr:uid="{00000000-0005-0000-0000-00002B040000}"/>
    <cellStyle name="60% - Accent5 2 5" xfId="1115" xr:uid="{00000000-0005-0000-0000-00002C040000}"/>
    <cellStyle name="60% - Accent5 2 6" xfId="1116" xr:uid="{00000000-0005-0000-0000-00002D040000}"/>
    <cellStyle name="60% - Accent5 2 7" xfId="1117" xr:uid="{00000000-0005-0000-0000-00002E040000}"/>
    <cellStyle name="60% - Accent5 2 8" xfId="1118" xr:uid="{00000000-0005-0000-0000-00002F040000}"/>
    <cellStyle name="60% - Accent5 2 9" xfId="1119" xr:uid="{00000000-0005-0000-0000-000030040000}"/>
    <cellStyle name="60% - Accent5 20" xfId="1120" xr:uid="{00000000-0005-0000-0000-000031040000}"/>
    <cellStyle name="60% - Accent5 21" xfId="1121" xr:uid="{00000000-0005-0000-0000-000032040000}"/>
    <cellStyle name="60% - Accent5 22" xfId="1122" xr:uid="{00000000-0005-0000-0000-000033040000}"/>
    <cellStyle name="60% - Accent5 23" xfId="1123" xr:uid="{00000000-0005-0000-0000-000034040000}"/>
    <cellStyle name="60% - Accent5 24" xfId="1124" xr:uid="{00000000-0005-0000-0000-000035040000}"/>
    <cellStyle name="60% - Accent5 25" xfId="1125" xr:uid="{00000000-0005-0000-0000-000036040000}"/>
    <cellStyle name="60% - Accent5 26" xfId="1126" xr:uid="{00000000-0005-0000-0000-000037040000}"/>
    <cellStyle name="60% - Accent5 27" xfId="1127" xr:uid="{00000000-0005-0000-0000-000038040000}"/>
    <cellStyle name="60% - Accent5 28" xfId="1128" xr:uid="{00000000-0005-0000-0000-000039040000}"/>
    <cellStyle name="60% - Accent5 29" xfId="1129" xr:uid="{00000000-0005-0000-0000-00003A040000}"/>
    <cellStyle name="60% - Accent5 3" xfId="1130" xr:uid="{00000000-0005-0000-0000-00003B040000}"/>
    <cellStyle name="60% - Accent5 3 2" xfId="1131" xr:uid="{00000000-0005-0000-0000-00003C040000}"/>
    <cellStyle name="60% - Accent5 3 3" xfId="1132" xr:uid="{00000000-0005-0000-0000-00003D040000}"/>
    <cellStyle name="60% - Accent5 30" xfId="1133" xr:uid="{00000000-0005-0000-0000-00003E040000}"/>
    <cellStyle name="60% - Accent5 31" xfId="1134" xr:uid="{00000000-0005-0000-0000-00003F040000}"/>
    <cellStyle name="60% - Accent5 32" xfId="1135" xr:uid="{00000000-0005-0000-0000-000040040000}"/>
    <cellStyle name="60% - Accent5 33" xfId="1136" xr:uid="{00000000-0005-0000-0000-000041040000}"/>
    <cellStyle name="60% - Accent5 34" xfId="1137" xr:uid="{00000000-0005-0000-0000-000042040000}"/>
    <cellStyle name="60% - Accent5 35" xfId="1138" xr:uid="{00000000-0005-0000-0000-000043040000}"/>
    <cellStyle name="60% - Accent5 36" xfId="1139" xr:uid="{00000000-0005-0000-0000-000044040000}"/>
    <cellStyle name="60% - Accent5 37" xfId="1140" xr:uid="{00000000-0005-0000-0000-000045040000}"/>
    <cellStyle name="60% - Accent5 38" xfId="1141" xr:uid="{00000000-0005-0000-0000-000046040000}"/>
    <cellStyle name="60% - Accent5 39" xfId="1142" xr:uid="{00000000-0005-0000-0000-000047040000}"/>
    <cellStyle name="60% - Accent5 4" xfId="1143" xr:uid="{00000000-0005-0000-0000-000048040000}"/>
    <cellStyle name="60% - Accent5 40" xfId="1144" xr:uid="{00000000-0005-0000-0000-000049040000}"/>
    <cellStyle name="60% - Accent5 41" xfId="1145" xr:uid="{00000000-0005-0000-0000-00004A040000}"/>
    <cellStyle name="60% - Accent5 42" xfId="1146" xr:uid="{00000000-0005-0000-0000-00004B040000}"/>
    <cellStyle name="60% - Accent5 43" xfId="1147" xr:uid="{00000000-0005-0000-0000-00004C040000}"/>
    <cellStyle name="60% - Accent5 44" xfId="1098" xr:uid="{00000000-0005-0000-0000-00004D040000}"/>
    <cellStyle name="60% - Accent5 5" xfId="1148" xr:uid="{00000000-0005-0000-0000-00004E040000}"/>
    <cellStyle name="60% - Accent5 6" xfId="1149" xr:uid="{00000000-0005-0000-0000-00004F040000}"/>
    <cellStyle name="60% - Accent5 7" xfId="1150" xr:uid="{00000000-0005-0000-0000-000050040000}"/>
    <cellStyle name="60% - Accent5 8" xfId="1151" xr:uid="{00000000-0005-0000-0000-000051040000}"/>
    <cellStyle name="60% - Accent5 9" xfId="1152" xr:uid="{00000000-0005-0000-0000-000052040000}"/>
    <cellStyle name="60% - Accent6 10" xfId="1154" xr:uid="{00000000-0005-0000-0000-000053040000}"/>
    <cellStyle name="60% - Accent6 11" xfId="1155" xr:uid="{00000000-0005-0000-0000-000054040000}"/>
    <cellStyle name="60% - Accent6 12" xfId="1156" xr:uid="{00000000-0005-0000-0000-000055040000}"/>
    <cellStyle name="60% - Accent6 13" xfId="1157" xr:uid="{00000000-0005-0000-0000-000056040000}"/>
    <cellStyle name="60% - Accent6 14" xfId="1158" xr:uid="{00000000-0005-0000-0000-000057040000}"/>
    <cellStyle name="60% - Accent6 15" xfId="1159" xr:uid="{00000000-0005-0000-0000-000058040000}"/>
    <cellStyle name="60% - Accent6 16" xfId="1160" xr:uid="{00000000-0005-0000-0000-000059040000}"/>
    <cellStyle name="60% - Accent6 17" xfId="1161" xr:uid="{00000000-0005-0000-0000-00005A040000}"/>
    <cellStyle name="60% - Accent6 18" xfId="1162" xr:uid="{00000000-0005-0000-0000-00005B040000}"/>
    <cellStyle name="60% - Accent6 19" xfId="1163" xr:uid="{00000000-0005-0000-0000-00005C040000}"/>
    <cellStyle name="60% - Accent6 2" xfId="1164" xr:uid="{00000000-0005-0000-0000-00005D040000}"/>
    <cellStyle name="60% - Accent6 2 10" xfId="1165" xr:uid="{00000000-0005-0000-0000-00005E040000}"/>
    <cellStyle name="60% - Accent6 2 2" xfId="1166" xr:uid="{00000000-0005-0000-0000-00005F040000}"/>
    <cellStyle name="60% - Accent6 2 2 2" xfId="1167" xr:uid="{00000000-0005-0000-0000-000060040000}"/>
    <cellStyle name="60% - Accent6 2 3" xfId="1168" xr:uid="{00000000-0005-0000-0000-000061040000}"/>
    <cellStyle name="60% - Accent6 2 4" xfId="1169" xr:uid="{00000000-0005-0000-0000-000062040000}"/>
    <cellStyle name="60% - Accent6 2 5" xfId="1170" xr:uid="{00000000-0005-0000-0000-000063040000}"/>
    <cellStyle name="60% - Accent6 2 6" xfId="1171" xr:uid="{00000000-0005-0000-0000-000064040000}"/>
    <cellStyle name="60% - Accent6 2 7" xfId="1172" xr:uid="{00000000-0005-0000-0000-000065040000}"/>
    <cellStyle name="60% - Accent6 2 8" xfId="1173" xr:uid="{00000000-0005-0000-0000-000066040000}"/>
    <cellStyle name="60% - Accent6 2 9" xfId="1174" xr:uid="{00000000-0005-0000-0000-000067040000}"/>
    <cellStyle name="60% - Accent6 20" xfId="1175" xr:uid="{00000000-0005-0000-0000-000068040000}"/>
    <cellStyle name="60% - Accent6 21" xfId="1176" xr:uid="{00000000-0005-0000-0000-000069040000}"/>
    <cellStyle name="60% - Accent6 22" xfId="1177" xr:uid="{00000000-0005-0000-0000-00006A040000}"/>
    <cellStyle name="60% - Accent6 23" xfId="1178" xr:uid="{00000000-0005-0000-0000-00006B040000}"/>
    <cellStyle name="60% - Accent6 24" xfId="1179" xr:uid="{00000000-0005-0000-0000-00006C040000}"/>
    <cellStyle name="60% - Accent6 25" xfId="1180" xr:uid="{00000000-0005-0000-0000-00006D040000}"/>
    <cellStyle name="60% - Accent6 26" xfId="1181" xr:uid="{00000000-0005-0000-0000-00006E040000}"/>
    <cellStyle name="60% - Accent6 27" xfId="1182" xr:uid="{00000000-0005-0000-0000-00006F040000}"/>
    <cellStyle name="60% - Accent6 28" xfId="1183" xr:uid="{00000000-0005-0000-0000-000070040000}"/>
    <cellStyle name="60% - Accent6 29" xfId="1184" xr:uid="{00000000-0005-0000-0000-000071040000}"/>
    <cellStyle name="60% - Accent6 3" xfId="1185" xr:uid="{00000000-0005-0000-0000-000072040000}"/>
    <cellStyle name="60% - Accent6 3 2" xfId="1186" xr:uid="{00000000-0005-0000-0000-000073040000}"/>
    <cellStyle name="60% - Accent6 3 3" xfId="1187" xr:uid="{00000000-0005-0000-0000-000074040000}"/>
    <cellStyle name="60% - Accent6 30" xfId="1188" xr:uid="{00000000-0005-0000-0000-000075040000}"/>
    <cellStyle name="60% - Accent6 31" xfId="1189" xr:uid="{00000000-0005-0000-0000-000076040000}"/>
    <cellStyle name="60% - Accent6 32" xfId="1190" xr:uid="{00000000-0005-0000-0000-000077040000}"/>
    <cellStyle name="60% - Accent6 33" xfId="1191" xr:uid="{00000000-0005-0000-0000-000078040000}"/>
    <cellStyle name="60% - Accent6 34" xfId="1192" xr:uid="{00000000-0005-0000-0000-000079040000}"/>
    <cellStyle name="60% - Accent6 35" xfId="1193" xr:uid="{00000000-0005-0000-0000-00007A040000}"/>
    <cellStyle name="60% - Accent6 36" xfId="1194" xr:uid="{00000000-0005-0000-0000-00007B040000}"/>
    <cellStyle name="60% - Accent6 37" xfId="1195" xr:uid="{00000000-0005-0000-0000-00007C040000}"/>
    <cellStyle name="60% - Accent6 38" xfId="1196" xr:uid="{00000000-0005-0000-0000-00007D040000}"/>
    <cellStyle name="60% - Accent6 39" xfId="1197" xr:uid="{00000000-0005-0000-0000-00007E040000}"/>
    <cellStyle name="60% - Accent6 4" xfId="1198" xr:uid="{00000000-0005-0000-0000-00007F040000}"/>
    <cellStyle name="60% - Accent6 40" xfId="1199" xr:uid="{00000000-0005-0000-0000-000080040000}"/>
    <cellStyle name="60% - Accent6 41" xfId="1200" xr:uid="{00000000-0005-0000-0000-000081040000}"/>
    <cellStyle name="60% - Accent6 42" xfId="1201" xr:uid="{00000000-0005-0000-0000-000082040000}"/>
    <cellStyle name="60% - Accent6 43" xfId="1202" xr:uid="{00000000-0005-0000-0000-000083040000}"/>
    <cellStyle name="60% - Accent6 44" xfId="1153" xr:uid="{00000000-0005-0000-0000-000084040000}"/>
    <cellStyle name="60% - Accent6 5" xfId="1203" xr:uid="{00000000-0005-0000-0000-000085040000}"/>
    <cellStyle name="60% - Accent6 6" xfId="1204" xr:uid="{00000000-0005-0000-0000-000086040000}"/>
    <cellStyle name="60% - Accent6 7" xfId="1205" xr:uid="{00000000-0005-0000-0000-000087040000}"/>
    <cellStyle name="60% - Accent6 8" xfId="1206" xr:uid="{00000000-0005-0000-0000-000088040000}"/>
    <cellStyle name="60% - Accent6 9" xfId="1207" xr:uid="{00000000-0005-0000-0000-000089040000}"/>
    <cellStyle name="60% - Akzent1" xfId="1208" xr:uid="{00000000-0005-0000-0000-00008A040000}"/>
    <cellStyle name="60% - Akzent2" xfId="1209" xr:uid="{00000000-0005-0000-0000-00008B040000}"/>
    <cellStyle name="60% - Akzent3" xfId="1210" xr:uid="{00000000-0005-0000-0000-00008C040000}"/>
    <cellStyle name="60% - Akzent4" xfId="1211" xr:uid="{00000000-0005-0000-0000-00008D040000}"/>
    <cellStyle name="60% - Akzent5" xfId="1212" xr:uid="{00000000-0005-0000-0000-00008E040000}"/>
    <cellStyle name="60% - Akzent6" xfId="1213" xr:uid="{00000000-0005-0000-0000-00008F040000}"/>
    <cellStyle name="60% - Cor4 2" xfId="1214" xr:uid="{00000000-0005-0000-0000-000090040000}"/>
    <cellStyle name="Accent1 10" xfId="1216" xr:uid="{00000000-0005-0000-0000-000091040000}"/>
    <cellStyle name="Accent1 11" xfId="1217" xr:uid="{00000000-0005-0000-0000-000092040000}"/>
    <cellStyle name="Accent1 12" xfId="1218" xr:uid="{00000000-0005-0000-0000-000093040000}"/>
    <cellStyle name="Accent1 13" xfId="1219" xr:uid="{00000000-0005-0000-0000-000094040000}"/>
    <cellStyle name="Accent1 14" xfId="1220" xr:uid="{00000000-0005-0000-0000-000095040000}"/>
    <cellStyle name="Accent1 15" xfId="1221" xr:uid="{00000000-0005-0000-0000-000096040000}"/>
    <cellStyle name="Accent1 16" xfId="1222" xr:uid="{00000000-0005-0000-0000-000097040000}"/>
    <cellStyle name="Accent1 17" xfId="1223" xr:uid="{00000000-0005-0000-0000-000098040000}"/>
    <cellStyle name="Accent1 18" xfId="1224" xr:uid="{00000000-0005-0000-0000-000099040000}"/>
    <cellStyle name="Accent1 19" xfId="1225" xr:uid="{00000000-0005-0000-0000-00009A040000}"/>
    <cellStyle name="Accent1 2" xfId="1226" xr:uid="{00000000-0005-0000-0000-00009B040000}"/>
    <cellStyle name="Accent1 2 10" xfId="1227" xr:uid="{00000000-0005-0000-0000-00009C040000}"/>
    <cellStyle name="Accent1 2 2" xfId="1228" xr:uid="{00000000-0005-0000-0000-00009D040000}"/>
    <cellStyle name="Accent1 2 2 2" xfId="1229" xr:uid="{00000000-0005-0000-0000-00009E040000}"/>
    <cellStyle name="Accent1 2 3" xfId="1230" xr:uid="{00000000-0005-0000-0000-00009F040000}"/>
    <cellStyle name="Accent1 2 4" xfId="1231" xr:uid="{00000000-0005-0000-0000-0000A0040000}"/>
    <cellStyle name="Accent1 2 5" xfId="1232" xr:uid="{00000000-0005-0000-0000-0000A1040000}"/>
    <cellStyle name="Accent1 2 6" xfId="1233" xr:uid="{00000000-0005-0000-0000-0000A2040000}"/>
    <cellStyle name="Accent1 2 7" xfId="1234" xr:uid="{00000000-0005-0000-0000-0000A3040000}"/>
    <cellStyle name="Accent1 2 8" xfId="1235" xr:uid="{00000000-0005-0000-0000-0000A4040000}"/>
    <cellStyle name="Accent1 2 9" xfId="1236" xr:uid="{00000000-0005-0000-0000-0000A5040000}"/>
    <cellStyle name="Accent1 20" xfId="1237" xr:uid="{00000000-0005-0000-0000-0000A6040000}"/>
    <cellStyle name="Accent1 21" xfId="1238" xr:uid="{00000000-0005-0000-0000-0000A7040000}"/>
    <cellStyle name="Accent1 22" xfId="1239" xr:uid="{00000000-0005-0000-0000-0000A8040000}"/>
    <cellStyle name="Accent1 23" xfId="1240" xr:uid="{00000000-0005-0000-0000-0000A9040000}"/>
    <cellStyle name="Accent1 24" xfId="1241" xr:uid="{00000000-0005-0000-0000-0000AA040000}"/>
    <cellStyle name="Accent1 25" xfId="1242" xr:uid="{00000000-0005-0000-0000-0000AB040000}"/>
    <cellStyle name="Accent1 26" xfId="1243" xr:uid="{00000000-0005-0000-0000-0000AC040000}"/>
    <cellStyle name="Accent1 27" xfId="1244" xr:uid="{00000000-0005-0000-0000-0000AD040000}"/>
    <cellStyle name="Accent1 28" xfId="1245" xr:uid="{00000000-0005-0000-0000-0000AE040000}"/>
    <cellStyle name="Accent1 29" xfId="1246" xr:uid="{00000000-0005-0000-0000-0000AF040000}"/>
    <cellStyle name="Accent1 3" xfId="1247" xr:uid="{00000000-0005-0000-0000-0000B0040000}"/>
    <cellStyle name="Accent1 3 2" xfId="1248" xr:uid="{00000000-0005-0000-0000-0000B1040000}"/>
    <cellStyle name="Accent1 3 3" xfId="1249" xr:uid="{00000000-0005-0000-0000-0000B2040000}"/>
    <cellStyle name="Accent1 30" xfId="1250" xr:uid="{00000000-0005-0000-0000-0000B3040000}"/>
    <cellStyle name="Accent1 31" xfId="1251" xr:uid="{00000000-0005-0000-0000-0000B4040000}"/>
    <cellStyle name="Accent1 32" xfId="1252" xr:uid="{00000000-0005-0000-0000-0000B5040000}"/>
    <cellStyle name="Accent1 33" xfId="1253" xr:uid="{00000000-0005-0000-0000-0000B6040000}"/>
    <cellStyle name="Accent1 34" xfId="1254" xr:uid="{00000000-0005-0000-0000-0000B7040000}"/>
    <cellStyle name="Accent1 35" xfId="1255" xr:uid="{00000000-0005-0000-0000-0000B8040000}"/>
    <cellStyle name="Accent1 36" xfId="1256" xr:uid="{00000000-0005-0000-0000-0000B9040000}"/>
    <cellStyle name="Accent1 37" xfId="1257" xr:uid="{00000000-0005-0000-0000-0000BA040000}"/>
    <cellStyle name="Accent1 38" xfId="1258" xr:uid="{00000000-0005-0000-0000-0000BB040000}"/>
    <cellStyle name="Accent1 39" xfId="1259" xr:uid="{00000000-0005-0000-0000-0000BC040000}"/>
    <cellStyle name="Accent1 4" xfId="1260" xr:uid="{00000000-0005-0000-0000-0000BD040000}"/>
    <cellStyle name="Accent1 40" xfId="1261" xr:uid="{00000000-0005-0000-0000-0000BE040000}"/>
    <cellStyle name="Accent1 41" xfId="1262" xr:uid="{00000000-0005-0000-0000-0000BF040000}"/>
    <cellStyle name="Accent1 42" xfId="1263" xr:uid="{00000000-0005-0000-0000-0000C0040000}"/>
    <cellStyle name="Accent1 43" xfId="1264" xr:uid="{00000000-0005-0000-0000-0000C1040000}"/>
    <cellStyle name="Accent1 44" xfId="1215" xr:uid="{00000000-0005-0000-0000-0000C2040000}"/>
    <cellStyle name="Accent1 5" xfId="1265" xr:uid="{00000000-0005-0000-0000-0000C3040000}"/>
    <cellStyle name="Accent1 6" xfId="1266" xr:uid="{00000000-0005-0000-0000-0000C4040000}"/>
    <cellStyle name="Accent1 7" xfId="1267" xr:uid="{00000000-0005-0000-0000-0000C5040000}"/>
    <cellStyle name="Accent1 8" xfId="1268" xr:uid="{00000000-0005-0000-0000-0000C6040000}"/>
    <cellStyle name="Accent1 9" xfId="1269" xr:uid="{00000000-0005-0000-0000-0000C7040000}"/>
    <cellStyle name="Accent2 10" xfId="1271" xr:uid="{00000000-0005-0000-0000-0000C8040000}"/>
    <cellStyle name="Accent2 11" xfId="1272" xr:uid="{00000000-0005-0000-0000-0000C9040000}"/>
    <cellStyle name="Accent2 12" xfId="1273" xr:uid="{00000000-0005-0000-0000-0000CA040000}"/>
    <cellStyle name="Accent2 13" xfId="1274" xr:uid="{00000000-0005-0000-0000-0000CB040000}"/>
    <cellStyle name="Accent2 14" xfId="1275" xr:uid="{00000000-0005-0000-0000-0000CC040000}"/>
    <cellStyle name="Accent2 15" xfId="1276" xr:uid="{00000000-0005-0000-0000-0000CD040000}"/>
    <cellStyle name="Accent2 16" xfId="1277" xr:uid="{00000000-0005-0000-0000-0000CE040000}"/>
    <cellStyle name="Accent2 17" xfId="1278" xr:uid="{00000000-0005-0000-0000-0000CF040000}"/>
    <cellStyle name="Accent2 18" xfId="1279" xr:uid="{00000000-0005-0000-0000-0000D0040000}"/>
    <cellStyle name="Accent2 19" xfId="1280" xr:uid="{00000000-0005-0000-0000-0000D1040000}"/>
    <cellStyle name="Accent2 2" xfId="1281" xr:uid="{00000000-0005-0000-0000-0000D2040000}"/>
    <cellStyle name="Accent2 2 10" xfId="1282" xr:uid="{00000000-0005-0000-0000-0000D3040000}"/>
    <cellStyle name="Accent2 2 2" xfId="1283" xr:uid="{00000000-0005-0000-0000-0000D4040000}"/>
    <cellStyle name="Accent2 2 2 2" xfId="1284" xr:uid="{00000000-0005-0000-0000-0000D5040000}"/>
    <cellStyle name="Accent2 2 3" xfId="1285" xr:uid="{00000000-0005-0000-0000-0000D6040000}"/>
    <cellStyle name="Accent2 2 4" xfId="1286" xr:uid="{00000000-0005-0000-0000-0000D7040000}"/>
    <cellStyle name="Accent2 2 5" xfId="1287" xr:uid="{00000000-0005-0000-0000-0000D8040000}"/>
    <cellStyle name="Accent2 2 6" xfId="1288" xr:uid="{00000000-0005-0000-0000-0000D9040000}"/>
    <cellStyle name="Accent2 2 7" xfId="1289" xr:uid="{00000000-0005-0000-0000-0000DA040000}"/>
    <cellStyle name="Accent2 2 8" xfId="1290" xr:uid="{00000000-0005-0000-0000-0000DB040000}"/>
    <cellStyle name="Accent2 2 9" xfId="1291" xr:uid="{00000000-0005-0000-0000-0000DC040000}"/>
    <cellStyle name="Accent2 20" xfId="1292" xr:uid="{00000000-0005-0000-0000-0000DD040000}"/>
    <cellStyle name="Accent2 21" xfId="1293" xr:uid="{00000000-0005-0000-0000-0000DE040000}"/>
    <cellStyle name="Accent2 22" xfId="1294" xr:uid="{00000000-0005-0000-0000-0000DF040000}"/>
    <cellStyle name="Accent2 23" xfId="1295" xr:uid="{00000000-0005-0000-0000-0000E0040000}"/>
    <cellStyle name="Accent2 24" xfId="1296" xr:uid="{00000000-0005-0000-0000-0000E1040000}"/>
    <cellStyle name="Accent2 25" xfId="1297" xr:uid="{00000000-0005-0000-0000-0000E2040000}"/>
    <cellStyle name="Accent2 26" xfId="1298" xr:uid="{00000000-0005-0000-0000-0000E3040000}"/>
    <cellStyle name="Accent2 27" xfId="1299" xr:uid="{00000000-0005-0000-0000-0000E4040000}"/>
    <cellStyle name="Accent2 28" xfId="1300" xr:uid="{00000000-0005-0000-0000-0000E5040000}"/>
    <cellStyle name="Accent2 29" xfId="1301" xr:uid="{00000000-0005-0000-0000-0000E6040000}"/>
    <cellStyle name="Accent2 3" xfId="1302" xr:uid="{00000000-0005-0000-0000-0000E7040000}"/>
    <cellStyle name="Accent2 3 2" xfId="1303" xr:uid="{00000000-0005-0000-0000-0000E8040000}"/>
    <cellStyle name="Accent2 3 3" xfId="1304" xr:uid="{00000000-0005-0000-0000-0000E9040000}"/>
    <cellStyle name="Accent2 30" xfId="1305" xr:uid="{00000000-0005-0000-0000-0000EA040000}"/>
    <cellStyle name="Accent2 31" xfId="1306" xr:uid="{00000000-0005-0000-0000-0000EB040000}"/>
    <cellStyle name="Accent2 32" xfId="1307" xr:uid="{00000000-0005-0000-0000-0000EC040000}"/>
    <cellStyle name="Accent2 33" xfId="1308" xr:uid="{00000000-0005-0000-0000-0000ED040000}"/>
    <cellStyle name="Accent2 34" xfId="1309" xr:uid="{00000000-0005-0000-0000-0000EE040000}"/>
    <cellStyle name="Accent2 35" xfId="1310" xr:uid="{00000000-0005-0000-0000-0000EF040000}"/>
    <cellStyle name="Accent2 36" xfId="1311" xr:uid="{00000000-0005-0000-0000-0000F0040000}"/>
    <cellStyle name="Accent2 37" xfId="1312" xr:uid="{00000000-0005-0000-0000-0000F1040000}"/>
    <cellStyle name="Accent2 38" xfId="1313" xr:uid="{00000000-0005-0000-0000-0000F2040000}"/>
    <cellStyle name="Accent2 39" xfId="1314" xr:uid="{00000000-0005-0000-0000-0000F3040000}"/>
    <cellStyle name="Accent2 4" xfId="1315" xr:uid="{00000000-0005-0000-0000-0000F4040000}"/>
    <cellStyle name="Accent2 40" xfId="1316" xr:uid="{00000000-0005-0000-0000-0000F5040000}"/>
    <cellStyle name="Accent2 41" xfId="1317" xr:uid="{00000000-0005-0000-0000-0000F6040000}"/>
    <cellStyle name="Accent2 42" xfId="1318" xr:uid="{00000000-0005-0000-0000-0000F7040000}"/>
    <cellStyle name="Accent2 43" xfId="1319" xr:uid="{00000000-0005-0000-0000-0000F8040000}"/>
    <cellStyle name="Accent2 44" xfId="1270" xr:uid="{00000000-0005-0000-0000-0000F9040000}"/>
    <cellStyle name="Accent2 5" xfId="1320" xr:uid="{00000000-0005-0000-0000-0000FA040000}"/>
    <cellStyle name="Accent2 6" xfId="1321" xr:uid="{00000000-0005-0000-0000-0000FB040000}"/>
    <cellStyle name="Accent2 7" xfId="1322" xr:uid="{00000000-0005-0000-0000-0000FC040000}"/>
    <cellStyle name="Accent2 8" xfId="1323" xr:uid="{00000000-0005-0000-0000-0000FD040000}"/>
    <cellStyle name="Accent2 9" xfId="1324" xr:uid="{00000000-0005-0000-0000-0000FE040000}"/>
    <cellStyle name="Accent3 10" xfId="1326" xr:uid="{00000000-0005-0000-0000-0000FF040000}"/>
    <cellStyle name="Accent3 11" xfId="1327" xr:uid="{00000000-0005-0000-0000-000000050000}"/>
    <cellStyle name="Accent3 12" xfId="1328" xr:uid="{00000000-0005-0000-0000-000001050000}"/>
    <cellStyle name="Accent3 13" xfId="1329" xr:uid="{00000000-0005-0000-0000-000002050000}"/>
    <cellStyle name="Accent3 14" xfId="1330" xr:uid="{00000000-0005-0000-0000-000003050000}"/>
    <cellStyle name="Accent3 15" xfId="1331" xr:uid="{00000000-0005-0000-0000-000004050000}"/>
    <cellStyle name="Accent3 16" xfId="1332" xr:uid="{00000000-0005-0000-0000-000005050000}"/>
    <cellStyle name="Accent3 17" xfId="1333" xr:uid="{00000000-0005-0000-0000-000006050000}"/>
    <cellStyle name="Accent3 18" xfId="1334" xr:uid="{00000000-0005-0000-0000-000007050000}"/>
    <cellStyle name="Accent3 19" xfId="1335" xr:uid="{00000000-0005-0000-0000-000008050000}"/>
    <cellStyle name="Accent3 2" xfId="1336" xr:uid="{00000000-0005-0000-0000-000009050000}"/>
    <cellStyle name="Accent3 2 10" xfId="1337" xr:uid="{00000000-0005-0000-0000-00000A050000}"/>
    <cellStyle name="Accent3 2 2" xfId="1338" xr:uid="{00000000-0005-0000-0000-00000B050000}"/>
    <cellStyle name="Accent3 2 2 2" xfId="1339" xr:uid="{00000000-0005-0000-0000-00000C050000}"/>
    <cellStyle name="Accent3 2 3" xfId="1340" xr:uid="{00000000-0005-0000-0000-00000D050000}"/>
    <cellStyle name="Accent3 2 4" xfId="1341" xr:uid="{00000000-0005-0000-0000-00000E050000}"/>
    <cellStyle name="Accent3 2 5" xfId="1342" xr:uid="{00000000-0005-0000-0000-00000F050000}"/>
    <cellStyle name="Accent3 2 6" xfId="1343" xr:uid="{00000000-0005-0000-0000-000010050000}"/>
    <cellStyle name="Accent3 2 7" xfId="1344" xr:uid="{00000000-0005-0000-0000-000011050000}"/>
    <cellStyle name="Accent3 2 8" xfId="1345" xr:uid="{00000000-0005-0000-0000-000012050000}"/>
    <cellStyle name="Accent3 2 9" xfId="1346" xr:uid="{00000000-0005-0000-0000-000013050000}"/>
    <cellStyle name="Accent3 20" xfId="1347" xr:uid="{00000000-0005-0000-0000-000014050000}"/>
    <cellStyle name="Accent3 21" xfId="1348" xr:uid="{00000000-0005-0000-0000-000015050000}"/>
    <cellStyle name="Accent3 22" xfId="1349" xr:uid="{00000000-0005-0000-0000-000016050000}"/>
    <cellStyle name="Accent3 23" xfId="1350" xr:uid="{00000000-0005-0000-0000-000017050000}"/>
    <cellStyle name="Accent3 24" xfId="1351" xr:uid="{00000000-0005-0000-0000-000018050000}"/>
    <cellStyle name="Accent3 25" xfId="1352" xr:uid="{00000000-0005-0000-0000-000019050000}"/>
    <cellStyle name="Accent3 26" xfId="1353" xr:uid="{00000000-0005-0000-0000-00001A050000}"/>
    <cellStyle name="Accent3 27" xfId="1354" xr:uid="{00000000-0005-0000-0000-00001B050000}"/>
    <cellStyle name="Accent3 28" xfId="1355" xr:uid="{00000000-0005-0000-0000-00001C050000}"/>
    <cellStyle name="Accent3 29" xfId="1356" xr:uid="{00000000-0005-0000-0000-00001D050000}"/>
    <cellStyle name="Accent3 3" xfId="1357" xr:uid="{00000000-0005-0000-0000-00001E050000}"/>
    <cellStyle name="Accent3 3 2" xfId="1358" xr:uid="{00000000-0005-0000-0000-00001F050000}"/>
    <cellStyle name="Accent3 3 3" xfId="1359" xr:uid="{00000000-0005-0000-0000-000020050000}"/>
    <cellStyle name="Accent3 30" xfId="1360" xr:uid="{00000000-0005-0000-0000-000021050000}"/>
    <cellStyle name="Accent3 31" xfId="1361" xr:uid="{00000000-0005-0000-0000-000022050000}"/>
    <cellStyle name="Accent3 32" xfId="1362" xr:uid="{00000000-0005-0000-0000-000023050000}"/>
    <cellStyle name="Accent3 33" xfId="1363" xr:uid="{00000000-0005-0000-0000-000024050000}"/>
    <cellStyle name="Accent3 34" xfId="1364" xr:uid="{00000000-0005-0000-0000-000025050000}"/>
    <cellStyle name="Accent3 35" xfId="1365" xr:uid="{00000000-0005-0000-0000-000026050000}"/>
    <cellStyle name="Accent3 36" xfId="1366" xr:uid="{00000000-0005-0000-0000-000027050000}"/>
    <cellStyle name="Accent3 37" xfId="1367" xr:uid="{00000000-0005-0000-0000-000028050000}"/>
    <cellStyle name="Accent3 38" xfId="1368" xr:uid="{00000000-0005-0000-0000-000029050000}"/>
    <cellStyle name="Accent3 39" xfId="1369" xr:uid="{00000000-0005-0000-0000-00002A050000}"/>
    <cellStyle name="Accent3 4" xfId="1370" xr:uid="{00000000-0005-0000-0000-00002B050000}"/>
    <cellStyle name="Accent3 40" xfId="1371" xr:uid="{00000000-0005-0000-0000-00002C050000}"/>
    <cellStyle name="Accent3 41" xfId="1372" xr:uid="{00000000-0005-0000-0000-00002D050000}"/>
    <cellStyle name="Accent3 42" xfId="1373" xr:uid="{00000000-0005-0000-0000-00002E050000}"/>
    <cellStyle name="Accent3 43" xfId="1374" xr:uid="{00000000-0005-0000-0000-00002F050000}"/>
    <cellStyle name="Accent3 44" xfId="1325" xr:uid="{00000000-0005-0000-0000-000030050000}"/>
    <cellStyle name="Accent3 5" xfId="1375" xr:uid="{00000000-0005-0000-0000-000031050000}"/>
    <cellStyle name="Accent3 6" xfId="1376" xr:uid="{00000000-0005-0000-0000-000032050000}"/>
    <cellStyle name="Accent3 7" xfId="1377" xr:uid="{00000000-0005-0000-0000-000033050000}"/>
    <cellStyle name="Accent3 8" xfId="1378" xr:uid="{00000000-0005-0000-0000-000034050000}"/>
    <cellStyle name="Accent3 9" xfId="1379" xr:uid="{00000000-0005-0000-0000-000035050000}"/>
    <cellStyle name="Accent4 10" xfId="1381" xr:uid="{00000000-0005-0000-0000-000036050000}"/>
    <cellStyle name="Accent4 11" xfId="1382" xr:uid="{00000000-0005-0000-0000-000037050000}"/>
    <cellStyle name="Accent4 12" xfId="1383" xr:uid="{00000000-0005-0000-0000-000038050000}"/>
    <cellStyle name="Accent4 13" xfId="1384" xr:uid="{00000000-0005-0000-0000-000039050000}"/>
    <cellStyle name="Accent4 14" xfId="1385" xr:uid="{00000000-0005-0000-0000-00003A050000}"/>
    <cellStyle name="Accent4 15" xfId="1386" xr:uid="{00000000-0005-0000-0000-00003B050000}"/>
    <cellStyle name="Accent4 16" xfId="1387" xr:uid="{00000000-0005-0000-0000-00003C050000}"/>
    <cellStyle name="Accent4 17" xfId="1388" xr:uid="{00000000-0005-0000-0000-00003D050000}"/>
    <cellStyle name="Accent4 18" xfId="1389" xr:uid="{00000000-0005-0000-0000-00003E050000}"/>
    <cellStyle name="Accent4 19" xfId="1390" xr:uid="{00000000-0005-0000-0000-00003F050000}"/>
    <cellStyle name="Accent4 2" xfId="1391" xr:uid="{00000000-0005-0000-0000-000040050000}"/>
    <cellStyle name="Accent4 2 10" xfId="1392" xr:uid="{00000000-0005-0000-0000-000041050000}"/>
    <cellStyle name="Accent4 2 2" xfId="1393" xr:uid="{00000000-0005-0000-0000-000042050000}"/>
    <cellStyle name="Accent4 2 2 2" xfId="1394" xr:uid="{00000000-0005-0000-0000-000043050000}"/>
    <cellStyle name="Accent4 2 3" xfId="1395" xr:uid="{00000000-0005-0000-0000-000044050000}"/>
    <cellStyle name="Accent4 2 4" xfId="1396" xr:uid="{00000000-0005-0000-0000-000045050000}"/>
    <cellStyle name="Accent4 2 5" xfId="1397" xr:uid="{00000000-0005-0000-0000-000046050000}"/>
    <cellStyle name="Accent4 2 6" xfId="1398" xr:uid="{00000000-0005-0000-0000-000047050000}"/>
    <cellStyle name="Accent4 2 7" xfId="1399" xr:uid="{00000000-0005-0000-0000-000048050000}"/>
    <cellStyle name="Accent4 2 8" xfId="1400" xr:uid="{00000000-0005-0000-0000-000049050000}"/>
    <cellStyle name="Accent4 2 9" xfId="1401" xr:uid="{00000000-0005-0000-0000-00004A050000}"/>
    <cellStyle name="Accent4 20" xfId="1402" xr:uid="{00000000-0005-0000-0000-00004B050000}"/>
    <cellStyle name="Accent4 21" xfId="1403" xr:uid="{00000000-0005-0000-0000-00004C050000}"/>
    <cellStyle name="Accent4 22" xfId="1404" xr:uid="{00000000-0005-0000-0000-00004D050000}"/>
    <cellStyle name="Accent4 23" xfId="1405" xr:uid="{00000000-0005-0000-0000-00004E050000}"/>
    <cellStyle name="Accent4 24" xfId="1406" xr:uid="{00000000-0005-0000-0000-00004F050000}"/>
    <cellStyle name="Accent4 25" xfId="1407" xr:uid="{00000000-0005-0000-0000-000050050000}"/>
    <cellStyle name="Accent4 26" xfId="1408" xr:uid="{00000000-0005-0000-0000-000051050000}"/>
    <cellStyle name="Accent4 27" xfId="1409" xr:uid="{00000000-0005-0000-0000-000052050000}"/>
    <cellStyle name="Accent4 28" xfId="1410" xr:uid="{00000000-0005-0000-0000-000053050000}"/>
    <cellStyle name="Accent4 29" xfId="1411" xr:uid="{00000000-0005-0000-0000-000054050000}"/>
    <cellStyle name="Accent4 3" xfId="1412" xr:uid="{00000000-0005-0000-0000-000055050000}"/>
    <cellStyle name="Accent4 3 2" xfId="1413" xr:uid="{00000000-0005-0000-0000-000056050000}"/>
    <cellStyle name="Accent4 3 3" xfId="1414" xr:uid="{00000000-0005-0000-0000-000057050000}"/>
    <cellStyle name="Accent4 30" xfId="1415" xr:uid="{00000000-0005-0000-0000-000058050000}"/>
    <cellStyle name="Accent4 31" xfId="1416" xr:uid="{00000000-0005-0000-0000-000059050000}"/>
    <cellStyle name="Accent4 32" xfId="1417" xr:uid="{00000000-0005-0000-0000-00005A050000}"/>
    <cellStyle name="Accent4 33" xfId="1418" xr:uid="{00000000-0005-0000-0000-00005B050000}"/>
    <cellStyle name="Accent4 34" xfId="1419" xr:uid="{00000000-0005-0000-0000-00005C050000}"/>
    <cellStyle name="Accent4 35" xfId="1420" xr:uid="{00000000-0005-0000-0000-00005D050000}"/>
    <cellStyle name="Accent4 36" xfId="1421" xr:uid="{00000000-0005-0000-0000-00005E050000}"/>
    <cellStyle name="Accent4 37" xfId="1422" xr:uid="{00000000-0005-0000-0000-00005F050000}"/>
    <cellStyle name="Accent4 38" xfId="1423" xr:uid="{00000000-0005-0000-0000-000060050000}"/>
    <cellStyle name="Accent4 39" xfId="1424" xr:uid="{00000000-0005-0000-0000-000061050000}"/>
    <cellStyle name="Accent4 4" xfId="1425" xr:uid="{00000000-0005-0000-0000-000062050000}"/>
    <cellStyle name="Accent4 40" xfId="1426" xr:uid="{00000000-0005-0000-0000-000063050000}"/>
    <cellStyle name="Accent4 41" xfId="1427" xr:uid="{00000000-0005-0000-0000-000064050000}"/>
    <cellStyle name="Accent4 42" xfId="1428" xr:uid="{00000000-0005-0000-0000-000065050000}"/>
    <cellStyle name="Accent4 43" xfId="1429" xr:uid="{00000000-0005-0000-0000-000066050000}"/>
    <cellStyle name="Accent4 44" xfId="1380" xr:uid="{00000000-0005-0000-0000-000067050000}"/>
    <cellStyle name="Accent4 5" xfId="1430" xr:uid="{00000000-0005-0000-0000-000068050000}"/>
    <cellStyle name="Accent4 6" xfId="1431" xr:uid="{00000000-0005-0000-0000-000069050000}"/>
    <cellStyle name="Accent4 7" xfId="1432" xr:uid="{00000000-0005-0000-0000-00006A050000}"/>
    <cellStyle name="Accent4 8" xfId="1433" xr:uid="{00000000-0005-0000-0000-00006B050000}"/>
    <cellStyle name="Accent4 9" xfId="1434" xr:uid="{00000000-0005-0000-0000-00006C050000}"/>
    <cellStyle name="Accent5 10" xfId="1436" xr:uid="{00000000-0005-0000-0000-00006D050000}"/>
    <cellStyle name="Accent5 11" xfId="1437" xr:uid="{00000000-0005-0000-0000-00006E050000}"/>
    <cellStyle name="Accent5 12" xfId="1438" xr:uid="{00000000-0005-0000-0000-00006F050000}"/>
    <cellStyle name="Accent5 13" xfId="1439" xr:uid="{00000000-0005-0000-0000-000070050000}"/>
    <cellStyle name="Accent5 14" xfId="1440" xr:uid="{00000000-0005-0000-0000-000071050000}"/>
    <cellStyle name="Accent5 15" xfId="1441" xr:uid="{00000000-0005-0000-0000-000072050000}"/>
    <cellStyle name="Accent5 16" xfId="1442" xr:uid="{00000000-0005-0000-0000-000073050000}"/>
    <cellStyle name="Accent5 17" xfId="1443" xr:uid="{00000000-0005-0000-0000-000074050000}"/>
    <cellStyle name="Accent5 18" xfId="1444" xr:uid="{00000000-0005-0000-0000-000075050000}"/>
    <cellStyle name="Accent5 19" xfId="1445" xr:uid="{00000000-0005-0000-0000-000076050000}"/>
    <cellStyle name="Accent5 2" xfId="1446" xr:uid="{00000000-0005-0000-0000-000077050000}"/>
    <cellStyle name="Accent5 2 10" xfId="1447" xr:uid="{00000000-0005-0000-0000-000078050000}"/>
    <cellStyle name="Accent5 2 2" xfId="1448" xr:uid="{00000000-0005-0000-0000-000079050000}"/>
    <cellStyle name="Accent5 2 3" xfId="1449" xr:uid="{00000000-0005-0000-0000-00007A050000}"/>
    <cellStyle name="Accent5 2 4" xfId="1450" xr:uid="{00000000-0005-0000-0000-00007B050000}"/>
    <cellStyle name="Accent5 2 5" xfId="1451" xr:uid="{00000000-0005-0000-0000-00007C050000}"/>
    <cellStyle name="Accent5 2 6" xfId="1452" xr:uid="{00000000-0005-0000-0000-00007D050000}"/>
    <cellStyle name="Accent5 2 7" xfId="1453" xr:uid="{00000000-0005-0000-0000-00007E050000}"/>
    <cellStyle name="Accent5 2 8" xfId="1454" xr:uid="{00000000-0005-0000-0000-00007F050000}"/>
    <cellStyle name="Accent5 2 9" xfId="1455" xr:uid="{00000000-0005-0000-0000-000080050000}"/>
    <cellStyle name="Accent5 20" xfId="1456" xr:uid="{00000000-0005-0000-0000-000081050000}"/>
    <cellStyle name="Accent5 21" xfId="1457" xr:uid="{00000000-0005-0000-0000-000082050000}"/>
    <cellStyle name="Accent5 22" xfId="1458" xr:uid="{00000000-0005-0000-0000-000083050000}"/>
    <cellStyle name="Accent5 23" xfId="1459" xr:uid="{00000000-0005-0000-0000-000084050000}"/>
    <cellStyle name="Accent5 24" xfId="1460" xr:uid="{00000000-0005-0000-0000-000085050000}"/>
    <cellStyle name="Accent5 25" xfId="1461" xr:uid="{00000000-0005-0000-0000-000086050000}"/>
    <cellStyle name="Accent5 26" xfId="1462" xr:uid="{00000000-0005-0000-0000-000087050000}"/>
    <cellStyle name="Accent5 27" xfId="1463" xr:uid="{00000000-0005-0000-0000-000088050000}"/>
    <cellStyle name="Accent5 28" xfId="1464" xr:uid="{00000000-0005-0000-0000-000089050000}"/>
    <cellStyle name="Accent5 29" xfId="1465" xr:uid="{00000000-0005-0000-0000-00008A050000}"/>
    <cellStyle name="Accent5 3" xfId="1466" xr:uid="{00000000-0005-0000-0000-00008B050000}"/>
    <cellStyle name="Accent5 30" xfId="1467" xr:uid="{00000000-0005-0000-0000-00008C050000}"/>
    <cellStyle name="Accent5 31" xfId="1468" xr:uid="{00000000-0005-0000-0000-00008D050000}"/>
    <cellStyle name="Accent5 32" xfId="1469" xr:uid="{00000000-0005-0000-0000-00008E050000}"/>
    <cellStyle name="Accent5 33" xfId="1470" xr:uid="{00000000-0005-0000-0000-00008F050000}"/>
    <cellStyle name="Accent5 34" xfId="1471" xr:uid="{00000000-0005-0000-0000-000090050000}"/>
    <cellStyle name="Accent5 35" xfId="1472" xr:uid="{00000000-0005-0000-0000-000091050000}"/>
    <cellStyle name="Accent5 36" xfId="1473" xr:uid="{00000000-0005-0000-0000-000092050000}"/>
    <cellStyle name="Accent5 37" xfId="1474" xr:uid="{00000000-0005-0000-0000-000093050000}"/>
    <cellStyle name="Accent5 38" xfId="1475" xr:uid="{00000000-0005-0000-0000-000094050000}"/>
    <cellStyle name="Accent5 39" xfId="1476" xr:uid="{00000000-0005-0000-0000-000095050000}"/>
    <cellStyle name="Accent5 4" xfId="1477" xr:uid="{00000000-0005-0000-0000-000096050000}"/>
    <cellStyle name="Accent5 40" xfId="1478" xr:uid="{00000000-0005-0000-0000-000097050000}"/>
    <cellStyle name="Accent5 41" xfId="1479" xr:uid="{00000000-0005-0000-0000-000098050000}"/>
    <cellStyle name="Accent5 42" xfId="1480" xr:uid="{00000000-0005-0000-0000-000099050000}"/>
    <cellStyle name="Accent5 43" xfId="1481" xr:uid="{00000000-0005-0000-0000-00009A050000}"/>
    <cellStyle name="Accent5 44" xfId="1435" xr:uid="{00000000-0005-0000-0000-00009B050000}"/>
    <cellStyle name="Accent5 5" xfId="1482" xr:uid="{00000000-0005-0000-0000-00009C050000}"/>
    <cellStyle name="Accent5 6" xfId="1483" xr:uid="{00000000-0005-0000-0000-00009D050000}"/>
    <cellStyle name="Accent5 7" xfId="1484" xr:uid="{00000000-0005-0000-0000-00009E050000}"/>
    <cellStyle name="Accent5 8" xfId="1485" xr:uid="{00000000-0005-0000-0000-00009F050000}"/>
    <cellStyle name="Accent5 9" xfId="1486" xr:uid="{00000000-0005-0000-0000-0000A0050000}"/>
    <cellStyle name="Accent6 10" xfId="1488" xr:uid="{00000000-0005-0000-0000-0000A1050000}"/>
    <cellStyle name="Accent6 11" xfId="1489" xr:uid="{00000000-0005-0000-0000-0000A2050000}"/>
    <cellStyle name="Accent6 12" xfId="1490" xr:uid="{00000000-0005-0000-0000-0000A3050000}"/>
    <cellStyle name="Accent6 13" xfId="1491" xr:uid="{00000000-0005-0000-0000-0000A4050000}"/>
    <cellStyle name="Accent6 14" xfId="1492" xr:uid="{00000000-0005-0000-0000-0000A5050000}"/>
    <cellStyle name="Accent6 15" xfId="1493" xr:uid="{00000000-0005-0000-0000-0000A6050000}"/>
    <cellStyle name="Accent6 16" xfId="1494" xr:uid="{00000000-0005-0000-0000-0000A7050000}"/>
    <cellStyle name="Accent6 17" xfId="1495" xr:uid="{00000000-0005-0000-0000-0000A8050000}"/>
    <cellStyle name="Accent6 18" xfId="1496" xr:uid="{00000000-0005-0000-0000-0000A9050000}"/>
    <cellStyle name="Accent6 19" xfId="1497" xr:uid="{00000000-0005-0000-0000-0000AA050000}"/>
    <cellStyle name="Accent6 2" xfId="1498" xr:uid="{00000000-0005-0000-0000-0000AB050000}"/>
    <cellStyle name="Accent6 2 10" xfId="1499" xr:uid="{00000000-0005-0000-0000-0000AC050000}"/>
    <cellStyle name="Accent6 2 2" xfId="1500" xr:uid="{00000000-0005-0000-0000-0000AD050000}"/>
    <cellStyle name="Accent6 2 2 2" xfId="1501" xr:uid="{00000000-0005-0000-0000-0000AE050000}"/>
    <cellStyle name="Accent6 2 3" xfId="1502" xr:uid="{00000000-0005-0000-0000-0000AF050000}"/>
    <cellStyle name="Accent6 2 4" xfId="1503" xr:uid="{00000000-0005-0000-0000-0000B0050000}"/>
    <cellStyle name="Accent6 2 5" xfId="1504" xr:uid="{00000000-0005-0000-0000-0000B1050000}"/>
    <cellStyle name="Accent6 2 6" xfId="1505" xr:uid="{00000000-0005-0000-0000-0000B2050000}"/>
    <cellStyle name="Accent6 2 7" xfId="1506" xr:uid="{00000000-0005-0000-0000-0000B3050000}"/>
    <cellStyle name="Accent6 2 8" xfId="1507" xr:uid="{00000000-0005-0000-0000-0000B4050000}"/>
    <cellStyle name="Accent6 2 9" xfId="1508" xr:uid="{00000000-0005-0000-0000-0000B5050000}"/>
    <cellStyle name="Accent6 20" xfId="1509" xr:uid="{00000000-0005-0000-0000-0000B6050000}"/>
    <cellStyle name="Accent6 21" xfId="1510" xr:uid="{00000000-0005-0000-0000-0000B7050000}"/>
    <cellStyle name="Accent6 22" xfId="1511" xr:uid="{00000000-0005-0000-0000-0000B8050000}"/>
    <cellStyle name="Accent6 23" xfId="1512" xr:uid="{00000000-0005-0000-0000-0000B9050000}"/>
    <cellStyle name="Accent6 24" xfId="1513" xr:uid="{00000000-0005-0000-0000-0000BA050000}"/>
    <cellStyle name="Accent6 25" xfId="1514" xr:uid="{00000000-0005-0000-0000-0000BB050000}"/>
    <cellStyle name="Accent6 26" xfId="1515" xr:uid="{00000000-0005-0000-0000-0000BC050000}"/>
    <cellStyle name="Accent6 27" xfId="1516" xr:uid="{00000000-0005-0000-0000-0000BD050000}"/>
    <cellStyle name="Accent6 28" xfId="1517" xr:uid="{00000000-0005-0000-0000-0000BE050000}"/>
    <cellStyle name="Accent6 29" xfId="1518" xr:uid="{00000000-0005-0000-0000-0000BF050000}"/>
    <cellStyle name="Accent6 3" xfId="1519" xr:uid="{00000000-0005-0000-0000-0000C0050000}"/>
    <cellStyle name="Accent6 3 2" xfId="1520" xr:uid="{00000000-0005-0000-0000-0000C1050000}"/>
    <cellStyle name="Accent6 3 3" xfId="1521" xr:uid="{00000000-0005-0000-0000-0000C2050000}"/>
    <cellStyle name="Accent6 30" xfId="1522" xr:uid="{00000000-0005-0000-0000-0000C3050000}"/>
    <cellStyle name="Accent6 31" xfId="1523" xr:uid="{00000000-0005-0000-0000-0000C4050000}"/>
    <cellStyle name="Accent6 32" xfId="1524" xr:uid="{00000000-0005-0000-0000-0000C5050000}"/>
    <cellStyle name="Accent6 33" xfId="1525" xr:uid="{00000000-0005-0000-0000-0000C6050000}"/>
    <cellStyle name="Accent6 34" xfId="1526" xr:uid="{00000000-0005-0000-0000-0000C7050000}"/>
    <cellStyle name="Accent6 35" xfId="1527" xr:uid="{00000000-0005-0000-0000-0000C8050000}"/>
    <cellStyle name="Accent6 36" xfId="1528" xr:uid="{00000000-0005-0000-0000-0000C9050000}"/>
    <cellStyle name="Accent6 37" xfId="1529" xr:uid="{00000000-0005-0000-0000-0000CA050000}"/>
    <cellStyle name="Accent6 38" xfId="1530" xr:uid="{00000000-0005-0000-0000-0000CB050000}"/>
    <cellStyle name="Accent6 39" xfId="1531" xr:uid="{00000000-0005-0000-0000-0000CC050000}"/>
    <cellStyle name="Accent6 4" xfId="1532" xr:uid="{00000000-0005-0000-0000-0000CD050000}"/>
    <cellStyle name="Accent6 40" xfId="1533" xr:uid="{00000000-0005-0000-0000-0000CE050000}"/>
    <cellStyle name="Accent6 41" xfId="1534" xr:uid="{00000000-0005-0000-0000-0000CF050000}"/>
    <cellStyle name="Accent6 42" xfId="1535" xr:uid="{00000000-0005-0000-0000-0000D0050000}"/>
    <cellStyle name="Accent6 43" xfId="1536" xr:uid="{00000000-0005-0000-0000-0000D1050000}"/>
    <cellStyle name="Accent6 44" xfId="1487" xr:uid="{00000000-0005-0000-0000-0000D2050000}"/>
    <cellStyle name="Accent6 5" xfId="1537" xr:uid="{00000000-0005-0000-0000-0000D3050000}"/>
    <cellStyle name="Accent6 6" xfId="1538" xr:uid="{00000000-0005-0000-0000-0000D4050000}"/>
    <cellStyle name="Accent6 7" xfId="1539" xr:uid="{00000000-0005-0000-0000-0000D5050000}"/>
    <cellStyle name="Accent6 8" xfId="1540" xr:uid="{00000000-0005-0000-0000-0000D6050000}"/>
    <cellStyle name="Accent6 9" xfId="1541" xr:uid="{00000000-0005-0000-0000-0000D7050000}"/>
    <cellStyle name="AggblueBoldCels" xfId="1542" xr:uid="{00000000-0005-0000-0000-0000D8050000}"/>
    <cellStyle name="AggblueBoldCels 2" xfId="1543" xr:uid="{00000000-0005-0000-0000-0000D9050000}"/>
    <cellStyle name="AggblueCels" xfId="1544" xr:uid="{00000000-0005-0000-0000-0000DA050000}"/>
    <cellStyle name="AggblueCels 2" xfId="1545" xr:uid="{00000000-0005-0000-0000-0000DB050000}"/>
    <cellStyle name="AggblueCels_1x" xfId="1546" xr:uid="{00000000-0005-0000-0000-0000DC050000}"/>
    <cellStyle name="AggBoldCells" xfId="1547" xr:uid="{00000000-0005-0000-0000-0000DD050000}"/>
    <cellStyle name="AggBoldCells 2" xfId="1548" xr:uid="{00000000-0005-0000-0000-0000DE050000}"/>
    <cellStyle name="AggBoldCells 3" xfId="1549" xr:uid="{00000000-0005-0000-0000-0000DF050000}"/>
    <cellStyle name="AggCels" xfId="1550" xr:uid="{00000000-0005-0000-0000-0000E0050000}"/>
    <cellStyle name="AggCels 2" xfId="1551" xr:uid="{00000000-0005-0000-0000-0000E1050000}"/>
    <cellStyle name="AggCels 3" xfId="1552" xr:uid="{00000000-0005-0000-0000-0000E2050000}"/>
    <cellStyle name="AggGreen" xfId="1553" xr:uid="{00000000-0005-0000-0000-0000E3050000}"/>
    <cellStyle name="AggGreen 2" xfId="1554" xr:uid="{00000000-0005-0000-0000-0000E4050000}"/>
    <cellStyle name="AggGreen_Bbdr" xfId="1555" xr:uid="{00000000-0005-0000-0000-0000E5050000}"/>
    <cellStyle name="AggGreen12" xfId="1556" xr:uid="{00000000-0005-0000-0000-0000E6050000}"/>
    <cellStyle name="AggGreen12 2" xfId="1557" xr:uid="{00000000-0005-0000-0000-0000E7050000}"/>
    <cellStyle name="AggOrange" xfId="1558" xr:uid="{00000000-0005-0000-0000-0000E8050000}"/>
    <cellStyle name="AggOrange 2" xfId="1559" xr:uid="{00000000-0005-0000-0000-0000E9050000}"/>
    <cellStyle name="AggOrange_B_border" xfId="1560" xr:uid="{00000000-0005-0000-0000-0000EA050000}"/>
    <cellStyle name="AggOrange9" xfId="1561" xr:uid="{00000000-0005-0000-0000-0000EB050000}"/>
    <cellStyle name="AggOrange9 2" xfId="1562" xr:uid="{00000000-0005-0000-0000-0000EC050000}"/>
    <cellStyle name="AggOrange9_CRFReport-template" xfId="3" xr:uid="{00000000-0005-0000-0000-0000ED050000}"/>
    <cellStyle name="AggOrangeLB_2x" xfId="1563" xr:uid="{00000000-0005-0000-0000-0000EE050000}"/>
    <cellStyle name="AggOrangeLBorder" xfId="1564" xr:uid="{00000000-0005-0000-0000-0000EF050000}"/>
    <cellStyle name="AggOrangeLBorder 2" xfId="1565" xr:uid="{00000000-0005-0000-0000-0000F0050000}"/>
    <cellStyle name="AggOrangeRBorder" xfId="1566" xr:uid="{00000000-0005-0000-0000-0000F1050000}"/>
    <cellStyle name="AggOrangeRBorder 2" xfId="1567" xr:uid="{00000000-0005-0000-0000-0000F2050000}"/>
    <cellStyle name="Akzent1" xfId="1568" xr:uid="{00000000-0005-0000-0000-0000F3050000}"/>
    <cellStyle name="Akzent2" xfId="1569" xr:uid="{00000000-0005-0000-0000-0000F4050000}"/>
    <cellStyle name="Akzent3" xfId="1570" xr:uid="{00000000-0005-0000-0000-0000F5050000}"/>
    <cellStyle name="Akzent4" xfId="1571" xr:uid="{00000000-0005-0000-0000-0000F6050000}"/>
    <cellStyle name="Akzent5" xfId="1572" xr:uid="{00000000-0005-0000-0000-0000F7050000}"/>
    <cellStyle name="Akzent6" xfId="1573" xr:uid="{00000000-0005-0000-0000-0000F8050000}"/>
    <cellStyle name="Ausgabe" xfId="1574" xr:uid="{00000000-0005-0000-0000-0000F9050000}"/>
    <cellStyle name="Bad 10" xfId="1576" xr:uid="{00000000-0005-0000-0000-0000FA050000}"/>
    <cellStyle name="Bad 11" xfId="1577" xr:uid="{00000000-0005-0000-0000-0000FB050000}"/>
    <cellStyle name="Bad 12" xfId="1578" xr:uid="{00000000-0005-0000-0000-0000FC050000}"/>
    <cellStyle name="Bad 13" xfId="1579" xr:uid="{00000000-0005-0000-0000-0000FD050000}"/>
    <cellStyle name="Bad 14" xfId="1580" xr:uid="{00000000-0005-0000-0000-0000FE050000}"/>
    <cellStyle name="Bad 15" xfId="1581" xr:uid="{00000000-0005-0000-0000-0000FF050000}"/>
    <cellStyle name="Bad 16" xfId="1582" xr:uid="{00000000-0005-0000-0000-000000060000}"/>
    <cellStyle name="Bad 17" xfId="1583" xr:uid="{00000000-0005-0000-0000-000001060000}"/>
    <cellStyle name="Bad 18" xfId="1584" xr:uid="{00000000-0005-0000-0000-000002060000}"/>
    <cellStyle name="Bad 19" xfId="1585" xr:uid="{00000000-0005-0000-0000-000003060000}"/>
    <cellStyle name="Bad 2" xfId="1586" xr:uid="{00000000-0005-0000-0000-000004060000}"/>
    <cellStyle name="Bad 2 10" xfId="1587" xr:uid="{00000000-0005-0000-0000-000005060000}"/>
    <cellStyle name="Bad 2 2" xfId="1588" xr:uid="{00000000-0005-0000-0000-000006060000}"/>
    <cellStyle name="Bad 2 2 2" xfId="1589" xr:uid="{00000000-0005-0000-0000-000007060000}"/>
    <cellStyle name="Bad 2 3" xfId="1590" xr:uid="{00000000-0005-0000-0000-000008060000}"/>
    <cellStyle name="Bad 2 4" xfId="1591" xr:uid="{00000000-0005-0000-0000-000009060000}"/>
    <cellStyle name="Bad 2 5" xfId="1592" xr:uid="{00000000-0005-0000-0000-00000A060000}"/>
    <cellStyle name="Bad 2 6" xfId="1593" xr:uid="{00000000-0005-0000-0000-00000B060000}"/>
    <cellStyle name="Bad 2 7" xfId="1594" xr:uid="{00000000-0005-0000-0000-00000C060000}"/>
    <cellStyle name="Bad 2 8" xfId="1595" xr:uid="{00000000-0005-0000-0000-00000D060000}"/>
    <cellStyle name="Bad 2 9" xfId="1596" xr:uid="{00000000-0005-0000-0000-00000E060000}"/>
    <cellStyle name="Bad 20" xfId="1597" xr:uid="{00000000-0005-0000-0000-00000F060000}"/>
    <cellStyle name="Bad 21" xfId="1598" xr:uid="{00000000-0005-0000-0000-000010060000}"/>
    <cellStyle name="Bad 22" xfId="1599" xr:uid="{00000000-0005-0000-0000-000011060000}"/>
    <cellStyle name="Bad 23" xfId="1600" xr:uid="{00000000-0005-0000-0000-000012060000}"/>
    <cellStyle name="Bad 24" xfId="1601" xr:uid="{00000000-0005-0000-0000-000013060000}"/>
    <cellStyle name="Bad 25" xfId="1602" xr:uid="{00000000-0005-0000-0000-000014060000}"/>
    <cellStyle name="Bad 26" xfId="1603" xr:uid="{00000000-0005-0000-0000-000015060000}"/>
    <cellStyle name="Bad 27" xfId="1604" xr:uid="{00000000-0005-0000-0000-000016060000}"/>
    <cellStyle name="Bad 28" xfId="1605" xr:uid="{00000000-0005-0000-0000-000017060000}"/>
    <cellStyle name="Bad 29" xfId="1606" xr:uid="{00000000-0005-0000-0000-000018060000}"/>
    <cellStyle name="Bad 3" xfId="1607" xr:uid="{00000000-0005-0000-0000-000019060000}"/>
    <cellStyle name="Bad 3 2" xfId="1608" xr:uid="{00000000-0005-0000-0000-00001A060000}"/>
    <cellStyle name="Bad 3 3" xfId="1609" xr:uid="{00000000-0005-0000-0000-00001B060000}"/>
    <cellStyle name="Bad 30" xfId="1610" xr:uid="{00000000-0005-0000-0000-00001C060000}"/>
    <cellStyle name="Bad 31" xfId="1611" xr:uid="{00000000-0005-0000-0000-00001D060000}"/>
    <cellStyle name="Bad 32" xfId="1612" xr:uid="{00000000-0005-0000-0000-00001E060000}"/>
    <cellStyle name="Bad 33" xfId="1613" xr:uid="{00000000-0005-0000-0000-00001F060000}"/>
    <cellStyle name="Bad 34" xfId="1614" xr:uid="{00000000-0005-0000-0000-000020060000}"/>
    <cellStyle name="Bad 35" xfId="1615" xr:uid="{00000000-0005-0000-0000-000021060000}"/>
    <cellStyle name="Bad 36" xfId="1616" xr:uid="{00000000-0005-0000-0000-000022060000}"/>
    <cellStyle name="Bad 37" xfId="1617" xr:uid="{00000000-0005-0000-0000-000023060000}"/>
    <cellStyle name="Bad 38" xfId="1618" xr:uid="{00000000-0005-0000-0000-000024060000}"/>
    <cellStyle name="Bad 39" xfId="1619" xr:uid="{00000000-0005-0000-0000-000025060000}"/>
    <cellStyle name="Bad 4" xfId="1620" xr:uid="{00000000-0005-0000-0000-000026060000}"/>
    <cellStyle name="Bad 40" xfId="1621" xr:uid="{00000000-0005-0000-0000-000027060000}"/>
    <cellStyle name="Bad 41" xfId="1622" xr:uid="{00000000-0005-0000-0000-000028060000}"/>
    <cellStyle name="Bad 42" xfId="1623" xr:uid="{00000000-0005-0000-0000-000029060000}"/>
    <cellStyle name="Bad 43" xfId="1624" xr:uid="{00000000-0005-0000-0000-00002A060000}"/>
    <cellStyle name="Bad 44" xfId="1625" xr:uid="{00000000-0005-0000-0000-00002B060000}"/>
    <cellStyle name="Bad 45" xfId="1575" xr:uid="{00000000-0005-0000-0000-00002C060000}"/>
    <cellStyle name="Bad 5" xfId="1626" xr:uid="{00000000-0005-0000-0000-00002D060000}"/>
    <cellStyle name="Bad 6" xfId="1627" xr:uid="{00000000-0005-0000-0000-00002E060000}"/>
    <cellStyle name="Bad 7" xfId="1628" xr:uid="{00000000-0005-0000-0000-00002F060000}"/>
    <cellStyle name="Bad 8" xfId="1629" xr:uid="{00000000-0005-0000-0000-000030060000}"/>
    <cellStyle name="Bad 9" xfId="1630" xr:uid="{00000000-0005-0000-0000-000031060000}"/>
    <cellStyle name="Berechnung" xfId="1631" xr:uid="{00000000-0005-0000-0000-000032060000}"/>
    <cellStyle name="Bold GHG Numbers (0.00)" xfId="1632" xr:uid="{00000000-0005-0000-0000-000033060000}"/>
    <cellStyle name="Calculation 10" xfId="1634" xr:uid="{00000000-0005-0000-0000-000034060000}"/>
    <cellStyle name="Calculation 11" xfId="1635" xr:uid="{00000000-0005-0000-0000-000035060000}"/>
    <cellStyle name="Calculation 12" xfId="1636" xr:uid="{00000000-0005-0000-0000-000036060000}"/>
    <cellStyle name="Calculation 13" xfId="1637" xr:uid="{00000000-0005-0000-0000-000037060000}"/>
    <cellStyle name="Calculation 14" xfId="1638" xr:uid="{00000000-0005-0000-0000-000038060000}"/>
    <cellStyle name="Calculation 15" xfId="1639" xr:uid="{00000000-0005-0000-0000-000039060000}"/>
    <cellStyle name="Calculation 16" xfId="1640" xr:uid="{00000000-0005-0000-0000-00003A060000}"/>
    <cellStyle name="Calculation 17" xfId="1641" xr:uid="{00000000-0005-0000-0000-00003B060000}"/>
    <cellStyle name="Calculation 18" xfId="1642" xr:uid="{00000000-0005-0000-0000-00003C060000}"/>
    <cellStyle name="Calculation 19" xfId="1643" xr:uid="{00000000-0005-0000-0000-00003D060000}"/>
    <cellStyle name="Calculation 2" xfId="1644" xr:uid="{00000000-0005-0000-0000-00003E060000}"/>
    <cellStyle name="Calculation 2 10" xfId="1645" xr:uid="{00000000-0005-0000-0000-00003F060000}"/>
    <cellStyle name="Calculation 2 2" xfId="1646" xr:uid="{00000000-0005-0000-0000-000040060000}"/>
    <cellStyle name="Calculation 2 2 2" xfId="1647" xr:uid="{00000000-0005-0000-0000-000041060000}"/>
    <cellStyle name="Calculation 2 3" xfId="1648" xr:uid="{00000000-0005-0000-0000-000042060000}"/>
    <cellStyle name="Calculation 2 4" xfId="1649" xr:uid="{00000000-0005-0000-0000-000043060000}"/>
    <cellStyle name="Calculation 2 5" xfId="1650" xr:uid="{00000000-0005-0000-0000-000044060000}"/>
    <cellStyle name="Calculation 2 6" xfId="1651" xr:uid="{00000000-0005-0000-0000-000045060000}"/>
    <cellStyle name="Calculation 2 7" xfId="1652" xr:uid="{00000000-0005-0000-0000-000046060000}"/>
    <cellStyle name="Calculation 2 8" xfId="1653" xr:uid="{00000000-0005-0000-0000-000047060000}"/>
    <cellStyle name="Calculation 2 9" xfId="1654" xr:uid="{00000000-0005-0000-0000-000048060000}"/>
    <cellStyle name="Calculation 20" xfId="1655" xr:uid="{00000000-0005-0000-0000-000049060000}"/>
    <cellStyle name="Calculation 21" xfId="1656" xr:uid="{00000000-0005-0000-0000-00004A060000}"/>
    <cellStyle name="Calculation 22" xfId="1657" xr:uid="{00000000-0005-0000-0000-00004B060000}"/>
    <cellStyle name="Calculation 23" xfId="1658" xr:uid="{00000000-0005-0000-0000-00004C060000}"/>
    <cellStyle name="Calculation 24" xfId="1659" xr:uid="{00000000-0005-0000-0000-00004D060000}"/>
    <cellStyle name="Calculation 25" xfId="1660" xr:uid="{00000000-0005-0000-0000-00004E060000}"/>
    <cellStyle name="Calculation 26" xfId="1661" xr:uid="{00000000-0005-0000-0000-00004F060000}"/>
    <cellStyle name="Calculation 27" xfId="1662" xr:uid="{00000000-0005-0000-0000-000050060000}"/>
    <cellStyle name="Calculation 28" xfId="1663" xr:uid="{00000000-0005-0000-0000-000051060000}"/>
    <cellStyle name="Calculation 29" xfId="1664" xr:uid="{00000000-0005-0000-0000-000052060000}"/>
    <cellStyle name="Calculation 3" xfId="1665" xr:uid="{00000000-0005-0000-0000-000053060000}"/>
    <cellStyle name="Calculation 3 2" xfId="1666" xr:uid="{00000000-0005-0000-0000-000054060000}"/>
    <cellStyle name="Calculation 3 3" xfId="1667" xr:uid="{00000000-0005-0000-0000-000055060000}"/>
    <cellStyle name="Calculation 30" xfId="1668" xr:uid="{00000000-0005-0000-0000-000056060000}"/>
    <cellStyle name="Calculation 31" xfId="1669" xr:uid="{00000000-0005-0000-0000-000057060000}"/>
    <cellStyle name="Calculation 32" xfId="1670" xr:uid="{00000000-0005-0000-0000-000058060000}"/>
    <cellStyle name="Calculation 33" xfId="1671" xr:uid="{00000000-0005-0000-0000-000059060000}"/>
    <cellStyle name="Calculation 34" xfId="1672" xr:uid="{00000000-0005-0000-0000-00005A060000}"/>
    <cellStyle name="Calculation 35" xfId="1673" xr:uid="{00000000-0005-0000-0000-00005B060000}"/>
    <cellStyle name="Calculation 36" xfId="1674" xr:uid="{00000000-0005-0000-0000-00005C060000}"/>
    <cellStyle name="Calculation 37" xfId="1675" xr:uid="{00000000-0005-0000-0000-00005D060000}"/>
    <cellStyle name="Calculation 38" xfId="1676" xr:uid="{00000000-0005-0000-0000-00005E060000}"/>
    <cellStyle name="Calculation 39" xfId="1677" xr:uid="{00000000-0005-0000-0000-00005F060000}"/>
    <cellStyle name="Calculation 4" xfId="1678" xr:uid="{00000000-0005-0000-0000-000060060000}"/>
    <cellStyle name="Calculation 40" xfId="1679" xr:uid="{00000000-0005-0000-0000-000061060000}"/>
    <cellStyle name="Calculation 41" xfId="1680" xr:uid="{00000000-0005-0000-0000-000062060000}"/>
    <cellStyle name="Calculation 42" xfId="1681" xr:uid="{00000000-0005-0000-0000-000063060000}"/>
    <cellStyle name="Calculation 43" xfId="1682" xr:uid="{00000000-0005-0000-0000-000064060000}"/>
    <cellStyle name="Calculation 44" xfId="1633" xr:uid="{00000000-0005-0000-0000-000065060000}"/>
    <cellStyle name="Calculation 5" xfId="1683" xr:uid="{00000000-0005-0000-0000-000066060000}"/>
    <cellStyle name="Calculation 6" xfId="1684" xr:uid="{00000000-0005-0000-0000-000067060000}"/>
    <cellStyle name="Calculation 7" xfId="1685" xr:uid="{00000000-0005-0000-0000-000068060000}"/>
    <cellStyle name="Calculation 8" xfId="1686" xr:uid="{00000000-0005-0000-0000-000069060000}"/>
    <cellStyle name="Calculation 9" xfId="1687" xr:uid="{00000000-0005-0000-0000-00006A060000}"/>
    <cellStyle name="Check Cell 10" xfId="1689" xr:uid="{00000000-0005-0000-0000-00006B060000}"/>
    <cellStyle name="Check Cell 11" xfId="1690" xr:uid="{00000000-0005-0000-0000-00006C060000}"/>
    <cellStyle name="Check Cell 12" xfId="1691" xr:uid="{00000000-0005-0000-0000-00006D060000}"/>
    <cellStyle name="Check Cell 13" xfId="1692" xr:uid="{00000000-0005-0000-0000-00006E060000}"/>
    <cellStyle name="Check Cell 14" xfId="1693" xr:uid="{00000000-0005-0000-0000-00006F060000}"/>
    <cellStyle name="Check Cell 15" xfId="1694" xr:uid="{00000000-0005-0000-0000-000070060000}"/>
    <cellStyle name="Check Cell 16" xfId="1695" xr:uid="{00000000-0005-0000-0000-000071060000}"/>
    <cellStyle name="Check Cell 17" xfId="1696" xr:uid="{00000000-0005-0000-0000-000072060000}"/>
    <cellStyle name="Check Cell 18" xfId="1697" xr:uid="{00000000-0005-0000-0000-000073060000}"/>
    <cellStyle name="Check Cell 19" xfId="1698" xr:uid="{00000000-0005-0000-0000-000074060000}"/>
    <cellStyle name="Check Cell 2" xfId="1699" xr:uid="{00000000-0005-0000-0000-000075060000}"/>
    <cellStyle name="Check Cell 2 10" xfId="1700" xr:uid="{00000000-0005-0000-0000-000076060000}"/>
    <cellStyle name="Check Cell 2 2" xfId="1701" xr:uid="{00000000-0005-0000-0000-000077060000}"/>
    <cellStyle name="Check Cell 2 3" xfId="1702" xr:uid="{00000000-0005-0000-0000-000078060000}"/>
    <cellStyle name="Check Cell 2 4" xfId="1703" xr:uid="{00000000-0005-0000-0000-000079060000}"/>
    <cellStyle name="Check Cell 2 5" xfId="1704" xr:uid="{00000000-0005-0000-0000-00007A060000}"/>
    <cellStyle name="Check Cell 2 6" xfId="1705" xr:uid="{00000000-0005-0000-0000-00007B060000}"/>
    <cellStyle name="Check Cell 2 7" xfId="1706" xr:uid="{00000000-0005-0000-0000-00007C060000}"/>
    <cellStyle name="Check Cell 2 8" xfId="1707" xr:uid="{00000000-0005-0000-0000-00007D060000}"/>
    <cellStyle name="Check Cell 2 9" xfId="1708" xr:uid="{00000000-0005-0000-0000-00007E060000}"/>
    <cellStyle name="Check Cell 20" xfId="1709" xr:uid="{00000000-0005-0000-0000-00007F060000}"/>
    <cellStyle name="Check Cell 21" xfId="1710" xr:uid="{00000000-0005-0000-0000-000080060000}"/>
    <cellStyle name="Check Cell 22" xfId="1711" xr:uid="{00000000-0005-0000-0000-000081060000}"/>
    <cellStyle name="Check Cell 23" xfId="1712" xr:uid="{00000000-0005-0000-0000-000082060000}"/>
    <cellStyle name="Check Cell 24" xfId="1713" xr:uid="{00000000-0005-0000-0000-000083060000}"/>
    <cellStyle name="Check Cell 25" xfId="1714" xr:uid="{00000000-0005-0000-0000-000084060000}"/>
    <cellStyle name="Check Cell 26" xfId="1715" xr:uid="{00000000-0005-0000-0000-000085060000}"/>
    <cellStyle name="Check Cell 27" xfId="1716" xr:uid="{00000000-0005-0000-0000-000086060000}"/>
    <cellStyle name="Check Cell 28" xfId="1717" xr:uid="{00000000-0005-0000-0000-000087060000}"/>
    <cellStyle name="Check Cell 29" xfId="1718" xr:uid="{00000000-0005-0000-0000-000088060000}"/>
    <cellStyle name="Check Cell 3" xfId="1719" xr:uid="{00000000-0005-0000-0000-000089060000}"/>
    <cellStyle name="Check Cell 30" xfId="1720" xr:uid="{00000000-0005-0000-0000-00008A060000}"/>
    <cellStyle name="Check Cell 31" xfId="1721" xr:uid="{00000000-0005-0000-0000-00008B060000}"/>
    <cellStyle name="Check Cell 32" xfId="1722" xr:uid="{00000000-0005-0000-0000-00008C060000}"/>
    <cellStyle name="Check Cell 33" xfId="1723" xr:uid="{00000000-0005-0000-0000-00008D060000}"/>
    <cellStyle name="Check Cell 34" xfId="1724" xr:uid="{00000000-0005-0000-0000-00008E060000}"/>
    <cellStyle name="Check Cell 35" xfId="1725" xr:uid="{00000000-0005-0000-0000-00008F060000}"/>
    <cellStyle name="Check Cell 36" xfId="1726" xr:uid="{00000000-0005-0000-0000-000090060000}"/>
    <cellStyle name="Check Cell 37" xfId="1727" xr:uid="{00000000-0005-0000-0000-000091060000}"/>
    <cellStyle name="Check Cell 38" xfId="1728" xr:uid="{00000000-0005-0000-0000-000092060000}"/>
    <cellStyle name="Check Cell 39" xfId="1729" xr:uid="{00000000-0005-0000-0000-000093060000}"/>
    <cellStyle name="Check Cell 4" xfId="1730" xr:uid="{00000000-0005-0000-0000-000094060000}"/>
    <cellStyle name="Check Cell 40" xfId="1731" xr:uid="{00000000-0005-0000-0000-000095060000}"/>
    <cellStyle name="Check Cell 41" xfId="1732" xr:uid="{00000000-0005-0000-0000-000096060000}"/>
    <cellStyle name="Check Cell 42" xfId="1733" xr:uid="{00000000-0005-0000-0000-000097060000}"/>
    <cellStyle name="Check Cell 43" xfId="1734" xr:uid="{00000000-0005-0000-0000-000098060000}"/>
    <cellStyle name="Check Cell 44" xfId="1688" xr:uid="{00000000-0005-0000-0000-000099060000}"/>
    <cellStyle name="Check Cell 5" xfId="1735" xr:uid="{00000000-0005-0000-0000-00009A060000}"/>
    <cellStyle name="Check Cell 6" xfId="1736" xr:uid="{00000000-0005-0000-0000-00009B060000}"/>
    <cellStyle name="Check Cell 7" xfId="1737" xr:uid="{00000000-0005-0000-0000-00009C060000}"/>
    <cellStyle name="Check Cell 8" xfId="1738" xr:uid="{00000000-0005-0000-0000-00009D060000}"/>
    <cellStyle name="Check Cell 9" xfId="1739" xr:uid="{00000000-0005-0000-0000-00009E060000}"/>
    <cellStyle name="coin" xfId="1740" xr:uid="{00000000-0005-0000-0000-00009F060000}"/>
    <cellStyle name="Comma [0] 2 10" xfId="1741" xr:uid="{00000000-0005-0000-0000-0000A0060000}"/>
    <cellStyle name="Comma [0] 2 2" xfId="1742" xr:uid="{00000000-0005-0000-0000-0000A1060000}"/>
    <cellStyle name="Comma [0] 2 3" xfId="1743" xr:uid="{00000000-0005-0000-0000-0000A2060000}"/>
    <cellStyle name="Comma [0] 2 4" xfId="1744" xr:uid="{00000000-0005-0000-0000-0000A3060000}"/>
    <cellStyle name="Comma [0] 2 5" xfId="1745" xr:uid="{00000000-0005-0000-0000-0000A4060000}"/>
    <cellStyle name="Comma [0] 2 6" xfId="1746" xr:uid="{00000000-0005-0000-0000-0000A5060000}"/>
    <cellStyle name="Comma [0] 2 7" xfId="1747" xr:uid="{00000000-0005-0000-0000-0000A6060000}"/>
    <cellStyle name="Comma [0] 2 8" xfId="1748" xr:uid="{00000000-0005-0000-0000-0000A7060000}"/>
    <cellStyle name="Comma [0] 2 9" xfId="1749" xr:uid="{00000000-0005-0000-0000-0000A8060000}"/>
    <cellStyle name="Comma 10 2" xfId="1750" xr:uid="{00000000-0005-0000-0000-0000A9060000}"/>
    <cellStyle name="Comma 10 2 10" xfId="1751" xr:uid="{00000000-0005-0000-0000-0000AA060000}"/>
    <cellStyle name="Comma 10 2 11" xfId="1752" xr:uid="{00000000-0005-0000-0000-0000AB060000}"/>
    <cellStyle name="Comma 10 2 12" xfId="1753" xr:uid="{00000000-0005-0000-0000-0000AC060000}"/>
    <cellStyle name="Comma 10 2 13" xfId="1754" xr:uid="{00000000-0005-0000-0000-0000AD060000}"/>
    <cellStyle name="Comma 10 2 14" xfId="1755" xr:uid="{00000000-0005-0000-0000-0000AE060000}"/>
    <cellStyle name="Comma 10 2 15" xfId="1756" xr:uid="{00000000-0005-0000-0000-0000AF060000}"/>
    <cellStyle name="Comma 10 2 16" xfId="1757" xr:uid="{00000000-0005-0000-0000-0000B0060000}"/>
    <cellStyle name="Comma 10 2 17" xfId="1758" xr:uid="{00000000-0005-0000-0000-0000B1060000}"/>
    <cellStyle name="Comma 10 2 2" xfId="1759" xr:uid="{00000000-0005-0000-0000-0000B2060000}"/>
    <cellStyle name="Comma 10 2 3" xfId="1760" xr:uid="{00000000-0005-0000-0000-0000B3060000}"/>
    <cellStyle name="Comma 10 2 4" xfId="1761" xr:uid="{00000000-0005-0000-0000-0000B4060000}"/>
    <cellStyle name="Comma 10 2 5" xfId="1762" xr:uid="{00000000-0005-0000-0000-0000B5060000}"/>
    <cellStyle name="Comma 10 2 6" xfId="1763" xr:uid="{00000000-0005-0000-0000-0000B6060000}"/>
    <cellStyle name="Comma 10 2 7" xfId="1764" xr:uid="{00000000-0005-0000-0000-0000B7060000}"/>
    <cellStyle name="Comma 10 2 8" xfId="1765" xr:uid="{00000000-0005-0000-0000-0000B8060000}"/>
    <cellStyle name="Comma 10 2 9" xfId="1766" xr:uid="{00000000-0005-0000-0000-0000B9060000}"/>
    <cellStyle name="Comma 10 3" xfId="1767" xr:uid="{00000000-0005-0000-0000-0000BA060000}"/>
    <cellStyle name="Comma 10 3 10" xfId="1768" xr:uid="{00000000-0005-0000-0000-0000BB060000}"/>
    <cellStyle name="Comma 10 3 11" xfId="1769" xr:uid="{00000000-0005-0000-0000-0000BC060000}"/>
    <cellStyle name="Comma 10 3 12" xfId="1770" xr:uid="{00000000-0005-0000-0000-0000BD060000}"/>
    <cellStyle name="Comma 10 3 13" xfId="1771" xr:uid="{00000000-0005-0000-0000-0000BE060000}"/>
    <cellStyle name="Comma 10 3 14" xfId="1772" xr:uid="{00000000-0005-0000-0000-0000BF060000}"/>
    <cellStyle name="Comma 10 3 15" xfId="1773" xr:uid="{00000000-0005-0000-0000-0000C0060000}"/>
    <cellStyle name="Comma 10 3 16" xfId="1774" xr:uid="{00000000-0005-0000-0000-0000C1060000}"/>
    <cellStyle name="Comma 10 3 17" xfId="1775" xr:uid="{00000000-0005-0000-0000-0000C2060000}"/>
    <cellStyle name="Comma 10 3 2" xfId="1776" xr:uid="{00000000-0005-0000-0000-0000C3060000}"/>
    <cellStyle name="Comma 10 3 3" xfId="1777" xr:uid="{00000000-0005-0000-0000-0000C4060000}"/>
    <cellStyle name="Comma 10 3 4" xfId="1778" xr:uid="{00000000-0005-0000-0000-0000C5060000}"/>
    <cellStyle name="Comma 10 3 5" xfId="1779" xr:uid="{00000000-0005-0000-0000-0000C6060000}"/>
    <cellStyle name="Comma 10 3 6" xfId="1780" xr:uid="{00000000-0005-0000-0000-0000C7060000}"/>
    <cellStyle name="Comma 10 3 7" xfId="1781" xr:uid="{00000000-0005-0000-0000-0000C8060000}"/>
    <cellStyle name="Comma 10 3 8" xfId="1782" xr:uid="{00000000-0005-0000-0000-0000C9060000}"/>
    <cellStyle name="Comma 10 3 9" xfId="1783" xr:uid="{00000000-0005-0000-0000-0000CA060000}"/>
    <cellStyle name="Comma 10 4" xfId="1784" xr:uid="{00000000-0005-0000-0000-0000CB060000}"/>
    <cellStyle name="Comma 10 4 10" xfId="1785" xr:uid="{00000000-0005-0000-0000-0000CC060000}"/>
    <cellStyle name="Comma 10 4 11" xfId="1786" xr:uid="{00000000-0005-0000-0000-0000CD060000}"/>
    <cellStyle name="Comma 10 4 12" xfId="1787" xr:uid="{00000000-0005-0000-0000-0000CE060000}"/>
    <cellStyle name="Comma 10 4 13" xfId="1788" xr:uid="{00000000-0005-0000-0000-0000CF060000}"/>
    <cellStyle name="Comma 10 4 14" xfId="1789" xr:uid="{00000000-0005-0000-0000-0000D0060000}"/>
    <cellStyle name="Comma 10 4 15" xfId="1790" xr:uid="{00000000-0005-0000-0000-0000D1060000}"/>
    <cellStyle name="Comma 10 4 16" xfId="1791" xr:uid="{00000000-0005-0000-0000-0000D2060000}"/>
    <cellStyle name="Comma 10 4 17" xfId="1792" xr:uid="{00000000-0005-0000-0000-0000D3060000}"/>
    <cellStyle name="Comma 10 4 2" xfId="1793" xr:uid="{00000000-0005-0000-0000-0000D4060000}"/>
    <cellStyle name="Comma 10 4 3" xfId="1794" xr:uid="{00000000-0005-0000-0000-0000D5060000}"/>
    <cellStyle name="Comma 10 4 4" xfId="1795" xr:uid="{00000000-0005-0000-0000-0000D6060000}"/>
    <cellStyle name="Comma 10 4 5" xfId="1796" xr:uid="{00000000-0005-0000-0000-0000D7060000}"/>
    <cellStyle name="Comma 10 4 6" xfId="1797" xr:uid="{00000000-0005-0000-0000-0000D8060000}"/>
    <cellStyle name="Comma 10 4 7" xfId="1798" xr:uid="{00000000-0005-0000-0000-0000D9060000}"/>
    <cellStyle name="Comma 10 4 8" xfId="1799" xr:uid="{00000000-0005-0000-0000-0000DA060000}"/>
    <cellStyle name="Comma 10 4 9" xfId="1800" xr:uid="{00000000-0005-0000-0000-0000DB060000}"/>
    <cellStyle name="Comma 10 5" xfId="1801" xr:uid="{00000000-0005-0000-0000-0000DC060000}"/>
    <cellStyle name="Comma 10 5 10" xfId="1802" xr:uid="{00000000-0005-0000-0000-0000DD060000}"/>
    <cellStyle name="Comma 10 5 11" xfId="1803" xr:uid="{00000000-0005-0000-0000-0000DE060000}"/>
    <cellStyle name="Comma 10 5 12" xfId="1804" xr:uid="{00000000-0005-0000-0000-0000DF060000}"/>
    <cellStyle name="Comma 10 5 13" xfId="1805" xr:uid="{00000000-0005-0000-0000-0000E0060000}"/>
    <cellStyle name="Comma 10 5 14" xfId="1806" xr:uid="{00000000-0005-0000-0000-0000E1060000}"/>
    <cellStyle name="Comma 10 5 15" xfId="1807" xr:uid="{00000000-0005-0000-0000-0000E2060000}"/>
    <cellStyle name="Comma 10 5 16" xfId="1808" xr:uid="{00000000-0005-0000-0000-0000E3060000}"/>
    <cellStyle name="Comma 10 5 17" xfId="1809" xr:uid="{00000000-0005-0000-0000-0000E4060000}"/>
    <cellStyle name="Comma 10 5 2" xfId="1810" xr:uid="{00000000-0005-0000-0000-0000E5060000}"/>
    <cellStyle name="Comma 10 5 3" xfId="1811" xr:uid="{00000000-0005-0000-0000-0000E6060000}"/>
    <cellStyle name="Comma 10 5 4" xfId="1812" xr:uid="{00000000-0005-0000-0000-0000E7060000}"/>
    <cellStyle name="Comma 10 5 5" xfId="1813" xr:uid="{00000000-0005-0000-0000-0000E8060000}"/>
    <cellStyle name="Comma 10 5 6" xfId="1814" xr:uid="{00000000-0005-0000-0000-0000E9060000}"/>
    <cellStyle name="Comma 10 5 7" xfId="1815" xr:uid="{00000000-0005-0000-0000-0000EA060000}"/>
    <cellStyle name="Comma 10 5 8" xfId="1816" xr:uid="{00000000-0005-0000-0000-0000EB060000}"/>
    <cellStyle name="Comma 10 5 9" xfId="1817" xr:uid="{00000000-0005-0000-0000-0000EC060000}"/>
    <cellStyle name="Comma 10 6" xfId="1818" xr:uid="{00000000-0005-0000-0000-0000ED060000}"/>
    <cellStyle name="Comma 10 6 10" xfId="1819" xr:uid="{00000000-0005-0000-0000-0000EE060000}"/>
    <cellStyle name="Comma 10 6 11" xfId="1820" xr:uid="{00000000-0005-0000-0000-0000EF060000}"/>
    <cellStyle name="Comma 10 6 12" xfId="1821" xr:uid="{00000000-0005-0000-0000-0000F0060000}"/>
    <cellStyle name="Comma 10 6 13" xfId="1822" xr:uid="{00000000-0005-0000-0000-0000F1060000}"/>
    <cellStyle name="Comma 10 6 14" xfId="1823" xr:uid="{00000000-0005-0000-0000-0000F2060000}"/>
    <cellStyle name="Comma 10 6 15" xfId="1824" xr:uid="{00000000-0005-0000-0000-0000F3060000}"/>
    <cellStyle name="Comma 10 6 16" xfId="1825" xr:uid="{00000000-0005-0000-0000-0000F4060000}"/>
    <cellStyle name="Comma 10 6 17" xfId="1826" xr:uid="{00000000-0005-0000-0000-0000F5060000}"/>
    <cellStyle name="Comma 10 6 2" xfId="1827" xr:uid="{00000000-0005-0000-0000-0000F6060000}"/>
    <cellStyle name="Comma 10 6 3" xfId="1828" xr:uid="{00000000-0005-0000-0000-0000F7060000}"/>
    <cellStyle name="Comma 10 6 4" xfId="1829" xr:uid="{00000000-0005-0000-0000-0000F8060000}"/>
    <cellStyle name="Comma 10 6 5" xfId="1830" xr:uid="{00000000-0005-0000-0000-0000F9060000}"/>
    <cellStyle name="Comma 10 6 6" xfId="1831" xr:uid="{00000000-0005-0000-0000-0000FA060000}"/>
    <cellStyle name="Comma 10 6 7" xfId="1832" xr:uid="{00000000-0005-0000-0000-0000FB060000}"/>
    <cellStyle name="Comma 10 6 8" xfId="1833" xr:uid="{00000000-0005-0000-0000-0000FC060000}"/>
    <cellStyle name="Comma 10 6 9" xfId="1834" xr:uid="{00000000-0005-0000-0000-0000FD060000}"/>
    <cellStyle name="Comma 10 7" xfId="1835" xr:uid="{00000000-0005-0000-0000-0000FE060000}"/>
    <cellStyle name="Comma 10 7 10" xfId="1836" xr:uid="{00000000-0005-0000-0000-0000FF060000}"/>
    <cellStyle name="Comma 10 7 11" xfId="1837" xr:uid="{00000000-0005-0000-0000-000000070000}"/>
    <cellStyle name="Comma 10 7 12" xfId="1838" xr:uid="{00000000-0005-0000-0000-000001070000}"/>
    <cellStyle name="Comma 10 7 13" xfId="1839" xr:uid="{00000000-0005-0000-0000-000002070000}"/>
    <cellStyle name="Comma 10 7 14" xfId="1840" xr:uid="{00000000-0005-0000-0000-000003070000}"/>
    <cellStyle name="Comma 10 7 15" xfId="1841" xr:uid="{00000000-0005-0000-0000-000004070000}"/>
    <cellStyle name="Comma 10 7 16" xfId="1842" xr:uid="{00000000-0005-0000-0000-000005070000}"/>
    <cellStyle name="Comma 10 7 17" xfId="1843" xr:uid="{00000000-0005-0000-0000-000006070000}"/>
    <cellStyle name="Comma 10 7 2" xfId="1844" xr:uid="{00000000-0005-0000-0000-000007070000}"/>
    <cellStyle name="Comma 10 7 3" xfId="1845" xr:uid="{00000000-0005-0000-0000-000008070000}"/>
    <cellStyle name="Comma 10 7 4" xfId="1846" xr:uid="{00000000-0005-0000-0000-000009070000}"/>
    <cellStyle name="Comma 10 7 5" xfId="1847" xr:uid="{00000000-0005-0000-0000-00000A070000}"/>
    <cellStyle name="Comma 10 7 6" xfId="1848" xr:uid="{00000000-0005-0000-0000-00000B070000}"/>
    <cellStyle name="Comma 10 7 7" xfId="1849" xr:uid="{00000000-0005-0000-0000-00000C070000}"/>
    <cellStyle name="Comma 10 7 8" xfId="1850" xr:uid="{00000000-0005-0000-0000-00000D070000}"/>
    <cellStyle name="Comma 10 7 9" xfId="1851" xr:uid="{00000000-0005-0000-0000-00000E070000}"/>
    <cellStyle name="Comma 10 8" xfId="1852" xr:uid="{00000000-0005-0000-0000-00000F070000}"/>
    <cellStyle name="Comma 10 8 10" xfId="1853" xr:uid="{00000000-0005-0000-0000-000010070000}"/>
    <cellStyle name="Comma 10 8 11" xfId="1854" xr:uid="{00000000-0005-0000-0000-000011070000}"/>
    <cellStyle name="Comma 10 8 12" xfId="1855" xr:uid="{00000000-0005-0000-0000-000012070000}"/>
    <cellStyle name="Comma 10 8 13" xfId="1856" xr:uid="{00000000-0005-0000-0000-000013070000}"/>
    <cellStyle name="Comma 10 8 14" xfId="1857" xr:uid="{00000000-0005-0000-0000-000014070000}"/>
    <cellStyle name="Comma 10 8 15" xfId="1858" xr:uid="{00000000-0005-0000-0000-000015070000}"/>
    <cellStyle name="Comma 10 8 16" xfId="1859" xr:uid="{00000000-0005-0000-0000-000016070000}"/>
    <cellStyle name="Comma 10 8 17" xfId="1860" xr:uid="{00000000-0005-0000-0000-000017070000}"/>
    <cellStyle name="Comma 10 8 2" xfId="1861" xr:uid="{00000000-0005-0000-0000-000018070000}"/>
    <cellStyle name="Comma 10 8 3" xfId="1862" xr:uid="{00000000-0005-0000-0000-000019070000}"/>
    <cellStyle name="Comma 10 8 4" xfId="1863" xr:uid="{00000000-0005-0000-0000-00001A070000}"/>
    <cellStyle name="Comma 10 8 5" xfId="1864" xr:uid="{00000000-0005-0000-0000-00001B070000}"/>
    <cellStyle name="Comma 10 8 6" xfId="1865" xr:uid="{00000000-0005-0000-0000-00001C070000}"/>
    <cellStyle name="Comma 10 8 7" xfId="1866" xr:uid="{00000000-0005-0000-0000-00001D070000}"/>
    <cellStyle name="Comma 10 8 8" xfId="1867" xr:uid="{00000000-0005-0000-0000-00001E070000}"/>
    <cellStyle name="Comma 10 8 9" xfId="1868" xr:uid="{00000000-0005-0000-0000-00001F070000}"/>
    <cellStyle name="Comma 14" xfId="1869" xr:uid="{00000000-0005-0000-0000-000020070000}"/>
    <cellStyle name="Comma 2" xfId="47" xr:uid="{00000000-0005-0000-0000-000021070000}"/>
    <cellStyle name="Comma 2 10" xfId="1871" xr:uid="{00000000-0005-0000-0000-000022070000}"/>
    <cellStyle name="Comma 2 10 2" xfId="1872" xr:uid="{00000000-0005-0000-0000-000023070000}"/>
    <cellStyle name="Comma 2 10 3" xfId="1873" xr:uid="{00000000-0005-0000-0000-000024070000}"/>
    <cellStyle name="Comma 2 10 4" xfId="1874" xr:uid="{00000000-0005-0000-0000-000025070000}"/>
    <cellStyle name="Comma 2 11" xfId="1875" xr:uid="{00000000-0005-0000-0000-000026070000}"/>
    <cellStyle name="Comma 2 11 2" xfId="1876" xr:uid="{00000000-0005-0000-0000-000027070000}"/>
    <cellStyle name="Comma 2 11 3" xfId="1877" xr:uid="{00000000-0005-0000-0000-000028070000}"/>
    <cellStyle name="Comma 2 11 4" xfId="1878" xr:uid="{00000000-0005-0000-0000-000029070000}"/>
    <cellStyle name="Comma 2 12" xfId="1879" xr:uid="{00000000-0005-0000-0000-00002A070000}"/>
    <cellStyle name="Comma 2 12 2" xfId="1880" xr:uid="{00000000-0005-0000-0000-00002B070000}"/>
    <cellStyle name="Comma 2 12 2 2" xfId="1881" xr:uid="{00000000-0005-0000-0000-00002C070000}"/>
    <cellStyle name="Comma 2 12 3" xfId="1882" xr:uid="{00000000-0005-0000-0000-00002D070000}"/>
    <cellStyle name="Comma 2 12 4" xfId="1883" xr:uid="{00000000-0005-0000-0000-00002E070000}"/>
    <cellStyle name="Comma 2 12 5" xfId="1884" xr:uid="{00000000-0005-0000-0000-00002F070000}"/>
    <cellStyle name="Comma 2 13" xfId="1885" xr:uid="{00000000-0005-0000-0000-000030070000}"/>
    <cellStyle name="Comma 2 13 2" xfId="1886" xr:uid="{00000000-0005-0000-0000-000031070000}"/>
    <cellStyle name="Comma 2 13 2 2" xfId="1887" xr:uid="{00000000-0005-0000-0000-000032070000}"/>
    <cellStyle name="Comma 2 13 3" xfId="1888" xr:uid="{00000000-0005-0000-0000-000033070000}"/>
    <cellStyle name="Comma 2 13 4" xfId="1889" xr:uid="{00000000-0005-0000-0000-000034070000}"/>
    <cellStyle name="Comma 2 14" xfId="1890" xr:uid="{00000000-0005-0000-0000-000035070000}"/>
    <cellStyle name="Comma 2 14 2" xfId="1891" xr:uid="{00000000-0005-0000-0000-000036070000}"/>
    <cellStyle name="Comma 2 14 2 2" xfId="1892" xr:uid="{00000000-0005-0000-0000-000037070000}"/>
    <cellStyle name="Comma 2 14 3" xfId="1893" xr:uid="{00000000-0005-0000-0000-000038070000}"/>
    <cellStyle name="Comma 2 14 4" xfId="1894" xr:uid="{00000000-0005-0000-0000-000039070000}"/>
    <cellStyle name="Comma 2 15" xfId="1895" xr:uid="{00000000-0005-0000-0000-00003A070000}"/>
    <cellStyle name="Comma 2 15 2" xfId="1896" xr:uid="{00000000-0005-0000-0000-00003B070000}"/>
    <cellStyle name="Comma 2 15 3" xfId="1897" xr:uid="{00000000-0005-0000-0000-00003C070000}"/>
    <cellStyle name="Comma 2 16" xfId="1898" xr:uid="{00000000-0005-0000-0000-00003D070000}"/>
    <cellStyle name="Comma 2 17" xfId="1870" xr:uid="{00000000-0005-0000-0000-00003E070000}"/>
    <cellStyle name="Comma 2 2" xfId="1899" xr:uid="{00000000-0005-0000-0000-00003F070000}"/>
    <cellStyle name="Comma 2 2 10" xfId="1900" xr:uid="{00000000-0005-0000-0000-000040070000}"/>
    <cellStyle name="Comma 2 2 2" xfId="1901" xr:uid="{00000000-0005-0000-0000-000041070000}"/>
    <cellStyle name="Comma 2 2 2 2" xfId="1902" xr:uid="{00000000-0005-0000-0000-000042070000}"/>
    <cellStyle name="Comma 2 2 2 2 2" xfId="1903" xr:uid="{00000000-0005-0000-0000-000043070000}"/>
    <cellStyle name="Comma 2 2 2 3" xfId="1904" xr:uid="{00000000-0005-0000-0000-000044070000}"/>
    <cellStyle name="Comma 2 2 2 3 2" xfId="1905" xr:uid="{00000000-0005-0000-0000-000045070000}"/>
    <cellStyle name="Comma 2 2 2 4" xfId="1906" xr:uid="{00000000-0005-0000-0000-000046070000}"/>
    <cellStyle name="Comma 2 2 2 4 2" xfId="1907" xr:uid="{00000000-0005-0000-0000-000047070000}"/>
    <cellStyle name="Comma 2 2 2 4 2 2" xfId="1908" xr:uid="{00000000-0005-0000-0000-000048070000}"/>
    <cellStyle name="Comma 2 2 2 4 3" xfId="1909" xr:uid="{00000000-0005-0000-0000-000049070000}"/>
    <cellStyle name="Comma 2 2 2 4 3 2" xfId="1910" xr:uid="{00000000-0005-0000-0000-00004A070000}"/>
    <cellStyle name="Comma 2 2 2 5" xfId="1911" xr:uid="{00000000-0005-0000-0000-00004B070000}"/>
    <cellStyle name="Comma 2 2 2 5 2" xfId="1912" xr:uid="{00000000-0005-0000-0000-00004C070000}"/>
    <cellStyle name="Comma 2 2 2 6" xfId="1913" xr:uid="{00000000-0005-0000-0000-00004D070000}"/>
    <cellStyle name="Comma 2 2 2 7" xfId="1914" xr:uid="{00000000-0005-0000-0000-00004E070000}"/>
    <cellStyle name="Comma 2 2 3" xfId="1915" xr:uid="{00000000-0005-0000-0000-00004F070000}"/>
    <cellStyle name="Comma 2 2 3 2" xfId="1916" xr:uid="{00000000-0005-0000-0000-000050070000}"/>
    <cellStyle name="Comma 2 2 3 2 2" xfId="1917" xr:uid="{00000000-0005-0000-0000-000051070000}"/>
    <cellStyle name="Comma 2 2 3 3" xfId="1918" xr:uid="{00000000-0005-0000-0000-000052070000}"/>
    <cellStyle name="Comma 2 2 3 3 2" xfId="1919" xr:uid="{00000000-0005-0000-0000-000053070000}"/>
    <cellStyle name="Comma 2 2 3 4" xfId="1920" xr:uid="{00000000-0005-0000-0000-000054070000}"/>
    <cellStyle name="Comma 2 2 3 4 2" xfId="1921" xr:uid="{00000000-0005-0000-0000-000055070000}"/>
    <cellStyle name="Comma 2 2 3 5" xfId="1922" xr:uid="{00000000-0005-0000-0000-000056070000}"/>
    <cellStyle name="Comma 2 2 3 6" xfId="1923" xr:uid="{00000000-0005-0000-0000-000057070000}"/>
    <cellStyle name="Comma 2 2 3 7" xfId="1924" xr:uid="{00000000-0005-0000-0000-000058070000}"/>
    <cellStyle name="Comma 2 2 4" xfId="1925" xr:uid="{00000000-0005-0000-0000-000059070000}"/>
    <cellStyle name="Comma 2 2 4 2" xfId="1926" xr:uid="{00000000-0005-0000-0000-00005A070000}"/>
    <cellStyle name="Comma 2 2 4 2 2" xfId="1927" xr:uid="{00000000-0005-0000-0000-00005B070000}"/>
    <cellStyle name="Comma 2 2 4 3" xfId="1928" xr:uid="{00000000-0005-0000-0000-00005C070000}"/>
    <cellStyle name="Comma 2 2 4 4" xfId="1929" xr:uid="{00000000-0005-0000-0000-00005D070000}"/>
    <cellStyle name="Comma 2 2 4 5" xfId="1930" xr:uid="{00000000-0005-0000-0000-00005E070000}"/>
    <cellStyle name="Comma 2 2 5" xfId="1931" xr:uid="{00000000-0005-0000-0000-00005F070000}"/>
    <cellStyle name="Comma 2 2 5 2" xfId="1932" xr:uid="{00000000-0005-0000-0000-000060070000}"/>
    <cellStyle name="Comma 2 2 5 3" xfId="1933" xr:uid="{00000000-0005-0000-0000-000061070000}"/>
    <cellStyle name="Comma 2 2 5 4" xfId="1934" xr:uid="{00000000-0005-0000-0000-000062070000}"/>
    <cellStyle name="Comma 2 2 6" xfId="1935" xr:uid="{00000000-0005-0000-0000-000063070000}"/>
    <cellStyle name="Comma 2 2 6 2" xfId="1936" xr:uid="{00000000-0005-0000-0000-000064070000}"/>
    <cellStyle name="Comma 2 2 6 2 2" xfId="1937" xr:uid="{00000000-0005-0000-0000-000065070000}"/>
    <cellStyle name="Comma 2 2 6 3" xfId="1938" xr:uid="{00000000-0005-0000-0000-000066070000}"/>
    <cellStyle name="Comma 2 2 6 3 2" xfId="1939" xr:uid="{00000000-0005-0000-0000-000067070000}"/>
    <cellStyle name="Comma 2 2 7" xfId="1940" xr:uid="{00000000-0005-0000-0000-000068070000}"/>
    <cellStyle name="Comma 2 2 7 2" xfId="1941" xr:uid="{00000000-0005-0000-0000-000069070000}"/>
    <cellStyle name="Comma 2 2 8" xfId="1942" xr:uid="{00000000-0005-0000-0000-00006A070000}"/>
    <cellStyle name="Comma 2 2 9" xfId="1943" xr:uid="{00000000-0005-0000-0000-00006B070000}"/>
    <cellStyle name="Comma 2 3" xfId="1944" xr:uid="{00000000-0005-0000-0000-00006C070000}"/>
    <cellStyle name="Comma 2 3 2" xfId="1945" xr:uid="{00000000-0005-0000-0000-00006D070000}"/>
    <cellStyle name="Comma 2 3 2 2" xfId="1946" xr:uid="{00000000-0005-0000-0000-00006E070000}"/>
    <cellStyle name="Comma 2 3 2 2 2" xfId="1947" xr:uid="{00000000-0005-0000-0000-00006F070000}"/>
    <cellStyle name="Comma 2 3 2 3" xfId="1948" xr:uid="{00000000-0005-0000-0000-000070070000}"/>
    <cellStyle name="Comma 2 3 2 3 2" xfId="1949" xr:uid="{00000000-0005-0000-0000-000071070000}"/>
    <cellStyle name="Comma 2 3 2 4" xfId="1950" xr:uid="{00000000-0005-0000-0000-000072070000}"/>
    <cellStyle name="Comma 2 3 2 4 2" xfId="1951" xr:uid="{00000000-0005-0000-0000-000073070000}"/>
    <cellStyle name="Comma 2 3 2 4 2 2" xfId="1952" xr:uid="{00000000-0005-0000-0000-000074070000}"/>
    <cellStyle name="Comma 2 3 2 4 3" xfId="1953" xr:uid="{00000000-0005-0000-0000-000075070000}"/>
    <cellStyle name="Comma 2 3 2 4 3 2" xfId="1954" xr:uid="{00000000-0005-0000-0000-000076070000}"/>
    <cellStyle name="Comma 2 3 2 5" xfId="1955" xr:uid="{00000000-0005-0000-0000-000077070000}"/>
    <cellStyle name="Comma 2 3 2 5 2" xfId="1956" xr:uid="{00000000-0005-0000-0000-000078070000}"/>
    <cellStyle name="Comma 2 3 2 6" xfId="1957" xr:uid="{00000000-0005-0000-0000-000079070000}"/>
    <cellStyle name="Comma 2 3 2 7" xfId="1958" xr:uid="{00000000-0005-0000-0000-00007A070000}"/>
    <cellStyle name="Comma 2 3 3" xfId="1959" xr:uid="{00000000-0005-0000-0000-00007B070000}"/>
    <cellStyle name="Comma 2 3 3 2" xfId="1960" xr:uid="{00000000-0005-0000-0000-00007C070000}"/>
    <cellStyle name="Comma 2 3 3 2 2" xfId="1961" xr:uid="{00000000-0005-0000-0000-00007D070000}"/>
    <cellStyle name="Comma 2 3 3 3" xfId="1962" xr:uid="{00000000-0005-0000-0000-00007E070000}"/>
    <cellStyle name="Comma 2 3 3 3 2" xfId="1963" xr:uid="{00000000-0005-0000-0000-00007F070000}"/>
    <cellStyle name="Comma 2 3 3 4" xfId="1964" xr:uid="{00000000-0005-0000-0000-000080070000}"/>
    <cellStyle name="Comma 2 3 3 4 2" xfId="1965" xr:uid="{00000000-0005-0000-0000-000081070000}"/>
    <cellStyle name="Comma 2 3 3 5" xfId="1966" xr:uid="{00000000-0005-0000-0000-000082070000}"/>
    <cellStyle name="Comma 2 3 4" xfId="1967" xr:uid="{00000000-0005-0000-0000-000083070000}"/>
    <cellStyle name="Comma 2 3 4 2" xfId="1968" xr:uid="{00000000-0005-0000-0000-000084070000}"/>
    <cellStyle name="Comma 2 3 4 2 2" xfId="1969" xr:uid="{00000000-0005-0000-0000-000085070000}"/>
    <cellStyle name="Comma 2 3 4 3" xfId="1970" xr:uid="{00000000-0005-0000-0000-000086070000}"/>
    <cellStyle name="Comma 2 3 5" xfId="1971" xr:uid="{00000000-0005-0000-0000-000087070000}"/>
    <cellStyle name="Comma 2 3 5 2" xfId="1972" xr:uid="{00000000-0005-0000-0000-000088070000}"/>
    <cellStyle name="Comma 2 3 6" xfId="1973" xr:uid="{00000000-0005-0000-0000-000089070000}"/>
    <cellStyle name="Comma 2 3 6 2" xfId="1974" xr:uid="{00000000-0005-0000-0000-00008A070000}"/>
    <cellStyle name="Comma 2 3 7" xfId="1975" xr:uid="{00000000-0005-0000-0000-00008B070000}"/>
    <cellStyle name="Comma 2 3 8" xfId="1976" xr:uid="{00000000-0005-0000-0000-00008C070000}"/>
    <cellStyle name="Comma 2 3 9" xfId="1977" xr:uid="{00000000-0005-0000-0000-00008D070000}"/>
    <cellStyle name="Comma 2 4" xfId="1978" xr:uid="{00000000-0005-0000-0000-00008E070000}"/>
    <cellStyle name="Comma 2 4 2" xfId="1979" xr:uid="{00000000-0005-0000-0000-00008F070000}"/>
    <cellStyle name="Comma 2 4 2 2" xfId="1980" xr:uid="{00000000-0005-0000-0000-000090070000}"/>
    <cellStyle name="Comma 2 4 2 3" xfId="1981" xr:uid="{00000000-0005-0000-0000-000091070000}"/>
    <cellStyle name="Comma 2 4 2 4" xfId="1982" xr:uid="{00000000-0005-0000-0000-000092070000}"/>
    <cellStyle name="Comma 2 4 3" xfId="1983" xr:uid="{00000000-0005-0000-0000-000093070000}"/>
    <cellStyle name="Comma 2 4 3 2" xfId="1984" xr:uid="{00000000-0005-0000-0000-000094070000}"/>
    <cellStyle name="Comma 2 4 4" xfId="1985" xr:uid="{00000000-0005-0000-0000-000095070000}"/>
    <cellStyle name="Comma 2 4 4 2" xfId="1986" xr:uid="{00000000-0005-0000-0000-000096070000}"/>
    <cellStyle name="Comma 2 4 4 2 2" xfId="1987" xr:uid="{00000000-0005-0000-0000-000097070000}"/>
    <cellStyle name="Comma 2 4 4 3" xfId="1988" xr:uid="{00000000-0005-0000-0000-000098070000}"/>
    <cellStyle name="Comma 2 4 4 3 2" xfId="1989" xr:uid="{00000000-0005-0000-0000-000099070000}"/>
    <cellStyle name="Comma 2 4 5" xfId="1990" xr:uid="{00000000-0005-0000-0000-00009A070000}"/>
    <cellStyle name="Comma 2 4 5 2" xfId="1991" xr:uid="{00000000-0005-0000-0000-00009B070000}"/>
    <cellStyle name="Comma 2 4 6" xfId="1992" xr:uid="{00000000-0005-0000-0000-00009C070000}"/>
    <cellStyle name="Comma 2 4 7" xfId="1993" xr:uid="{00000000-0005-0000-0000-00009D070000}"/>
    <cellStyle name="Comma 2 4 8" xfId="1994" xr:uid="{00000000-0005-0000-0000-00009E070000}"/>
    <cellStyle name="Comma 2 5" xfId="1995" xr:uid="{00000000-0005-0000-0000-00009F070000}"/>
    <cellStyle name="Comma 2 5 2" xfId="1996" xr:uid="{00000000-0005-0000-0000-0000A0070000}"/>
    <cellStyle name="Comma 2 5 2 2" xfId="1997" xr:uid="{00000000-0005-0000-0000-0000A1070000}"/>
    <cellStyle name="Comma 2 5 3" xfId="1998" xr:uid="{00000000-0005-0000-0000-0000A2070000}"/>
    <cellStyle name="Comma 2 5 3 2" xfId="1999" xr:uid="{00000000-0005-0000-0000-0000A3070000}"/>
    <cellStyle name="Comma 2 5 4" xfId="2000" xr:uid="{00000000-0005-0000-0000-0000A4070000}"/>
    <cellStyle name="Comma 2 5 4 2" xfId="2001" xr:uid="{00000000-0005-0000-0000-0000A5070000}"/>
    <cellStyle name="Comma 2 5 5" xfId="2002" xr:uid="{00000000-0005-0000-0000-0000A6070000}"/>
    <cellStyle name="Comma 2 5 6" xfId="2003" xr:uid="{00000000-0005-0000-0000-0000A7070000}"/>
    <cellStyle name="Comma 2 5 7" xfId="2004" xr:uid="{00000000-0005-0000-0000-0000A8070000}"/>
    <cellStyle name="Comma 2 6" xfId="2005" xr:uid="{00000000-0005-0000-0000-0000A9070000}"/>
    <cellStyle name="Comma 2 6 2" xfId="2006" xr:uid="{00000000-0005-0000-0000-0000AA070000}"/>
    <cellStyle name="Comma 2 6 2 2" xfId="2007" xr:uid="{00000000-0005-0000-0000-0000AB070000}"/>
    <cellStyle name="Comma 2 6 3" xfId="2008" xr:uid="{00000000-0005-0000-0000-0000AC070000}"/>
    <cellStyle name="Comma 2 6 4" xfId="2009" xr:uid="{00000000-0005-0000-0000-0000AD070000}"/>
    <cellStyle name="Comma 2 6 5" xfId="2010" xr:uid="{00000000-0005-0000-0000-0000AE070000}"/>
    <cellStyle name="Comma 2 7" xfId="2011" xr:uid="{00000000-0005-0000-0000-0000AF070000}"/>
    <cellStyle name="Comma 2 7 2" xfId="2012" xr:uid="{00000000-0005-0000-0000-0000B0070000}"/>
    <cellStyle name="Comma 2 7 2 2" xfId="2013" xr:uid="{00000000-0005-0000-0000-0000B1070000}"/>
    <cellStyle name="Comma 2 7 3" xfId="2014" xr:uid="{00000000-0005-0000-0000-0000B2070000}"/>
    <cellStyle name="Comma 2 7 4" xfId="2015" xr:uid="{00000000-0005-0000-0000-0000B3070000}"/>
    <cellStyle name="Comma 2 7 5" xfId="2016" xr:uid="{00000000-0005-0000-0000-0000B4070000}"/>
    <cellStyle name="Comma 2 8" xfId="2017" xr:uid="{00000000-0005-0000-0000-0000B5070000}"/>
    <cellStyle name="Comma 2 8 2" xfId="2018" xr:uid="{00000000-0005-0000-0000-0000B6070000}"/>
    <cellStyle name="Comma 2 8 2 2" xfId="2019" xr:uid="{00000000-0005-0000-0000-0000B7070000}"/>
    <cellStyle name="Comma 2 8 3" xfId="2020" xr:uid="{00000000-0005-0000-0000-0000B8070000}"/>
    <cellStyle name="Comma 2 8 3 2" xfId="2021" xr:uid="{00000000-0005-0000-0000-0000B9070000}"/>
    <cellStyle name="Comma 2 8 4" xfId="2022" xr:uid="{00000000-0005-0000-0000-0000BA070000}"/>
    <cellStyle name="Comma 2 8 5" xfId="2023" xr:uid="{00000000-0005-0000-0000-0000BB070000}"/>
    <cellStyle name="Comma 2 9" xfId="2024" xr:uid="{00000000-0005-0000-0000-0000BC070000}"/>
    <cellStyle name="Comma 2 9 2" xfId="2025" xr:uid="{00000000-0005-0000-0000-0000BD070000}"/>
    <cellStyle name="Comma 2 9 3" xfId="2026" xr:uid="{00000000-0005-0000-0000-0000BE070000}"/>
    <cellStyle name="Comma 2 9 4" xfId="2027" xr:uid="{00000000-0005-0000-0000-0000BF070000}"/>
    <cellStyle name="Comma 2_PrimaryEnergyPrices_TIMES" xfId="2028" xr:uid="{00000000-0005-0000-0000-0000C0070000}"/>
    <cellStyle name="Comma 3" xfId="2029" xr:uid="{00000000-0005-0000-0000-0000C1070000}"/>
    <cellStyle name="Comma 3 10" xfId="2030" xr:uid="{00000000-0005-0000-0000-0000C2070000}"/>
    <cellStyle name="Comma 3 2" xfId="2031" xr:uid="{00000000-0005-0000-0000-0000C3070000}"/>
    <cellStyle name="Comma 3 2 2" xfId="2032" xr:uid="{00000000-0005-0000-0000-0000C4070000}"/>
    <cellStyle name="Comma 3 2 3" xfId="2033" xr:uid="{00000000-0005-0000-0000-0000C5070000}"/>
    <cellStyle name="Comma 3 3" xfId="2034" xr:uid="{00000000-0005-0000-0000-0000C6070000}"/>
    <cellStyle name="Comma 3 3 2" xfId="2035" xr:uid="{00000000-0005-0000-0000-0000C7070000}"/>
    <cellStyle name="Comma 3 3 2 2" xfId="2036" xr:uid="{00000000-0005-0000-0000-0000C8070000}"/>
    <cellStyle name="Comma 3 3 2 3" xfId="2037" xr:uid="{00000000-0005-0000-0000-0000C9070000}"/>
    <cellStyle name="Comma 3 3 3" xfId="2038" xr:uid="{00000000-0005-0000-0000-0000CA070000}"/>
    <cellStyle name="Comma 3 3 4" xfId="2039" xr:uid="{00000000-0005-0000-0000-0000CB070000}"/>
    <cellStyle name="Comma 3 3 5" xfId="2040" xr:uid="{00000000-0005-0000-0000-0000CC070000}"/>
    <cellStyle name="Comma 3 4" xfId="2041" xr:uid="{00000000-0005-0000-0000-0000CD070000}"/>
    <cellStyle name="Comma 3 4 2" xfId="2042" xr:uid="{00000000-0005-0000-0000-0000CE070000}"/>
    <cellStyle name="Comma 3 4 2 2" xfId="2043" xr:uid="{00000000-0005-0000-0000-0000CF070000}"/>
    <cellStyle name="Comma 3 4 3" xfId="2044" xr:uid="{00000000-0005-0000-0000-0000D0070000}"/>
    <cellStyle name="Comma 3 4 4" xfId="2045" xr:uid="{00000000-0005-0000-0000-0000D1070000}"/>
    <cellStyle name="Comma 3 5" xfId="2046" xr:uid="{00000000-0005-0000-0000-0000D2070000}"/>
    <cellStyle name="Comma 3 5 2" xfId="2047" xr:uid="{00000000-0005-0000-0000-0000D3070000}"/>
    <cellStyle name="Comma 3 5 2 2" xfId="2048" xr:uid="{00000000-0005-0000-0000-0000D4070000}"/>
    <cellStyle name="Comma 3 5 3" xfId="2049" xr:uid="{00000000-0005-0000-0000-0000D5070000}"/>
    <cellStyle name="Comma 3 5 4" xfId="2050" xr:uid="{00000000-0005-0000-0000-0000D6070000}"/>
    <cellStyle name="Comma 3 6" xfId="2051" xr:uid="{00000000-0005-0000-0000-0000D7070000}"/>
    <cellStyle name="Comma 3 7" xfId="2052" xr:uid="{00000000-0005-0000-0000-0000D8070000}"/>
    <cellStyle name="Comma 3 8" xfId="2053" xr:uid="{00000000-0005-0000-0000-0000D9070000}"/>
    <cellStyle name="Comma 3 9" xfId="2054" xr:uid="{00000000-0005-0000-0000-0000DA070000}"/>
    <cellStyle name="Comma 4" xfId="2055" xr:uid="{00000000-0005-0000-0000-0000DB070000}"/>
    <cellStyle name="Comma 4 2" xfId="2056" xr:uid="{00000000-0005-0000-0000-0000DC070000}"/>
    <cellStyle name="Comma 4 3" xfId="2057" xr:uid="{00000000-0005-0000-0000-0000DD070000}"/>
    <cellStyle name="Comma 4 4" xfId="2058" xr:uid="{00000000-0005-0000-0000-0000DE070000}"/>
    <cellStyle name="Comma 4 5" xfId="2059" xr:uid="{00000000-0005-0000-0000-0000DF070000}"/>
    <cellStyle name="Comma 4 6" xfId="2060" xr:uid="{00000000-0005-0000-0000-0000E0070000}"/>
    <cellStyle name="Comma 4 7" xfId="2061" xr:uid="{00000000-0005-0000-0000-0000E1070000}"/>
    <cellStyle name="Comma 4 8" xfId="2062" xr:uid="{00000000-0005-0000-0000-0000E2070000}"/>
    <cellStyle name="Comma 5" xfId="2063" xr:uid="{00000000-0005-0000-0000-0000E3070000}"/>
    <cellStyle name="Comma 5 2" xfId="2064" xr:uid="{00000000-0005-0000-0000-0000E4070000}"/>
    <cellStyle name="Comma 5 2 2" xfId="2065" xr:uid="{00000000-0005-0000-0000-0000E5070000}"/>
    <cellStyle name="Comma 5 3" xfId="2066" xr:uid="{00000000-0005-0000-0000-0000E6070000}"/>
    <cellStyle name="Comma 5 3 2" xfId="2067" xr:uid="{00000000-0005-0000-0000-0000E7070000}"/>
    <cellStyle name="Comma 5 3 2 2" xfId="2068" xr:uid="{00000000-0005-0000-0000-0000E8070000}"/>
    <cellStyle name="Comma 5 3 3" xfId="2069" xr:uid="{00000000-0005-0000-0000-0000E9070000}"/>
    <cellStyle name="Comma 5 4" xfId="2070" xr:uid="{00000000-0005-0000-0000-0000EA070000}"/>
    <cellStyle name="Comma 5 5" xfId="2071" xr:uid="{00000000-0005-0000-0000-0000EB070000}"/>
    <cellStyle name="Comma 5 6" xfId="2072" xr:uid="{00000000-0005-0000-0000-0000EC070000}"/>
    <cellStyle name="Comma 5 7" xfId="2073" xr:uid="{00000000-0005-0000-0000-0000ED070000}"/>
    <cellStyle name="Comma 5 8" xfId="2074" xr:uid="{00000000-0005-0000-0000-0000EE070000}"/>
    <cellStyle name="Comma 6" xfId="2075" xr:uid="{00000000-0005-0000-0000-0000EF070000}"/>
    <cellStyle name="Comma 6 2" xfId="2076" xr:uid="{00000000-0005-0000-0000-0000F0070000}"/>
    <cellStyle name="Comma 6 3" xfId="2077" xr:uid="{00000000-0005-0000-0000-0000F1070000}"/>
    <cellStyle name="Comma 6 4" xfId="2078" xr:uid="{00000000-0005-0000-0000-0000F2070000}"/>
    <cellStyle name="Comma 6 5" xfId="2079" xr:uid="{00000000-0005-0000-0000-0000F3070000}"/>
    <cellStyle name="Comma 6 6" xfId="2080" xr:uid="{00000000-0005-0000-0000-0000F4070000}"/>
    <cellStyle name="Comma 6 7" xfId="2081" xr:uid="{00000000-0005-0000-0000-0000F5070000}"/>
    <cellStyle name="Comma 6 8" xfId="2082" xr:uid="{00000000-0005-0000-0000-0000F6070000}"/>
    <cellStyle name="Comma 7" xfId="2083" xr:uid="{00000000-0005-0000-0000-0000F7070000}"/>
    <cellStyle name="Comma 7 10" xfId="2084" xr:uid="{00000000-0005-0000-0000-0000F8070000}"/>
    <cellStyle name="Comma 7 11" xfId="2085" xr:uid="{00000000-0005-0000-0000-0000F9070000}"/>
    <cellStyle name="Comma 7 12" xfId="2086" xr:uid="{00000000-0005-0000-0000-0000FA070000}"/>
    <cellStyle name="Comma 7 13" xfId="2087" xr:uid="{00000000-0005-0000-0000-0000FB070000}"/>
    <cellStyle name="Comma 7 14" xfId="2088" xr:uid="{00000000-0005-0000-0000-0000FC070000}"/>
    <cellStyle name="Comma 7 15" xfId="2089" xr:uid="{00000000-0005-0000-0000-0000FD070000}"/>
    <cellStyle name="Comma 7 16" xfId="2090" xr:uid="{00000000-0005-0000-0000-0000FE070000}"/>
    <cellStyle name="Comma 7 17" xfId="2091" xr:uid="{00000000-0005-0000-0000-0000FF070000}"/>
    <cellStyle name="Comma 7 18" xfId="2092" xr:uid="{00000000-0005-0000-0000-000000080000}"/>
    <cellStyle name="Comma 7 19" xfId="2093" xr:uid="{00000000-0005-0000-0000-000001080000}"/>
    <cellStyle name="Comma 7 2" xfId="2094" xr:uid="{00000000-0005-0000-0000-000002080000}"/>
    <cellStyle name="Comma 7 20" xfId="2095" xr:uid="{00000000-0005-0000-0000-000003080000}"/>
    <cellStyle name="Comma 7 21" xfId="2096" xr:uid="{00000000-0005-0000-0000-000004080000}"/>
    <cellStyle name="Comma 7 3" xfId="2097" xr:uid="{00000000-0005-0000-0000-000005080000}"/>
    <cellStyle name="Comma 7 3 10" xfId="2098" xr:uid="{00000000-0005-0000-0000-000006080000}"/>
    <cellStyle name="Comma 7 3 11" xfId="2099" xr:uid="{00000000-0005-0000-0000-000007080000}"/>
    <cellStyle name="Comma 7 3 12" xfId="2100" xr:uid="{00000000-0005-0000-0000-000008080000}"/>
    <cellStyle name="Comma 7 3 13" xfId="2101" xr:uid="{00000000-0005-0000-0000-000009080000}"/>
    <cellStyle name="Comma 7 3 14" xfId="2102" xr:uid="{00000000-0005-0000-0000-00000A080000}"/>
    <cellStyle name="Comma 7 3 15" xfId="2103" xr:uid="{00000000-0005-0000-0000-00000B080000}"/>
    <cellStyle name="Comma 7 3 2" xfId="2104" xr:uid="{00000000-0005-0000-0000-00000C080000}"/>
    <cellStyle name="Comma 7 3 3" xfId="2105" xr:uid="{00000000-0005-0000-0000-00000D080000}"/>
    <cellStyle name="Comma 7 3 4" xfId="2106" xr:uid="{00000000-0005-0000-0000-00000E080000}"/>
    <cellStyle name="Comma 7 3 5" xfId="2107" xr:uid="{00000000-0005-0000-0000-00000F080000}"/>
    <cellStyle name="Comma 7 3 6" xfId="2108" xr:uid="{00000000-0005-0000-0000-000010080000}"/>
    <cellStyle name="Comma 7 3 7" xfId="2109" xr:uid="{00000000-0005-0000-0000-000011080000}"/>
    <cellStyle name="Comma 7 3 8" xfId="2110" xr:uid="{00000000-0005-0000-0000-000012080000}"/>
    <cellStyle name="Comma 7 3 9" xfId="2111" xr:uid="{00000000-0005-0000-0000-000013080000}"/>
    <cellStyle name="Comma 7 4" xfId="2112" xr:uid="{00000000-0005-0000-0000-000014080000}"/>
    <cellStyle name="Comma 7 5" xfId="2113" xr:uid="{00000000-0005-0000-0000-000015080000}"/>
    <cellStyle name="Comma 7 6" xfId="2114" xr:uid="{00000000-0005-0000-0000-000016080000}"/>
    <cellStyle name="Comma 7 7" xfId="2115" xr:uid="{00000000-0005-0000-0000-000017080000}"/>
    <cellStyle name="Comma 7 8" xfId="2116" xr:uid="{00000000-0005-0000-0000-000018080000}"/>
    <cellStyle name="Comma 7 9" xfId="2117" xr:uid="{00000000-0005-0000-0000-000019080000}"/>
    <cellStyle name="Comma 8" xfId="2118" xr:uid="{00000000-0005-0000-0000-00001A080000}"/>
    <cellStyle name="Comma 8 2" xfId="2119" xr:uid="{00000000-0005-0000-0000-00001B080000}"/>
    <cellStyle name="Comma 8 2 2" xfId="2120" xr:uid="{00000000-0005-0000-0000-00001C080000}"/>
    <cellStyle name="Comma 8 2 2 2" xfId="2121" xr:uid="{00000000-0005-0000-0000-00001D080000}"/>
    <cellStyle name="Comma 8 2 3" xfId="2122" xr:uid="{00000000-0005-0000-0000-00001E080000}"/>
    <cellStyle name="Comma 8 3" xfId="2123" xr:uid="{00000000-0005-0000-0000-00001F080000}"/>
    <cellStyle name="Comma 8 4" xfId="2124" xr:uid="{00000000-0005-0000-0000-000020080000}"/>
    <cellStyle name="Comma 8 5" xfId="2125" xr:uid="{00000000-0005-0000-0000-000021080000}"/>
    <cellStyle name="Comma 8 6" xfId="2126" xr:uid="{00000000-0005-0000-0000-000022080000}"/>
    <cellStyle name="Comma 8 7" xfId="2127" xr:uid="{00000000-0005-0000-0000-000023080000}"/>
    <cellStyle name="Comma 8 8" xfId="2128" xr:uid="{00000000-0005-0000-0000-000024080000}"/>
    <cellStyle name="Comma 9 2" xfId="2129" xr:uid="{00000000-0005-0000-0000-000025080000}"/>
    <cellStyle name="Comma 9 3" xfId="2130" xr:uid="{00000000-0005-0000-0000-000026080000}"/>
    <cellStyle name="Comma 9 4" xfId="2131" xr:uid="{00000000-0005-0000-0000-000027080000}"/>
    <cellStyle name="Comma 9 5" xfId="2132" xr:uid="{00000000-0005-0000-0000-000028080000}"/>
    <cellStyle name="Comma 9 6" xfId="2133" xr:uid="{00000000-0005-0000-0000-000029080000}"/>
    <cellStyle name="Comma 9 7" xfId="2134" xr:uid="{00000000-0005-0000-0000-00002A080000}"/>
    <cellStyle name="Comma 9 8" xfId="2135" xr:uid="{00000000-0005-0000-0000-00002B080000}"/>
    <cellStyle name="Comma 9 9" xfId="2136" xr:uid="{00000000-0005-0000-0000-00002C080000}"/>
    <cellStyle name="Constants" xfId="2137" xr:uid="{00000000-0005-0000-0000-00002D080000}"/>
    <cellStyle name="Currency 2 2" xfId="2138" xr:uid="{00000000-0005-0000-0000-00002E080000}"/>
    <cellStyle name="CustomCellsOrange" xfId="2139" xr:uid="{00000000-0005-0000-0000-00002F080000}"/>
    <cellStyle name="CustomizationCells" xfId="4" xr:uid="{00000000-0005-0000-0000-000030080000}"/>
    <cellStyle name="CustomizationGreenCells" xfId="2140" xr:uid="{00000000-0005-0000-0000-000031080000}"/>
    <cellStyle name="DocBox_EmptyRow" xfId="2141" xr:uid="{00000000-0005-0000-0000-000032080000}"/>
    <cellStyle name="donn_normal" xfId="2142" xr:uid="{00000000-0005-0000-0000-000033080000}"/>
    <cellStyle name="Eingabe" xfId="2143" xr:uid="{00000000-0005-0000-0000-000034080000}"/>
    <cellStyle name="Empty_B_border" xfId="2144" xr:uid="{00000000-0005-0000-0000-000035080000}"/>
    <cellStyle name="ent_col_ser" xfId="2145" xr:uid="{00000000-0005-0000-0000-000036080000}"/>
    <cellStyle name="entete_source" xfId="2146" xr:uid="{00000000-0005-0000-0000-000037080000}"/>
    <cellStyle name="Ergebnis" xfId="2147" xr:uid="{00000000-0005-0000-0000-000038080000}"/>
    <cellStyle name="Erklärender Text" xfId="2148" xr:uid="{00000000-0005-0000-0000-000039080000}"/>
    <cellStyle name="Estilo 1" xfId="2149" xr:uid="{00000000-0005-0000-0000-00003A080000}"/>
    <cellStyle name="Euro" xfId="5" xr:uid="{00000000-0005-0000-0000-00003B080000}"/>
    <cellStyle name="Euro 10" xfId="2151" xr:uid="{00000000-0005-0000-0000-00003C080000}"/>
    <cellStyle name="Euro 10 2" xfId="2152" xr:uid="{00000000-0005-0000-0000-00003D080000}"/>
    <cellStyle name="Euro 11" xfId="2153" xr:uid="{00000000-0005-0000-0000-00003E080000}"/>
    <cellStyle name="Euro 11 2" xfId="2154" xr:uid="{00000000-0005-0000-0000-00003F080000}"/>
    <cellStyle name="Euro 12" xfId="2155" xr:uid="{00000000-0005-0000-0000-000040080000}"/>
    <cellStyle name="Euro 13" xfId="2156" xr:uid="{00000000-0005-0000-0000-000041080000}"/>
    <cellStyle name="Euro 14" xfId="2157" xr:uid="{00000000-0005-0000-0000-000042080000}"/>
    <cellStyle name="Euro 15" xfId="2158" xr:uid="{00000000-0005-0000-0000-000043080000}"/>
    <cellStyle name="Euro 16" xfId="2159" xr:uid="{00000000-0005-0000-0000-000044080000}"/>
    <cellStyle name="Euro 17" xfId="2160" xr:uid="{00000000-0005-0000-0000-000045080000}"/>
    <cellStyle name="Euro 18" xfId="2161" xr:uid="{00000000-0005-0000-0000-000046080000}"/>
    <cellStyle name="Euro 19" xfId="2162" xr:uid="{00000000-0005-0000-0000-000047080000}"/>
    <cellStyle name="Euro 2" xfId="2163" xr:uid="{00000000-0005-0000-0000-000048080000}"/>
    <cellStyle name="Euro 2 2" xfId="2164" xr:uid="{00000000-0005-0000-0000-000049080000}"/>
    <cellStyle name="Euro 2 2 2" xfId="2165" xr:uid="{00000000-0005-0000-0000-00004A080000}"/>
    <cellStyle name="Euro 2 2 3" xfId="2166" xr:uid="{00000000-0005-0000-0000-00004B080000}"/>
    <cellStyle name="Euro 2 2 4" xfId="2167" xr:uid="{00000000-0005-0000-0000-00004C080000}"/>
    <cellStyle name="Euro 2 3" xfId="2168" xr:uid="{00000000-0005-0000-0000-00004D080000}"/>
    <cellStyle name="Euro 2 4" xfId="2169" xr:uid="{00000000-0005-0000-0000-00004E080000}"/>
    <cellStyle name="Euro 2 5" xfId="2170" xr:uid="{00000000-0005-0000-0000-00004F080000}"/>
    <cellStyle name="Euro 2 5 2" xfId="2171" xr:uid="{00000000-0005-0000-0000-000050080000}"/>
    <cellStyle name="Euro 2 6" xfId="2172" xr:uid="{00000000-0005-0000-0000-000051080000}"/>
    <cellStyle name="Euro 2 6 2" xfId="2173" xr:uid="{00000000-0005-0000-0000-000052080000}"/>
    <cellStyle name="Euro 2 7" xfId="2174" xr:uid="{00000000-0005-0000-0000-000053080000}"/>
    <cellStyle name="Euro 20" xfId="2175" xr:uid="{00000000-0005-0000-0000-000054080000}"/>
    <cellStyle name="Euro 21" xfId="2176" xr:uid="{00000000-0005-0000-0000-000055080000}"/>
    <cellStyle name="Euro 22" xfId="2177" xr:uid="{00000000-0005-0000-0000-000056080000}"/>
    <cellStyle name="Euro 23" xfId="2178" xr:uid="{00000000-0005-0000-0000-000057080000}"/>
    <cellStyle name="Euro 24" xfId="2179" xr:uid="{00000000-0005-0000-0000-000058080000}"/>
    <cellStyle name="Euro 25" xfId="2180" xr:uid="{00000000-0005-0000-0000-000059080000}"/>
    <cellStyle name="Euro 26" xfId="2181" xr:uid="{00000000-0005-0000-0000-00005A080000}"/>
    <cellStyle name="Euro 27" xfId="2182" xr:uid="{00000000-0005-0000-0000-00005B080000}"/>
    <cellStyle name="Euro 28" xfId="2183" xr:uid="{00000000-0005-0000-0000-00005C080000}"/>
    <cellStyle name="Euro 29" xfId="2184" xr:uid="{00000000-0005-0000-0000-00005D080000}"/>
    <cellStyle name="Euro 3" xfId="2185" xr:uid="{00000000-0005-0000-0000-00005E080000}"/>
    <cellStyle name="Euro 3 2" xfId="2186" xr:uid="{00000000-0005-0000-0000-00005F080000}"/>
    <cellStyle name="Euro 3 2 2" xfId="2187" xr:uid="{00000000-0005-0000-0000-000060080000}"/>
    <cellStyle name="Euro 3 3" xfId="2188" xr:uid="{00000000-0005-0000-0000-000061080000}"/>
    <cellStyle name="Euro 3 3 2" xfId="2189" xr:uid="{00000000-0005-0000-0000-000062080000}"/>
    <cellStyle name="Euro 3 3 3" xfId="2190" xr:uid="{00000000-0005-0000-0000-000063080000}"/>
    <cellStyle name="Euro 3 3 4" xfId="2191" xr:uid="{00000000-0005-0000-0000-000064080000}"/>
    <cellStyle name="Euro 3 4" xfId="2192" xr:uid="{00000000-0005-0000-0000-000065080000}"/>
    <cellStyle name="Euro 3 5" xfId="2193" xr:uid="{00000000-0005-0000-0000-000066080000}"/>
    <cellStyle name="Euro 3 6" xfId="2194" xr:uid="{00000000-0005-0000-0000-000067080000}"/>
    <cellStyle name="Euro 3 7" xfId="2195" xr:uid="{00000000-0005-0000-0000-000068080000}"/>
    <cellStyle name="Euro 3_PrimaryEnergyPrices_TIMES" xfId="2196" xr:uid="{00000000-0005-0000-0000-000069080000}"/>
    <cellStyle name="Euro 30" xfId="2197" xr:uid="{00000000-0005-0000-0000-00006A080000}"/>
    <cellStyle name="Euro 31" xfId="2198" xr:uid="{00000000-0005-0000-0000-00006B080000}"/>
    <cellStyle name="Euro 32" xfId="2199" xr:uid="{00000000-0005-0000-0000-00006C080000}"/>
    <cellStyle name="Euro 33" xfId="2200" xr:uid="{00000000-0005-0000-0000-00006D080000}"/>
    <cellStyle name="Euro 34" xfId="2201" xr:uid="{00000000-0005-0000-0000-00006E080000}"/>
    <cellStyle name="Euro 35" xfId="2202" xr:uid="{00000000-0005-0000-0000-00006F080000}"/>
    <cellStyle name="Euro 36" xfId="2203" xr:uid="{00000000-0005-0000-0000-000070080000}"/>
    <cellStyle name="Euro 37" xfId="2204" xr:uid="{00000000-0005-0000-0000-000071080000}"/>
    <cellStyle name="Euro 38" xfId="2205" xr:uid="{00000000-0005-0000-0000-000072080000}"/>
    <cellStyle name="Euro 39" xfId="2206" xr:uid="{00000000-0005-0000-0000-000073080000}"/>
    <cellStyle name="Euro 4" xfId="2207" xr:uid="{00000000-0005-0000-0000-000074080000}"/>
    <cellStyle name="Euro 4 2" xfId="2208" xr:uid="{00000000-0005-0000-0000-000075080000}"/>
    <cellStyle name="Euro 4 2 2" xfId="2209" xr:uid="{00000000-0005-0000-0000-000076080000}"/>
    <cellStyle name="Euro 4 3" xfId="2210" xr:uid="{00000000-0005-0000-0000-000077080000}"/>
    <cellStyle name="Euro 4 3 2" xfId="2211" xr:uid="{00000000-0005-0000-0000-000078080000}"/>
    <cellStyle name="Euro 4 3 3" xfId="2212" xr:uid="{00000000-0005-0000-0000-000079080000}"/>
    <cellStyle name="Euro 4 3 4" xfId="2213" xr:uid="{00000000-0005-0000-0000-00007A080000}"/>
    <cellStyle name="Euro 4 4" xfId="2214" xr:uid="{00000000-0005-0000-0000-00007B080000}"/>
    <cellStyle name="Euro 4 5" xfId="2215" xr:uid="{00000000-0005-0000-0000-00007C080000}"/>
    <cellStyle name="Euro 4 6" xfId="2216" xr:uid="{00000000-0005-0000-0000-00007D080000}"/>
    <cellStyle name="Euro 40" xfId="2217" xr:uid="{00000000-0005-0000-0000-00007E080000}"/>
    <cellStyle name="Euro 41" xfId="2218" xr:uid="{00000000-0005-0000-0000-00007F080000}"/>
    <cellStyle name="Euro 42" xfId="2219" xr:uid="{00000000-0005-0000-0000-000080080000}"/>
    <cellStyle name="Euro 43" xfId="2220" xr:uid="{00000000-0005-0000-0000-000081080000}"/>
    <cellStyle name="Euro 44" xfId="2221" xr:uid="{00000000-0005-0000-0000-000082080000}"/>
    <cellStyle name="Euro 45" xfId="2222" xr:uid="{00000000-0005-0000-0000-000083080000}"/>
    <cellStyle name="Euro 46" xfId="2223" xr:uid="{00000000-0005-0000-0000-000084080000}"/>
    <cellStyle name="Euro 47" xfId="2224" xr:uid="{00000000-0005-0000-0000-000085080000}"/>
    <cellStyle name="Euro 48" xfId="2225" xr:uid="{00000000-0005-0000-0000-000086080000}"/>
    <cellStyle name="Euro 48 2" xfId="2226" xr:uid="{00000000-0005-0000-0000-000087080000}"/>
    <cellStyle name="Euro 49" xfId="2227" xr:uid="{00000000-0005-0000-0000-000088080000}"/>
    <cellStyle name="Euro 49 2" xfId="2228" xr:uid="{00000000-0005-0000-0000-000089080000}"/>
    <cellStyle name="Euro 5" xfId="2229" xr:uid="{00000000-0005-0000-0000-00008A080000}"/>
    <cellStyle name="Euro 5 2" xfId="2230" xr:uid="{00000000-0005-0000-0000-00008B080000}"/>
    <cellStyle name="Euro 5 3" xfId="2231" xr:uid="{00000000-0005-0000-0000-00008C080000}"/>
    <cellStyle name="Euro 5 4" xfId="2232" xr:uid="{00000000-0005-0000-0000-00008D080000}"/>
    <cellStyle name="Euro 50" xfId="2233" xr:uid="{00000000-0005-0000-0000-00008E080000}"/>
    <cellStyle name="Euro 50 2" xfId="2234" xr:uid="{00000000-0005-0000-0000-00008F080000}"/>
    <cellStyle name="Euro 51" xfId="2235" xr:uid="{00000000-0005-0000-0000-000090080000}"/>
    <cellStyle name="Euro 51 2" xfId="2236" xr:uid="{00000000-0005-0000-0000-000091080000}"/>
    <cellStyle name="Euro 52" xfId="2237" xr:uid="{00000000-0005-0000-0000-000092080000}"/>
    <cellStyle name="Euro 52 2" xfId="2238" xr:uid="{00000000-0005-0000-0000-000093080000}"/>
    <cellStyle name="Euro 53" xfId="2239" xr:uid="{00000000-0005-0000-0000-000094080000}"/>
    <cellStyle name="Euro 53 2" xfId="2240" xr:uid="{00000000-0005-0000-0000-000095080000}"/>
    <cellStyle name="Euro 54" xfId="2241" xr:uid="{00000000-0005-0000-0000-000096080000}"/>
    <cellStyle name="Euro 54 2" xfId="2242" xr:uid="{00000000-0005-0000-0000-000097080000}"/>
    <cellStyle name="Euro 55" xfId="2243" xr:uid="{00000000-0005-0000-0000-000098080000}"/>
    <cellStyle name="Euro 55 2" xfId="2244" xr:uid="{00000000-0005-0000-0000-000099080000}"/>
    <cellStyle name="Euro 56" xfId="2245" xr:uid="{00000000-0005-0000-0000-00009A080000}"/>
    <cellStyle name="Euro 56 2" xfId="2246" xr:uid="{00000000-0005-0000-0000-00009B080000}"/>
    <cellStyle name="Euro 57" xfId="2247" xr:uid="{00000000-0005-0000-0000-00009C080000}"/>
    <cellStyle name="Euro 58" xfId="2248" xr:uid="{00000000-0005-0000-0000-00009D080000}"/>
    <cellStyle name="Euro 58 2" xfId="2249" xr:uid="{00000000-0005-0000-0000-00009E080000}"/>
    <cellStyle name="Euro 59" xfId="2250" xr:uid="{00000000-0005-0000-0000-00009F080000}"/>
    <cellStyle name="Euro 59 2" xfId="2251" xr:uid="{00000000-0005-0000-0000-0000A0080000}"/>
    <cellStyle name="Euro 6" xfId="2252" xr:uid="{00000000-0005-0000-0000-0000A1080000}"/>
    <cellStyle name="Euro 6 2" xfId="2253" xr:uid="{00000000-0005-0000-0000-0000A2080000}"/>
    <cellStyle name="Euro 6 3" xfId="2254" xr:uid="{00000000-0005-0000-0000-0000A3080000}"/>
    <cellStyle name="Euro 60" xfId="2255" xr:uid="{00000000-0005-0000-0000-0000A4080000}"/>
    <cellStyle name="Euro 61" xfId="2256" xr:uid="{00000000-0005-0000-0000-0000A5080000}"/>
    <cellStyle name="Euro 62" xfId="2150" xr:uid="{00000000-0005-0000-0000-0000A6080000}"/>
    <cellStyle name="Euro 7" xfId="2257" xr:uid="{00000000-0005-0000-0000-0000A7080000}"/>
    <cellStyle name="Euro 7 2" xfId="2258" xr:uid="{00000000-0005-0000-0000-0000A8080000}"/>
    <cellStyle name="Euro 7 3" xfId="2259" xr:uid="{00000000-0005-0000-0000-0000A9080000}"/>
    <cellStyle name="Euro 8" xfId="2260" xr:uid="{00000000-0005-0000-0000-0000AA080000}"/>
    <cellStyle name="Euro 8 2" xfId="2261" xr:uid="{00000000-0005-0000-0000-0000AB080000}"/>
    <cellStyle name="Euro 9" xfId="2262" xr:uid="{00000000-0005-0000-0000-0000AC080000}"/>
    <cellStyle name="Euro 9 2" xfId="2263" xr:uid="{00000000-0005-0000-0000-0000AD080000}"/>
    <cellStyle name="Euro_Potentials in TIMES" xfId="2264" xr:uid="{00000000-0005-0000-0000-0000AE080000}"/>
    <cellStyle name="Excel Built-in Hyperlink" xfId="2265" xr:uid="{00000000-0005-0000-0000-0000AF080000}"/>
    <cellStyle name="Explanatory Text 10" xfId="2267" xr:uid="{00000000-0005-0000-0000-0000B0080000}"/>
    <cellStyle name="Explanatory Text 11" xfId="2268" xr:uid="{00000000-0005-0000-0000-0000B1080000}"/>
    <cellStyle name="Explanatory Text 12" xfId="2269" xr:uid="{00000000-0005-0000-0000-0000B2080000}"/>
    <cellStyle name="Explanatory Text 13" xfId="2270" xr:uid="{00000000-0005-0000-0000-0000B3080000}"/>
    <cellStyle name="Explanatory Text 14" xfId="2271" xr:uid="{00000000-0005-0000-0000-0000B4080000}"/>
    <cellStyle name="Explanatory Text 15" xfId="2272" xr:uid="{00000000-0005-0000-0000-0000B5080000}"/>
    <cellStyle name="Explanatory Text 16" xfId="2273" xr:uid="{00000000-0005-0000-0000-0000B6080000}"/>
    <cellStyle name="Explanatory Text 17" xfId="2274" xr:uid="{00000000-0005-0000-0000-0000B7080000}"/>
    <cellStyle name="Explanatory Text 18" xfId="2275" xr:uid="{00000000-0005-0000-0000-0000B8080000}"/>
    <cellStyle name="Explanatory Text 19" xfId="2276" xr:uid="{00000000-0005-0000-0000-0000B9080000}"/>
    <cellStyle name="Explanatory Text 2" xfId="2277" xr:uid="{00000000-0005-0000-0000-0000BA080000}"/>
    <cellStyle name="Explanatory Text 2 10" xfId="2278" xr:uid="{00000000-0005-0000-0000-0000BB080000}"/>
    <cellStyle name="Explanatory Text 2 2" xfId="2279" xr:uid="{00000000-0005-0000-0000-0000BC080000}"/>
    <cellStyle name="Explanatory Text 2 3" xfId="2280" xr:uid="{00000000-0005-0000-0000-0000BD080000}"/>
    <cellStyle name="Explanatory Text 2 4" xfId="2281" xr:uid="{00000000-0005-0000-0000-0000BE080000}"/>
    <cellStyle name="Explanatory Text 2 5" xfId="2282" xr:uid="{00000000-0005-0000-0000-0000BF080000}"/>
    <cellStyle name="Explanatory Text 2 6" xfId="2283" xr:uid="{00000000-0005-0000-0000-0000C0080000}"/>
    <cellStyle name="Explanatory Text 2 7" xfId="2284" xr:uid="{00000000-0005-0000-0000-0000C1080000}"/>
    <cellStyle name="Explanatory Text 2 8" xfId="2285" xr:uid="{00000000-0005-0000-0000-0000C2080000}"/>
    <cellStyle name="Explanatory Text 2 9" xfId="2286" xr:uid="{00000000-0005-0000-0000-0000C3080000}"/>
    <cellStyle name="Explanatory Text 20" xfId="2287" xr:uid="{00000000-0005-0000-0000-0000C4080000}"/>
    <cellStyle name="Explanatory Text 21" xfId="2288" xr:uid="{00000000-0005-0000-0000-0000C5080000}"/>
    <cellStyle name="Explanatory Text 22" xfId="2289" xr:uid="{00000000-0005-0000-0000-0000C6080000}"/>
    <cellStyle name="Explanatory Text 23" xfId="2290" xr:uid="{00000000-0005-0000-0000-0000C7080000}"/>
    <cellStyle name="Explanatory Text 24" xfId="2291" xr:uid="{00000000-0005-0000-0000-0000C8080000}"/>
    <cellStyle name="Explanatory Text 25" xfId="2292" xr:uid="{00000000-0005-0000-0000-0000C9080000}"/>
    <cellStyle name="Explanatory Text 26" xfId="2293" xr:uid="{00000000-0005-0000-0000-0000CA080000}"/>
    <cellStyle name="Explanatory Text 27" xfId="2294" xr:uid="{00000000-0005-0000-0000-0000CB080000}"/>
    <cellStyle name="Explanatory Text 28" xfId="2295" xr:uid="{00000000-0005-0000-0000-0000CC080000}"/>
    <cellStyle name="Explanatory Text 29" xfId="2296" xr:uid="{00000000-0005-0000-0000-0000CD080000}"/>
    <cellStyle name="Explanatory Text 3" xfId="2297" xr:uid="{00000000-0005-0000-0000-0000CE080000}"/>
    <cellStyle name="Explanatory Text 30" xfId="2298" xr:uid="{00000000-0005-0000-0000-0000CF080000}"/>
    <cellStyle name="Explanatory Text 31" xfId="2299" xr:uid="{00000000-0005-0000-0000-0000D0080000}"/>
    <cellStyle name="Explanatory Text 32" xfId="2300" xr:uid="{00000000-0005-0000-0000-0000D1080000}"/>
    <cellStyle name="Explanatory Text 33" xfId="2301" xr:uid="{00000000-0005-0000-0000-0000D2080000}"/>
    <cellStyle name="Explanatory Text 34" xfId="2302" xr:uid="{00000000-0005-0000-0000-0000D3080000}"/>
    <cellStyle name="Explanatory Text 35" xfId="2303" xr:uid="{00000000-0005-0000-0000-0000D4080000}"/>
    <cellStyle name="Explanatory Text 36" xfId="2304" xr:uid="{00000000-0005-0000-0000-0000D5080000}"/>
    <cellStyle name="Explanatory Text 37" xfId="2305" xr:uid="{00000000-0005-0000-0000-0000D6080000}"/>
    <cellStyle name="Explanatory Text 38" xfId="2306" xr:uid="{00000000-0005-0000-0000-0000D7080000}"/>
    <cellStyle name="Explanatory Text 39" xfId="2307" xr:uid="{00000000-0005-0000-0000-0000D8080000}"/>
    <cellStyle name="Explanatory Text 4" xfId="2308" xr:uid="{00000000-0005-0000-0000-0000D9080000}"/>
    <cellStyle name="Explanatory Text 40" xfId="2309" xr:uid="{00000000-0005-0000-0000-0000DA080000}"/>
    <cellStyle name="Explanatory Text 41" xfId="2310" xr:uid="{00000000-0005-0000-0000-0000DB080000}"/>
    <cellStyle name="Explanatory Text 42" xfId="2311" xr:uid="{00000000-0005-0000-0000-0000DC080000}"/>
    <cellStyle name="Explanatory Text 43" xfId="2312" xr:uid="{00000000-0005-0000-0000-0000DD080000}"/>
    <cellStyle name="Explanatory Text 44" xfId="2266" xr:uid="{00000000-0005-0000-0000-0000DE080000}"/>
    <cellStyle name="Explanatory Text 5" xfId="2313" xr:uid="{00000000-0005-0000-0000-0000DF080000}"/>
    <cellStyle name="Explanatory Text 6" xfId="2314" xr:uid="{00000000-0005-0000-0000-0000E0080000}"/>
    <cellStyle name="Explanatory Text 7" xfId="2315" xr:uid="{00000000-0005-0000-0000-0000E1080000}"/>
    <cellStyle name="Explanatory Text 8" xfId="2316" xr:uid="{00000000-0005-0000-0000-0000E2080000}"/>
    <cellStyle name="Explanatory Text 9" xfId="2317" xr:uid="{00000000-0005-0000-0000-0000E3080000}"/>
    <cellStyle name="Float" xfId="2318" xr:uid="{00000000-0005-0000-0000-0000E4080000}"/>
    <cellStyle name="Float 2" xfId="2319" xr:uid="{00000000-0005-0000-0000-0000E5080000}"/>
    <cellStyle name="Good 10" xfId="2321" xr:uid="{00000000-0005-0000-0000-0000E6080000}"/>
    <cellStyle name="Good 11" xfId="2322" xr:uid="{00000000-0005-0000-0000-0000E7080000}"/>
    <cellStyle name="Good 12" xfId="2323" xr:uid="{00000000-0005-0000-0000-0000E8080000}"/>
    <cellStyle name="Good 13" xfId="2324" xr:uid="{00000000-0005-0000-0000-0000E9080000}"/>
    <cellStyle name="Good 14" xfId="2325" xr:uid="{00000000-0005-0000-0000-0000EA080000}"/>
    <cellStyle name="Good 15" xfId="2326" xr:uid="{00000000-0005-0000-0000-0000EB080000}"/>
    <cellStyle name="Good 16" xfId="2327" xr:uid="{00000000-0005-0000-0000-0000EC080000}"/>
    <cellStyle name="Good 17" xfId="2328" xr:uid="{00000000-0005-0000-0000-0000ED080000}"/>
    <cellStyle name="Good 18" xfId="2329" xr:uid="{00000000-0005-0000-0000-0000EE080000}"/>
    <cellStyle name="Good 19" xfId="2330" xr:uid="{00000000-0005-0000-0000-0000EF080000}"/>
    <cellStyle name="Good 2" xfId="2331" xr:uid="{00000000-0005-0000-0000-0000F0080000}"/>
    <cellStyle name="Good 2 10" xfId="2332" xr:uid="{00000000-0005-0000-0000-0000F1080000}"/>
    <cellStyle name="Good 2 2" xfId="2333" xr:uid="{00000000-0005-0000-0000-0000F2080000}"/>
    <cellStyle name="Good 2 2 2" xfId="2334" xr:uid="{00000000-0005-0000-0000-0000F3080000}"/>
    <cellStyle name="Good 2 3" xfId="2335" xr:uid="{00000000-0005-0000-0000-0000F4080000}"/>
    <cellStyle name="Good 2 4" xfId="2336" xr:uid="{00000000-0005-0000-0000-0000F5080000}"/>
    <cellStyle name="Good 2 5" xfId="2337" xr:uid="{00000000-0005-0000-0000-0000F6080000}"/>
    <cellStyle name="Good 2 6" xfId="2338" xr:uid="{00000000-0005-0000-0000-0000F7080000}"/>
    <cellStyle name="Good 2 7" xfId="2339" xr:uid="{00000000-0005-0000-0000-0000F8080000}"/>
    <cellStyle name="Good 2 8" xfId="2340" xr:uid="{00000000-0005-0000-0000-0000F9080000}"/>
    <cellStyle name="Good 2 9" xfId="2341" xr:uid="{00000000-0005-0000-0000-0000FA080000}"/>
    <cellStyle name="Good 20" xfId="2342" xr:uid="{00000000-0005-0000-0000-0000FB080000}"/>
    <cellStyle name="Good 21" xfId="2343" xr:uid="{00000000-0005-0000-0000-0000FC080000}"/>
    <cellStyle name="Good 22" xfId="2344" xr:uid="{00000000-0005-0000-0000-0000FD080000}"/>
    <cellStyle name="Good 23" xfId="2345" xr:uid="{00000000-0005-0000-0000-0000FE080000}"/>
    <cellStyle name="Good 24" xfId="2346" xr:uid="{00000000-0005-0000-0000-0000FF080000}"/>
    <cellStyle name="Good 25" xfId="2347" xr:uid="{00000000-0005-0000-0000-000000090000}"/>
    <cellStyle name="Good 26" xfId="2348" xr:uid="{00000000-0005-0000-0000-000001090000}"/>
    <cellStyle name="Good 27" xfId="2349" xr:uid="{00000000-0005-0000-0000-000002090000}"/>
    <cellStyle name="Good 28" xfId="2350" xr:uid="{00000000-0005-0000-0000-000003090000}"/>
    <cellStyle name="Good 29" xfId="2351" xr:uid="{00000000-0005-0000-0000-000004090000}"/>
    <cellStyle name="Good 3" xfId="2352" xr:uid="{00000000-0005-0000-0000-000005090000}"/>
    <cellStyle name="Good 3 2" xfId="2353" xr:uid="{00000000-0005-0000-0000-000006090000}"/>
    <cellStyle name="Good 3 3" xfId="2354" xr:uid="{00000000-0005-0000-0000-000007090000}"/>
    <cellStyle name="Good 30" xfId="2355" xr:uid="{00000000-0005-0000-0000-000008090000}"/>
    <cellStyle name="Good 31" xfId="2356" xr:uid="{00000000-0005-0000-0000-000009090000}"/>
    <cellStyle name="Good 32" xfId="2357" xr:uid="{00000000-0005-0000-0000-00000A090000}"/>
    <cellStyle name="Good 33" xfId="2358" xr:uid="{00000000-0005-0000-0000-00000B090000}"/>
    <cellStyle name="Good 34" xfId="2359" xr:uid="{00000000-0005-0000-0000-00000C090000}"/>
    <cellStyle name="Good 35" xfId="2360" xr:uid="{00000000-0005-0000-0000-00000D090000}"/>
    <cellStyle name="Good 36" xfId="2361" xr:uid="{00000000-0005-0000-0000-00000E090000}"/>
    <cellStyle name="Good 37" xfId="2362" xr:uid="{00000000-0005-0000-0000-00000F090000}"/>
    <cellStyle name="Good 38" xfId="2363" xr:uid="{00000000-0005-0000-0000-000010090000}"/>
    <cellStyle name="Good 39" xfId="2364" xr:uid="{00000000-0005-0000-0000-000011090000}"/>
    <cellStyle name="Good 4" xfId="2365" xr:uid="{00000000-0005-0000-0000-000012090000}"/>
    <cellStyle name="Good 40" xfId="2366" xr:uid="{00000000-0005-0000-0000-000013090000}"/>
    <cellStyle name="Good 41" xfId="2367" xr:uid="{00000000-0005-0000-0000-000014090000}"/>
    <cellStyle name="Good 42" xfId="2368" xr:uid="{00000000-0005-0000-0000-000015090000}"/>
    <cellStyle name="Good 43" xfId="2320" xr:uid="{00000000-0005-0000-0000-000016090000}"/>
    <cellStyle name="Good 5" xfId="2369" xr:uid="{00000000-0005-0000-0000-000017090000}"/>
    <cellStyle name="Good 6" xfId="2370" xr:uid="{00000000-0005-0000-0000-000018090000}"/>
    <cellStyle name="Good 7" xfId="2371" xr:uid="{00000000-0005-0000-0000-000019090000}"/>
    <cellStyle name="Good 8" xfId="2372" xr:uid="{00000000-0005-0000-0000-00001A090000}"/>
    <cellStyle name="Good 9" xfId="2373" xr:uid="{00000000-0005-0000-0000-00001B090000}"/>
    <cellStyle name="Gut" xfId="2374" xr:uid="{00000000-0005-0000-0000-00001C090000}"/>
    <cellStyle name="Heading" xfId="2375" xr:uid="{00000000-0005-0000-0000-00001D090000}"/>
    <cellStyle name="Heading 1 10" xfId="2377" xr:uid="{00000000-0005-0000-0000-00001E090000}"/>
    <cellStyle name="Heading 1 11" xfId="2378" xr:uid="{00000000-0005-0000-0000-00001F090000}"/>
    <cellStyle name="Heading 1 12" xfId="2379" xr:uid="{00000000-0005-0000-0000-000020090000}"/>
    <cellStyle name="Heading 1 13" xfId="2380" xr:uid="{00000000-0005-0000-0000-000021090000}"/>
    <cellStyle name="Heading 1 14" xfId="2381" xr:uid="{00000000-0005-0000-0000-000022090000}"/>
    <cellStyle name="Heading 1 15" xfId="2382" xr:uid="{00000000-0005-0000-0000-000023090000}"/>
    <cellStyle name="Heading 1 16" xfId="2383" xr:uid="{00000000-0005-0000-0000-000024090000}"/>
    <cellStyle name="Heading 1 17" xfId="2384" xr:uid="{00000000-0005-0000-0000-000025090000}"/>
    <cellStyle name="Heading 1 18" xfId="2385" xr:uid="{00000000-0005-0000-0000-000026090000}"/>
    <cellStyle name="Heading 1 19" xfId="2386" xr:uid="{00000000-0005-0000-0000-000027090000}"/>
    <cellStyle name="Heading 1 2" xfId="2387" xr:uid="{00000000-0005-0000-0000-000028090000}"/>
    <cellStyle name="Heading 1 2 10" xfId="2388" xr:uid="{00000000-0005-0000-0000-000029090000}"/>
    <cellStyle name="Heading 1 2 2" xfId="2389" xr:uid="{00000000-0005-0000-0000-00002A090000}"/>
    <cellStyle name="Heading 1 2 2 2" xfId="2390" xr:uid="{00000000-0005-0000-0000-00002B090000}"/>
    <cellStyle name="Heading 1 2 3" xfId="2391" xr:uid="{00000000-0005-0000-0000-00002C090000}"/>
    <cellStyle name="Heading 1 2 4" xfId="2392" xr:uid="{00000000-0005-0000-0000-00002D090000}"/>
    <cellStyle name="Heading 1 2 5" xfId="2393" xr:uid="{00000000-0005-0000-0000-00002E090000}"/>
    <cellStyle name="Heading 1 2 6" xfId="2394" xr:uid="{00000000-0005-0000-0000-00002F090000}"/>
    <cellStyle name="Heading 1 2 7" xfId="2395" xr:uid="{00000000-0005-0000-0000-000030090000}"/>
    <cellStyle name="Heading 1 2 8" xfId="2396" xr:uid="{00000000-0005-0000-0000-000031090000}"/>
    <cellStyle name="Heading 1 2 9" xfId="2397" xr:uid="{00000000-0005-0000-0000-000032090000}"/>
    <cellStyle name="Heading 1 20" xfId="2398" xr:uid="{00000000-0005-0000-0000-000033090000}"/>
    <cellStyle name="Heading 1 21" xfId="2399" xr:uid="{00000000-0005-0000-0000-000034090000}"/>
    <cellStyle name="Heading 1 22" xfId="2400" xr:uid="{00000000-0005-0000-0000-000035090000}"/>
    <cellStyle name="Heading 1 23" xfId="2401" xr:uid="{00000000-0005-0000-0000-000036090000}"/>
    <cellStyle name="Heading 1 24" xfId="2402" xr:uid="{00000000-0005-0000-0000-000037090000}"/>
    <cellStyle name="Heading 1 25" xfId="2403" xr:uid="{00000000-0005-0000-0000-000038090000}"/>
    <cellStyle name="Heading 1 26" xfId="2404" xr:uid="{00000000-0005-0000-0000-000039090000}"/>
    <cellStyle name="Heading 1 27" xfId="2405" xr:uid="{00000000-0005-0000-0000-00003A090000}"/>
    <cellStyle name="Heading 1 28" xfId="2406" xr:uid="{00000000-0005-0000-0000-00003B090000}"/>
    <cellStyle name="Heading 1 29" xfId="2407" xr:uid="{00000000-0005-0000-0000-00003C090000}"/>
    <cellStyle name="Heading 1 3" xfId="2408" xr:uid="{00000000-0005-0000-0000-00003D090000}"/>
    <cellStyle name="Heading 1 3 2" xfId="2409" xr:uid="{00000000-0005-0000-0000-00003E090000}"/>
    <cellStyle name="Heading 1 3 3" xfId="2410" xr:uid="{00000000-0005-0000-0000-00003F090000}"/>
    <cellStyle name="Heading 1 30" xfId="2411" xr:uid="{00000000-0005-0000-0000-000040090000}"/>
    <cellStyle name="Heading 1 31" xfId="2412" xr:uid="{00000000-0005-0000-0000-000041090000}"/>
    <cellStyle name="Heading 1 32" xfId="2413" xr:uid="{00000000-0005-0000-0000-000042090000}"/>
    <cellStyle name="Heading 1 33" xfId="2414" xr:uid="{00000000-0005-0000-0000-000043090000}"/>
    <cellStyle name="Heading 1 34" xfId="2415" xr:uid="{00000000-0005-0000-0000-000044090000}"/>
    <cellStyle name="Heading 1 35" xfId="2416" xr:uid="{00000000-0005-0000-0000-000045090000}"/>
    <cellStyle name="Heading 1 36" xfId="2417" xr:uid="{00000000-0005-0000-0000-000046090000}"/>
    <cellStyle name="Heading 1 37" xfId="2418" xr:uid="{00000000-0005-0000-0000-000047090000}"/>
    <cellStyle name="Heading 1 38" xfId="2419" xr:uid="{00000000-0005-0000-0000-000048090000}"/>
    <cellStyle name="Heading 1 39" xfId="2420" xr:uid="{00000000-0005-0000-0000-000049090000}"/>
    <cellStyle name="Heading 1 4" xfId="2421" xr:uid="{00000000-0005-0000-0000-00004A090000}"/>
    <cellStyle name="Heading 1 40" xfId="2422" xr:uid="{00000000-0005-0000-0000-00004B090000}"/>
    <cellStyle name="Heading 1 41" xfId="2423" xr:uid="{00000000-0005-0000-0000-00004C090000}"/>
    <cellStyle name="Heading 1 42" xfId="2376" xr:uid="{00000000-0005-0000-0000-00004D090000}"/>
    <cellStyle name="Heading 1 5" xfId="2424" xr:uid="{00000000-0005-0000-0000-00004E090000}"/>
    <cellStyle name="Heading 1 6" xfId="2425" xr:uid="{00000000-0005-0000-0000-00004F090000}"/>
    <cellStyle name="Heading 1 7" xfId="2426" xr:uid="{00000000-0005-0000-0000-000050090000}"/>
    <cellStyle name="Heading 1 8" xfId="2427" xr:uid="{00000000-0005-0000-0000-000051090000}"/>
    <cellStyle name="Heading 1 9" xfId="2428" xr:uid="{00000000-0005-0000-0000-000052090000}"/>
    <cellStyle name="Heading 2 10" xfId="2430" xr:uid="{00000000-0005-0000-0000-000053090000}"/>
    <cellStyle name="Heading 2 11" xfId="2431" xr:uid="{00000000-0005-0000-0000-000054090000}"/>
    <cellStyle name="Heading 2 12" xfId="2432" xr:uid="{00000000-0005-0000-0000-000055090000}"/>
    <cellStyle name="Heading 2 13" xfId="2433" xr:uid="{00000000-0005-0000-0000-000056090000}"/>
    <cellStyle name="Heading 2 14" xfId="2434" xr:uid="{00000000-0005-0000-0000-000057090000}"/>
    <cellStyle name="Heading 2 15" xfId="2435" xr:uid="{00000000-0005-0000-0000-000058090000}"/>
    <cellStyle name="Heading 2 16" xfId="2436" xr:uid="{00000000-0005-0000-0000-000059090000}"/>
    <cellStyle name="Heading 2 17" xfId="2437" xr:uid="{00000000-0005-0000-0000-00005A090000}"/>
    <cellStyle name="Heading 2 18" xfId="2438" xr:uid="{00000000-0005-0000-0000-00005B090000}"/>
    <cellStyle name="Heading 2 19" xfId="2439" xr:uid="{00000000-0005-0000-0000-00005C090000}"/>
    <cellStyle name="Heading 2 2" xfId="2440" xr:uid="{00000000-0005-0000-0000-00005D090000}"/>
    <cellStyle name="Heading 2 2 10" xfId="2441" xr:uid="{00000000-0005-0000-0000-00005E090000}"/>
    <cellStyle name="Heading 2 2 2" xfId="2442" xr:uid="{00000000-0005-0000-0000-00005F090000}"/>
    <cellStyle name="Heading 2 2 2 2" xfId="2443" xr:uid="{00000000-0005-0000-0000-000060090000}"/>
    <cellStyle name="Heading 2 2 3" xfId="2444" xr:uid="{00000000-0005-0000-0000-000061090000}"/>
    <cellStyle name="Heading 2 2 4" xfId="2445" xr:uid="{00000000-0005-0000-0000-000062090000}"/>
    <cellStyle name="Heading 2 2 5" xfId="2446" xr:uid="{00000000-0005-0000-0000-000063090000}"/>
    <cellStyle name="Heading 2 2 6" xfId="2447" xr:uid="{00000000-0005-0000-0000-000064090000}"/>
    <cellStyle name="Heading 2 2 7" xfId="2448" xr:uid="{00000000-0005-0000-0000-000065090000}"/>
    <cellStyle name="Heading 2 2 8" xfId="2449" xr:uid="{00000000-0005-0000-0000-000066090000}"/>
    <cellStyle name="Heading 2 2 9" xfId="2450" xr:uid="{00000000-0005-0000-0000-000067090000}"/>
    <cellStyle name="Heading 2 20" xfId="2451" xr:uid="{00000000-0005-0000-0000-000068090000}"/>
    <cellStyle name="Heading 2 21" xfId="2452" xr:uid="{00000000-0005-0000-0000-000069090000}"/>
    <cellStyle name="Heading 2 22" xfId="2453" xr:uid="{00000000-0005-0000-0000-00006A090000}"/>
    <cellStyle name="Heading 2 23" xfId="2454" xr:uid="{00000000-0005-0000-0000-00006B090000}"/>
    <cellStyle name="Heading 2 24" xfId="2455" xr:uid="{00000000-0005-0000-0000-00006C090000}"/>
    <cellStyle name="Heading 2 25" xfId="2456" xr:uid="{00000000-0005-0000-0000-00006D090000}"/>
    <cellStyle name="Heading 2 26" xfId="2457" xr:uid="{00000000-0005-0000-0000-00006E090000}"/>
    <cellStyle name="Heading 2 27" xfId="2458" xr:uid="{00000000-0005-0000-0000-00006F090000}"/>
    <cellStyle name="Heading 2 28" xfId="2459" xr:uid="{00000000-0005-0000-0000-000070090000}"/>
    <cellStyle name="Heading 2 29" xfId="2460" xr:uid="{00000000-0005-0000-0000-000071090000}"/>
    <cellStyle name="Heading 2 3" xfId="2461" xr:uid="{00000000-0005-0000-0000-000072090000}"/>
    <cellStyle name="Heading 2 3 2" xfId="2462" xr:uid="{00000000-0005-0000-0000-000073090000}"/>
    <cellStyle name="Heading 2 3 3" xfId="2463" xr:uid="{00000000-0005-0000-0000-000074090000}"/>
    <cellStyle name="Heading 2 30" xfId="2464" xr:uid="{00000000-0005-0000-0000-000075090000}"/>
    <cellStyle name="Heading 2 31" xfId="2465" xr:uid="{00000000-0005-0000-0000-000076090000}"/>
    <cellStyle name="Heading 2 32" xfId="2466" xr:uid="{00000000-0005-0000-0000-000077090000}"/>
    <cellStyle name="Heading 2 33" xfId="2467" xr:uid="{00000000-0005-0000-0000-000078090000}"/>
    <cellStyle name="Heading 2 34" xfId="2468" xr:uid="{00000000-0005-0000-0000-000079090000}"/>
    <cellStyle name="Heading 2 35" xfId="2469" xr:uid="{00000000-0005-0000-0000-00007A090000}"/>
    <cellStyle name="Heading 2 36" xfId="2470" xr:uid="{00000000-0005-0000-0000-00007B090000}"/>
    <cellStyle name="Heading 2 37" xfId="2471" xr:uid="{00000000-0005-0000-0000-00007C090000}"/>
    <cellStyle name="Heading 2 38" xfId="2472" xr:uid="{00000000-0005-0000-0000-00007D090000}"/>
    <cellStyle name="Heading 2 39" xfId="2473" xr:uid="{00000000-0005-0000-0000-00007E090000}"/>
    <cellStyle name="Heading 2 4" xfId="2474" xr:uid="{00000000-0005-0000-0000-00007F090000}"/>
    <cellStyle name="Heading 2 40" xfId="2475" xr:uid="{00000000-0005-0000-0000-000080090000}"/>
    <cellStyle name="Heading 2 41" xfId="2476" xr:uid="{00000000-0005-0000-0000-000081090000}"/>
    <cellStyle name="Heading 2 42" xfId="2429" xr:uid="{00000000-0005-0000-0000-000082090000}"/>
    <cellStyle name="Heading 2 5" xfId="2477" xr:uid="{00000000-0005-0000-0000-000083090000}"/>
    <cellStyle name="Heading 2 6" xfId="2478" xr:uid="{00000000-0005-0000-0000-000084090000}"/>
    <cellStyle name="Heading 2 7" xfId="2479" xr:uid="{00000000-0005-0000-0000-000085090000}"/>
    <cellStyle name="Heading 2 8" xfId="2480" xr:uid="{00000000-0005-0000-0000-000086090000}"/>
    <cellStyle name="Heading 2 9" xfId="2481" xr:uid="{00000000-0005-0000-0000-000087090000}"/>
    <cellStyle name="Heading 3 10" xfId="2483" xr:uid="{00000000-0005-0000-0000-000088090000}"/>
    <cellStyle name="Heading 3 11" xfId="2484" xr:uid="{00000000-0005-0000-0000-000089090000}"/>
    <cellStyle name="Heading 3 12" xfId="2485" xr:uid="{00000000-0005-0000-0000-00008A090000}"/>
    <cellStyle name="Heading 3 13" xfId="2486" xr:uid="{00000000-0005-0000-0000-00008B090000}"/>
    <cellStyle name="Heading 3 14" xfId="2487" xr:uid="{00000000-0005-0000-0000-00008C090000}"/>
    <cellStyle name="Heading 3 15" xfId="2488" xr:uid="{00000000-0005-0000-0000-00008D090000}"/>
    <cellStyle name="Heading 3 16" xfId="2489" xr:uid="{00000000-0005-0000-0000-00008E090000}"/>
    <cellStyle name="Heading 3 17" xfId="2490" xr:uid="{00000000-0005-0000-0000-00008F090000}"/>
    <cellStyle name="Heading 3 18" xfId="2491" xr:uid="{00000000-0005-0000-0000-000090090000}"/>
    <cellStyle name="Heading 3 19" xfId="2492" xr:uid="{00000000-0005-0000-0000-000091090000}"/>
    <cellStyle name="Heading 3 2" xfId="2493" xr:uid="{00000000-0005-0000-0000-000092090000}"/>
    <cellStyle name="Heading 3 2 10" xfId="2494" xr:uid="{00000000-0005-0000-0000-000093090000}"/>
    <cellStyle name="Heading 3 2 2" xfId="2495" xr:uid="{00000000-0005-0000-0000-000094090000}"/>
    <cellStyle name="Heading 3 2 2 2" xfId="2496" xr:uid="{00000000-0005-0000-0000-000095090000}"/>
    <cellStyle name="Heading 3 2 3" xfId="2497" xr:uid="{00000000-0005-0000-0000-000096090000}"/>
    <cellStyle name="Heading 3 2 4" xfId="2498" xr:uid="{00000000-0005-0000-0000-000097090000}"/>
    <cellStyle name="Heading 3 2 5" xfId="2499" xr:uid="{00000000-0005-0000-0000-000098090000}"/>
    <cellStyle name="Heading 3 2 6" xfId="2500" xr:uid="{00000000-0005-0000-0000-000099090000}"/>
    <cellStyle name="Heading 3 2 7" xfId="2501" xr:uid="{00000000-0005-0000-0000-00009A090000}"/>
    <cellStyle name="Heading 3 2 8" xfId="2502" xr:uid="{00000000-0005-0000-0000-00009B090000}"/>
    <cellStyle name="Heading 3 2 9" xfId="2503" xr:uid="{00000000-0005-0000-0000-00009C090000}"/>
    <cellStyle name="Heading 3 20" xfId="2504" xr:uid="{00000000-0005-0000-0000-00009D090000}"/>
    <cellStyle name="Heading 3 21" xfId="2505" xr:uid="{00000000-0005-0000-0000-00009E090000}"/>
    <cellStyle name="Heading 3 22" xfId="2506" xr:uid="{00000000-0005-0000-0000-00009F090000}"/>
    <cellStyle name="Heading 3 23" xfId="2507" xr:uid="{00000000-0005-0000-0000-0000A0090000}"/>
    <cellStyle name="Heading 3 24" xfId="2508" xr:uid="{00000000-0005-0000-0000-0000A1090000}"/>
    <cellStyle name="Heading 3 25" xfId="2509" xr:uid="{00000000-0005-0000-0000-0000A2090000}"/>
    <cellStyle name="Heading 3 26" xfId="2510" xr:uid="{00000000-0005-0000-0000-0000A3090000}"/>
    <cellStyle name="Heading 3 27" xfId="2511" xr:uid="{00000000-0005-0000-0000-0000A4090000}"/>
    <cellStyle name="Heading 3 28" xfId="2512" xr:uid="{00000000-0005-0000-0000-0000A5090000}"/>
    <cellStyle name="Heading 3 29" xfId="2513" xr:uid="{00000000-0005-0000-0000-0000A6090000}"/>
    <cellStyle name="Heading 3 3" xfId="2514" xr:uid="{00000000-0005-0000-0000-0000A7090000}"/>
    <cellStyle name="Heading 3 3 2" xfId="2515" xr:uid="{00000000-0005-0000-0000-0000A8090000}"/>
    <cellStyle name="Heading 3 3 3" xfId="2516" xr:uid="{00000000-0005-0000-0000-0000A9090000}"/>
    <cellStyle name="Heading 3 30" xfId="2517" xr:uid="{00000000-0005-0000-0000-0000AA090000}"/>
    <cellStyle name="Heading 3 31" xfId="2518" xr:uid="{00000000-0005-0000-0000-0000AB090000}"/>
    <cellStyle name="Heading 3 32" xfId="2519" xr:uid="{00000000-0005-0000-0000-0000AC090000}"/>
    <cellStyle name="Heading 3 33" xfId="2520" xr:uid="{00000000-0005-0000-0000-0000AD090000}"/>
    <cellStyle name="Heading 3 34" xfId="2521" xr:uid="{00000000-0005-0000-0000-0000AE090000}"/>
    <cellStyle name="Heading 3 35" xfId="2522" xr:uid="{00000000-0005-0000-0000-0000AF090000}"/>
    <cellStyle name="Heading 3 36" xfId="2523" xr:uid="{00000000-0005-0000-0000-0000B0090000}"/>
    <cellStyle name="Heading 3 37" xfId="2524" xr:uid="{00000000-0005-0000-0000-0000B1090000}"/>
    <cellStyle name="Heading 3 38" xfId="2525" xr:uid="{00000000-0005-0000-0000-0000B2090000}"/>
    <cellStyle name="Heading 3 39" xfId="2526" xr:uid="{00000000-0005-0000-0000-0000B3090000}"/>
    <cellStyle name="Heading 3 4" xfId="2527" xr:uid="{00000000-0005-0000-0000-0000B4090000}"/>
    <cellStyle name="Heading 3 40" xfId="2528" xr:uid="{00000000-0005-0000-0000-0000B5090000}"/>
    <cellStyle name="Heading 3 41" xfId="2529" xr:uid="{00000000-0005-0000-0000-0000B6090000}"/>
    <cellStyle name="Heading 3 42" xfId="2482" xr:uid="{00000000-0005-0000-0000-0000B7090000}"/>
    <cellStyle name="Heading 3 5" xfId="2530" xr:uid="{00000000-0005-0000-0000-0000B8090000}"/>
    <cellStyle name="Heading 3 6" xfId="2531" xr:uid="{00000000-0005-0000-0000-0000B9090000}"/>
    <cellStyle name="Heading 3 7" xfId="2532" xr:uid="{00000000-0005-0000-0000-0000BA090000}"/>
    <cellStyle name="Heading 3 8" xfId="2533" xr:uid="{00000000-0005-0000-0000-0000BB090000}"/>
    <cellStyle name="Heading 3 9" xfId="2534" xr:uid="{00000000-0005-0000-0000-0000BC090000}"/>
    <cellStyle name="Heading 4 10" xfId="2536" xr:uid="{00000000-0005-0000-0000-0000BD090000}"/>
    <cellStyle name="Heading 4 11" xfId="2537" xr:uid="{00000000-0005-0000-0000-0000BE090000}"/>
    <cellStyle name="Heading 4 12" xfId="2538" xr:uid="{00000000-0005-0000-0000-0000BF090000}"/>
    <cellStyle name="Heading 4 13" xfId="2539" xr:uid="{00000000-0005-0000-0000-0000C0090000}"/>
    <cellStyle name="Heading 4 14" xfId="2540" xr:uid="{00000000-0005-0000-0000-0000C1090000}"/>
    <cellStyle name="Heading 4 15" xfId="2541" xr:uid="{00000000-0005-0000-0000-0000C2090000}"/>
    <cellStyle name="Heading 4 16" xfId="2542" xr:uid="{00000000-0005-0000-0000-0000C3090000}"/>
    <cellStyle name="Heading 4 17" xfId="2543" xr:uid="{00000000-0005-0000-0000-0000C4090000}"/>
    <cellStyle name="Heading 4 18" xfId="2544" xr:uid="{00000000-0005-0000-0000-0000C5090000}"/>
    <cellStyle name="Heading 4 19" xfId="2545" xr:uid="{00000000-0005-0000-0000-0000C6090000}"/>
    <cellStyle name="Heading 4 2" xfId="2546" xr:uid="{00000000-0005-0000-0000-0000C7090000}"/>
    <cellStyle name="Heading 4 2 10" xfId="2547" xr:uid="{00000000-0005-0000-0000-0000C8090000}"/>
    <cellStyle name="Heading 4 2 2" xfId="2548" xr:uid="{00000000-0005-0000-0000-0000C9090000}"/>
    <cellStyle name="Heading 4 2 2 2" xfId="2549" xr:uid="{00000000-0005-0000-0000-0000CA090000}"/>
    <cellStyle name="Heading 4 2 3" xfId="2550" xr:uid="{00000000-0005-0000-0000-0000CB090000}"/>
    <cellStyle name="Heading 4 2 4" xfId="2551" xr:uid="{00000000-0005-0000-0000-0000CC090000}"/>
    <cellStyle name="Heading 4 2 5" xfId="2552" xr:uid="{00000000-0005-0000-0000-0000CD090000}"/>
    <cellStyle name="Heading 4 2 6" xfId="2553" xr:uid="{00000000-0005-0000-0000-0000CE090000}"/>
    <cellStyle name="Heading 4 2 7" xfId="2554" xr:uid="{00000000-0005-0000-0000-0000CF090000}"/>
    <cellStyle name="Heading 4 2 8" xfId="2555" xr:uid="{00000000-0005-0000-0000-0000D0090000}"/>
    <cellStyle name="Heading 4 2 9" xfId="2556" xr:uid="{00000000-0005-0000-0000-0000D1090000}"/>
    <cellStyle name="Heading 4 20" xfId="2557" xr:uid="{00000000-0005-0000-0000-0000D2090000}"/>
    <cellStyle name="Heading 4 21" xfId="2558" xr:uid="{00000000-0005-0000-0000-0000D3090000}"/>
    <cellStyle name="Heading 4 22" xfId="2559" xr:uid="{00000000-0005-0000-0000-0000D4090000}"/>
    <cellStyle name="Heading 4 23" xfId="2560" xr:uid="{00000000-0005-0000-0000-0000D5090000}"/>
    <cellStyle name="Heading 4 24" xfId="2561" xr:uid="{00000000-0005-0000-0000-0000D6090000}"/>
    <cellStyle name="Heading 4 25" xfId="2562" xr:uid="{00000000-0005-0000-0000-0000D7090000}"/>
    <cellStyle name="Heading 4 26" xfId="2563" xr:uid="{00000000-0005-0000-0000-0000D8090000}"/>
    <cellStyle name="Heading 4 27" xfId="2564" xr:uid="{00000000-0005-0000-0000-0000D9090000}"/>
    <cellStyle name="Heading 4 28" xfId="2565" xr:uid="{00000000-0005-0000-0000-0000DA090000}"/>
    <cellStyle name="Heading 4 29" xfId="2566" xr:uid="{00000000-0005-0000-0000-0000DB090000}"/>
    <cellStyle name="Heading 4 3" xfId="2567" xr:uid="{00000000-0005-0000-0000-0000DC090000}"/>
    <cellStyle name="Heading 4 3 2" xfId="2568" xr:uid="{00000000-0005-0000-0000-0000DD090000}"/>
    <cellStyle name="Heading 4 3 3" xfId="2569" xr:uid="{00000000-0005-0000-0000-0000DE090000}"/>
    <cellStyle name="Heading 4 30" xfId="2570" xr:uid="{00000000-0005-0000-0000-0000DF090000}"/>
    <cellStyle name="Heading 4 31" xfId="2571" xr:uid="{00000000-0005-0000-0000-0000E0090000}"/>
    <cellStyle name="Heading 4 32" xfId="2572" xr:uid="{00000000-0005-0000-0000-0000E1090000}"/>
    <cellStyle name="Heading 4 33" xfId="2573" xr:uid="{00000000-0005-0000-0000-0000E2090000}"/>
    <cellStyle name="Heading 4 34" xfId="2574" xr:uid="{00000000-0005-0000-0000-0000E3090000}"/>
    <cellStyle name="Heading 4 35" xfId="2575" xr:uid="{00000000-0005-0000-0000-0000E4090000}"/>
    <cellStyle name="Heading 4 36" xfId="2576" xr:uid="{00000000-0005-0000-0000-0000E5090000}"/>
    <cellStyle name="Heading 4 37" xfId="2577" xr:uid="{00000000-0005-0000-0000-0000E6090000}"/>
    <cellStyle name="Heading 4 38" xfId="2578" xr:uid="{00000000-0005-0000-0000-0000E7090000}"/>
    <cellStyle name="Heading 4 39" xfId="2579" xr:uid="{00000000-0005-0000-0000-0000E8090000}"/>
    <cellStyle name="Heading 4 4" xfId="2580" xr:uid="{00000000-0005-0000-0000-0000E9090000}"/>
    <cellStyle name="Heading 4 40" xfId="2581" xr:uid="{00000000-0005-0000-0000-0000EA090000}"/>
    <cellStyle name="Heading 4 41" xfId="2582" xr:uid="{00000000-0005-0000-0000-0000EB090000}"/>
    <cellStyle name="Heading 4 42" xfId="2535" xr:uid="{00000000-0005-0000-0000-0000EC090000}"/>
    <cellStyle name="Heading 4 5" xfId="2583" xr:uid="{00000000-0005-0000-0000-0000ED090000}"/>
    <cellStyle name="Heading 4 6" xfId="2584" xr:uid="{00000000-0005-0000-0000-0000EE090000}"/>
    <cellStyle name="Heading 4 7" xfId="2585" xr:uid="{00000000-0005-0000-0000-0000EF090000}"/>
    <cellStyle name="Heading 4 8" xfId="2586" xr:uid="{00000000-0005-0000-0000-0000F0090000}"/>
    <cellStyle name="Heading 4 9" xfId="2587" xr:uid="{00000000-0005-0000-0000-0000F1090000}"/>
    <cellStyle name="Heading1" xfId="2588" xr:uid="{00000000-0005-0000-0000-0000F2090000}"/>
    <cellStyle name="Headline" xfId="2589" xr:uid="{00000000-0005-0000-0000-0000F3090000}"/>
    <cellStyle name="Hyperlink 2" xfId="6" xr:uid="{00000000-0005-0000-0000-0000F4090000}"/>
    <cellStyle name="Hyperlink 2 2" xfId="2590" xr:uid="{00000000-0005-0000-0000-0000F5090000}"/>
    <cellStyle name="Input 10 2" xfId="2592" xr:uid="{00000000-0005-0000-0000-0000F6090000}"/>
    <cellStyle name="Input 11 2" xfId="2593" xr:uid="{00000000-0005-0000-0000-0000F7090000}"/>
    <cellStyle name="Input 12 2" xfId="2594" xr:uid="{00000000-0005-0000-0000-0000F8090000}"/>
    <cellStyle name="Input 13 2" xfId="2595" xr:uid="{00000000-0005-0000-0000-0000F9090000}"/>
    <cellStyle name="Input 14 2" xfId="2596" xr:uid="{00000000-0005-0000-0000-0000FA090000}"/>
    <cellStyle name="Input 15 2" xfId="2597" xr:uid="{00000000-0005-0000-0000-0000FB090000}"/>
    <cellStyle name="Input 16 2" xfId="2598" xr:uid="{00000000-0005-0000-0000-0000FC090000}"/>
    <cellStyle name="Input 17 2" xfId="2599" xr:uid="{00000000-0005-0000-0000-0000FD090000}"/>
    <cellStyle name="Input 18 2" xfId="2600" xr:uid="{00000000-0005-0000-0000-0000FE090000}"/>
    <cellStyle name="Input 19 2" xfId="2601" xr:uid="{00000000-0005-0000-0000-0000FF090000}"/>
    <cellStyle name="Input 2" xfId="2602" xr:uid="{00000000-0005-0000-0000-0000000A0000}"/>
    <cellStyle name="Input 2 10" xfId="2603" xr:uid="{00000000-0005-0000-0000-0000010A0000}"/>
    <cellStyle name="Input 2 2" xfId="2604" xr:uid="{00000000-0005-0000-0000-0000020A0000}"/>
    <cellStyle name="Input 2 2 2" xfId="2605" xr:uid="{00000000-0005-0000-0000-0000030A0000}"/>
    <cellStyle name="Input 2 2 3" xfId="2606" xr:uid="{00000000-0005-0000-0000-0000040A0000}"/>
    <cellStyle name="Input 2 3" xfId="2607" xr:uid="{00000000-0005-0000-0000-0000050A0000}"/>
    <cellStyle name="Input 2 4" xfId="2608" xr:uid="{00000000-0005-0000-0000-0000060A0000}"/>
    <cellStyle name="Input 2 5" xfId="2609" xr:uid="{00000000-0005-0000-0000-0000070A0000}"/>
    <cellStyle name="Input 2 6" xfId="2610" xr:uid="{00000000-0005-0000-0000-0000080A0000}"/>
    <cellStyle name="Input 2 7" xfId="2611" xr:uid="{00000000-0005-0000-0000-0000090A0000}"/>
    <cellStyle name="Input 2 8" xfId="2612" xr:uid="{00000000-0005-0000-0000-00000A0A0000}"/>
    <cellStyle name="Input 2 9" xfId="2613" xr:uid="{00000000-0005-0000-0000-00000B0A0000}"/>
    <cellStyle name="Input 2_PrimaryEnergyPrices_TIMES" xfId="2614" xr:uid="{00000000-0005-0000-0000-00000C0A0000}"/>
    <cellStyle name="Input 20 2" xfId="2615" xr:uid="{00000000-0005-0000-0000-00000D0A0000}"/>
    <cellStyle name="Input 21 2" xfId="2616" xr:uid="{00000000-0005-0000-0000-00000E0A0000}"/>
    <cellStyle name="Input 22 2" xfId="2617" xr:uid="{00000000-0005-0000-0000-00000F0A0000}"/>
    <cellStyle name="Input 23 2" xfId="2618" xr:uid="{00000000-0005-0000-0000-0000100A0000}"/>
    <cellStyle name="Input 24 2" xfId="2619" xr:uid="{00000000-0005-0000-0000-0000110A0000}"/>
    <cellStyle name="Input 25 2" xfId="2620" xr:uid="{00000000-0005-0000-0000-0000120A0000}"/>
    <cellStyle name="Input 26 2" xfId="2621" xr:uid="{00000000-0005-0000-0000-0000130A0000}"/>
    <cellStyle name="Input 27 2" xfId="2622" xr:uid="{00000000-0005-0000-0000-0000140A0000}"/>
    <cellStyle name="Input 28 2" xfId="2623" xr:uid="{00000000-0005-0000-0000-0000150A0000}"/>
    <cellStyle name="Input 29 2" xfId="2624" xr:uid="{00000000-0005-0000-0000-0000160A0000}"/>
    <cellStyle name="Input 3" xfId="2625" xr:uid="{00000000-0005-0000-0000-0000170A0000}"/>
    <cellStyle name="Input 3 2" xfId="2626" xr:uid="{00000000-0005-0000-0000-0000180A0000}"/>
    <cellStyle name="Input 3 3" xfId="2627" xr:uid="{00000000-0005-0000-0000-0000190A0000}"/>
    <cellStyle name="Input 3 4" xfId="2628" xr:uid="{00000000-0005-0000-0000-00001A0A0000}"/>
    <cellStyle name="Input 30 2" xfId="2629" xr:uid="{00000000-0005-0000-0000-00001B0A0000}"/>
    <cellStyle name="Input 31 2" xfId="2630" xr:uid="{00000000-0005-0000-0000-00001C0A0000}"/>
    <cellStyle name="Input 32 2" xfId="2631" xr:uid="{00000000-0005-0000-0000-00001D0A0000}"/>
    <cellStyle name="Input 33 2" xfId="2632" xr:uid="{00000000-0005-0000-0000-00001E0A0000}"/>
    <cellStyle name="Input 34" xfId="2633" xr:uid="{00000000-0005-0000-0000-00001F0A0000}"/>
    <cellStyle name="Input 34 2" xfId="2634" xr:uid="{00000000-0005-0000-0000-0000200A0000}"/>
    <cellStyle name="Input 34_ELC_final" xfId="2635" xr:uid="{00000000-0005-0000-0000-0000210A0000}"/>
    <cellStyle name="Input 35" xfId="2636" xr:uid="{00000000-0005-0000-0000-0000220A0000}"/>
    <cellStyle name="Input 36" xfId="2637" xr:uid="{00000000-0005-0000-0000-0000230A0000}"/>
    <cellStyle name="Input 37" xfId="2638" xr:uid="{00000000-0005-0000-0000-0000240A0000}"/>
    <cellStyle name="Input 38" xfId="2639" xr:uid="{00000000-0005-0000-0000-0000250A0000}"/>
    <cellStyle name="Input 39" xfId="2640" xr:uid="{00000000-0005-0000-0000-0000260A0000}"/>
    <cellStyle name="Input 4" xfId="2591" xr:uid="{00000000-0005-0000-0000-0000270A0000}"/>
    <cellStyle name="Input 4 2" xfId="2641" xr:uid="{00000000-0005-0000-0000-0000280A0000}"/>
    <cellStyle name="Input 40" xfId="2642" xr:uid="{00000000-0005-0000-0000-0000290A0000}"/>
    <cellStyle name="Input 5 2" xfId="2643" xr:uid="{00000000-0005-0000-0000-00002A0A0000}"/>
    <cellStyle name="Input 6 2" xfId="2644" xr:uid="{00000000-0005-0000-0000-00002B0A0000}"/>
    <cellStyle name="Input 7 2" xfId="2645" xr:uid="{00000000-0005-0000-0000-00002C0A0000}"/>
    <cellStyle name="Input 8 2" xfId="2646" xr:uid="{00000000-0005-0000-0000-00002D0A0000}"/>
    <cellStyle name="Input 9 2" xfId="2647" xr:uid="{00000000-0005-0000-0000-00002E0A0000}"/>
    <cellStyle name="InputCells" xfId="7" xr:uid="{00000000-0005-0000-0000-00002F0A0000}"/>
    <cellStyle name="InputCells12" xfId="2648" xr:uid="{00000000-0005-0000-0000-0000300A0000}"/>
    <cellStyle name="InputCells12 2" xfId="2649" xr:uid="{00000000-0005-0000-0000-0000310A0000}"/>
    <cellStyle name="InputCells12_BBorder" xfId="2650" xr:uid="{00000000-0005-0000-0000-0000320A0000}"/>
    <cellStyle name="IntCells" xfId="2651" xr:uid="{00000000-0005-0000-0000-0000330A0000}"/>
    <cellStyle name="KP_thin_border_dark_grey" xfId="2652" xr:uid="{00000000-0005-0000-0000-0000340A0000}"/>
    <cellStyle name="ligne_titre_0" xfId="2653" xr:uid="{00000000-0005-0000-0000-0000350A0000}"/>
    <cellStyle name="Linked Cell 10" xfId="2655" xr:uid="{00000000-0005-0000-0000-0000360A0000}"/>
    <cellStyle name="Linked Cell 11" xfId="2656" xr:uid="{00000000-0005-0000-0000-0000370A0000}"/>
    <cellStyle name="Linked Cell 12" xfId="2657" xr:uid="{00000000-0005-0000-0000-0000380A0000}"/>
    <cellStyle name="Linked Cell 13" xfId="2658" xr:uid="{00000000-0005-0000-0000-0000390A0000}"/>
    <cellStyle name="Linked Cell 14" xfId="2659" xr:uid="{00000000-0005-0000-0000-00003A0A0000}"/>
    <cellStyle name="Linked Cell 15" xfId="2660" xr:uid="{00000000-0005-0000-0000-00003B0A0000}"/>
    <cellStyle name="Linked Cell 16" xfId="2661" xr:uid="{00000000-0005-0000-0000-00003C0A0000}"/>
    <cellStyle name="Linked Cell 17" xfId="2662" xr:uid="{00000000-0005-0000-0000-00003D0A0000}"/>
    <cellStyle name="Linked Cell 18" xfId="2663" xr:uid="{00000000-0005-0000-0000-00003E0A0000}"/>
    <cellStyle name="Linked Cell 19" xfId="2664" xr:uid="{00000000-0005-0000-0000-00003F0A0000}"/>
    <cellStyle name="Linked Cell 2" xfId="2665" xr:uid="{00000000-0005-0000-0000-0000400A0000}"/>
    <cellStyle name="Linked Cell 2 10" xfId="2666" xr:uid="{00000000-0005-0000-0000-0000410A0000}"/>
    <cellStyle name="Linked Cell 2 2" xfId="2667" xr:uid="{00000000-0005-0000-0000-0000420A0000}"/>
    <cellStyle name="Linked Cell 2 2 2" xfId="2668" xr:uid="{00000000-0005-0000-0000-0000430A0000}"/>
    <cellStyle name="Linked Cell 2 3" xfId="2669" xr:uid="{00000000-0005-0000-0000-0000440A0000}"/>
    <cellStyle name="Linked Cell 2 4" xfId="2670" xr:uid="{00000000-0005-0000-0000-0000450A0000}"/>
    <cellStyle name="Linked Cell 2 5" xfId="2671" xr:uid="{00000000-0005-0000-0000-0000460A0000}"/>
    <cellStyle name="Linked Cell 2 6" xfId="2672" xr:uid="{00000000-0005-0000-0000-0000470A0000}"/>
    <cellStyle name="Linked Cell 2 7" xfId="2673" xr:uid="{00000000-0005-0000-0000-0000480A0000}"/>
    <cellStyle name="Linked Cell 2 8" xfId="2674" xr:uid="{00000000-0005-0000-0000-0000490A0000}"/>
    <cellStyle name="Linked Cell 2 9" xfId="2675" xr:uid="{00000000-0005-0000-0000-00004A0A0000}"/>
    <cellStyle name="Linked Cell 20" xfId="2676" xr:uid="{00000000-0005-0000-0000-00004B0A0000}"/>
    <cellStyle name="Linked Cell 21" xfId="2677" xr:uid="{00000000-0005-0000-0000-00004C0A0000}"/>
    <cellStyle name="Linked Cell 22" xfId="2678" xr:uid="{00000000-0005-0000-0000-00004D0A0000}"/>
    <cellStyle name="Linked Cell 23" xfId="2679" xr:uid="{00000000-0005-0000-0000-00004E0A0000}"/>
    <cellStyle name="Linked Cell 24" xfId="2680" xr:uid="{00000000-0005-0000-0000-00004F0A0000}"/>
    <cellStyle name="Linked Cell 25" xfId="2681" xr:uid="{00000000-0005-0000-0000-0000500A0000}"/>
    <cellStyle name="Linked Cell 26" xfId="2682" xr:uid="{00000000-0005-0000-0000-0000510A0000}"/>
    <cellStyle name="Linked Cell 27" xfId="2683" xr:uid="{00000000-0005-0000-0000-0000520A0000}"/>
    <cellStyle name="Linked Cell 28" xfId="2684" xr:uid="{00000000-0005-0000-0000-0000530A0000}"/>
    <cellStyle name="Linked Cell 29" xfId="2685" xr:uid="{00000000-0005-0000-0000-0000540A0000}"/>
    <cellStyle name="Linked Cell 3" xfId="2686" xr:uid="{00000000-0005-0000-0000-0000550A0000}"/>
    <cellStyle name="Linked Cell 3 2" xfId="2687" xr:uid="{00000000-0005-0000-0000-0000560A0000}"/>
    <cellStyle name="Linked Cell 3 3" xfId="2688" xr:uid="{00000000-0005-0000-0000-0000570A0000}"/>
    <cellStyle name="Linked Cell 30" xfId="2689" xr:uid="{00000000-0005-0000-0000-0000580A0000}"/>
    <cellStyle name="Linked Cell 31" xfId="2690" xr:uid="{00000000-0005-0000-0000-0000590A0000}"/>
    <cellStyle name="Linked Cell 32" xfId="2691" xr:uid="{00000000-0005-0000-0000-00005A0A0000}"/>
    <cellStyle name="Linked Cell 33" xfId="2692" xr:uid="{00000000-0005-0000-0000-00005B0A0000}"/>
    <cellStyle name="Linked Cell 34" xfId="2693" xr:uid="{00000000-0005-0000-0000-00005C0A0000}"/>
    <cellStyle name="Linked Cell 35" xfId="2694" xr:uid="{00000000-0005-0000-0000-00005D0A0000}"/>
    <cellStyle name="Linked Cell 36" xfId="2695" xr:uid="{00000000-0005-0000-0000-00005E0A0000}"/>
    <cellStyle name="Linked Cell 37" xfId="2696" xr:uid="{00000000-0005-0000-0000-00005F0A0000}"/>
    <cellStyle name="Linked Cell 38" xfId="2697" xr:uid="{00000000-0005-0000-0000-0000600A0000}"/>
    <cellStyle name="Linked Cell 39" xfId="2698" xr:uid="{00000000-0005-0000-0000-0000610A0000}"/>
    <cellStyle name="Linked Cell 4" xfId="2699" xr:uid="{00000000-0005-0000-0000-0000620A0000}"/>
    <cellStyle name="Linked Cell 40" xfId="2700" xr:uid="{00000000-0005-0000-0000-0000630A0000}"/>
    <cellStyle name="Linked Cell 41" xfId="2701" xr:uid="{00000000-0005-0000-0000-0000640A0000}"/>
    <cellStyle name="Linked Cell 42" xfId="2654" xr:uid="{00000000-0005-0000-0000-0000650A0000}"/>
    <cellStyle name="Linked Cell 5" xfId="2702" xr:uid="{00000000-0005-0000-0000-0000660A0000}"/>
    <cellStyle name="Linked Cell 6" xfId="2703" xr:uid="{00000000-0005-0000-0000-0000670A0000}"/>
    <cellStyle name="Linked Cell 7" xfId="2704" xr:uid="{00000000-0005-0000-0000-0000680A0000}"/>
    <cellStyle name="Linked Cell 8" xfId="2705" xr:uid="{00000000-0005-0000-0000-0000690A0000}"/>
    <cellStyle name="Linked Cell 9" xfId="2706" xr:uid="{00000000-0005-0000-0000-00006A0A0000}"/>
    <cellStyle name="Migliaia_Oil&amp;Gas IFE ARC POLITO" xfId="2707" xr:uid="{00000000-0005-0000-0000-00006B0A0000}"/>
    <cellStyle name="Neutral 10" xfId="2708" xr:uid="{00000000-0005-0000-0000-00006C0A0000}"/>
    <cellStyle name="Neutral 11" xfId="2709" xr:uid="{00000000-0005-0000-0000-00006D0A0000}"/>
    <cellStyle name="Neutral 12" xfId="2710" xr:uid="{00000000-0005-0000-0000-00006E0A0000}"/>
    <cellStyle name="Neutral 13" xfId="2711" xr:uid="{00000000-0005-0000-0000-00006F0A0000}"/>
    <cellStyle name="Neutral 14" xfId="2712" xr:uid="{00000000-0005-0000-0000-0000700A0000}"/>
    <cellStyle name="Neutral 15" xfId="2713" xr:uid="{00000000-0005-0000-0000-0000710A0000}"/>
    <cellStyle name="Neutral 16" xfId="2714" xr:uid="{00000000-0005-0000-0000-0000720A0000}"/>
    <cellStyle name="Neutral 17" xfId="2715" xr:uid="{00000000-0005-0000-0000-0000730A0000}"/>
    <cellStyle name="Neutral 18" xfId="2716" xr:uid="{00000000-0005-0000-0000-0000740A0000}"/>
    <cellStyle name="Neutral 19" xfId="2717" xr:uid="{00000000-0005-0000-0000-0000750A0000}"/>
    <cellStyle name="Neutral 2" xfId="8" xr:uid="{00000000-0005-0000-0000-0000760A0000}"/>
    <cellStyle name="Neutral 2 10" xfId="2718" xr:uid="{00000000-0005-0000-0000-0000770A0000}"/>
    <cellStyle name="Neutral 2 2" xfId="2719" xr:uid="{00000000-0005-0000-0000-0000780A0000}"/>
    <cellStyle name="Neutral 2 2 2" xfId="2720" xr:uid="{00000000-0005-0000-0000-0000790A0000}"/>
    <cellStyle name="Neutral 2 3" xfId="2721" xr:uid="{00000000-0005-0000-0000-00007A0A0000}"/>
    <cellStyle name="Neutral 2 4" xfId="2722" xr:uid="{00000000-0005-0000-0000-00007B0A0000}"/>
    <cellStyle name="Neutral 2 5" xfId="2723" xr:uid="{00000000-0005-0000-0000-00007C0A0000}"/>
    <cellStyle name="Neutral 2 6" xfId="2724" xr:uid="{00000000-0005-0000-0000-00007D0A0000}"/>
    <cellStyle name="Neutral 2 7" xfId="2725" xr:uid="{00000000-0005-0000-0000-00007E0A0000}"/>
    <cellStyle name="Neutral 2 8" xfId="2726" xr:uid="{00000000-0005-0000-0000-00007F0A0000}"/>
    <cellStyle name="Neutral 2 9" xfId="2727" xr:uid="{00000000-0005-0000-0000-0000800A0000}"/>
    <cellStyle name="Neutral 20" xfId="2728" xr:uid="{00000000-0005-0000-0000-0000810A0000}"/>
    <cellStyle name="Neutral 21" xfId="2729" xr:uid="{00000000-0005-0000-0000-0000820A0000}"/>
    <cellStyle name="Neutral 22" xfId="2730" xr:uid="{00000000-0005-0000-0000-0000830A0000}"/>
    <cellStyle name="Neutral 23" xfId="2731" xr:uid="{00000000-0005-0000-0000-0000840A0000}"/>
    <cellStyle name="Neutral 24" xfId="2732" xr:uid="{00000000-0005-0000-0000-0000850A0000}"/>
    <cellStyle name="Neutral 25" xfId="2733" xr:uid="{00000000-0005-0000-0000-0000860A0000}"/>
    <cellStyle name="Neutral 26" xfId="2734" xr:uid="{00000000-0005-0000-0000-0000870A0000}"/>
    <cellStyle name="Neutral 27" xfId="2735" xr:uid="{00000000-0005-0000-0000-0000880A0000}"/>
    <cellStyle name="Neutral 28" xfId="2736" xr:uid="{00000000-0005-0000-0000-0000890A0000}"/>
    <cellStyle name="Neutral 29" xfId="2737" xr:uid="{00000000-0005-0000-0000-00008A0A0000}"/>
    <cellStyle name="Neutral 3" xfId="2738" xr:uid="{00000000-0005-0000-0000-00008B0A0000}"/>
    <cellStyle name="Neutral 3 2" xfId="2739" xr:uid="{00000000-0005-0000-0000-00008C0A0000}"/>
    <cellStyle name="Neutral 3 3" xfId="2740" xr:uid="{00000000-0005-0000-0000-00008D0A0000}"/>
    <cellStyle name="Neutral 3 4" xfId="2741" xr:uid="{00000000-0005-0000-0000-00008E0A0000}"/>
    <cellStyle name="Neutral 30" xfId="2742" xr:uid="{00000000-0005-0000-0000-00008F0A0000}"/>
    <cellStyle name="Neutral 31" xfId="2743" xr:uid="{00000000-0005-0000-0000-0000900A0000}"/>
    <cellStyle name="Neutral 32" xfId="2744" xr:uid="{00000000-0005-0000-0000-0000910A0000}"/>
    <cellStyle name="Neutral 33" xfId="2745" xr:uid="{00000000-0005-0000-0000-0000920A0000}"/>
    <cellStyle name="Neutral 34" xfId="2746" xr:uid="{00000000-0005-0000-0000-0000930A0000}"/>
    <cellStyle name="Neutral 35" xfId="2747" xr:uid="{00000000-0005-0000-0000-0000940A0000}"/>
    <cellStyle name="Neutral 36" xfId="2748" xr:uid="{00000000-0005-0000-0000-0000950A0000}"/>
    <cellStyle name="Neutral 37" xfId="2749" xr:uid="{00000000-0005-0000-0000-0000960A0000}"/>
    <cellStyle name="Neutral 38" xfId="2750" xr:uid="{00000000-0005-0000-0000-0000970A0000}"/>
    <cellStyle name="Neutral 39" xfId="2751" xr:uid="{00000000-0005-0000-0000-0000980A0000}"/>
    <cellStyle name="Neutral 4" xfId="2752" xr:uid="{00000000-0005-0000-0000-0000990A0000}"/>
    <cellStyle name="Neutral 4 2" xfId="2753" xr:uid="{00000000-0005-0000-0000-00009A0A0000}"/>
    <cellStyle name="Neutral 40" xfId="2754" xr:uid="{00000000-0005-0000-0000-00009B0A0000}"/>
    <cellStyle name="Neutral 41" xfId="2755" xr:uid="{00000000-0005-0000-0000-00009C0A0000}"/>
    <cellStyle name="Neutral 42" xfId="2756" xr:uid="{00000000-0005-0000-0000-00009D0A0000}"/>
    <cellStyle name="Neutral 43" xfId="2757" xr:uid="{00000000-0005-0000-0000-00009E0A0000}"/>
    <cellStyle name="Neutral 5" xfId="2758" xr:uid="{00000000-0005-0000-0000-00009F0A0000}"/>
    <cellStyle name="Neutral 6" xfId="2759" xr:uid="{00000000-0005-0000-0000-0000A00A0000}"/>
    <cellStyle name="Neutral 7" xfId="2760" xr:uid="{00000000-0005-0000-0000-0000A10A0000}"/>
    <cellStyle name="Neutral 8" xfId="2761" xr:uid="{00000000-0005-0000-0000-0000A20A0000}"/>
    <cellStyle name="Neutral 9" xfId="2762" xr:uid="{00000000-0005-0000-0000-0000A30A0000}"/>
    <cellStyle name="Normal" xfId="0" builtinId="0"/>
    <cellStyle name="Normal 10" xfId="9" xr:uid="{00000000-0005-0000-0000-0000A50A0000}"/>
    <cellStyle name="Normal 10 2" xfId="2763" xr:uid="{00000000-0005-0000-0000-0000A60A0000}"/>
    <cellStyle name="Normal 10 2 2" xfId="2764" xr:uid="{00000000-0005-0000-0000-0000A70A0000}"/>
    <cellStyle name="Normal 10 2 3" xfId="2765" xr:uid="{00000000-0005-0000-0000-0000A80A0000}"/>
    <cellStyle name="Normal 10 2 4" xfId="2766" xr:uid="{00000000-0005-0000-0000-0000A90A0000}"/>
    <cellStyle name="Normal 10 3" xfId="2767" xr:uid="{00000000-0005-0000-0000-0000AA0A0000}"/>
    <cellStyle name="Normal 10 4" xfId="2768" xr:uid="{00000000-0005-0000-0000-0000AB0A0000}"/>
    <cellStyle name="Normal 10 5" xfId="2769" xr:uid="{00000000-0005-0000-0000-0000AC0A0000}"/>
    <cellStyle name="Normal 10 6" xfId="2770" xr:uid="{00000000-0005-0000-0000-0000AD0A0000}"/>
    <cellStyle name="Normal 10 7" xfId="2771" xr:uid="{00000000-0005-0000-0000-0000AE0A0000}"/>
    <cellStyle name="Normal 10 8" xfId="2772" xr:uid="{00000000-0005-0000-0000-0000AF0A0000}"/>
    <cellStyle name="Normal 11" xfId="1" xr:uid="{00000000-0005-0000-0000-0000B00A0000}"/>
    <cellStyle name="Normal 11 2" xfId="2774" xr:uid="{00000000-0005-0000-0000-0000B10A0000}"/>
    <cellStyle name="Normal 11 2 2" xfId="2775" xr:uid="{00000000-0005-0000-0000-0000B20A0000}"/>
    <cellStyle name="Normal 11 3" xfId="2776" xr:uid="{00000000-0005-0000-0000-0000B30A0000}"/>
    <cellStyle name="Normal 11 4" xfId="2777" xr:uid="{00000000-0005-0000-0000-0000B40A0000}"/>
    <cellStyle name="Normal 11 5" xfId="2778" xr:uid="{00000000-0005-0000-0000-0000B50A0000}"/>
    <cellStyle name="Normal 11 5 2" xfId="2779" xr:uid="{00000000-0005-0000-0000-0000B60A0000}"/>
    <cellStyle name="Normal 11 5 3" xfId="2780" xr:uid="{00000000-0005-0000-0000-0000B70A0000}"/>
    <cellStyle name="Normal 11 6" xfId="2781" xr:uid="{00000000-0005-0000-0000-0000B80A0000}"/>
    <cellStyle name="Normal 11 7" xfId="2782" xr:uid="{00000000-0005-0000-0000-0000B90A0000}"/>
    <cellStyle name="Normal 11 8" xfId="2783" xr:uid="{00000000-0005-0000-0000-0000BA0A0000}"/>
    <cellStyle name="Normal 11 9" xfId="2773" xr:uid="{00000000-0005-0000-0000-0000BB0A0000}"/>
    <cellStyle name="Normal 12" xfId="2784" xr:uid="{00000000-0005-0000-0000-0000BC0A0000}"/>
    <cellStyle name="Normal 12 2" xfId="2785" xr:uid="{00000000-0005-0000-0000-0000BD0A0000}"/>
    <cellStyle name="Normal 12 3" xfId="2786" xr:uid="{00000000-0005-0000-0000-0000BE0A0000}"/>
    <cellStyle name="Normal 12 4" xfId="2787" xr:uid="{00000000-0005-0000-0000-0000BF0A0000}"/>
    <cellStyle name="Normal 12 5" xfId="2788" xr:uid="{00000000-0005-0000-0000-0000C00A0000}"/>
    <cellStyle name="Normal 12 6" xfId="2789" xr:uid="{00000000-0005-0000-0000-0000C10A0000}"/>
    <cellStyle name="Normal 12 7" xfId="2790" xr:uid="{00000000-0005-0000-0000-0000C20A0000}"/>
    <cellStyle name="Normal 12 8" xfId="2791" xr:uid="{00000000-0005-0000-0000-0000C30A0000}"/>
    <cellStyle name="Normal 13" xfId="2792" xr:uid="{00000000-0005-0000-0000-0000C40A0000}"/>
    <cellStyle name="Normal 13 10" xfId="2793" xr:uid="{00000000-0005-0000-0000-0000C50A0000}"/>
    <cellStyle name="Normal 13 11" xfId="2794" xr:uid="{00000000-0005-0000-0000-0000C60A0000}"/>
    <cellStyle name="Normal 13 12" xfId="2795" xr:uid="{00000000-0005-0000-0000-0000C70A0000}"/>
    <cellStyle name="Normal 13 13" xfId="2796" xr:uid="{00000000-0005-0000-0000-0000C80A0000}"/>
    <cellStyle name="Normal 13 14" xfId="2797" xr:uid="{00000000-0005-0000-0000-0000C90A0000}"/>
    <cellStyle name="Normal 13 15" xfId="2798" xr:uid="{00000000-0005-0000-0000-0000CA0A0000}"/>
    <cellStyle name="Normal 13 16" xfId="2799" xr:uid="{00000000-0005-0000-0000-0000CB0A0000}"/>
    <cellStyle name="Normal 13 17" xfId="2800" xr:uid="{00000000-0005-0000-0000-0000CC0A0000}"/>
    <cellStyle name="Normal 13 18" xfId="2801" xr:uid="{00000000-0005-0000-0000-0000CD0A0000}"/>
    <cellStyle name="Normal 13 19" xfId="2802" xr:uid="{00000000-0005-0000-0000-0000CE0A0000}"/>
    <cellStyle name="Normal 13 2" xfId="2803" xr:uid="{00000000-0005-0000-0000-0000CF0A0000}"/>
    <cellStyle name="Normal 13 2 2" xfId="2804" xr:uid="{00000000-0005-0000-0000-0000D00A0000}"/>
    <cellStyle name="Normal 13 2 3" xfId="2805" xr:uid="{00000000-0005-0000-0000-0000D10A0000}"/>
    <cellStyle name="Normal 13 2 4" xfId="2806" xr:uid="{00000000-0005-0000-0000-0000D20A0000}"/>
    <cellStyle name="Normal 13 2 5" xfId="2807" xr:uid="{00000000-0005-0000-0000-0000D30A0000}"/>
    <cellStyle name="Normal 13 2 6" xfId="2808" xr:uid="{00000000-0005-0000-0000-0000D40A0000}"/>
    <cellStyle name="Normal 13 2 7" xfId="2809" xr:uid="{00000000-0005-0000-0000-0000D50A0000}"/>
    <cellStyle name="Normal 13 2 8" xfId="2810" xr:uid="{00000000-0005-0000-0000-0000D60A0000}"/>
    <cellStyle name="Normal 13 2 9" xfId="2811" xr:uid="{00000000-0005-0000-0000-0000D70A0000}"/>
    <cellStyle name="Normal 13 20" xfId="2812" xr:uid="{00000000-0005-0000-0000-0000D80A0000}"/>
    <cellStyle name="Normal 13 21" xfId="2813" xr:uid="{00000000-0005-0000-0000-0000D90A0000}"/>
    <cellStyle name="Normal 13 22" xfId="2814" xr:uid="{00000000-0005-0000-0000-0000DA0A0000}"/>
    <cellStyle name="Normal 13 23" xfId="2815" xr:uid="{00000000-0005-0000-0000-0000DB0A0000}"/>
    <cellStyle name="Normal 13 24" xfId="2816" xr:uid="{00000000-0005-0000-0000-0000DC0A0000}"/>
    <cellStyle name="Normal 13 25" xfId="2817" xr:uid="{00000000-0005-0000-0000-0000DD0A0000}"/>
    <cellStyle name="Normal 13 26" xfId="2818" xr:uid="{00000000-0005-0000-0000-0000DE0A0000}"/>
    <cellStyle name="Normal 13 27" xfId="2819" xr:uid="{00000000-0005-0000-0000-0000DF0A0000}"/>
    <cellStyle name="Normal 13 28" xfId="2820" xr:uid="{00000000-0005-0000-0000-0000E00A0000}"/>
    <cellStyle name="Normal 13 29" xfId="2821" xr:uid="{00000000-0005-0000-0000-0000E10A0000}"/>
    <cellStyle name="Normal 13 3" xfId="2822" xr:uid="{00000000-0005-0000-0000-0000E20A0000}"/>
    <cellStyle name="Normal 13 3 2" xfId="2823" xr:uid="{00000000-0005-0000-0000-0000E30A0000}"/>
    <cellStyle name="Normal 13 3 3" xfId="2824" xr:uid="{00000000-0005-0000-0000-0000E40A0000}"/>
    <cellStyle name="Normal 13 30" xfId="2825" xr:uid="{00000000-0005-0000-0000-0000E50A0000}"/>
    <cellStyle name="Normal 13 31" xfId="2826" xr:uid="{00000000-0005-0000-0000-0000E60A0000}"/>
    <cellStyle name="Normal 13 32" xfId="2827" xr:uid="{00000000-0005-0000-0000-0000E70A0000}"/>
    <cellStyle name="Normal 13 33" xfId="2828" xr:uid="{00000000-0005-0000-0000-0000E80A0000}"/>
    <cellStyle name="Normal 13 34" xfId="2829" xr:uid="{00000000-0005-0000-0000-0000E90A0000}"/>
    <cellStyle name="Normal 13 35" xfId="2830" xr:uid="{00000000-0005-0000-0000-0000EA0A0000}"/>
    <cellStyle name="Normal 13 36" xfId="2831" xr:uid="{00000000-0005-0000-0000-0000EB0A0000}"/>
    <cellStyle name="Normal 13 37" xfId="2832" xr:uid="{00000000-0005-0000-0000-0000EC0A0000}"/>
    <cellStyle name="Normal 13 38" xfId="2833" xr:uid="{00000000-0005-0000-0000-0000ED0A0000}"/>
    <cellStyle name="Normal 13 39" xfId="2834" xr:uid="{00000000-0005-0000-0000-0000EE0A0000}"/>
    <cellStyle name="Normal 13 4" xfId="2835" xr:uid="{00000000-0005-0000-0000-0000EF0A0000}"/>
    <cellStyle name="Normal 13 5" xfId="2836" xr:uid="{00000000-0005-0000-0000-0000F00A0000}"/>
    <cellStyle name="Normal 13 6" xfId="2837" xr:uid="{00000000-0005-0000-0000-0000F10A0000}"/>
    <cellStyle name="Normal 13 7" xfId="2838" xr:uid="{00000000-0005-0000-0000-0000F20A0000}"/>
    <cellStyle name="Normal 13 8" xfId="2839" xr:uid="{00000000-0005-0000-0000-0000F30A0000}"/>
    <cellStyle name="Normal 13 9" xfId="2840" xr:uid="{00000000-0005-0000-0000-0000F40A0000}"/>
    <cellStyle name="Normal 14" xfId="2841" xr:uid="{00000000-0005-0000-0000-0000F50A0000}"/>
    <cellStyle name="Normal 14 10" xfId="2842" xr:uid="{00000000-0005-0000-0000-0000F60A0000}"/>
    <cellStyle name="Normal 14 11" xfId="2843" xr:uid="{00000000-0005-0000-0000-0000F70A0000}"/>
    <cellStyle name="Normal 14 12" xfId="2844" xr:uid="{00000000-0005-0000-0000-0000F80A0000}"/>
    <cellStyle name="Normal 14 13" xfId="2845" xr:uid="{00000000-0005-0000-0000-0000F90A0000}"/>
    <cellStyle name="Normal 14 14" xfId="2846" xr:uid="{00000000-0005-0000-0000-0000FA0A0000}"/>
    <cellStyle name="Normal 14 15" xfId="2847" xr:uid="{00000000-0005-0000-0000-0000FB0A0000}"/>
    <cellStyle name="Normal 14 16" xfId="2848" xr:uid="{00000000-0005-0000-0000-0000FC0A0000}"/>
    <cellStyle name="Normal 14 2" xfId="2849" xr:uid="{00000000-0005-0000-0000-0000FD0A0000}"/>
    <cellStyle name="Normal 14 2 2" xfId="2850" xr:uid="{00000000-0005-0000-0000-0000FE0A0000}"/>
    <cellStyle name="Normal 14 2 3" xfId="2851" xr:uid="{00000000-0005-0000-0000-0000FF0A0000}"/>
    <cellStyle name="Normal 14 2 4" xfId="2852" xr:uid="{00000000-0005-0000-0000-0000000B0000}"/>
    <cellStyle name="Normal 14 2 5" xfId="2853" xr:uid="{00000000-0005-0000-0000-0000010B0000}"/>
    <cellStyle name="Normal 14 2 6" xfId="2854" xr:uid="{00000000-0005-0000-0000-0000020B0000}"/>
    <cellStyle name="Normal 14 2 7" xfId="2855" xr:uid="{00000000-0005-0000-0000-0000030B0000}"/>
    <cellStyle name="Normal 14 3" xfId="2856" xr:uid="{00000000-0005-0000-0000-0000040B0000}"/>
    <cellStyle name="Normal 14 4" xfId="2857" xr:uid="{00000000-0005-0000-0000-0000050B0000}"/>
    <cellStyle name="Normal 14 5" xfId="2858" xr:uid="{00000000-0005-0000-0000-0000060B0000}"/>
    <cellStyle name="Normal 14 6" xfId="2859" xr:uid="{00000000-0005-0000-0000-0000070B0000}"/>
    <cellStyle name="Normal 14 7" xfId="2860" xr:uid="{00000000-0005-0000-0000-0000080B0000}"/>
    <cellStyle name="Normal 14 8" xfId="2861" xr:uid="{00000000-0005-0000-0000-0000090B0000}"/>
    <cellStyle name="Normal 14 9" xfId="2862" xr:uid="{00000000-0005-0000-0000-00000A0B0000}"/>
    <cellStyle name="Normal 15" xfId="2863" xr:uid="{00000000-0005-0000-0000-00000B0B0000}"/>
    <cellStyle name="Normal 15 2" xfId="2864" xr:uid="{00000000-0005-0000-0000-00000C0B0000}"/>
    <cellStyle name="Normal 15 2 2" xfId="2865" xr:uid="{00000000-0005-0000-0000-00000D0B0000}"/>
    <cellStyle name="Normal 15 2 3" xfId="2866" xr:uid="{00000000-0005-0000-0000-00000E0B0000}"/>
    <cellStyle name="Normal 15 3" xfId="2867" xr:uid="{00000000-0005-0000-0000-00000F0B0000}"/>
    <cellStyle name="Normal 15 4" xfId="2868" xr:uid="{00000000-0005-0000-0000-0000100B0000}"/>
    <cellStyle name="Normal 15 5" xfId="2869" xr:uid="{00000000-0005-0000-0000-0000110B0000}"/>
    <cellStyle name="Normal 15 6" xfId="2870" xr:uid="{00000000-0005-0000-0000-0000120B0000}"/>
    <cellStyle name="Normal 15 7" xfId="2871" xr:uid="{00000000-0005-0000-0000-0000130B0000}"/>
    <cellStyle name="Normal 16" xfId="2872" xr:uid="{00000000-0005-0000-0000-0000140B0000}"/>
    <cellStyle name="Normal 16 2" xfId="2873" xr:uid="{00000000-0005-0000-0000-0000150B0000}"/>
    <cellStyle name="Normal 16 2 2" xfId="2874" xr:uid="{00000000-0005-0000-0000-0000160B0000}"/>
    <cellStyle name="Normal 16 2 3" xfId="2875" xr:uid="{00000000-0005-0000-0000-0000170B0000}"/>
    <cellStyle name="Normal 16 3" xfId="2876" xr:uid="{00000000-0005-0000-0000-0000180B0000}"/>
    <cellStyle name="Normal 16 4" xfId="2877" xr:uid="{00000000-0005-0000-0000-0000190B0000}"/>
    <cellStyle name="Normal 16 5" xfId="2878" xr:uid="{00000000-0005-0000-0000-00001A0B0000}"/>
    <cellStyle name="Normal 16 6" xfId="2879" xr:uid="{00000000-0005-0000-0000-00001B0B0000}"/>
    <cellStyle name="Normal 17" xfId="2880" xr:uid="{00000000-0005-0000-0000-00001C0B0000}"/>
    <cellStyle name="Normal 17 10" xfId="2881" xr:uid="{00000000-0005-0000-0000-00001D0B0000}"/>
    <cellStyle name="Normal 17 11" xfId="2882" xr:uid="{00000000-0005-0000-0000-00001E0B0000}"/>
    <cellStyle name="Normal 17 12" xfId="2883" xr:uid="{00000000-0005-0000-0000-00001F0B0000}"/>
    <cellStyle name="Normal 17 13" xfId="2884" xr:uid="{00000000-0005-0000-0000-0000200B0000}"/>
    <cellStyle name="Normal 17 2" xfId="2885" xr:uid="{00000000-0005-0000-0000-0000210B0000}"/>
    <cellStyle name="Normal 17 2 2" xfId="2886" xr:uid="{00000000-0005-0000-0000-0000220B0000}"/>
    <cellStyle name="Normal 17 2 3" xfId="2887" xr:uid="{00000000-0005-0000-0000-0000230B0000}"/>
    <cellStyle name="Normal 17 3" xfId="2888" xr:uid="{00000000-0005-0000-0000-0000240B0000}"/>
    <cellStyle name="Normal 17 4" xfId="2889" xr:uid="{00000000-0005-0000-0000-0000250B0000}"/>
    <cellStyle name="Normal 17 5" xfId="2890" xr:uid="{00000000-0005-0000-0000-0000260B0000}"/>
    <cellStyle name="Normal 17 6" xfId="2891" xr:uid="{00000000-0005-0000-0000-0000270B0000}"/>
    <cellStyle name="Normal 17 7" xfId="2892" xr:uid="{00000000-0005-0000-0000-0000280B0000}"/>
    <cellStyle name="Normal 17 8" xfId="2893" xr:uid="{00000000-0005-0000-0000-0000290B0000}"/>
    <cellStyle name="Normal 17 9" xfId="2894" xr:uid="{00000000-0005-0000-0000-00002A0B0000}"/>
    <cellStyle name="Normal 18" xfId="2895" xr:uid="{00000000-0005-0000-0000-00002B0B0000}"/>
    <cellStyle name="Normal 18 2" xfId="2896" xr:uid="{00000000-0005-0000-0000-00002C0B0000}"/>
    <cellStyle name="Normal 18 3" xfId="2897" xr:uid="{00000000-0005-0000-0000-00002D0B0000}"/>
    <cellStyle name="Normal 19" xfId="2898" xr:uid="{00000000-0005-0000-0000-00002E0B0000}"/>
    <cellStyle name="Normal 19 2" xfId="2899" xr:uid="{00000000-0005-0000-0000-00002F0B0000}"/>
    <cellStyle name="Normal 2" xfId="10" xr:uid="{00000000-0005-0000-0000-0000300B0000}"/>
    <cellStyle name="Normal 2 10" xfId="2900" xr:uid="{00000000-0005-0000-0000-0000310B0000}"/>
    <cellStyle name="Normal 2 11" xfId="2901" xr:uid="{00000000-0005-0000-0000-0000320B0000}"/>
    <cellStyle name="Normal 2 12" xfId="2902" xr:uid="{00000000-0005-0000-0000-0000330B0000}"/>
    <cellStyle name="Normal 2 13" xfId="2903" xr:uid="{00000000-0005-0000-0000-0000340B0000}"/>
    <cellStyle name="Normal 2 14" xfId="2904" xr:uid="{00000000-0005-0000-0000-0000350B0000}"/>
    <cellStyle name="Normal 2 15" xfId="2905" xr:uid="{00000000-0005-0000-0000-0000360B0000}"/>
    <cellStyle name="Normal 2 16" xfId="2906" xr:uid="{00000000-0005-0000-0000-0000370B0000}"/>
    <cellStyle name="Normal 2 17" xfId="2907" xr:uid="{00000000-0005-0000-0000-0000380B0000}"/>
    <cellStyle name="Normal 2 18" xfId="2908" xr:uid="{00000000-0005-0000-0000-0000390B0000}"/>
    <cellStyle name="Normal 2 18 2" xfId="2909" xr:uid="{00000000-0005-0000-0000-00003A0B0000}"/>
    <cellStyle name="Normal 2 18 3" xfId="2910" xr:uid="{00000000-0005-0000-0000-00003B0B0000}"/>
    <cellStyle name="Normal 2 19" xfId="2911" xr:uid="{00000000-0005-0000-0000-00003C0B0000}"/>
    <cellStyle name="Normal 2 2" xfId="11" xr:uid="{00000000-0005-0000-0000-00003D0B0000}"/>
    <cellStyle name="Normal 2 2 10" xfId="2913" xr:uid="{00000000-0005-0000-0000-00003E0B0000}"/>
    <cellStyle name="Normal 2 2 11" xfId="2914" xr:uid="{00000000-0005-0000-0000-00003F0B0000}"/>
    <cellStyle name="Normal 2 2 12" xfId="2915" xr:uid="{00000000-0005-0000-0000-0000400B0000}"/>
    <cellStyle name="Normal 2 2 13" xfId="2916" xr:uid="{00000000-0005-0000-0000-0000410B0000}"/>
    <cellStyle name="Normal 2 2 14" xfId="2912" xr:uid="{00000000-0005-0000-0000-0000420B0000}"/>
    <cellStyle name="Normal 2 2 2" xfId="2917" xr:uid="{00000000-0005-0000-0000-0000430B0000}"/>
    <cellStyle name="Normal 2 2 2 2" xfId="2918" xr:uid="{00000000-0005-0000-0000-0000440B0000}"/>
    <cellStyle name="Normal 2 2 2 2 2" xfId="2919" xr:uid="{00000000-0005-0000-0000-0000450B0000}"/>
    <cellStyle name="Normal 2 2 2 3" xfId="2920" xr:uid="{00000000-0005-0000-0000-0000460B0000}"/>
    <cellStyle name="Normal 2 2 2 4" xfId="2921" xr:uid="{00000000-0005-0000-0000-0000470B0000}"/>
    <cellStyle name="Normal 2 2 3" xfId="2922" xr:uid="{00000000-0005-0000-0000-0000480B0000}"/>
    <cellStyle name="Normal 2 2 4" xfId="2923" xr:uid="{00000000-0005-0000-0000-0000490B0000}"/>
    <cellStyle name="Normal 2 2 4 2" xfId="2924" xr:uid="{00000000-0005-0000-0000-00004A0B0000}"/>
    <cellStyle name="Normal 2 2 4 3" xfId="2925" xr:uid="{00000000-0005-0000-0000-00004B0B0000}"/>
    <cellStyle name="Normal 2 2 4 4" xfId="2926" xr:uid="{00000000-0005-0000-0000-00004C0B0000}"/>
    <cellStyle name="Normal 2 2 5" xfId="2927" xr:uid="{00000000-0005-0000-0000-00004D0B0000}"/>
    <cellStyle name="Normal 2 2 5 2" xfId="2928" xr:uid="{00000000-0005-0000-0000-00004E0B0000}"/>
    <cellStyle name="Normal 2 2 5 3" xfId="2929" xr:uid="{00000000-0005-0000-0000-00004F0B0000}"/>
    <cellStyle name="Normal 2 2 6" xfId="2930" xr:uid="{00000000-0005-0000-0000-0000500B0000}"/>
    <cellStyle name="Normal 2 2 6 2" xfId="2931" xr:uid="{00000000-0005-0000-0000-0000510B0000}"/>
    <cellStyle name="Normal 2 2 6 3" xfId="2932" xr:uid="{00000000-0005-0000-0000-0000520B0000}"/>
    <cellStyle name="Normal 2 2 7" xfId="2933" xr:uid="{00000000-0005-0000-0000-0000530B0000}"/>
    <cellStyle name="Normal 2 2 7 2" xfId="2934" xr:uid="{00000000-0005-0000-0000-0000540B0000}"/>
    <cellStyle name="Normal 2 2 7 3" xfId="2935" xr:uid="{00000000-0005-0000-0000-0000550B0000}"/>
    <cellStyle name="Normal 2 2 8" xfId="2936" xr:uid="{00000000-0005-0000-0000-0000560B0000}"/>
    <cellStyle name="Normal 2 2 9" xfId="2937" xr:uid="{00000000-0005-0000-0000-0000570B0000}"/>
    <cellStyle name="Normal 2 2_ELC" xfId="2938" xr:uid="{00000000-0005-0000-0000-0000580B0000}"/>
    <cellStyle name="Normal 2 20" xfId="2939" xr:uid="{00000000-0005-0000-0000-0000590B0000}"/>
    <cellStyle name="Normal 2 21" xfId="2940" xr:uid="{00000000-0005-0000-0000-00005A0B0000}"/>
    <cellStyle name="Normal 2 22" xfId="2941" xr:uid="{00000000-0005-0000-0000-00005B0B0000}"/>
    <cellStyle name="Normal 2 23" xfId="2942" xr:uid="{00000000-0005-0000-0000-00005C0B0000}"/>
    <cellStyle name="Normal 2 24" xfId="2943" xr:uid="{00000000-0005-0000-0000-00005D0B0000}"/>
    <cellStyle name="Normal 2 25" xfId="2944" xr:uid="{00000000-0005-0000-0000-00005E0B0000}"/>
    <cellStyle name="Normal 2 26" xfId="2945" xr:uid="{00000000-0005-0000-0000-00005F0B0000}"/>
    <cellStyle name="Normal 2 27" xfId="2946" xr:uid="{00000000-0005-0000-0000-0000600B0000}"/>
    <cellStyle name="Normal 2 28" xfId="2947" xr:uid="{00000000-0005-0000-0000-0000610B0000}"/>
    <cellStyle name="Normal 2 29" xfId="2948" xr:uid="{00000000-0005-0000-0000-0000620B0000}"/>
    <cellStyle name="Normal 2 3" xfId="12" xr:uid="{00000000-0005-0000-0000-0000630B0000}"/>
    <cellStyle name="Normal 2 3 10" xfId="2950" xr:uid="{00000000-0005-0000-0000-0000640B0000}"/>
    <cellStyle name="Normal 2 3 11" xfId="2951" xr:uid="{00000000-0005-0000-0000-0000650B0000}"/>
    <cellStyle name="Normal 2 3 12" xfId="2952" xr:uid="{00000000-0005-0000-0000-0000660B0000}"/>
    <cellStyle name="Normal 2 3 13" xfId="2953" xr:uid="{00000000-0005-0000-0000-0000670B0000}"/>
    <cellStyle name="Normal 2 3 14" xfId="2949" xr:uid="{00000000-0005-0000-0000-0000680B0000}"/>
    <cellStyle name="Normal 2 3 2" xfId="35" xr:uid="{00000000-0005-0000-0000-0000690B0000}"/>
    <cellStyle name="Normal 2 3 2 2" xfId="2954" xr:uid="{00000000-0005-0000-0000-00006A0B0000}"/>
    <cellStyle name="Normal 2 3 2 3" xfId="2955" xr:uid="{00000000-0005-0000-0000-00006B0B0000}"/>
    <cellStyle name="Normal 2 3 2 4" xfId="2956" xr:uid="{00000000-0005-0000-0000-00006C0B0000}"/>
    <cellStyle name="Normal 2 3 3" xfId="2957" xr:uid="{00000000-0005-0000-0000-00006D0B0000}"/>
    <cellStyle name="Normal 2 3 3 2" xfId="2958" xr:uid="{00000000-0005-0000-0000-00006E0B0000}"/>
    <cellStyle name="Normal 2 3 3 3" xfId="2959" xr:uid="{00000000-0005-0000-0000-00006F0B0000}"/>
    <cellStyle name="Normal 2 3 4" xfId="2960" xr:uid="{00000000-0005-0000-0000-0000700B0000}"/>
    <cellStyle name="Normal 2 3 4 2" xfId="2961" xr:uid="{00000000-0005-0000-0000-0000710B0000}"/>
    <cellStyle name="Normal 2 3 4 3" xfId="2962" xr:uid="{00000000-0005-0000-0000-0000720B0000}"/>
    <cellStyle name="Normal 2 3 5" xfId="2963" xr:uid="{00000000-0005-0000-0000-0000730B0000}"/>
    <cellStyle name="Normal 2 3 5 2" xfId="2964" xr:uid="{00000000-0005-0000-0000-0000740B0000}"/>
    <cellStyle name="Normal 2 3 5 3" xfId="2965" xr:uid="{00000000-0005-0000-0000-0000750B0000}"/>
    <cellStyle name="Normal 2 3 6" xfId="2966" xr:uid="{00000000-0005-0000-0000-0000760B0000}"/>
    <cellStyle name="Normal 2 3 7" xfId="2967" xr:uid="{00000000-0005-0000-0000-0000770B0000}"/>
    <cellStyle name="Normal 2 3 8" xfId="2968" xr:uid="{00000000-0005-0000-0000-0000780B0000}"/>
    <cellStyle name="Normal 2 3 9" xfId="2969" xr:uid="{00000000-0005-0000-0000-0000790B0000}"/>
    <cellStyle name="Normal 2 30" xfId="2970" xr:uid="{00000000-0005-0000-0000-00007A0B0000}"/>
    <cellStyle name="Normal 2 31" xfId="2971" xr:uid="{00000000-0005-0000-0000-00007B0B0000}"/>
    <cellStyle name="Normal 2 32" xfId="2972" xr:uid="{00000000-0005-0000-0000-00007C0B0000}"/>
    <cellStyle name="Normal 2 33" xfId="2973" xr:uid="{00000000-0005-0000-0000-00007D0B0000}"/>
    <cellStyle name="Normal 2 34" xfId="2974" xr:uid="{00000000-0005-0000-0000-00007E0B0000}"/>
    <cellStyle name="Normal 2 35" xfId="2975" xr:uid="{00000000-0005-0000-0000-00007F0B0000}"/>
    <cellStyle name="Normal 2 36" xfId="2976" xr:uid="{00000000-0005-0000-0000-0000800B0000}"/>
    <cellStyle name="Normal 2 37" xfId="2977" xr:uid="{00000000-0005-0000-0000-0000810B0000}"/>
    <cellStyle name="Normal 2 38" xfId="2978" xr:uid="{00000000-0005-0000-0000-0000820B0000}"/>
    <cellStyle name="Normal 2 39" xfId="2979" xr:uid="{00000000-0005-0000-0000-0000830B0000}"/>
    <cellStyle name="Normal 2 4" xfId="2980" xr:uid="{00000000-0005-0000-0000-0000840B0000}"/>
    <cellStyle name="Normal 2 4 10" xfId="2981" xr:uid="{00000000-0005-0000-0000-0000850B0000}"/>
    <cellStyle name="Normal 2 4 11" xfId="2982" xr:uid="{00000000-0005-0000-0000-0000860B0000}"/>
    <cellStyle name="Normal 2 4 12" xfId="2983" xr:uid="{00000000-0005-0000-0000-0000870B0000}"/>
    <cellStyle name="Normal 2 4 13" xfId="2984" xr:uid="{00000000-0005-0000-0000-0000880B0000}"/>
    <cellStyle name="Normal 2 4 2" xfId="2985" xr:uid="{00000000-0005-0000-0000-0000890B0000}"/>
    <cellStyle name="Normal 2 4 3" xfId="2986" xr:uid="{00000000-0005-0000-0000-00008A0B0000}"/>
    <cellStyle name="Normal 2 4 3 2" xfId="2987" xr:uid="{00000000-0005-0000-0000-00008B0B0000}"/>
    <cellStyle name="Normal 2 4 3 3" xfId="2988" xr:uid="{00000000-0005-0000-0000-00008C0B0000}"/>
    <cellStyle name="Normal 2 4 4" xfId="2989" xr:uid="{00000000-0005-0000-0000-00008D0B0000}"/>
    <cellStyle name="Normal 2 4 4 2" xfId="2990" xr:uid="{00000000-0005-0000-0000-00008E0B0000}"/>
    <cellStyle name="Normal 2 4 4 3" xfId="2991" xr:uid="{00000000-0005-0000-0000-00008F0B0000}"/>
    <cellStyle name="Normal 2 4 5" xfId="2992" xr:uid="{00000000-0005-0000-0000-0000900B0000}"/>
    <cellStyle name="Normal 2 4 5 2" xfId="2993" xr:uid="{00000000-0005-0000-0000-0000910B0000}"/>
    <cellStyle name="Normal 2 4 5 3" xfId="2994" xr:uid="{00000000-0005-0000-0000-0000920B0000}"/>
    <cellStyle name="Normal 2 4 6" xfId="2995" xr:uid="{00000000-0005-0000-0000-0000930B0000}"/>
    <cellStyle name="Normal 2 4 7" xfId="2996" xr:uid="{00000000-0005-0000-0000-0000940B0000}"/>
    <cellStyle name="Normal 2 4 8" xfId="2997" xr:uid="{00000000-0005-0000-0000-0000950B0000}"/>
    <cellStyle name="Normal 2 4 9" xfId="2998" xr:uid="{00000000-0005-0000-0000-0000960B0000}"/>
    <cellStyle name="Normal 2 40" xfId="2999" xr:uid="{00000000-0005-0000-0000-0000970B0000}"/>
    <cellStyle name="Normal 2 41" xfId="3000" xr:uid="{00000000-0005-0000-0000-0000980B0000}"/>
    <cellStyle name="Normal 2 42" xfId="3001" xr:uid="{00000000-0005-0000-0000-0000990B0000}"/>
    <cellStyle name="Normal 2 43" xfId="3002" xr:uid="{00000000-0005-0000-0000-00009A0B0000}"/>
    <cellStyle name="Normal 2 44" xfId="3003" xr:uid="{00000000-0005-0000-0000-00009B0B0000}"/>
    <cellStyle name="Normal 2 45" xfId="3004" xr:uid="{00000000-0005-0000-0000-00009C0B0000}"/>
    <cellStyle name="Normal 2 5" xfId="3005" xr:uid="{00000000-0005-0000-0000-00009D0B0000}"/>
    <cellStyle name="Normal 2 5 10" xfId="3006" xr:uid="{00000000-0005-0000-0000-00009E0B0000}"/>
    <cellStyle name="Normal 2 5 11" xfId="3007" xr:uid="{00000000-0005-0000-0000-00009F0B0000}"/>
    <cellStyle name="Normal 2 5 12" xfId="3008" xr:uid="{00000000-0005-0000-0000-0000A00B0000}"/>
    <cellStyle name="Normal 2 5 13" xfId="3009" xr:uid="{00000000-0005-0000-0000-0000A10B0000}"/>
    <cellStyle name="Normal 2 5 14" xfId="3010" xr:uid="{00000000-0005-0000-0000-0000A20B0000}"/>
    <cellStyle name="Normal 2 5 15" xfId="3011" xr:uid="{00000000-0005-0000-0000-0000A30B0000}"/>
    <cellStyle name="Normal 2 5 16" xfId="3012" xr:uid="{00000000-0005-0000-0000-0000A40B0000}"/>
    <cellStyle name="Normal 2 5 17" xfId="3013" xr:uid="{00000000-0005-0000-0000-0000A50B0000}"/>
    <cellStyle name="Normal 2 5 2" xfId="3014" xr:uid="{00000000-0005-0000-0000-0000A60B0000}"/>
    <cellStyle name="Normal 2 5 2 2" xfId="3015" xr:uid="{00000000-0005-0000-0000-0000A70B0000}"/>
    <cellStyle name="Normal 2 5 2 3" xfId="3016" xr:uid="{00000000-0005-0000-0000-0000A80B0000}"/>
    <cellStyle name="Normal 2 5 2 4" xfId="3017" xr:uid="{00000000-0005-0000-0000-0000A90B0000}"/>
    <cellStyle name="Normal 2 5 3" xfId="3018" xr:uid="{00000000-0005-0000-0000-0000AA0B0000}"/>
    <cellStyle name="Normal 2 5 4" xfId="3019" xr:uid="{00000000-0005-0000-0000-0000AB0B0000}"/>
    <cellStyle name="Normal 2 5 5" xfId="3020" xr:uid="{00000000-0005-0000-0000-0000AC0B0000}"/>
    <cellStyle name="Normal 2 5 6" xfId="3021" xr:uid="{00000000-0005-0000-0000-0000AD0B0000}"/>
    <cellStyle name="Normal 2 5 7" xfId="3022" xr:uid="{00000000-0005-0000-0000-0000AE0B0000}"/>
    <cellStyle name="Normal 2 5 8" xfId="3023" xr:uid="{00000000-0005-0000-0000-0000AF0B0000}"/>
    <cellStyle name="Normal 2 5 9" xfId="3024" xr:uid="{00000000-0005-0000-0000-0000B00B0000}"/>
    <cellStyle name="Normal 2 6" xfId="3025" xr:uid="{00000000-0005-0000-0000-0000B10B0000}"/>
    <cellStyle name="Normal 2 6 10" xfId="3026" xr:uid="{00000000-0005-0000-0000-0000B20B0000}"/>
    <cellStyle name="Normal 2 6 11" xfId="3027" xr:uid="{00000000-0005-0000-0000-0000B30B0000}"/>
    <cellStyle name="Normal 2 6 12" xfId="3028" xr:uid="{00000000-0005-0000-0000-0000B40B0000}"/>
    <cellStyle name="Normal 2 6 13" xfId="3029" xr:uid="{00000000-0005-0000-0000-0000B50B0000}"/>
    <cellStyle name="Normal 2 6 14" xfId="3030" xr:uid="{00000000-0005-0000-0000-0000B60B0000}"/>
    <cellStyle name="Normal 2 6 15" xfId="3031" xr:uid="{00000000-0005-0000-0000-0000B70B0000}"/>
    <cellStyle name="Normal 2 6 16" xfId="3032" xr:uid="{00000000-0005-0000-0000-0000B80B0000}"/>
    <cellStyle name="Normal 2 6 17" xfId="3033" xr:uid="{00000000-0005-0000-0000-0000B90B0000}"/>
    <cellStyle name="Normal 2 6 2" xfId="3034" xr:uid="{00000000-0005-0000-0000-0000BA0B0000}"/>
    <cellStyle name="Normal 2 6 2 2" xfId="3035" xr:uid="{00000000-0005-0000-0000-0000BB0B0000}"/>
    <cellStyle name="Normal 2 6 2 3" xfId="3036" xr:uid="{00000000-0005-0000-0000-0000BC0B0000}"/>
    <cellStyle name="Normal 2 6 2 4" xfId="3037" xr:uid="{00000000-0005-0000-0000-0000BD0B0000}"/>
    <cellStyle name="Normal 2 6 3" xfId="3038" xr:uid="{00000000-0005-0000-0000-0000BE0B0000}"/>
    <cellStyle name="Normal 2 6 4" xfId="3039" xr:uid="{00000000-0005-0000-0000-0000BF0B0000}"/>
    <cellStyle name="Normal 2 6 5" xfId="3040" xr:uid="{00000000-0005-0000-0000-0000C00B0000}"/>
    <cellStyle name="Normal 2 6 6" xfId="3041" xr:uid="{00000000-0005-0000-0000-0000C10B0000}"/>
    <cellStyle name="Normal 2 6 7" xfId="3042" xr:uid="{00000000-0005-0000-0000-0000C20B0000}"/>
    <cellStyle name="Normal 2 6 8" xfId="3043" xr:uid="{00000000-0005-0000-0000-0000C30B0000}"/>
    <cellStyle name="Normal 2 6 9" xfId="3044" xr:uid="{00000000-0005-0000-0000-0000C40B0000}"/>
    <cellStyle name="Normal 2 7" xfId="3045" xr:uid="{00000000-0005-0000-0000-0000C50B0000}"/>
    <cellStyle name="Normal 2 8" xfId="3046" xr:uid="{00000000-0005-0000-0000-0000C60B0000}"/>
    <cellStyle name="Normal 2 8 2" xfId="3047" xr:uid="{00000000-0005-0000-0000-0000C70B0000}"/>
    <cellStyle name="Normal 2 8 3" xfId="3048" xr:uid="{00000000-0005-0000-0000-0000C80B0000}"/>
    <cellStyle name="Normal 2 8 4" xfId="3049" xr:uid="{00000000-0005-0000-0000-0000C90B0000}"/>
    <cellStyle name="Normal 2 9" xfId="3050" xr:uid="{00000000-0005-0000-0000-0000CA0B0000}"/>
    <cellStyle name="Normal 2 9 2" xfId="3051" xr:uid="{00000000-0005-0000-0000-0000CB0B0000}"/>
    <cellStyle name="Normal 2 9 3" xfId="3052" xr:uid="{00000000-0005-0000-0000-0000CC0B0000}"/>
    <cellStyle name="Normal 20" xfId="3053" xr:uid="{00000000-0005-0000-0000-0000CD0B0000}"/>
    <cellStyle name="Normal 20 2" xfId="3054" xr:uid="{00000000-0005-0000-0000-0000CE0B0000}"/>
    <cellStyle name="Normal 20 3" xfId="3055" xr:uid="{00000000-0005-0000-0000-0000CF0B0000}"/>
    <cellStyle name="Normal 20 4" xfId="3056" xr:uid="{00000000-0005-0000-0000-0000D00B0000}"/>
    <cellStyle name="Normal 21" xfId="3057" xr:uid="{00000000-0005-0000-0000-0000D10B0000}"/>
    <cellStyle name="Normal 21 2" xfId="3058" xr:uid="{00000000-0005-0000-0000-0000D20B0000}"/>
    <cellStyle name="Normal 21 3" xfId="3059" xr:uid="{00000000-0005-0000-0000-0000D30B0000}"/>
    <cellStyle name="Normal 21 4" xfId="3060" xr:uid="{00000000-0005-0000-0000-0000D40B0000}"/>
    <cellStyle name="Normal 21_Scen_XBase" xfId="3061" xr:uid="{00000000-0005-0000-0000-0000D50B0000}"/>
    <cellStyle name="Normal 22" xfId="3062" xr:uid="{00000000-0005-0000-0000-0000D60B0000}"/>
    <cellStyle name="Normal 23" xfId="3063" xr:uid="{00000000-0005-0000-0000-0000D70B0000}"/>
    <cellStyle name="Normal 23 2" xfId="3064" xr:uid="{00000000-0005-0000-0000-0000D80B0000}"/>
    <cellStyle name="Normal 23 3" xfId="3065" xr:uid="{00000000-0005-0000-0000-0000D90B0000}"/>
    <cellStyle name="Normal 24" xfId="3066" xr:uid="{00000000-0005-0000-0000-0000DA0B0000}"/>
    <cellStyle name="Normal 24 10" xfId="3067" xr:uid="{00000000-0005-0000-0000-0000DB0B0000}"/>
    <cellStyle name="Normal 24 11" xfId="3068" xr:uid="{00000000-0005-0000-0000-0000DC0B0000}"/>
    <cellStyle name="Normal 24 12" xfId="3069" xr:uid="{00000000-0005-0000-0000-0000DD0B0000}"/>
    <cellStyle name="Normal 24 13" xfId="3070" xr:uid="{00000000-0005-0000-0000-0000DE0B0000}"/>
    <cellStyle name="Normal 24 14" xfId="3071" xr:uid="{00000000-0005-0000-0000-0000DF0B0000}"/>
    <cellStyle name="Normal 24 15" xfId="3072" xr:uid="{00000000-0005-0000-0000-0000E00B0000}"/>
    <cellStyle name="Normal 24 16" xfId="3073" xr:uid="{00000000-0005-0000-0000-0000E10B0000}"/>
    <cellStyle name="Normal 24 17" xfId="3074" xr:uid="{00000000-0005-0000-0000-0000E20B0000}"/>
    <cellStyle name="Normal 24 18" xfId="3075" xr:uid="{00000000-0005-0000-0000-0000E30B0000}"/>
    <cellStyle name="Normal 24 19" xfId="3076" xr:uid="{00000000-0005-0000-0000-0000E40B0000}"/>
    <cellStyle name="Normal 24 2" xfId="3077" xr:uid="{00000000-0005-0000-0000-0000E50B0000}"/>
    <cellStyle name="Normal 24 20" xfId="3078" xr:uid="{00000000-0005-0000-0000-0000E60B0000}"/>
    <cellStyle name="Normal 24 21" xfId="3079" xr:uid="{00000000-0005-0000-0000-0000E70B0000}"/>
    <cellStyle name="Normal 24 3" xfId="3080" xr:uid="{00000000-0005-0000-0000-0000E80B0000}"/>
    <cellStyle name="Normal 24 4" xfId="3081" xr:uid="{00000000-0005-0000-0000-0000E90B0000}"/>
    <cellStyle name="Normal 24 5" xfId="3082" xr:uid="{00000000-0005-0000-0000-0000EA0B0000}"/>
    <cellStyle name="Normal 24 6" xfId="3083" xr:uid="{00000000-0005-0000-0000-0000EB0B0000}"/>
    <cellStyle name="Normal 24 7" xfId="3084" xr:uid="{00000000-0005-0000-0000-0000EC0B0000}"/>
    <cellStyle name="Normal 24 8" xfId="3085" xr:uid="{00000000-0005-0000-0000-0000ED0B0000}"/>
    <cellStyle name="Normal 24 9" xfId="3086" xr:uid="{00000000-0005-0000-0000-0000EE0B0000}"/>
    <cellStyle name="Normal 25" xfId="3087" xr:uid="{00000000-0005-0000-0000-0000EF0B0000}"/>
    <cellStyle name="Normal 25 2" xfId="3088" xr:uid="{00000000-0005-0000-0000-0000F00B0000}"/>
    <cellStyle name="Normal 26" xfId="3089" xr:uid="{00000000-0005-0000-0000-0000F10B0000}"/>
    <cellStyle name="Normal 26 2" xfId="3090" xr:uid="{00000000-0005-0000-0000-0000F20B0000}"/>
    <cellStyle name="Normal 26 3" xfId="3091" xr:uid="{00000000-0005-0000-0000-0000F30B0000}"/>
    <cellStyle name="Normal 27" xfId="3092" xr:uid="{00000000-0005-0000-0000-0000F40B0000}"/>
    <cellStyle name="Normal 27 2" xfId="3093" xr:uid="{00000000-0005-0000-0000-0000F50B0000}"/>
    <cellStyle name="Normal 28" xfId="3094" xr:uid="{00000000-0005-0000-0000-0000F60B0000}"/>
    <cellStyle name="Normal 29" xfId="3095" xr:uid="{00000000-0005-0000-0000-0000F70B0000}"/>
    <cellStyle name="Normal 3" xfId="13" xr:uid="{00000000-0005-0000-0000-0000F80B0000}"/>
    <cellStyle name="Normal 3 10" xfId="3096" xr:uid="{00000000-0005-0000-0000-0000F90B0000}"/>
    <cellStyle name="Normal 3 11" xfId="3097" xr:uid="{00000000-0005-0000-0000-0000FA0B0000}"/>
    <cellStyle name="Normal 3 12" xfId="3098" xr:uid="{00000000-0005-0000-0000-0000FB0B0000}"/>
    <cellStyle name="Normal 3 13" xfId="3099" xr:uid="{00000000-0005-0000-0000-0000FC0B0000}"/>
    <cellStyle name="Normal 3 14" xfId="3100" xr:uid="{00000000-0005-0000-0000-0000FD0B0000}"/>
    <cellStyle name="Normal 3 15" xfId="3101" xr:uid="{00000000-0005-0000-0000-0000FE0B0000}"/>
    <cellStyle name="Normal 3 16" xfId="3102" xr:uid="{00000000-0005-0000-0000-0000FF0B0000}"/>
    <cellStyle name="Normal 3 17" xfId="3103" xr:uid="{00000000-0005-0000-0000-0000000C0000}"/>
    <cellStyle name="Normal 3 18" xfId="3104" xr:uid="{00000000-0005-0000-0000-0000010C0000}"/>
    <cellStyle name="Normal 3 19" xfId="3105" xr:uid="{00000000-0005-0000-0000-0000020C0000}"/>
    <cellStyle name="Normal 3 2" xfId="14" xr:uid="{00000000-0005-0000-0000-0000030C0000}"/>
    <cellStyle name="Normal 3 2 10" xfId="3106" xr:uid="{00000000-0005-0000-0000-0000040C0000}"/>
    <cellStyle name="Normal 3 2 2" xfId="3107" xr:uid="{00000000-0005-0000-0000-0000050C0000}"/>
    <cellStyle name="Normal 3 2 2 2" xfId="3108" xr:uid="{00000000-0005-0000-0000-0000060C0000}"/>
    <cellStyle name="Normal 3 2 3" xfId="3109" xr:uid="{00000000-0005-0000-0000-0000070C0000}"/>
    <cellStyle name="Normal 3 2 3 2" xfId="3110" xr:uid="{00000000-0005-0000-0000-0000080C0000}"/>
    <cellStyle name="Normal 3 2 3 3" xfId="3111" xr:uid="{00000000-0005-0000-0000-0000090C0000}"/>
    <cellStyle name="Normal 3 2 4" xfId="3112" xr:uid="{00000000-0005-0000-0000-00000A0C0000}"/>
    <cellStyle name="Normal 3 2 5" xfId="3113" xr:uid="{00000000-0005-0000-0000-00000B0C0000}"/>
    <cellStyle name="Normal 3 2 6" xfId="3114" xr:uid="{00000000-0005-0000-0000-00000C0C0000}"/>
    <cellStyle name="Normal 3 2 7" xfId="3115" xr:uid="{00000000-0005-0000-0000-00000D0C0000}"/>
    <cellStyle name="Normal 3 2 8" xfId="3116" xr:uid="{00000000-0005-0000-0000-00000E0C0000}"/>
    <cellStyle name="Normal 3 2 9" xfId="3117" xr:uid="{00000000-0005-0000-0000-00000F0C0000}"/>
    <cellStyle name="Normal 3 2_ELC" xfId="3118" xr:uid="{00000000-0005-0000-0000-0000100C0000}"/>
    <cellStyle name="Normal 3 20" xfId="3119" xr:uid="{00000000-0005-0000-0000-0000110C0000}"/>
    <cellStyle name="Normal 3 21" xfId="3120" xr:uid="{00000000-0005-0000-0000-0000120C0000}"/>
    <cellStyle name="Normal 3 22" xfId="3121" xr:uid="{00000000-0005-0000-0000-0000130C0000}"/>
    <cellStyle name="Normal 3 23" xfId="3122" xr:uid="{00000000-0005-0000-0000-0000140C0000}"/>
    <cellStyle name="Normal 3 24" xfId="3123" xr:uid="{00000000-0005-0000-0000-0000150C0000}"/>
    <cellStyle name="Normal 3 25" xfId="3124" xr:uid="{00000000-0005-0000-0000-0000160C0000}"/>
    <cellStyle name="Normal 3 26" xfId="3125" xr:uid="{00000000-0005-0000-0000-0000170C0000}"/>
    <cellStyle name="Normal 3 27" xfId="3126" xr:uid="{00000000-0005-0000-0000-0000180C0000}"/>
    <cellStyle name="Normal 3 3" xfId="15" xr:uid="{00000000-0005-0000-0000-0000190C0000}"/>
    <cellStyle name="Normal 3 3 2" xfId="36" xr:uid="{00000000-0005-0000-0000-00001A0C0000}"/>
    <cellStyle name="Normal 3 3 2 2" xfId="3129" xr:uid="{00000000-0005-0000-0000-00001B0C0000}"/>
    <cellStyle name="Normal 3 3 2 3" xfId="3130" xr:uid="{00000000-0005-0000-0000-00001C0C0000}"/>
    <cellStyle name="Normal 3 3 2 4" xfId="3128" xr:uid="{00000000-0005-0000-0000-00001D0C0000}"/>
    <cellStyle name="Normal 3 3 3" xfId="3131" xr:uid="{00000000-0005-0000-0000-00001E0C0000}"/>
    <cellStyle name="Normal 3 3 4" xfId="3132" xr:uid="{00000000-0005-0000-0000-00001F0C0000}"/>
    <cellStyle name="Normal 3 3 5" xfId="3133" xr:uid="{00000000-0005-0000-0000-0000200C0000}"/>
    <cellStyle name="Normal 3 3 6" xfId="3134" xr:uid="{00000000-0005-0000-0000-0000210C0000}"/>
    <cellStyle name="Normal 3 3 7" xfId="3135" xr:uid="{00000000-0005-0000-0000-0000220C0000}"/>
    <cellStyle name="Normal 3 3 8" xfId="3136" xr:uid="{00000000-0005-0000-0000-0000230C0000}"/>
    <cellStyle name="Normal 3 3 9" xfId="3127" xr:uid="{00000000-0005-0000-0000-0000240C0000}"/>
    <cellStyle name="Normal 3 4" xfId="3137" xr:uid="{00000000-0005-0000-0000-0000250C0000}"/>
    <cellStyle name="Normal 3 4 2" xfId="3138" xr:uid="{00000000-0005-0000-0000-0000260C0000}"/>
    <cellStyle name="Normal 3 4 3" xfId="3139" xr:uid="{00000000-0005-0000-0000-0000270C0000}"/>
    <cellStyle name="Normal 3 4 4" xfId="3140" xr:uid="{00000000-0005-0000-0000-0000280C0000}"/>
    <cellStyle name="Normal 3 4 4 2" xfId="3141" xr:uid="{00000000-0005-0000-0000-0000290C0000}"/>
    <cellStyle name="Normal 3 4 4 3" xfId="3142" xr:uid="{00000000-0005-0000-0000-00002A0C0000}"/>
    <cellStyle name="Normal 3 4 5" xfId="3143" xr:uid="{00000000-0005-0000-0000-00002B0C0000}"/>
    <cellStyle name="Normal 3 4 6" xfId="3144" xr:uid="{00000000-0005-0000-0000-00002C0C0000}"/>
    <cellStyle name="Normal 3 4 7" xfId="3145" xr:uid="{00000000-0005-0000-0000-00002D0C0000}"/>
    <cellStyle name="Normal 3 4 8" xfId="3146" xr:uid="{00000000-0005-0000-0000-00002E0C0000}"/>
    <cellStyle name="Normal 3 4 9" xfId="3147" xr:uid="{00000000-0005-0000-0000-00002F0C0000}"/>
    <cellStyle name="Normal 3 5" xfId="3148" xr:uid="{00000000-0005-0000-0000-0000300C0000}"/>
    <cellStyle name="Normal 3 5 2" xfId="3149" xr:uid="{00000000-0005-0000-0000-0000310C0000}"/>
    <cellStyle name="Normal 3 5 3" xfId="3150" xr:uid="{00000000-0005-0000-0000-0000320C0000}"/>
    <cellStyle name="Normal 3 5 4" xfId="3151" xr:uid="{00000000-0005-0000-0000-0000330C0000}"/>
    <cellStyle name="Normal 3 5 5" xfId="3152" xr:uid="{00000000-0005-0000-0000-0000340C0000}"/>
    <cellStyle name="Normal 3 5 6" xfId="3153" xr:uid="{00000000-0005-0000-0000-0000350C0000}"/>
    <cellStyle name="Normal 3 5 7" xfId="3154" xr:uid="{00000000-0005-0000-0000-0000360C0000}"/>
    <cellStyle name="Normal 3 5 8" xfId="3155" xr:uid="{00000000-0005-0000-0000-0000370C0000}"/>
    <cellStyle name="Normal 3 5 9" xfId="3156" xr:uid="{00000000-0005-0000-0000-0000380C0000}"/>
    <cellStyle name="Normal 3 6" xfId="3157" xr:uid="{00000000-0005-0000-0000-0000390C0000}"/>
    <cellStyle name="Normal 3 7" xfId="3158" xr:uid="{00000000-0005-0000-0000-00003A0C0000}"/>
    <cellStyle name="Normal 3 7 2" xfId="3159" xr:uid="{00000000-0005-0000-0000-00003B0C0000}"/>
    <cellStyle name="Normal 3 7 3" xfId="3160" xr:uid="{00000000-0005-0000-0000-00003C0C0000}"/>
    <cellStyle name="Normal 3 8" xfId="3161" xr:uid="{00000000-0005-0000-0000-00003D0C0000}"/>
    <cellStyle name="Normal 3 9" xfId="3162" xr:uid="{00000000-0005-0000-0000-00003E0C0000}"/>
    <cellStyle name="Normal 3_PrimaryEnergyPrices_TIMES" xfId="3163" xr:uid="{00000000-0005-0000-0000-00003F0C0000}"/>
    <cellStyle name="Normal 30" xfId="3164" xr:uid="{00000000-0005-0000-0000-0000400C0000}"/>
    <cellStyle name="Normal 31" xfId="3165" xr:uid="{00000000-0005-0000-0000-0000410C0000}"/>
    <cellStyle name="Normal 31 2" xfId="3166" xr:uid="{00000000-0005-0000-0000-0000420C0000}"/>
    <cellStyle name="Normal 31 3" xfId="3167" xr:uid="{00000000-0005-0000-0000-0000430C0000}"/>
    <cellStyle name="Normal 32" xfId="3168" xr:uid="{00000000-0005-0000-0000-0000440C0000}"/>
    <cellStyle name="Normal 32 2" xfId="3169" xr:uid="{00000000-0005-0000-0000-0000450C0000}"/>
    <cellStyle name="Normal 33" xfId="3170" xr:uid="{00000000-0005-0000-0000-0000460C0000}"/>
    <cellStyle name="Normal 33 10" xfId="3171" xr:uid="{00000000-0005-0000-0000-0000470C0000}"/>
    <cellStyle name="Normal 33 11" xfId="3172" xr:uid="{00000000-0005-0000-0000-0000480C0000}"/>
    <cellStyle name="Normal 33 12" xfId="3173" xr:uid="{00000000-0005-0000-0000-0000490C0000}"/>
    <cellStyle name="Normal 33 13" xfId="3174" xr:uid="{00000000-0005-0000-0000-00004A0C0000}"/>
    <cellStyle name="Normal 33 2" xfId="3175" xr:uid="{00000000-0005-0000-0000-00004B0C0000}"/>
    <cellStyle name="Normal 33 3" xfId="3176" xr:uid="{00000000-0005-0000-0000-00004C0C0000}"/>
    <cellStyle name="Normal 33 4" xfId="3177" xr:uid="{00000000-0005-0000-0000-00004D0C0000}"/>
    <cellStyle name="Normal 33 5" xfId="3178" xr:uid="{00000000-0005-0000-0000-00004E0C0000}"/>
    <cellStyle name="Normal 33 6" xfId="3179" xr:uid="{00000000-0005-0000-0000-00004F0C0000}"/>
    <cellStyle name="Normal 33 7" xfId="3180" xr:uid="{00000000-0005-0000-0000-0000500C0000}"/>
    <cellStyle name="Normal 33 8" xfId="3181" xr:uid="{00000000-0005-0000-0000-0000510C0000}"/>
    <cellStyle name="Normal 33 9" xfId="3182" xr:uid="{00000000-0005-0000-0000-0000520C0000}"/>
    <cellStyle name="Normal 33_Scen_XBase" xfId="3183" xr:uid="{00000000-0005-0000-0000-0000530C0000}"/>
    <cellStyle name="Normal 34" xfId="3184" xr:uid="{00000000-0005-0000-0000-0000540C0000}"/>
    <cellStyle name="Normal 34 2" xfId="3185" xr:uid="{00000000-0005-0000-0000-0000550C0000}"/>
    <cellStyle name="Normal 35" xfId="48" xr:uid="{00000000-0005-0000-0000-0000560C0000}"/>
    <cellStyle name="Normal 35 2" xfId="3187" xr:uid="{00000000-0005-0000-0000-0000570C0000}"/>
    <cellStyle name="Normal 35 3" xfId="3186" xr:uid="{00000000-0005-0000-0000-0000580C0000}"/>
    <cellStyle name="Normal 36" xfId="3188" xr:uid="{00000000-0005-0000-0000-0000590C0000}"/>
    <cellStyle name="Normal 36 2" xfId="3189" xr:uid="{00000000-0005-0000-0000-00005A0C0000}"/>
    <cellStyle name="Normal 37" xfId="3190" xr:uid="{00000000-0005-0000-0000-00005B0C0000}"/>
    <cellStyle name="Normal 37 2" xfId="3191" xr:uid="{00000000-0005-0000-0000-00005C0C0000}"/>
    <cellStyle name="Normal 38" xfId="3192" xr:uid="{00000000-0005-0000-0000-00005D0C0000}"/>
    <cellStyle name="Normal 4" xfId="16" xr:uid="{00000000-0005-0000-0000-00005E0C0000}"/>
    <cellStyle name="Normal 4 10" xfId="3194" xr:uid="{00000000-0005-0000-0000-00005F0C0000}"/>
    <cellStyle name="Normal 4 11" xfId="3195" xr:uid="{00000000-0005-0000-0000-0000600C0000}"/>
    <cellStyle name="Normal 4 12" xfId="3196" xr:uid="{00000000-0005-0000-0000-0000610C0000}"/>
    <cellStyle name="Normal 4 13" xfId="3193" xr:uid="{00000000-0005-0000-0000-0000620C0000}"/>
    <cellStyle name="Normal 4 13 2" xfId="3197" xr:uid="{00000000-0005-0000-0000-0000630C0000}"/>
    <cellStyle name="Normal 4 13 2 2" xfId="3198" xr:uid="{00000000-0005-0000-0000-0000640C0000}"/>
    <cellStyle name="Normal 4 13 2 3" xfId="3199" xr:uid="{00000000-0005-0000-0000-0000650C0000}"/>
    <cellStyle name="Normal 4 13 2 4" xfId="3200" xr:uid="{00000000-0005-0000-0000-0000660C0000}"/>
    <cellStyle name="Normal 4 2" xfId="17" xr:uid="{00000000-0005-0000-0000-0000670C0000}"/>
    <cellStyle name="Normal 4 2 2" xfId="38" xr:uid="{00000000-0005-0000-0000-0000680C0000}"/>
    <cellStyle name="Normal 4 2 2 10" xfId="3203" xr:uid="{00000000-0005-0000-0000-0000690C0000}"/>
    <cellStyle name="Normal 4 2 2 11" xfId="3204" xr:uid="{00000000-0005-0000-0000-00006A0C0000}"/>
    <cellStyle name="Normal 4 2 2 12" xfId="3205" xr:uid="{00000000-0005-0000-0000-00006B0C0000}"/>
    <cellStyle name="Normal 4 2 2 13" xfId="3206" xr:uid="{00000000-0005-0000-0000-00006C0C0000}"/>
    <cellStyle name="Normal 4 2 2 14" xfId="3202" xr:uid="{00000000-0005-0000-0000-00006D0C0000}"/>
    <cellStyle name="Normal 4 2 2 2" xfId="3207" xr:uid="{00000000-0005-0000-0000-00006E0C0000}"/>
    <cellStyle name="Normal 4 2 2 2 10" xfId="3208" xr:uid="{00000000-0005-0000-0000-00006F0C0000}"/>
    <cellStyle name="Normal 4 2 2 2 11" xfId="3209" xr:uid="{00000000-0005-0000-0000-0000700C0000}"/>
    <cellStyle name="Normal 4 2 2 2 12" xfId="3210" xr:uid="{00000000-0005-0000-0000-0000710C0000}"/>
    <cellStyle name="Normal 4 2 2 2 13" xfId="3211" xr:uid="{00000000-0005-0000-0000-0000720C0000}"/>
    <cellStyle name="Normal 4 2 2 2 2" xfId="3212" xr:uid="{00000000-0005-0000-0000-0000730C0000}"/>
    <cellStyle name="Normal 4 2 2 2 3" xfId="3213" xr:uid="{00000000-0005-0000-0000-0000740C0000}"/>
    <cellStyle name="Normal 4 2 2 2 4" xfId="3214" xr:uid="{00000000-0005-0000-0000-0000750C0000}"/>
    <cellStyle name="Normal 4 2 2 2 5" xfId="3215" xr:uid="{00000000-0005-0000-0000-0000760C0000}"/>
    <cellStyle name="Normal 4 2 2 2 6" xfId="3216" xr:uid="{00000000-0005-0000-0000-0000770C0000}"/>
    <cellStyle name="Normal 4 2 2 2 7" xfId="3217" xr:uid="{00000000-0005-0000-0000-0000780C0000}"/>
    <cellStyle name="Normal 4 2 2 2 8" xfId="3218" xr:uid="{00000000-0005-0000-0000-0000790C0000}"/>
    <cellStyle name="Normal 4 2 2 2 9" xfId="3219" xr:uid="{00000000-0005-0000-0000-00007A0C0000}"/>
    <cellStyle name="Normal 4 2 2 3" xfId="3220" xr:uid="{00000000-0005-0000-0000-00007B0C0000}"/>
    <cellStyle name="Normal 4 2 2 4" xfId="3221" xr:uid="{00000000-0005-0000-0000-00007C0C0000}"/>
    <cellStyle name="Normal 4 2 2 5" xfId="3222" xr:uid="{00000000-0005-0000-0000-00007D0C0000}"/>
    <cellStyle name="Normal 4 2 2 6" xfId="3223" xr:uid="{00000000-0005-0000-0000-00007E0C0000}"/>
    <cellStyle name="Normal 4 2 2 7" xfId="3224" xr:uid="{00000000-0005-0000-0000-00007F0C0000}"/>
    <cellStyle name="Normal 4 2 2 8" xfId="3225" xr:uid="{00000000-0005-0000-0000-0000800C0000}"/>
    <cellStyle name="Normal 4 2 2 9" xfId="3226" xr:uid="{00000000-0005-0000-0000-0000810C0000}"/>
    <cellStyle name="Normal 4 2 3" xfId="3227" xr:uid="{00000000-0005-0000-0000-0000820C0000}"/>
    <cellStyle name="Normal 4 2 4" xfId="3228" xr:uid="{00000000-0005-0000-0000-0000830C0000}"/>
    <cellStyle name="Normal 4 2 5" xfId="3229" xr:uid="{00000000-0005-0000-0000-0000840C0000}"/>
    <cellStyle name="Normal 4 2 6" xfId="3230" xr:uid="{00000000-0005-0000-0000-0000850C0000}"/>
    <cellStyle name="Normal 4 2 7" xfId="3231" xr:uid="{00000000-0005-0000-0000-0000860C0000}"/>
    <cellStyle name="Normal 4 2 8" xfId="3232" xr:uid="{00000000-0005-0000-0000-0000870C0000}"/>
    <cellStyle name="Normal 4 2 9" xfId="3201" xr:uid="{00000000-0005-0000-0000-0000880C0000}"/>
    <cellStyle name="Normal 4 2_Scen_XBase" xfId="3233" xr:uid="{00000000-0005-0000-0000-0000890C0000}"/>
    <cellStyle name="Normal 4 3" xfId="18" xr:uid="{00000000-0005-0000-0000-00008A0C0000}"/>
    <cellStyle name="Normal 4 3 10" xfId="3235" xr:uid="{00000000-0005-0000-0000-00008B0C0000}"/>
    <cellStyle name="Normal 4 3 11" xfId="3234" xr:uid="{00000000-0005-0000-0000-00008C0C0000}"/>
    <cellStyle name="Normal 4 3 2" xfId="3236" xr:uid="{00000000-0005-0000-0000-00008D0C0000}"/>
    <cellStyle name="Normal 4 3 2 2" xfId="3237" xr:uid="{00000000-0005-0000-0000-00008E0C0000}"/>
    <cellStyle name="Normal 4 3 2 3" xfId="3238" xr:uid="{00000000-0005-0000-0000-00008F0C0000}"/>
    <cellStyle name="Normal 4 3 3" xfId="3239" xr:uid="{00000000-0005-0000-0000-0000900C0000}"/>
    <cellStyle name="Normal 4 3 3 2" xfId="3240" xr:uid="{00000000-0005-0000-0000-0000910C0000}"/>
    <cellStyle name="Normal 4 3 3 3" xfId="3241" xr:uid="{00000000-0005-0000-0000-0000920C0000}"/>
    <cellStyle name="Normal 4 3 4" xfId="3242" xr:uid="{00000000-0005-0000-0000-0000930C0000}"/>
    <cellStyle name="Normal 4 3 4 2" xfId="3243" xr:uid="{00000000-0005-0000-0000-0000940C0000}"/>
    <cellStyle name="Normal 4 3 4 3" xfId="3244" xr:uid="{00000000-0005-0000-0000-0000950C0000}"/>
    <cellStyle name="Normal 4 3 5" xfId="3245" xr:uid="{00000000-0005-0000-0000-0000960C0000}"/>
    <cellStyle name="Normal 4 3 6" xfId="3246" xr:uid="{00000000-0005-0000-0000-0000970C0000}"/>
    <cellStyle name="Normal 4 3 7" xfId="3247" xr:uid="{00000000-0005-0000-0000-0000980C0000}"/>
    <cellStyle name="Normal 4 3 8" xfId="3248" xr:uid="{00000000-0005-0000-0000-0000990C0000}"/>
    <cellStyle name="Normal 4 3 9" xfId="3249" xr:uid="{00000000-0005-0000-0000-00009A0C0000}"/>
    <cellStyle name="Normal 4 3_Scen_XBase" xfId="3250" xr:uid="{00000000-0005-0000-0000-00009B0C0000}"/>
    <cellStyle name="Normal 4 4" xfId="37" xr:uid="{00000000-0005-0000-0000-00009C0C0000}"/>
    <cellStyle name="Normal 4 4 10" xfId="3251" xr:uid="{00000000-0005-0000-0000-00009D0C0000}"/>
    <cellStyle name="Normal 4 4 2" xfId="3252" xr:uid="{00000000-0005-0000-0000-00009E0C0000}"/>
    <cellStyle name="Normal 4 4 3" xfId="3253" xr:uid="{00000000-0005-0000-0000-00009F0C0000}"/>
    <cellStyle name="Normal 4 4 4" xfId="3254" xr:uid="{00000000-0005-0000-0000-0000A00C0000}"/>
    <cellStyle name="Normal 4 4 5" xfId="3255" xr:uid="{00000000-0005-0000-0000-0000A10C0000}"/>
    <cellStyle name="Normal 4 4 6" xfId="3256" xr:uid="{00000000-0005-0000-0000-0000A20C0000}"/>
    <cellStyle name="Normal 4 4 7" xfId="3257" xr:uid="{00000000-0005-0000-0000-0000A30C0000}"/>
    <cellStyle name="Normal 4 4 8" xfId="3258" xr:uid="{00000000-0005-0000-0000-0000A40C0000}"/>
    <cellStyle name="Normal 4 4 9" xfId="3259" xr:uid="{00000000-0005-0000-0000-0000A50C0000}"/>
    <cellStyle name="Normal 4 5" xfId="3260" xr:uid="{00000000-0005-0000-0000-0000A60C0000}"/>
    <cellStyle name="Normal 4 5 2" xfId="3261" xr:uid="{00000000-0005-0000-0000-0000A70C0000}"/>
    <cellStyle name="Normal 4 5 3" xfId="3262" xr:uid="{00000000-0005-0000-0000-0000A80C0000}"/>
    <cellStyle name="Normal 4 5 4" xfId="3263" xr:uid="{00000000-0005-0000-0000-0000A90C0000}"/>
    <cellStyle name="Normal 4 5 5" xfId="3264" xr:uid="{00000000-0005-0000-0000-0000AA0C0000}"/>
    <cellStyle name="Normal 4 5 6" xfId="3265" xr:uid="{00000000-0005-0000-0000-0000AB0C0000}"/>
    <cellStyle name="Normal 4 5 7" xfId="3266" xr:uid="{00000000-0005-0000-0000-0000AC0C0000}"/>
    <cellStyle name="Normal 4 5 8" xfId="3267" xr:uid="{00000000-0005-0000-0000-0000AD0C0000}"/>
    <cellStyle name="Normal 4 5 9" xfId="3268" xr:uid="{00000000-0005-0000-0000-0000AE0C0000}"/>
    <cellStyle name="Normal 4 6" xfId="3269" xr:uid="{00000000-0005-0000-0000-0000AF0C0000}"/>
    <cellStyle name="Normal 4 6 2" xfId="3270" xr:uid="{00000000-0005-0000-0000-0000B00C0000}"/>
    <cellStyle name="Normal 4 6 3" xfId="3271" xr:uid="{00000000-0005-0000-0000-0000B10C0000}"/>
    <cellStyle name="Normal 4 6 4" xfId="3272" xr:uid="{00000000-0005-0000-0000-0000B20C0000}"/>
    <cellStyle name="Normal 4 7" xfId="3273" xr:uid="{00000000-0005-0000-0000-0000B30C0000}"/>
    <cellStyle name="Normal 4 7 2" xfId="3274" xr:uid="{00000000-0005-0000-0000-0000B40C0000}"/>
    <cellStyle name="Normal 4 7 3" xfId="3275" xr:uid="{00000000-0005-0000-0000-0000B50C0000}"/>
    <cellStyle name="Normal 4 8" xfId="3276" xr:uid="{00000000-0005-0000-0000-0000B60C0000}"/>
    <cellStyle name="Normal 4 9" xfId="3277" xr:uid="{00000000-0005-0000-0000-0000B70C0000}"/>
    <cellStyle name="Normal 4_ELC" xfId="3278" xr:uid="{00000000-0005-0000-0000-0000B80C0000}"/>
    <cellStyle name="Normal 40" xfId="3279" xr:uid="{00000000-0005-0000-0000-0000B90C0000}"/>
    <cellStyle name="Normal 5" xfId="19" xr:uid="{00000000-0005-0000-0000-0000BA0C0000}"/>
    <cellStyle name="Normal 5 10" xfId="3281" xr:uid="{00000000-0005-0000-0000-0000BB0C0000}"/>
    <cellStyle name="Normal 5 10 2" xfId="3282" xr:uid="{00000000-0005-0000-0000-0000BC0C0000}"/>
    <cellStyle name="Normal 5 10 3" xfId="3283" xr:uid="{00000000-0005-0000-0000-0000BD0C0000}"/>
    <cellStyle name="Normal 5 11" xfId="3284" xr:uid="{00000000-0005-0000-0000-0000BE0C0000}"/>
    <cellStyle name="Normal 5 12" xfId="3285" xr:uid="{00000000-0005-0000-0000-0000BF0C0000}"/>
    <cellStyle name="Normal 5 13" xfId="3280" xr:uid="{00000000-0005-0000-0000-0000C00C0000}"/>
    <cellStyle name="Normal 5 2" xfId="3286" xr:uid="{00000000-0005-0000-0000-0000C10C0000}"/>
    <cellStyle name="Normal 5 2 2" xfId="3287" xr:uid="{00000000-0005-0000-0000-0000C20C0000}"/>
    <cellStyle name="Normal 5 2 2 10" xfId="3288" xr:uid="{00000000-0005-0000-0000-0000C30C0000}"/>
    <cellStyle name="Normal 5 2 2 11" xfId="3289" xr:uid="{00000000-0005-0000-0000-0000C40C0000}"/>
    <cellStyle name="Normal 5 2 2 12" xfId="3290" xr:uid="{00000000-0005-0000-0000-0000C50C0000}"/>
    <cellStyle name="Normal 5 2 2 13" xfId="3291" xr:uid="{00000000-0005-0000-0000-0000C60C0000}"/>
    <cellStyle name="Normal 5 2 2 14" xfId="3292" xr:uid="{00000000-0005-0000-0000-0000C70C0000}"/>
    <cellStyle name="Normal 5 2 2 2" xfId="3293" xr:uid="{00000000-0005-0000-0000-0000C80C0000}"/>
    <cellStyle name="Normal 5 2 2 2 10" xfId="3294" xr:uid="{00000000-0005-0000-0000-0000C90C0000}"/>
    <cellStyle name="Normal 5 2 2 2 11" xfId="3295" xr:uid="{00000000-0005-0000-0000-0000CA0C0000}"/>
    <cellStyle name="Normal 5 2 2 2 12" xfId="3296" xr:uid="{00000000-0005-0000-0000-0000CB0C0000}"/>
    <cellStyle name="Normal 5 2 2 2 13" xfId="3297" xr:uid="{00000000-0005-0000-0000-0000CC0C0000}"/>
    <cellStyle name="Normal 5 2 2 2 2" xfId="3298" xr:uid="{00000000-0005-0000-0000-0000CD0C0000}"/>
    <cellStyle name="Normal 5 2 2 2 3" xfId="3299" xr:uid="{00000000-0005-0000-0000-0000CE0C0000}"/>
    <cellStyle name="Normal 5 2 2 2 4" xfId="3300" xr:uid="{00000000-0005-0000-0000-0000CF0C0000}"/>
    <cellStyle name="Normal 5 2 2 2 5" xfId="3301" xr:uid="{00000000-0005-0000-0000-0000D00C0000}"/>
    <cellStyle name="Normal 5 2 2 2 6" xfId="3302" xr:uid="{00000000-0005-0000-0000-0000D10C0000}"/>
    <cellStyle name="Normal 5 2 2 2 7" xfId="3303" xr:uid="{00000000-0005-0000-0000-0000D20C0000}"/>
    <cellStyle name="Normal 5 2 2 2 8" xfId="3304" xr:uid="{00000000-0005-0000-0000-0000D30C0000}"/>
    <cellStyle name="Normal 5 2 2 2 9" xfId="3305" xr:uid="{00000000-0005-0000-0000-0000D40C0000}"/>
    <cellStyle name="Normal 5 2 2 3" xfId="3306" xr:uid="{00000000-0005-0000-0000-0000D50C0000}"/>
    <cellStyle name="Normal 5 2 2 4" xfId="3307" xr:uid="{00000000-0005-0000-0000-0000D60C0000}"/>
    <cellStyle name="Normal 5 2 2 5" xfId="3308" xr:uid="{00000000-0005-0000-0000-0000D70C0000}"/>
    <cellStyle name="Normal 5 2 2 6" xfId="3309" xr:uid="{00000000-0005-0000-0000-0000D80C0000}"/>
    <cellStyle name="Normal 5 2 2 7" xfId="3310" xr:uid="{00000000-0005-0000-0000-0000D90C0000}"/>
    <cellStyle name="Normal 5 2 2 8" xfId="3311" xr:uid="{00000000-0005-0000-0000-0000DA0C0000}"/>
    <cellStyle name="Normal 5 2 2 9" xfId="3312" xr:uid="{00000000-0005-0000-0000-0000DB0C0000}"/>
    <cellStyle name="Normal 5 2 3" xfId="3313" xr:uid="{00000000-0005-0000-0000-0000DC0C0000}"/>
    <cellStyle name="Normal 5 2 3 2" xfId="3314" xr:uid="{00000000-0005-0000-0000-0000DD0C0000}"/>
    <cellStyle name="Normal 5 2 3 3" xfId="3315" xr:uid="{00000000-0005-0000-0000-0000DE0C0000}"/>
    <cellStyle name="Normal 5 2 4" xfId="3316" xr:uid="{00000000-0005-0000-0000-0000DF0C0000}"/>
    <cellStyle name="Normal 5 2 5" xfId="3317" xr:uid="{00000000-0005-0000-0000-0000E00C0000}"/>
    <cellStyle name="Normal 5 2 6" xfId="3318" xr:uid="{00000000-0005-0000-0000-0000E10C0000}"/>
    <cellStyle name="Normal 5 2 7" xfId="3319" xr:uid="{00000000-0005-0000-0000-0000E20C0000}"/>
    <cellStyle name="Normal 5 2 8" xfId="3320" xr:uid="{00000000-0005-0000-0000-0000E30C0000}"/>
    <cellStyle name="Normal 5 3" xfId="3321" xr:uid="{00000000-0005-0000-0000-0000E40C0000}"/>
    <cellStyle name="Normal 5 3 10" xfId="3322" xr:uid="{00000000-0005-0000-0000-0000E50C0000}"/>
    <cellStyle name="Normal 5 3 2" xfId="3323" xr:uid="{00000000-0005-0000-0000-0000E60C0000}"/>
    <cellStyle name="Normal 5 3 2 2" xfId="3324" xr:uid="{00000000-0005-0000-0000-0000E70C0000}"/>
    <cellStyle name="Normal 5 3 2 3" xfId="3325" xr:uid="{00000000-0005-0000-0000-0000E80C0000}"/>
    <cellStyle name="Normal 5 3 3" xfId="3326" xr:uid="{00000000-0005-0000-0000-0000E90C0000}"/>
    <cellStyle name="Normal 5 3 3 2" xfId="3327" xr:uid="{00000000-0005-0000-0000-0000EA0C0000}"/>
    <cellStyle name="Normal 5 3 3 3" xfId="3328" xr:uid="{00000000-0005-0000-0000-0000EB0C0000}"/>
    <cellStyle name="Normal 5 3 4" xfId="3329" xr:uid="{00000000-0005-0000-0000-0000EC0C0000}"/>
    <cellStyle name="Normal 5 3 5" xfId="3330" xr:uid="{00000000-0005-0000-0000-0000ED0C0000}"/>
    <cellStyle name="Normal 5 3 6" xfId="3331" xr:uid="{00000000-0005-0000-0000-0000EE0C0000}"/>
    <cellStyle name="Normal 5 3 7" xfId="3332" xr:uid="{00000000-0005-0000-0000-0000EF0C0000}"/>
    <cellStyle name="Normal 5 3 8" xfId="3333" xr:uid="{00000000-0005-0000-0000-0000F00C0000}"/>
    <cellStyle name="Normal 5 3 9" xfId="3334" xr:uid="{00000000-0005-0000-0000-0000F10C0000}"/>
    <cellStyle name="Normal 5 4" xfId="3335" xr:uid="{00000000-0005-0000-0000-0000F20C0000}"/>
    <cellStyle name="Normal 5 4 2" xfId="3336" xr:uid="{00000000-0005-0000-0000-0000F30C0000}"/>
    <cellStyle name="Normal 5 4 3" xfId="3337" xr:uid="{00000000-0005-0000-0000-0000F40C0000}"/>
    <cellStyle name="Normal 5 4 4" xfId="3338" xr:uid="{00000000-0005-0000-0000-0000F50C0000}"/>
    <cellStyle name="Normal 5 4 5" xfId="3339" xr:uid="{00000000-0005-0000-0000-0000F60C0000}"/>
    <cellStyle name="Normal 5 4 6" xfId="3340" xr:uid="{00000000-0005-0000-0000-0000F70C0000}"/>
    <cellStyle name="Normal 5 4 7" xfId="3341" xr:uid="{00000000-0005-0000-0000-0000F80C0000}"/>
    <cellStyle name="Normal 5 4 8" xfId="3342" xr:uid="{00000000-0005-0000-0000-0000F90C0000}"/>
    <cellStyle name="Normal 5 5" xfId="3343" xr:uid="{00000000-0005-0000-0000-0000FA0C0000}"/>
    <cellStyle name="Normal 5 5 2" xfId="3344" xr:uid="{00000000-0005-0000-0000-0000FB0C0000}"/>
    <cellStyle name="Normal 5 5 2 2" xfId="3345" xr:uid="{00000000-0005-0000-0000-0000FC0C0000}"/>
    <cellStyle name="Normal 5 5 2 3" xfId="3346" xr:uid="{00000000-0005-0000-0000-0000FD0C0000}"/>
    <cellStyle name="Normal 5 5 3" xfId="3347" xr:uid="{00000000-0005-0000-0000-0000FE0C0000}"/>
    <cellStyle name="Normal 5 5 4" xfId="3348" xr:uid="{00000000-0005-0000-0000-0000FF0C0000}"/>
    <cellStyle name="Normal 5 5 5" xfId="3349" xr:uid="{00000000-0005-0000-0000-0000000D0000}"/>
    <cellStyle name="Normal 5 5 6" xfId="3350" xr:uid="{00000000-0005-0000-0000-0000010D0000}"/>
    <cellStyle name="Normal 5 5 7" xfId="3351" xr:uid="{00000000-0005-0000-0000-0000020D0000}"/>
    <cellStyle name="Normal 5 5 8" xfId="3352" xr:uid="{00000000-0005-0000-0000-0000030D0000}"/>
    <cellStyle name="Normal 5 5 9" xfId="3353" xr:uid="{00000000-0005-0000-0000-0000040D0000}"/>
    <cellStyle name="Normal 5 6" xfId="3354" xr:uid="{00000000-0005-0000-0000-0000050D0000}"/>
    <cellStyle name="Normal 5 6 2" xfId="3355" xr:uid="{00000000-0005-0000-0000-0000060D0000}"/>
    <cellStyle name="Normal 5 6 3" xfId="3356" xr:uid="{00000000-0005-0000-0000-0000070D0000}"/>
    <cellStyle name="Normal 5 7" xfId="3357" xr:uid="{00000000-0005-0000-0000-0000080D0000}"/>
    <cellStyle name="Normal 5 8" xfId="3358" xr:uid="{00000000-0005-0000-0000-0000090D0000}"/>
    <cellStyle name="Normal 5 9" xfId="3359" xr:uid="{00000000-0005-0000-0000-00000A0D0000}"/>
    <cellStyle name="Normal 5_ELC" xfId="3360" xr:uid="{00000000-0005-0000-0000-00000B0D0000}"/>
    <cellStyle name="Normal 50" xfId="3361" xr:uid="{00000000-0005-0000-0000-00000C0D0000}"/>
    <cellStyle name="Normal 51" xfId="3362" xr:uid="{00000000-0005-0000-0000-00000D0D0000}"/>
    <cellStyle name="Normal 52" xfId="3363" xr:uid="{00000000-0005-0000-0000-00000E0D0000}"/>
    <cellStyle name="Normal 53" xfId="3364" xr:uid="{00000000-0005-0000-0000-00000F0D0000}"/>
    <cellStyle name="Normal 54" xfId="3365" xr:uid="{00000000-0005-0000-0000-0000100D0000}"/>
    <cellStyle name="Normal 55" xfId="3366" xr:uid="{00000000-0005-0000-0000-0000110D0000}"/>
    <cellStyle name="Normal 6" xfId="20" xr:uid="{00000000-0005-0000-0000-0000120D0000}"/>
    <cellStyle name="Normal 6 10" xfId="3368" xr:uid="{00000000-0005-0000-0000-0000130D0000}"/>
    <cellStyle name="Normal 6 10 2" xfId="3369" xr:uid="{00000000-0005-0000-0000-0000140D0000}"/>
    <cellStyle name="Normal 6 10 3" xfId="3370" xr:uid="{00000000-0005-0000-0000-0000150D0000}"/>
    <cellStyle name="Normal 6 11" xfId="3371" xr:uid="{00000000-0005-0000-0000-0000160D0000}"/>
    <cellStyle name="Normal 6 11 2" xfId="3372" xr:uid="{00000000-0005-0000-0000-0000170D0000}"/>
    <cellStyle name="Normal 6 12" xfId="3373" xr:uid="{00000000-0005-0000-0000-0000180D0000}"/>
    <cellStyle name="Normal 6 12 2" xfId="3374" xr:uid="{00000000-0005-0000-0000-0000190D0000}"/>
    <cellStyle name="Normal 6 12 3" xfId="3375" xr:uid="{00000000-0005-0000-0000-00001A0D0000}"/>
    <cellStyle name="Normal 6 13" xfId="3376" xr:uid="{00000000-0005-0000-0000-00001B0D0000}"/>
    <cellStyle name="Normal 6 14" xfId="3367" xr:uid="{00000000-0005-0000-0000-00001C0D0000}"/>
    <cellStyle name="Normal 6 2" xfId="21" xr:uid="{00000000-0005-0000-0000-00001D0D0000}"/>
    <cellStyle name="Normal 6 2 10" xfId="3377" xr:uid="{00000000-0005-0000-0000-00001E0D0000}"/>
    <cellStyle name="Normal 6 2 11" xfId="3378" xr:uid="{00000000-0005-0000-0000-00001F0D0000}"/>
    <cellStyle name="Normal 6 2 12" xfId="3379" xr:uid="{00000000-0005-0000-0000-0000200D0000}"/>
    <cellStyle name="Normal 6 2 13" xfId="3380" xr:uid="{00000000-0005-0000-0000-0000210D0000}"/>
    <cellStyle name="Normal 6 2 14" xfId="3381" xr:uid="{00000000-0005-0000-0000-0000220D0000}"/>
    <cellStyle name="Normal 6 2 2" xfId="3382" xr:uid="{00000000-0005-0000-0000-0000230D0000}"/>
    <cellStyle name="Normal 6 2 2 10" xfId="3383" xr:uid="{00000000-0005-0000-0000-0000240D0000}"/>
    <cellStyle name="Normal 6 2 2 11" xfId="3384" xr:uid="{00000000-0005-0000-0000-0000250D0000}"/>
    <cellStyle name="Normal 6 2 2 12" xfId="3385" xr:uid="{00000000-0005-0000-0000-0000260D0000}"/>
    <cellStyle name="Normal 6 2 2 13" xfId="3386" xr:uid="{00000000-0005-0000-0000-0000270D0000}"/>
    <cellStyle name="Normal 6 2 2 2" xfId="3387" xr:uid="{00000000-0005-0000-0000-0000280D0000}"/>
    <cellStyle name="Normal 6 2 2 3" xfId="3388" xr:uid="{00000000-0005-0000-0000-0000290D0000}"/>
    <cellStyle name="Normal 6 2 2 4" xfId="3389" xr:uid="{00000000-0005-0000-0000-00002A0D0000}"/>
    <cellStyle name="Normal 6 2 2 5" xfId="3390" xr:uid="{00000000-0005-0000-0000-00002B0D0000}"/>
    <cellStyle name="Normal 6 2 2 6" xfId="3391" xr:uid="{00000000-0005-0000-0000-00002C0D0000}"/>
    <cellStyle name="Normal 6 2 2 7" xfId="3392" xr:uid="{00000000-0005-0000-0000-00002D0D0000}"/>
    <cellStyle name="Normal 6 2 2 8" xfId="3393" xr:uid="{00000000-0005-0000-0000-00002E0D0000}"/>
    <cellStyle name="Normal 6 2 2 9" xfId="3394" xr:uid="{00000000-0005-0000-0000-00002F0D0000}"/>
    <cellStyle name="Normal 6 2 3" xfId="3395" xr:uid="{00000000-0005-0000-0000-0000300D0000}"/>
    <cellStyle name="Normal 6 2 4" xfId="3396" xr:uid="{00000000-0005-0000-0000-0000310D0000}"/>
    <cellStyle name="Normal 6 2 5" xfId="3397" xr:uid="{00000000-0005-0000-0000-0000320D0000}"/>
    <cellStyle name="Normal 6 2 6" xfId="3398" xr:uid="{00000000-0005-0000-0000-0000330D0000}"/>
    <cellStyle name="Normal 6 2 7" xfId="3399" xr:uid="{00000000-0005-0000-0000-0000340D0000}"/>
    <cellStyle name="Normal 6 2 8" xfId="3400" xr:uid="{00000000-0005-0000-0000-0000350D0000}"/>
    <cellStyle name="Normal 6 2 9" xfId="3401" xr:uid="{00000000-0005-0000-0000-0000360D0000}"/>
    <cellStyle name="Normal 6 3" xfId="22" xr:uid="{00000000-0005-0000-0000-0000370D0000}"/>
    <cellStyle name="Normal 6 3 10" xfId="3403" xr:uid="{00000000-0005-0000-0000-0000380D0000}"/>
    <cellStyle name="Normal 6 3 11" xfId="3404" xr:uid="{00000000-0005-0000-0000-0000390D0000}"/>
    <cellStyle name="Normal 6 3 12" xfId="3405" xr:uid="{00000000-0005-0000-0000-00003A0D0000}"/>
    <cellStyle name="Normal 6 3 13" xfId="3406" xr:uid="{00000000-0005-0000-0000-00003B0D0000}"/>
    <cellStyle name="Normal 6 3 14" xfId="3407" xr:uid="{00000000-0005-0000-0000-00003C0D0000}"/>
    <cellStyle name="Normal 6 3 15" xfId="3408" xr:uid="{00000000-0005-0000-0000-00003D0D0000}"/>
    <cellStyle name="Normal 6 3 16" xfId="3409" xr:uid="{00000000-0005-0000-0000-00003E0D0000}"/>
    <cellStyle name="Normal 6 3 17" xfId="3402" xr:uid="{00000000-0005-0000-0000-00003F0D0000}"/>
    <cellStyle name="Normal 6 3 2" xfId="3410" xr:uid="{00000000-0005-0000-0000-0000400D0000}"/>
    <cellStyle name="Normal 6 3 3" xfId="3411" xr:uid="{00000000-0005-0000-0000-0000410D0000}"/>
    <cellStyle name="Normal 6 3 4" xfId="3412" xr:uid="{00000000-0005-0000-0000-0000420D0000}"/>
    <cellStyle name="Normal 6 3 5" xfId="3413" xr:uid="{00000000-0005-0000-0000-0000430D0000}"/>
    <cellStyle name="Normal 6 3 6" xfId="3414" xr:uid="{00000000-0005-0000-0000-0000440D0000}"/>
    <cellStyle name="Normal 6 3 7" xfId="3415" xr:uid="{00000000-0005-0000-0000-0000450D0000}"/>
    <cellStyle name="Normal 6 3 8" xfId="3416" xr:uid="{00000000-0005-0000-0000-0000460D0000}"/>
    <cellStyle name="Normal 6 3 9" xfId="3417" xr:uid="{00000000-0005-0000-0000-0000470D0000}"/>
    <cellStyle name="Normal 6 4" xfId="3418" xr:uid="{00000000-0005-0000-0000-0000480D0000}"/>
    <cellStyle name="Normal 6 4 2" xfId="3419" xr:uid="{00000000-0005-0000-0000-0000490D0000}"/>
    <cellStyle name="Normal 6 4 3" xfId="3420" xr:uid="{00000000-0005-0000-0000-00004A0D0000}"/>
    <cellStyle name="Normal 6 4 4" xfId="3421" xr:uid="{00000000-0005-0000-0000-00004B0D0000}"/>
    <cellStyle name="Normal 6 4 5" xfId="3422" xr:uid="{00000000-0005-0000-0000-00004C0D0000}"/>
    <cellStyle name="Normal 6 4 6" xfId="3423" xr:uid="{00000000-0005-0000-0000-00004D0D0000}"/>
    <cellStyle name="Normal 6 4 7" xfId="3424" xr:uid="{00000000-0005-0000-0000-00004E0D0000}"/>
    <cellStyle name="Normal 6 4 8" xfId="3425" xr:uid="{00000000-0005-0000-0000-00004F0D0000}"/>
    <cellStyle name="Normal 6 5" xfId="3426" xr:uid="{00000000-0005-0000-0000-0000500D0000}"/>
    <cellStyle name="Normal 6 5 2" xfId="3427" xr:uid="{00000000-0005-0000-0000-0000510D0000}"/>
    <cellStyle name="Normal 6 5 3" xfId="3428" xr:uid="{00000000-0005-0000-0000-0000520D0000}"/>
    <cellStyle name="Normal 6 5 4" xfId="3429" xr:uid="{00000000-0005-0000-0000-0000530D0000}"/>
    <cellStyle name="Normal 6 5 5" xfId="3430" xr:uid="{00000000-0005-0000-0000-0000540D0000}"/>
    <cellStyle name="Normal 6 5 6" xfId="3431" xr:uid="{00000000-0005-0000-0000-0000550D0000}"/>
    <cellStyle name="Normal 6 5 7" xfId="3432" xr:uid="{00000000-0005-0000-0000-0000560D0000}"/>
    <cellStyle name="Normal 6 5 8" xfId="3433" xr:uid="{00000000-0005-0000-0000-0000570D0000}"/>
    <cellStyle name="Normal 6 6" xfId="3434" xr:uid="{00000000-0005-0000-0000-0000580D0000}"/>
    <cellStyle name="Normal 6 7" xfId="3435" xr:uid="{00000000-0005-0000-0000-0000590D0000}"/>
    <cellStyle name="Normal 6 8" xfId="3436" xr:uid="{00000000-0005-0000-0000-00005A0D0000}"/>
    <cellStyle name="Normal 6 9" xfId="3437" xr:uid="{00000000-0005-0000-0000-00005B0D0000}"/>
    <cellStyle name="Normal 6_ELC" xfId="3438" xr:uid="{00000000-0005-0000-0000-00005C0D0000}"/>
    <cellStyle name="Normal 7" xfId="23" xr:uid="{00000000-0005-0000-0000-00005D0D0000}"/>
    <cellStyle name="Normal 7 10" xfId="3440" xr:uid="{00000000-0005-0000-0000-00005E0D0000}"/>
    <cellStyle name="Normal 7 10 2" xfId="3441" xr:uid="{00000000-0005-0000-0000-00005F0D0000}"/>
    <cellStyle name="Normal 7 10 3" xfId="3442" xr:uid="{00000000-0005-0000-0000-0000600D0000}"/>
    <cellStyle name="Normal 7 11" xfId="3443" xr:uid="{00000000-0005-0000-0000-0000610D0000}"/>
    <cellStyle name="Normal 7 12" xfId="3444" xr:uid="{00000000-0005-0000-0000-0000620D0000}"/>
    <cellStyle name="Normal 7 13" xfId="3445" xr:uid="{00000000-0005-0000-0000-0000630D0000}"/>
    <cellStyle name="Normal 7 14" xfId="3439" xr:uid="{00000000-0005-0000-0000-0000640D0000}"/>
    <cellStyle name="Normal 7 2" xfId="39" xr:uid="{00000000-0005-0000-0000-0000650D0000}"/>
    <cellStyle name="Normal 7 2 2" xfId="3447" xr:uid="{00000000-0005-0000-0000-0000660D0000}"/>
    <cellStyle name="Normal 7 2 3" xfId="3448" xr:uid="{00000000-0005-0000-0000-0000670D0000}"/>
    <cellStyle name="Normal 7 2 3 2" xfId="3449" xr:uid="{00000000-0005-0000-0000-0000680D0000}"/>
    <cellStyle name="Normal 7 2 3 3" xfId="3450" xr:uid="{00000000-0005-0000-0000-0000690D0000}"/>
    <cellStyle name="Normal 7 2 4" xfId="3451" xr:uid="{00000000-0005-0000-0000-00006A0D0000}"/>
    <cellStyle name="Normal 7 2 5" xfId="3452" xr:uid="{00000000-0005-0000-0000-00006B0D0000}"/>
    <cellStyle name="Normal 7 2 6" xfId="3453" xr:uid="{00000000-0005-0000-0000-00006C0D0000}"/>
    <cellStyle name="Normal 7 2 7" xfId="3454" xr:uid="{00000000-0005-0000-0000-00006D0D0000}"/>
    <cellStyle name="Normal 7 2 8" xfId="3455" xr:uid="{00000000-0005-0000-0000-00006E0D0000}"/>
    <cellStyle name="Normal 7 2 9" xfId="3446" xr:uid="{00000000-0005-0000-0000-00006F0D0000}"/>
    <cellStyle name="Normal 7 2_Scen_XBase" xfId="3456" xr:uid="{00000000-0005-0000-0000-0000700D0000}"/>
    <cellStyle name="Normal 7 3" xfId="3457" xr:uid="{00000000-0005-0000-0000-0000710D0000}"/>
    <cellStyle name="Normal 7 3 10" xfId="3458" xr:uid="{00000000-0005-0000-0000-0000720D0000}"/>
    <cellStyle name="Normal 7 3 2" xfId="3459" xr:uid="{00000000-0005-0000-0000-0000730D0000}"/>
    <cellStyle name="Normal 7 3 3" xfId="3460" xr:uid="{00000000-0005-0000-0000-0000740D0000}"/>
    <cellStyle name="Normal 7 3 4" xfId="3461" xr:uid="{00000000-0005-0000-0000-0000750D0000}"/>
    <cellStyle name="Normal 7 3 5" xfId="3462" xr:uid="{00000000-0005-0000-0000-0000760D0000}"/>
    <cellStyle name="Normal 7 3 6" xfId="3463" xr:uid="{00000000-0005-0000-0000-0000770D0000}"/>
    <cellStyle name="Normal 7 3 7" xfId="3464" xr:uid="{00000000-0005-0000-0000-0000780D0000}"/>
    <cellStyle name="Normal 7 3 8" xfId="3465" xr:uid="{00000000-0005-0000-0000-0000790D0000}"/>
    <cellStyle name="Normal 7 3 9" xfId="3466" xr:uid="{00000000-0005-0000-0000-00007A0D0000}"/>
    <cellStyle name="Normal 7 4" xfId="3467" xr:uid="{00000000-0005-0000-0000-00007B0D0000}"/>
    <cellStyle name="Normal 7 4 10" xfId="3468" xr:uid="{00000000-0005-0000-0000-00007C0D0000}"/>
    <cellStyle name="Normal 7 4 11" xfId="3469" xr:uid="{00000000-0005-0000-0000-00007D0D0000}"/>
    <cellStyle name="Normal 7 4 2" xfId="3470" xr:uid="{00000000-0005-0000-0000-00007E0D0000}"/>
    <cellStyle name="Normal 7 4 3" xfId="3471" xr:uid="{00000000-0005-0000-0000-00007F0D0000}"/>
    <cellStyle name="Normal 7 4 4" xfId="3472" xr:uid="{00000000-0005-0000-0000-0000800D0000}"/>
    <cellStyle name="Normal 7 4 5" xfId="3473" xr:uid="{00000000-0005-0000-0000-0000810D0000}"/>
    <cellStyle name="Normal 7 4 6" xfId="3474" xr:uid="{00000000-0005-0000-0000-0000820D0000}"/>
    <cellStyle name="Normal 7 4 7" xfId="3475" xr:uid="{00000000-0005-0000-0000-0000830D0000}"/>
    <cellStyle name="Normal 7 4 8" xfId="3476" xr:uid="{00000000-0005-0000-0000-0000840D0000}"/>
    <cellStyle name="Normal 7 4 9" xfId="3477" xr:uid="{00000000-0005-0000-0000-0000850D0000}"/>
    <cellStyle name="Normal 7 5" xfId="3478" xr:uid="{00000000-0005-0000-0000-0000860D0000}"/>
    <cellStyle name="Normal 7 5 10" xfId="3479" xr:uid="{00000000-0005-0000-0000-0000870D0000}"/>
    <cellStyle name="Normal 7 5 2" xfId="3480" xr:uid="{00000000-0005-0000-0000-0000880D0000}"/>
    <cellStyle name="Normal 7 5 3" xfId="3481" xr:uid="{00000000-0005-0000-0000-0000890D0000}"/>
    <cellStyle name="Normal 7 5 4" xfId="3482" xr:uid="{00000000-0005-0000-0000-00008A0D0000}"/>
    <cellStyle name="Normal 7 5 5" xfId="3483" xr:uid="{00000000-0005-0000-0000-00008B0D0000}"/>
    <cellStyle name="Normal 7 5 6" xfId="3484" xr:uid="{00000000-0005-0000-0000-00008C0D0000}"/>
    <cellStyle name="Normal 7 5 7" xfId="3485" xr:uid="{00000000-0005-0000-0000-00008D0D0000}"/>
    <cellStyle name="Normal 7 5 8" xfId="3486" xr:uid="{00000000-0005-0000-0000-00008E0D0000}"/>
    <cellStyle name="Normal 7 5 9" xfId="3487" xr:uid="{00000000-0005-0000-0000-00008F0D0000}"/>
    <cellStyle name="Normal 7 6" xfId="3488" xr:uid="{00000000-0005-0000-0000-0000900D0000}"/>
    <cellStyle name="Normal 7 6 2" xfId="3489" xr:uid="{00000000-0005-0000-0000-0000910D0000}"/>
    <cellStyle name="Normal 7 6 3" xfId="3490" xr:uid="{00000000-0005-0000-0000-0000920D0000}"/>
    <cellStyle name="Normal 7 7" xfId="3491" xr:uid="{00000000-0005-0000-0000-0000930D0000}"/>
    <cellStyle name="Normal 7 7 2" xfId="3492" xr:uid="{00000000-0005-0000-0000-0000940D0000}"/>
    <cellStyle name="Normal 7 7 3" xfId="3493" xr:uid="{00000000-0005-0000-0000-0000950D0000}"/>
    <cellStyle name="Normal 7 8" xfId="3494" xr:uid="{00000000-0005-0000-0000-0000960D0000}"/>
    <cellStyle name="Normal 7 8 2" xfId="3495" xr:uid="{00000000-0005-0000-0000-0000970D0000}"/>
    <cellStyle name="Normal 7 8 3" xfId="3496" xr:uid="{00000000-0005-0000-0000-0000980D0000}"/>
    <cellStyle name="Normal 7 9" xfId="3497" xr:uid="{00000000-0005-0000-0000-0000990D0000}"/>
    <cellStyle name="Normal 7 9 2" xfId="3498" xr:uid="{00000000-0005-0000-0000-00009A0D0000}"/>
    <cellStyle name="Normal 7 9 3" xfId="3499" xr:uid="{00000000-0005-0000-0000-00009B0D0000}"/>
    <cellStyle name="Normal 8" xfId="31" xr:uid="{00000000-0005-0000-0000-00009C0D0000}"/>
    <cellStyle name="Normal 8 10" xfId="3501" xr:uid="{00000000-0005-0000-0000-00009D0D0000}"/>
    <cellStyle name="Normal 8 10 2" xfId="3502" xr:uid="{00000000-0005-0000-0000-00009E0D0000}"/>
    <cellStyle name="Normal 8 10 3" xfId="3503" xr:uid="{00000000-0005-0000-0000-00009F0D0000}"/>
    <cellStyle name="Normal 8 11" xfId="3504" xr:uid="{00000000-0005-0000-0000-0000A00D0000}"/>
    <cellStyle name="Normal 8 11 2" xfId="3505" xr:uid="{00000000-0005-0000-0000-0000A10D0000}"/>
    <cellStyle name="Normal 8 11 3" xfId="3506" xr:uid="{00000000-0005-0000-0000-0000A20D0000}"/>
    <cellStyle name="Normal 8 12" xfId="3507" xr:uid="{00000000-0005-0000-0000-0000A30D0000}"/>
    <cellStyle name="Normal 8 13" xfId="3500" xr:uid="{00000000-0005-0000-0000-0000A40D0000}"/>
    <cellStyle name="Normal 8 2" xfId="40" xr:uid="{00000000-0005-0000-0000-0000A50D0000}"/>
    <cellStyle name="Normal 8 2 2" xfId="3509" xr:uid="{00000000-0005-0000-0000-0000A60D0000}"/>
    <cellStyle name="Normal 8 2 3" xfId="3510" xr:uid="{00000000-0005-0000-0000-0000A70D0000}"/>
    <cellStyle name="Normal 8 2 4" xfId="3511" xr:uid="{00000000-0005-0000-0000-0000A80D0000}"/>
    <cellStyle name="Normal 8 2 5" xfId="3512" xr:uid="{00000000-0005-0000-0000-0000A90D0000}"/>
    <cellStyle name="Normal 8 2 6" xfId="3513" xr:uid="{00000000-0005-0000-0000-0000AA0D0000}"/>
    <cellStyle name="Normal 8 2 7" xfId="3514" xr:uid="{00000000-0005-0000-0000-0000AB0D0000}"/>
    <cellStyle name="Normal 8 2 8" xfId="3515" xr:uid="{00000000-0005-0000-0000-0000AC0D0000}"/>
    <cellStyle name="Normal 8 2 9" xfId="3508" xr:uid="{00000000-0005-0000-0000-0000AD0D0000}"/>
    <cellStyle name="Normal 8 3" xfId="3516" xr:uid="{00000000-0005-0000-0000-0000AE0D0000}"/>
    <cellStyle name="Normal 8 3 2" xfId="3517" xr:uid="{00000000-0005-0000-0000-0000AF0D0000}"/>
    <cellStyle name="Normal 8 3 3" xfId="3518" xr:uid="{00000000-0005-0000-0000-0000B00D0000}"/>
    <cellStyle name="Normal 8 3 4" xfId="3519" xr:uid="{00000000-0005-0000-0000-0000B10D0000}"/>
    <cellStyle name="Normal 8 3 5" xfId="3520" xr:uid="{00000000-0005-0000-0000-0000B20D0000}"/>
    <cellStyle name="Normal 8 3 6" xfId="3521" xr:uid="{00000000-0005-0000-0000-0000B30D0000}"/>
    <cellStyle name="Normal 8 3 7" xfId="3522" xr:uid="{00000000-0005-0000-0000-0000B40D0000}"/>
    <cellStyle name="Normal 8 3 8" xfId="3523" xr:uid="{00000000-0005-0000-0000-0000B50D0000}"/>
    <cellStyle name="Normal 8 4" xfId="3524" xr:uid="{00000000-0005-0000-0000-0000B60D0000}"/>
    <cellStyle name="Normal 8 4 2" xfId="3525" xr:uid="{00000000-0005-0000-0000-0000B70D0000}"/>
    <cellStyle name="Normal 8 4 3" xfId="3526" xr:uid="{00000000-0005-0000-0000-0000B80D0000}"/>
    <cellStyle name="Normal 8 4 4" xfId="3527" xr:uid="{00000000-0005-0000-0000-0000B90D0000}"/>
    <cellStyle name="Normal 8 4 5" xfId="3528" xr:uid="{00000000-0005-0000-0000-0000BA0D0000}"/>
    <cellStyle name="Normal 8 4 6" xfId="3529" xr:uid="{00000000-0005-0000-0000-0000BB0D0000}"/>
    <cellStyle name="Normal 8 4 7" xfId="3530" xr:uid="{00000000-0005-0000-0000-0000BC0D0000}"/>
    <cellStyle name="Normal 8 4 8" xfId="3531" xr:uid="{00000000-0005-0000-0000-0000BD0D0000}"/>
    <cellStyle name="Normal 8 5" xfId="3532" xr:uid="{00000000-0005-0000-0000-0000BE0D0000}"/>
    <cellStyle name="Normal 8 5 2" xfId="3533" xr:uid="{00000000-0005-0000-0000-0000BF0D0000}"/>
    <cellStyle name="Normal 8 5 3" xfId="3534" xr:uid="{00000000-0005-0000-0000-0000C00D0000}"/>
    <cellStyle name="Normal 8 5 4" xfId="3535" xr:uid="{00000000-0005-0000-0000-0000C10D0000}"/>
    <cellStyle name="Normal 8 5 5" xfId="3536" xr:uid="{00000000-0005-0000-0000-0000C20D0000}"/>
    <cellStyle name="Normal 8 5 6" xfId="3537" xr:uid="{00000000-0005-0000-0000-0000C30D0000}"/>
    <cellStyle name="Normal 8 5 7" xfId="3538" xr:uid="{00000000-0005-0000-0000-0000C40D0000}"/>
    <cellStyle name="Normal 8 5 8" xfId="3539" xr:uid="{00000000-0005-0000-0000-0000C50D0000}"/>
    <cellStyle name="Normal 8 6" xfId="3540" xr:uid="{00000000-0005-0000-0000-0000C60D0000}"/>
    <cellStyle name="Normal 8 7" xfId="3541" xr:uid="{00000000-0005-0000-0000-0000C70D0000}"/>
    <cellStyle name="Normal 8 8" xfId="3542" xr:uid="{00000000-0005-0000-0000-0000C80D0000}"/>
    <cellStyle name="Normal 8 9" xfId="3543" xr:uid="{00000000-0005-0000-0000-0000C90D0000}"/>
    <cellStyle name="Normal 9" xfId="33" xr:uid="{00000000-0005-0000-0000-0000CA0D0000}"/>
    <cellStyle name="Normal 9 2" xfId="42" xr:uid="{00000000-0005-0000-0000-0000CB0D0000}"/>
    <cellStyle name="Normal 9 2 2" xfId="3544" xr:uid="{00000000-0005-0000-0000-0000CC0D0000}"/>
    <cellStyle name="Normal 9 2 3" xfId="3545" xr:uid="{00000000-0005-0000-0000-0000CD0D0000}"/>
    <cellStyle name="Normal 9 3" xfId="3546" xr:uid="{00000000-0005-0000-0000-0000CE0D0000}"/>
    <cellStyle name="Normal 9 4" xfId="3547" xr:uid="{00000000-0005-0000-0000-0000CF0D0000}"/>
    <cellStyle name="Normal 9 5" xfId="3548" xr:uid="{00000000-0005-0000-0000-0000D00D0000}"/>
    <cellStyle name="Normal 9 6" xfId="3549" xr:uid="{00000000-0005-0000-0000-0000D10D0000}"/>
    <cellStyle name="Normal 9 7" xfId="3550" xr:uid="{00000000-0005-0000-0000-0000D20D0000}"/>
    <cellStyle name="Normal 9 8" xfId="3551" xr:uid="{00000000-0005-0000-0000-0000D30D0000}"/>
    <cellStyle name="Normal 9 9" xfId="3552" xr:uid="{00000000-0005-0000-0000-0000D40D0000}"/>
    <cellStyle name="Normal 9 9 2" xfId="3553" xr:uid="{00000000-0005-0000-0000-0000D50D0000}"/>
    <cellStyle name="Normal 9 9 3" xfId="3554" xr:uid="{00000000-0005-0000-0000-0000D60D0000}"/>
    <cellStyle name="Normal GHG Numbers (0.00)" xfId="24" xr:uid="{00000000-0005-0000-0000-0000D70D0000}"/>
    <cellStyle name="Normal GHG Numbers (0.00) 2" xfId="3555" xr:uid="{00000000-0005-0000-0000-0000D80D0000}"/>
    <cellStyle name="Normal GHG Numbers (0.00) 3" xfId="3556" xr:uid="{00000000-0005-0000-0000-0000D90D0000}"/>
    <cellStyle name="Normal GHG Textfiels Bold" xfId="25" xr:uid="{00000000-0005-0000-0000-0000DA0D0000}"/>
    <cellStyle name="Normal GHG whole table" xfId="3557" xr:uid="{00000000-0005-0000-0000-0000DB0D0000}"/>
    <cellStyle name="Normal GHG-Shade" xfId="26" xr:uid="{00000000-0005-0000-0000-0000DC0D0000}"/>
    <cellStyle name="Normal GHG-Shade 2" xfId="3558" xr:uid="{00000000-0005-0000-0000-0000DD0D0000}"/>
    <cellStyle name="Normál_Munka1" xfId="3559" xr:uid="{00000000-0005-0000-0000-0000DE0D0000}"/>
    <cellStyle name="Normale_B2020" xfId="27" xr:uid="{00000000-0005-0000-0000-0000DF0D0000}"/>
    <cellStyle name="Note 10" xfId="3561" xr:uid="{00000000-0005-0000-0000-0000E00D0000}"/>
    <cellStyle name="Note 10 2" xfId="3562" xr:uid="{00000000-0005-0000-0000-0000E10D0000}"/>
    <cellStyle name="Note 10 3" xfId="3563" xr:uid="{00000000-0005-0000-0000-0000E20D0000}"/>
    <cellStyle name="Note 10 3 2" xfId="3564" xr:uid="{00000000-0005-0000-0000-0000E30D0000}"/>
    <cellStyle name="Note 10 3_ELC_final" xfId="3565" xr:uid="{00000000-0005-0000-0000-0000E40D0000}"/>
    <cellStyle name="Note 10_ELC_final" xfId="3566" xr:uid="{00000000-0005-0000-0000-0000E50D0000}"/>
    <cellStyle name="Note 11" xfId="3567" xr:uid="{00000000-0005-0000-0000-0000E60D0000}"/>
    <cellStyle name="Note 11 2" xfId="3568" xr:uid="{00000000-0005-0000-0000-0000E70D0000}"/>
    <cellStyle name="Note 11_ELC_final" xfId="3569" xr:uid="{00000000-0005-0000-0000-0000E80D0000}"/>
    <cellStyle name="Note 12" xfId="3570" xr:uid="{00000000-0005-0000-0000-0000E90D0000}"/>
    <cellStyle name="Note 12 2" xfId="3571" xr:uid="{00000000-0005-0000-0000-0000EA0D0000}"/>
    <cellStyle name="Note 12_ELC_final" xfId="3572" xr:uid="{00000000-0005-0000-0000-0000EB0D0000}"/>
    <cellStyle name="Note 13" xfId="3573" xr:uid="{00000000-0005-0000-0000-0000EC0D0000}"/>
    <cellStyle name="Note 13 2" xfId="3574" xr:uid="{00000000-0005-0000-0000-0000ED0D0000}"/>
    <cellStyle name="Note 13_ELC_final" xfId="3575" xr:uid="{00000000-0005-0000-0000-0000EE0D0000}"/>
    <cellStyle name="Note 14" xfId="3576" xr:uid="{00000000-0005-0000-0000-0000EF0D0000}"/>
    <cellStyle name="Note 14 2" xfId="3577" xr:uid="{00000000-0005-0000-0000-0000F00D0000}"/>
    <cellStyle name="Note 14_ELC_final" xfId="3578" xr:uid="{00000000-0005-0000-0000-0000F10D0000}"/>
    <cellStyle name="Note 15" xfId="3579" xr:uid="{00000000-0005-0000-0000-0000F20D0000}"/>
    <cellStyle name="Note 15 2" xfId="3580" xr:uid="{00000000-0005-0000-0000-0000F30D0000}"/>
    <cellStyle name="Note 15_ELC_final" xfId="3581" xr:uid="{00000000-0005-0000-0000-0000F40D0000}"/>
    <cellStyle name="Note 16" xfId="3582" xr:uid="{00000000-0005-0000-0000-0000F50D0000}"/>
    <cellStyle name="Note 16 2" xfId="3583" xr:uid="{00000000-0005-0000-0000-0000F60D0000}"/>
    <cellStyle name="Note 16_ELC_final" xfId="3584" xr:uid="{00000000-0005-0000-0000-0000F70D0000}"/>
    <cellStyle name="Note 17" xfId="3585" xr:uid="{00000000-0005-0000-0000-0000F80D0000}"/>
    <cellStyle name="Note 17 2" xfId="3586" xr:uid="{00000000-0005-0000-0000-0000F90D0000}"/>
    <cellStyle name="Note 17_ELC_final" xfId="3587" xr:uid="{00000000-0005-0000-0000-0000FA0D0000}"/>
    <cellStyle name="Note 18" xfId="3588" xr:uid="{00000000-0005-0000-0000-0000FB0D0000}"/>
    <cellStyle name="Note 18 2" xfId="3589" xr:uid="{00000000-0005-0000-0000-0000FC0D0000}"/>
    <cellStyle name="Note 18_ELC_final" xfId="3590" xr:uid="{00000000-0005-0000-0000-0000FD0D0000}"/>
    <cellStyle name="Note 19" xfId="3591" xr:uid="{00000000-0005-0000-0000-0000FE0D0000}"/>
    <cellStyle name="Note 2" xfId="3592" xr:uid="{00000000-0005-0000-0000-0000FF0D0000}"/>
    <cellStyle name="Note 2 10" xfId="3593" xr:uid="{00000000-0005-0000-0000-0000000E0000}"/>
    <cellStyle name="Note 2 11" xfId="3594" xr:uid="{00000000-0005-0000-0000-0000010E0000}"/>
    <cellStyle name="Note 2 12" xfId="3595" xr:uid="{00000000-0005-0000-0000-0000020E0000}"/>
    <cellStyle name="Note 2 13" xfId="3596" xr:uid="{00000000-0005-0000-0000-0000030E0000}"/>
    <cellStyle name="Note 2 14" xfId="3597" xr:uid="{00000000-0005-0000-0000-0000040E0000}"/>
    <cellStyle name="Note 2 15" xfId="3598" xr:uid="{00000000-0005-0000-0000-0000050E0000}"/>
    <cellStyle name="Note 2 16" xfId="3599" xr:uid="{00000000-0005-0000-0000-0000060E0000}"/>
    <cellStyle name="Note 2 2" xfId="3600" xr:uid="{00000000-0005-0000-0000-0000070E0000}"/>
    <cellStyle name="Note 2 2 2" xfId="3601" xr:uid="{00000000-0005-0000-0000-0000080E0000}"/>
    <cellStyle name="Note 2 2 3" xfId="3602" xr:uid="{00000000-0005-0000-0000-0000090E0000}"/>
    <cellStyle name="Note 2 3" xfId="3603" xr:uid="{00000000-0005-0000-0000-00000A0E0000}"/>
    <cellStyle name="Note 2 4" xfId="3604" xr:uid="{00000000-0005-0000-0000-00000B0E0000}"/>
    <cellStyle name="Note 2 5" xfId="3605" xr:uid="{00000000-0005-0000-0000-00000C0E0000}"/>
    <cellStyle name="Note 2 6" xfId="3606" xr:uid="{00000000-0005-0000-0000-00000D0E0000}"/>
    <cellStyle name="Note 2 7" xfId="3607" xr:uid="{00000000-0005-0000-0000-00000E0E0000}"/>
    <cellStyle name="Note 2 8" xfId="3608" xr:uid="{00000000-0005-0000-0000-00000F0E0000}"/>
    <cellStyle name="Note 2 9" xfId="3609" xr:uid="{00000000-0005-0000-0000-0000100E0000}"/>
    <cellStyle name="Note 2_PrimaryEnergyPrices_TIMES" xfId="3610" xr:uid="{00000000-0005-0000-0000-0000110E0000}"/>
    <cellStyle name="Note 20" xfId="3611" xr:uid="{00000000-0005-0000-0000-0000120E0000}"/>
    <cellStyle name="Note 21" xfId="3612" xr:uid="{00000000-0005-0000-0000-0000130E0000}"/>
    <cellStyle name="Note 22" xfId="3613" xr:uid="{00000000-0005-0000-0000-0000140E0000}"/>
    <cellStyle name="Note 23" xfId="3614" xr:uid="{00000000-0005-0000-0000-0000150E0000}"/>
    <cellStyle name="Note 24" xfId="3615" xr:uid="{00000000-0005-0000-0000-0000160E0000}"/>
    <cellStyle name="Note 25" xfId="3616" xr:uid="{00000000-0005-0000-0000-0000170E0000}"/>
    <cellStyle name="Note 26" xfId="3617" xr:uid="{00000000-0005-0000-0000-0000180E0000}"/>
    <cellStyle name="Note 27" xfId="3618" xr:uid="{00000000-0005-0000-0000-0000190E0000}"/>
    <cellStyle name="Note 28" xfId="3619" xr:uid="{00000000-0005-0000-0000-00001A0E0000}"/>
    <cellStyle name="Note 29" xfId="3620" xr:uid="{00000000-0005-0000-0000-00001B0E0000}"/>
    <cellStyle name="Note 3" xfId="3621" xr:uid="{00000000-0005-0000-0000-00001C0E0000}"/>
    <cellStyle name="Note 3 2" xfId="3622" xr:uid="{00000000-0005-0000-0000-00001D0E0000}"/>
    <cellStyle name="Note 3 2 2" xfId="3623" xr:uid="{00000000-0005-0000-0000-00001E0E0000}"/>
    <cellStyle name="Note 3 3" xfId="3624" xr:uid="{00000000-0005-0000-0000-00001F0E0000}"/>
    <cellStyle name="Note 3 4" xfId="3625" xr:uid="{00000000-0005-0000-0000-0000200E0000}"/>
    <cellStyle name="Note 3_PrimaryEnergyPrices_TIMES" xfId="3626" xr:uid="{00000000-0005-0000-0000-0000210E0000}"/>
    <cellStyle name="Note 30" xfId="3627" xr:uid="{00000000-0005-0000-0000-0000220E0000}"/>
    <cellStyle name="Note 31" xfId="3628" xr:uid="{00000000-0005-0000-0000-0000230E0000}"/>
    <cellStyle name="Note 32" xfId="3629" xr:uid="{00000000-0005-0000-0000-0000240E0000}"/>
    <cellStyle name="Note 33" xfId="3630" xr:uid="{00000000-0005-0000-0000-0000250E0000}"/>
    <cellStyle name="Note 34" xfId="3631" xr:uid="{00000000-0005-0000-0000-0000260E0000}"/>
    <cellStyle name="Note 35" xfId="3632" xr:uid="{00000000-0005-0000-0000-0000270E0000}"/>
    <cellStyle name="Note 36" xfId="3633" xr:uid="{00000000-0005-0000-0000-0000280E0000}"/>
    <cellStyle name="Note 37" xfId="3634" xr:uid="{00000000-0005-0000-0000-0000290E0000}"/>
    <cellStyle name="Note 38" xfId="3635" xr:uid="{00000000-0005-0000-0000-00002A0E0000}"/>
    <cellStyle name="Note 39" xfId="3636" xr:uid="{00000000-0005-0000-0000-00002B0E0000}"/>
    <cellStyle name="Note 4" xfId="3637" xr:uid="{00000000-0005-0000-0000-00002C0E0000}"/>
    <cellStyle name="Note 4 2" xfId="3638" xr:uid="{00000000-0005-0000-0000-00002D0E0000}"/>
    <cellStyle name="Note 4 3" xfId="3639" xr:uid="{00000000-0005-0000-0000-00002E0E0000}"/>
    <cellStyle name="Note 4 3 2" xfId="3640" xr:uid="{00000000-0005-0000-0000-00002F0E0000}"/>
    <cellStyle name="Note 4 3_ELC_final" xfId="3641" xr:uid="{00000000-0005-0000-0000-0000300E0000}"/>
    <cellStyle name="Note 4 4" xfId="3642" xr:uid="{00000000-0005-0000-0000-0000310E0000}"/>
    <cellStyle name="Note 4_ELC_final" xfId="3643" xr:uid="{00000000-0005-0000-0000-0000320E0000}"/>
    <cellStyle name="Note 40" xfId="3644" xr:uid="{00000000-0005-0000-0000-0000330E0000}"/>
    <cellStyle name="Note 41" xfId="3645" xr:uid="{00000000-0005-0000-0000-0000340E0000}"/>
    <cellStyle name="Note 42" xfId="3646" xr:uid="{00000000-0005-0000-0000-0000350E0000}"/>
    <cellStyle name="Note 43" xfId="3560" xr:uid="{00000000-0005-0000-0000-0000360E0000}"/>
    <cellStyle name="Note 5" xfId="3647" xr:uid="{00000000-0005-0000-0000-0000370E0000}"/>
    <cellStyle name="Note 5 2" xfId="3648" xr:uid="{00000000-0005-0000-0000-0000380E0000}"/>
    <cellStyle name="Note 5 3" xfId="3649" xr:uid="{00000000-0005-0000-0000-0000390E0000}"/>
    <cellStyle name="Note 5 3 2" xfId="3650" xr:uid="{00000000-0005-0000-0000-00003A0E0000}"/>
    <cellStyle name="Note 5 3_ELC_final" xfId="3651" xr:uid="{00000000-0005-0000-0000-00003B0E0000}"/>
    <cellStyle name="Note 5 4" xfId="3652" xr:uid="{00000000-0005-0000-0000-00003C0E0000}"/>
    <cellStyle name="Note 5_ELC_final" xfId="3653" xr:uid="{00000000-0005-0000-0000-00003D0E0000}"/>
    <cellStyle name="Note 6" xfId="3654" xr:uid="{00000000-0005-0000-0000-00003E0E0000}"/>
    <cellStyle name="Note 6 2" xfId="3655" xr:uid="{00000000-0005-0000-0000-00003F0E0000}"/>
    <cellStyle name="Note 6 3" xfId="3656" xr:uid="{00000000-0005-0000-0000-0000400E0000}"/>
    <cellStyle name="Note 6 3 2" xfId="3657" xr:uid="{00000000-0005-0000-0000-0000410E0000}"/>
    <cellStyle name="Note 6 3_ELC_final" xfId="3658" xr:uid="{00000000-0005-0000-0000-0000420E0000}"/>
    <cellStyle name="Note 6 4" xfId="3659" xr:uid="{00000000-0005-0000-0000-0000430E0000}"/>
    <cellStyle name="Note 6_ELC_final" xfId="3660" xr:uid="{00000000-0005-0000-0000-0000440E0000}"/>
    <cellStyle name="Note 7" xfId="3661" xr:uid="{00000000-0005-0000-0000-0000450E0000}"/>
    <cellStyle name="Note 7 2" xfId="3662" xr:uid="{00000000-0005-0000-0000-0000460E0000}"/>
    <cellStyle name="Note 7 3" xfId="3663" xr:uid="{00000000-0005-0000-0000-0000470E0000}"/>
    <cellStyle name="Note 7 3 2" xfId="3664" xr:uid="{00000000-0005-0000-0000-0000480E0000}"/>
    <cellStyle name="Note 7 3_ELC_final" xfId="3665" xr:uid="{00000000-0005-0000-0000-0000490E0000}"/>
    <cellStyle name="Note 7 4" xfId="3666" xr:uid="{00000000-0005-0000-0000-00004A0E0000}"/>
    <cellStyle name="Note 7_ELC_final" xfId="3667" xr:uid="{00000000-0005-0000-0000-00004B0E0000}"/>
    <cellStyle name="Note 8" xfId="3668" xr:uid="{00000000-0005-0000-0000-00004C0E0000}"/>
    <cellStyle name="Note 8 2" xfId="3669" xr:uid="{00000000-0005-0000-0000-00004D0E0000}"/>
    <cellStyle name="Note 8 3" xfId="3670" xr:uid="{00000000-0005-0000-0000-00004E0E0000}"/>
    <cellStyle name="Note 8 3 2" xfId="3671" xr:uid="{00000000-0005-0000-0000-00004F0E0000}"/>
    <cellStyle name="Note 8 3_ELC_final" xfId="3672" xr:uid="{00000000-0005-0000-0000-0000500E0000}"/>
    <cellStyle name="Note 8 4" xfId="3673" xr:uid="{00000000-0005-0000-0000-0000510E0000}"/>
    <cellStyle name="Note 8_ELC_final" xfId="3674" xr:uid="{00000000-0005-0000-0000-0000520E0000}"/>
    <cellStyle name="Note 9" xfId="3675" xr:uid="{00000000-0005-0000-0000-0000530E0000}"/>
    <cellStyle name="Note 9 2" xfId="3676" xr:uid="{00000000-0005-0000-0000-0000540E0000}"/>
    <cellStyle name="Note 9 3" xfId="3677" xr:uid="{00000000-0005-0000-0000-0000550E0000}"/>
    <cellStyle name="Note 9 3 2" xfId="3678" xr:uid="{00000000-0005-0000-0000-0000560E0000}"/>
    <cellStyle name="Note 9 3_ELC_final" xfId="3679" xr:uid="{00000000-0005-0000-0000-0000570E0000}"/>
    <cellStyle name="Note 9 4" xfId="3680" xr:uid="{00000000-0005-0000-0000-0000580E0000}"/>
    <cellStyle name="Note 9_ELC_final" xfId="3681" xr:uid="{00000000-0005-0000-0000-0000590E0000}"/>
    <cellStyle name="Notiz" xfId="3682" xr:uid="{00000000-0005-0000-0000-00005A0E0000}"/>
    <cellStyle name="num_note" xfId="3683" xr:uid="{00000000-0005-0000-0000-00005B0E0000}"/>
    <cellStyle name="Nuovo" xfId="3684" xr:uid="{00000000-0005-0000-0000-00005C0E0000}"/>
    <cellStyle name="Nuovo 10" xfId="3685" xr:uid="{00000000-0005-0000-0000-00005D0E0000}"/>
    <cellStyle name="Nuovo 11" xfId="3686" xr:uid="{00000000-0005-0000-0000-00005E0E0000}"/>
    <cellStyle name="Nuovo 12" xfId="3687" xr:uid="{00000000-0005-0000-0000-00005F0E0000}"/>
    <cellStyle name="Nuovo 13" xfId="3688" xr:uid="{00000000-0005-0000-0000-0000600E0000}"/>
    <cellStyle name="Nuovo 14" xfId="3689" xr:uid="{00000000-0005-0000-0000-0000610E0000}"/>
    <cellStyle name="Nuovo 15" xfId="3690" xr:uid="{00000000-0005-0000-0000-0000620E0000}"/>
    <cellStyle name="Nuovo 16" xfId="3691" xr:uid="{00000000-0005-0000-0000-0000630E0000}"/>
    <cellStyle name="Nuovo 17" xfId="3692" xr:uid="{00000000-0005-0000-0000-0000640E0000}"/>
    <cellStyle name="Nuovo 18" xfId="3693" xr:uid="{00000000-0005-0000-0000-0000650E0000}"/>
    <cellStyle name="Nuovo 19" xfId="3694" xr:uid="{00000000-0005-0000-0000-0000660E0000}"/>
    <cellStyle name="Nuovo 2" xfId="3695" xr:uid="{00000000-0005-0000-0000-0000670E0000}"/>
    <cellStyle name="Nuovo 20" xfId="3696" xr:uid="{00000000-0005-0000-0000-0000680E0000}"/>
    <cellStyle name="Nuovo 21" xfId="3697" xr:uid="{00000000-0005-0000-0000-0000690E0000}"/>
    <cellStyle name="Nuovo 22" xfId="3698" xr:uid="{00000000-0005-0000-0000-00006A0E0000}"/>
    <cellStyle name="Nuovo 23" xfId="3699" xr:uid="{00000000-0005-0000-0000-00006B0E0000}"/>
    <cellStyle name="Nuovo 24" xfId="3700" xr:uid="{00000000-0005-0000-0000-00006C0E0000}"/>
    <cellStyle name="Nuovo 25" xfId="3701" xr:uid="{00000000-0005-0000-0000-00006D0E0000}"/>
    <cellStyle name="Nuovo 26" xfId="3702" xr:uid="{00000000-0005-0000-0000-00006E0E0000}"/>
    <cellStyle name="Nuovo 27" xfId="3703" xr:uid="{00000000-0005-0000-0000-00006F0E0000}"/>
    <cellStyle name="Nuovo 28" xfId="3704" xr:uid="{00000000-0005-0000-0000-0000700E0000}"/>
    <cellStyle name="Nuovo 29" xfId="3705" xr:uid="{00000000-0005-0000-0000-0000710E0000}"/>
    <cellStyle name="Nuovo 3" xfId="3706" xr:uid="{00000000-0005-0000-0000-0000720E0000}"/>
    <cellStyle name="Nuovo 30" xfId="3707" xr:uid="{00000000-0005-0000-0000-0000730E0000}"/>
    <cellStyle name="Nuovo 31" xfId="3708" xr:uid="{00000000-0005-0000-0000-0000740E0000}"/>
    <cellStyle name="Nuovo 32" xfId="3709" xr:uid="{00000000-0005-0000-0000-0000750E0000}"/>
    <cellStyle name="Nuovo 33" xfId="3710" xr:uid="{00000000-0005-0000-0000-0000760E0000}"/>
    <cellStyle name="Nuovo 34" xfId="3711" xr:uid="{00000000-0005-0000-0000-0000770E0000}"/>
    <cellStyle name="Nuovo 35" xfId="3712" xr:uid="{00000000-0005-0000-0000-0000780E0000}"/>
    <cellStyle name="Nuovo 36" xfId="3713" xr:uid="{00000000-0005-0000-0000-0000790E0000}"/>
    <cellStyle name="Nuovo 37" xfId="3714" xr:uid="{00000000-0005-0000-0000-00007A0E0000}"/>
    <cellStyle name="Nuovo 38" xfId="3715" xr:uid="{00000000-0005-0000-0000-00007B0E0000}"/>
    <cellStyle name="Nuovo 38 2" xfId="3716" xr:uid="{00000000-0005-0000-0000-00007C0E0000}"/>
    <cellStyle name="Nuovo 39" xfId="3717" xr:uid="{00000000-0005-0000-0000-00007D0E0000}"/>
    <cellStyle name="Nuovo 39 2" xfId="3718" xr:uid="{00000000-0005-0000-0000-00007E0E0000}"/>
    <cellStyle name="Nuovo 4" xfId="3719" xr:uid="{00000000-0005-0000-0000-00007F0E0000}"/>
    <cellStyle name="Nuovo 40" xfId="3720" xr:uid="{00000000-0005-0000-0000-0000800E0000}"/>
    <cellStyle name="Nuovo 5" xfId="3721" xr:uid="{00000000-0005-0000-0000-0000810E0000}"/>
    <cellStyle name="Nuovo 6" xfId="3722" xr:uid="{00000000-0005-0000-0000-0000820E0000}"/>
    <cellStyle name="Nuovo 7" xfId="3723" xr:uid="{00000000-0005-0000-0000-0000830E0000}"/>
    <cellStyle name="Nuovo 8" xfId="3724" xr:uid="{00000000-0005-0000-0000-0000840E0000}"/>
    <cellStyle name="Nuovo 9" xfId="3725" xr:uid="{00000000-0005-0000-0000-0000850E0000}"/>
    <cellStyle name="Output 10" xfId="3727" xr:uid="{00000000-0005-0000-0000-0000860E0000}"/>
    <cellStyle name="Output 11" xfId="3728" xr:uid="{00000000-0005-0000-0000-0000870E0000}"/>
    <cellStyle name="Output 12" xfId="3729" xr:uid="{00000000-0005-0000-0000-0000880E0000}"/>
    <cellStyle name="Output 13" xfId="3730" xr:uid="{00000000-0005-0000-0000-0000890E0000}"/>
    <cellStyle name="Output 14" xfId="3731" xr:uid="{00000000-0005-0000-0000-00008A0E0000}"/>
    <cellStyle name="Output 15" xfId="3732" xr:uid="{00000000-0005-0000-0000-00008B0E0000}"/>
    <cellStyle name="Output 16" xfId="3733" xr:uid="{00000000-0005-0000-0000-00008C0E0000}"/>
    <cellStyle name="Output 17" xfId="3734" xr:uid="{00000000-0005-0000-0000-00008D0E0000}"/>
    <cellStyle name="Output 18" xfId="3735" xr:uid="{00000000-0005-0000-0000-00008E0E0000}"/>
    <cellStyle name="Output 19" xfId="3736" xr:uid="{00000000-0005-0000-0000-00008F0E0000}"/>
    <cellStyle name="Output 2" xfId="3737" xr:uid="{00000000-0005-0000-0000-0000900E0000}"/>
    <cellStyle name="Output 2 10" xfId="3738" xr:uid="{00000000-0005-0000-0000-0000910E0000}"/>
    <cellStyle name="Output 2 2" xfId="3739" xr:uid="{00000000-0005-0000-0000-0000920E0000}"/>
    <cellStyle name="Output 2 2 2" xfId="3740" xr:uid="{00000000-0005-0000-0000-0000930E0000}"/>
    <cellStyle name="Output 2 3" xfId="3741" xr:uid="{00000000-0005-0000-0000-0000940E0000}"/>
    <cellStyle name="Output 2 4" xfId="3742" xr:uid="{00000000-0005-0000-0000-0000950E0000}"/>
    <cellStyle name="Output 2 5" xfId="3743" xr:uid="{00000000-0005-0000-0000-0000960E0000}"/>
    <cellStyle name="Output 2 6" xfId="3744" xr:uid="{00000000-0005-0000-0000-0000970E0000}"/>
    <cellStyle name="Output 2 7" xfId="3745" xr:uid="{00000000-0005-0000-0000-0000980E0000}"/>
    <cellStyle name="Output 2 8" xfId="3746" xr:uid="{00000000-0005-0000-0000-0000990E0000}"/>
    <cellStyle name="Output 2 9" xfId="3747" xr:uid="{00000000-0005-0000-0000-00009A0E0000}"/>
    <cellStyle name="Output 20" xfId="3748" xr:uid="{00000000-0005-0000-0000-00009B0E0000}"/>
    <cellStyle name="Output 21" xfId="3749" xr:uid="{00000000-0005-0000-0000-00009C0E0000}"/>
    <cellStyle name="Output 22" xfId="3750" xr:uid="{00000000-0005-0000-0000-00009D0E0000}"/>
    <cellStyle name="Output 23" xfId="3751" xr:uid="{00000000-0005-0000-0000-00009E0E0000}"/>
    <cellStyle name="Output 24" xfId="3752" xr:uid="{00000000-0005-0000-0000-00009F0E0000}"/>
    <cellStyle name="Output 25" xfId="3753" xr:uid="{00000000-0005-0000-0000-0000A00E0000}"/>
    <cellStyle name="Output 26" xfId="3754" xr:uid="{00000000-0005-0000-0000-0000A10E0000}"/>
    <cellStyle name="Output 27" xfId="3755" xr:uid="{00000000-0005-0000-0000-0000A20E0000}"/>
    <cellStyle name="Output 28" xfId="3756" xr:uid="{00000000-0005-0000-0000-0000A30E0000}"/>
    <cellStyle name="Output 29" xfId="3757" xr:uid="{00000000-0005-0000-0000-0000A40E0000}"/>
    <cellStyle name="Output 3" xfId="3758" xr:uid="{00000000-0005-0000-0000-0000A50E0000}"/>
    <cellStyle name="Output 3 2" xfId="3759" xr:uid="{00000000-0005-0000-0000-0000A60E0000}"/>
    <cellStyle name="Output 3 3" xfId="3760" xr:uid="{00000000-0005-0000-0000-0000A70E0000}"/>
    <cellStyle name="Output 30" xfId="3761" xr:uid="{00000000-0005-0000-0000-0000A80E0000}"/>
    <cellStyle name="Output 31" xfId="3762" xr:uid="{00000000-0005-0000-0000-0000A90E0000}"/>
    <cellStyle name="Output 32" xfId="3763" xr:uid="{00000000-0005-0000-0000-0000AA0E0000}"/>
    <cellStyle name="Output 33" xfId="3764" xr:uid="{00000000-0005-0000-0000-0000AB0E0000}"/>
    <cellStyle name="Output 34" xfId="3765" xr:uid="{00000000-0005-0000-0000-0000AC0E0000}"/>
    <cellStyle name="Output 35" xfId="3766" xr:uid="{00000000-0005-0000-0000-0000AD0E0000}"/>
    <cellStyle name="Output 36" xfId="3767" xr:uid="{00000000-0005-0000-0000-0000AE0E0000}"/>
    <cellStyle name="Output 37" xfId="3768" xr:uid="{00000000-0005-0000-0000-0000AF0E0000}"/>
    <cellStyle name="Output 38" xfId="3769" xr:uid="{00000000-0005-0000-0000-0000B00E0000}"/>
    <cellStyle name="Output 39" xfId="3770" xr:uid="{00000000-0005-0000-0000-0000B10E0000}"/>
    <cellStyle name="Output 4" xfId="3771" xr:uid="{00000000-0005-0000-0000-0000B20E0000}"/>
    <cellStyle name="Output 40" xfId="3772" xr:uid="{00000000-0005-0000-0000-0000B30E0000}"/>
    <cellStyle name="Output 41" xfId="3773" xr:uid="{00000000-0005-0000-0000-0000B40E0000}"/>
    <cellStyle name="Output 42" xfId="3774" xr:uid="{00000000-0005-0000-0000-0000B50E0000}"/>
    <cellStyle name="Output 43" xfId="3775" xr:uid="{00000000-0005-0000-0000-0000B60E0000}"/>
    <cellStyle name="Output 44" xfId="3726" xr:uid="{00000000-0005-0000-0000-0000B70E0000}"/>
    <cellStyle name="Output 5" xfId="3776" xr:uid="{00000000-0005-0000-0000-0000B80E0000}"/>
    <cellStyle name="Output 6" xfId="3777" xr:uid="{00000000-0005-0000-0000-0000B90E0000}"/>
    <cellStyle name="Output 7" xfId="3778" xr:uid="{00000000-0005-0000-0000-0000BA0E0000}"/>
    <cellStyle name="Output 8" xfId="3779" xr:uid="{00000000-0005-0000-0000-0000BB0E0000}"/>
    <cellStyle name="Output 9" xfId="3780" xr:uid="{00000000-0005-0000-0000-0000BC0E0000}"/>
    <cellStyle name="Pattern" xfId="3781" xr:uid="{00000000-0005-0000-0000-0000BD0E0000}"/>
    <cellStyle name="Percent" xfId="44" builtinId="5"/>
    <cellStyle name="Percent 10" xfId="3782" xr:uid="{00000000-0005-0000-0000-0000BF0E0000}"/>
    <cellStyle name="Percent 10 10" xfId="3783" xr:uid="{00000000-0005-0000-0000-0000C00E0000}"/>
    <cellStyle name="Percent 10 11" xfId="3784" xr:uid="{00000000-0005-0000-0000-0000C10E0000}"/>
    <cellStyle name="Percent 10 12" xfId="3785" xr:uid="{00000000-0005-0000-0000-0000C20E0000}"/>
    <cellStyle name="Percent 10 13" xfId="3786" xr:uid="{00000000-0005-0000-0000-0000C30E0000}"/>
    <cellStyle name="Percent 10 14" xfId="3787" xr:uid="{00000000-0005-0000-0000-0000C40E0000}"/>
    <cellStyle name="Percent 10 15" xfId="3788" xr:uid="{00000000-0005-0000-0000-0000C50E0000}"/>
    <cellStyle name="Percent 10 16" xfId="3789" xr:uid="{00000000-0005-0000-0000-0000C60E0000}"/>
    <cellStyle name="Percent 10 17" xfId="3790" xr:uid="{00000000-0005-0000-0000-0000C70E0000}"/>
    <cellStyle name="Percent 10 18" xfId="3791" xr:uid="{00000000-0005-0000-0000-0000C80E0000}"/>
    <cellStyle name="Percent 10 19" xfId="3792" xr:uid="{00000000-0005-0000-0000-0000C90E0000}"/>
    <cellStyle name="Percent 10 2" xfId="3793" xr:uid="{00000000-0005-0000-0000-0000CA0E0000}"/>
    <cellStyle name="Percent 10 2 2" xfId="3794" xr:uid="{00000000-0005-0000-0000-0000CB0E0000}"/>
    <cellStyle name="Percent 10 2 3" xfId="3795" xr:uid="{00000000-0005-0000-0000-0000CC0E0000}"/>
    <cellStyle name="Percent 10 20" xfId="3796" xr:uid="{00000000-0005-0000-0000-0000CD0E0000}"/>
    <cellStyle name="Percent 10 3" xfId="3797" xr:uid="{00000000-0005-0000-0000-0000CE0E0000}"/>
    <cellStyle name="Percent 10 3 2" xfId="3798" xr:uid="{00000000-0005-0000-0000-0000CF0E0000}"/>
    <cellStyle name="Percent 10 3 3" xfId="3799" xr:uid="{00000000-0005-0000-0000-0000D00E0000}"/>
    <cellStyle name="Percent 10 4" xfId="3800" xr:uid="{00000000-0005-0000-0000-0000D10E0000}"/>
    <cellStyle name="Percent 10 4 2" xfId="3801" xr:uid="{00000000-0005-0000-0000-0000D20E0000}"/>
    <cellStyle name="Percent 10 4 3" xfId="3802" xr:uid="{00000000-0005-0000-0000-0000D30E0000}"/>
    <cellStyle name="Percent 10 5" xfId="3803" xr:uid="{00000000-0005-0000-0000-0000D40E0000}"/>
    <cellStyle name="Percent 10 5 2" xfId="3804" xr:uid="{00000000-0005-0000-0000-0000D50E0000}"/>
    <cellStyle name="Percent 10 5 3" xfId="3805" xr:uid="{00000000-0005-0000-0000-0000D60E0000}"/>
    <cellStyle name="Percent 10 6" xfId="3806" xr:uid="{00000000-0005-0000-0000-0000D70E0000}"/>
    <cellStyle name="Percent 10 6 2" xfId="3807" xr:uid="{00000000-0005-0000-0000-0000D80E0000}"/>
    <cellStyle name="Percent 10 6 3" xfId="3808" xr:uid="{00000000-0005-0000-0000-0000D90E0000}"/>
    <cellStyle name="Percent 10 7" xfId="3809" xr:uid="{00000000-0005-0000-0000-0000DA0E0000}"/>
    <cellStyle name="Percent 10 7 2" xfId="3810" xr:uid="{00000000-0005-0000-0000-0000DB0E0000}"/>
    <cellStyle name="Percent 10 7 3" xfId="3811" xr:uid="{00000000-0005-0000-0000-0000DC0E0000}"/>
    <cellStyle name="Percent 10 7 4" xfId="3812" xr:uid="{00000000-0005-0000-0000-0000DD0E0000}"/>
    <cellStyle name="Percent 10 7 5" xfId="3813" xr:uid="{00000000-0005-0000-0000-0000DE0E0000}"/>
    <cellStyle name="Percent 10 8" xfId="3814" xr:uid="{00000000-0005-0000-0000-0000DF0E0000}"/>
    <cellStyle name="Percent 10 8 2" xfId="3815" xr:uid="{00000000-0005-0000-0000-0000E00E0000}"/>
    <cellStyle name="Percent 10 8 3" xfId="3816" xr:uid="{00000000-0005-0000-0000-0000E10E0000}"/>
    <cellStyle name="Percent 10 9" xfId="3817" xr:uid="{00000000-0005-0000-0000-0000E20E0000}"/>
    <cellStyle name="Percent 11" xfId="3818" xr:uid="{00000000-0005-0000-0000-0000E30E0000}"/>
    <cellStyle name="Percent 11 10" xfId="3819" xr:uid="{00000000-0005-0000-0000-0000E40E0000}"/>
    <cellStyle name="Percent 11 2" xfId="3820" xr:uid="{00000000-0005-0000-0000-0000E50E0000}"/>
    <cellStyle name="Percent 11 2 2" xfId="3821" xr:uid="{00000000-0005-0000-0000-0000E60E0000}"/>
    <cellStyle name="Percent 11 2 3" xfId="3822" xr:uid="{00000000-0005-0000-0000-0000E70E0000}"/>
    <cellStyle name="Percent 11 3" xfId="3823" xr:uid="{00000000-0005-0000-0000-0000E80E0000}"/>
    <cellStyle name="Percent 11 3 2" xfId="3824" xr:uid="{00000000-0005-0000-0000-0000E90E0000}"/>
    <cellStyle name="Percent 11 3 3" xfId="3825" xr:uid="{00000000-0005-0000-0000-0000EA0E0000}"/>
    <cellStyle name="Percent 11 4" xfId="3826" xr:uid="{00000000-0005-0000-0000-0000EB0E0000}"/>
    <cellStyle name="Percent 11 4 2" xfId="3827" xr:uid="{00000000-0005-0000-0000-0000EC0E0000}"/>
    <cellStyle name="Percent 11 4 3" xfId="3828" xr:uid="{00000000-0005-0000-0000-0000ED0E0000}"/>
    <cellStyle name="Percent 11 5" xfId="3829" xr:uid="{00000000-0005-0000-0000-0000EE0E0000}"/>
    <cellStyle name="Percent 11 5 2" xfId="3830" xr:uid="{00000000-0005-0000-0000-0000EF0E0000}"/>
    <cellStyle name="Percent 11 5 3" xfId="3831" xr:uid="{00000000-0005-0000-0000-0000F00E0000}"/>
    <cellStyle name="Percent 11 6" xfId="3832" xr:uid="{00000000-0005-0000-0000-0000F10E0000}"/>
    <cellStyle name="Percent 11 6 2" xfId="3833" xr:uid="{00000000-0005-0000-0000-0000F20E0000}"/>
    <cellStyle name="Percent 11 6 3" xfId="3834" xr:uid="{00000000-0005-0000-0000-0000F30E0000}"/>
    <cellStyle name="Percent 11 7" xfId="3835" xr:uid="{00000000-0005-0000-0000-0000F40E0000}"/>
    <cellStyle name="Percent 11 7 2" xfId="3836" xr:uid="{00000000-0005-0000-0000-0000F50E0000}"/>
    <cellStyle name="Percent 11 7 3" xfId="3837" xr:uid="{00000000-0005-0000-0000-0000F60E0000}"/>
    <cellStyle name="Percent 11 7 4" xfId="3838" xr:uid="{00000000-0005-0000-0000-0000F70E0000}"/>
    <cellStyle name="Percent 11 7 5" xfId="3839" xr:uid="{00000000-0005-0000-0000-0000F80E0000}"/>
    <cellStyle name="Percent 11 8" xfId="3840" xr:uid="{00000000-0005-0000-0000-0000F90E0000}"/>
    <cellStyle name="Percent 11 8 2" xfId="3841" xr:uid="{00000000-0005-0000-0000-0000FA0E0000}"/>
    <cellStyle name="Percent 11 8 3" xfId="3842" xr:uid="{00000000-0005-0000-0000-0000FB0E0000}"/>
    <cellStyle name="Percent 11 9" xfId="3843" xr:uid="{00000000-0005-0000-0000-0000FC0E0000}"/>
    <cellStyle name="Percent 12" xfId="3844" xr:uid="{00000000-0005-0000-0000-0000FD0E0000}"/>
    <cellStyle name="Percent 12 10" xfId="3845" xr:uid="{00000000-0005-0000-0000-0000FE0E0000}"/>
    <cellStyle name="Percent 12 2" xfId="3846" xr:uid="{00000000-0005-0000-0000-0000FF0E0000}"/>
    <cellStyle name="Percent 12 2 2" xfId="3847" xr:uid="{00000000-0005-0000-0000-0000000F0000}"/>
    <cellStyle name="Percent 12 2 3" xfId="3848" xr:uid="{00000000-0005-0000-0000-0000010F0000}"/>
    <cellStyle name="Percent 12 3" xfId="3849" xr:uid="{00000000-0005-0000-0000-0000020F0000}"/>
    <cellStyle name="Percent 12 3 2" xfId="3850" xr:uid="{00000000-0005-0000-0000-0000030F0000}"/>
    <cellStyle name="Percent 12 3 3" xfId="3851" xr:uid="{00000000-0005-0000-0000-0000040F0000}"/>
    <cellStyle name="Percent 12 4" xfId="3852" xr:uid="{00000000-0005-0000-0000-0000050F0000}"/>
    <cellStyle name="Percent 12 4 2" xfId="3853" xr:uid="{00000000-0005-0000-0000-0000060F0000}"/>
    <cellStyle name="Percent 12 4 3" xfId="3854" xr:uid="{00000000-0005-0000-0000-0000070F0000}"/>
    <cellStyle name="Percent 12 5" xfId="3855" xr:uid="{00000000-0005-0000-0000-0000080F0000}"/>
    <cellStyle name="Percent 12 5 2" xfId="3856" xr:uid="{00000000-0005-0000-0000-0000090F0000}"/>
    <cellStyle name="Percent 12 5 3" xfId="3857" xr:uid="{00000000-0005-0000-0000-00000A0F0000}"/>
    <cellStyle name="Percent 12 6" xfId="3858" xr:uid="{00000000-0005-0000-0000-00000B0F0000}"/>
    <cellStyle name="Percent 12 6 2" xfId="3859" xr:uid="{00000000-0005-0000-0000-00000C0F0000}"/>
    <cellStyle name="Percent 12 6 3" xfId="3860" xr:uid="{00000000-0005-0000-0000-00000D0F0000}"/>
    <cellStyle name="Percent 12 7" xfId="3861" xr:uid="{00000000-0005-0000-0000-00000E0F0000}"/>
    <cellStyle name="Percent 12 7 2" xfId="3862" xr:uid="{00000000-0005-0000-0000-00000F0F0000}"/>
    <cellStyle name="Percent 12 7 3" xfId="3863" xr:uid="{00000000-0005-0000-0000-0000100F0000}"/>
    <cellStyle name="Percent 12 7 4" xfId="3864" xr:uid="{00000000-0005-0000-0000-0000110F0000}"/>
    <cellStyle name="Percent 12 7 5" xfId="3865" xr:uid="{00000000-0005-0000-0000-0000120F0000}"/>
    <cellStyle name="Percent 12 8" xfId="3866" xr:uid="{00000000-0005-0000-0000-0000130F0000}"/>
    <cellStyle name="Percent 12 8 2" xfId="3867" xr:uid="{00000000-0005-0000-0000-0000140F0000}"/>
    <cellStyle name="Percent 12 8 3" xfId="3868" xr:uid="{00000000-0005-0000-0000-0000150F0000}"/>
    <cellStyle name="Percent 12 9" xfId="3869" xr:uid="{00000000-0005-0000-0000-0000160F0000}"/>
    <cellStyle name="Percent 13" xfId="3870" xr:uid="{00000000-0005-0000-0000-0000170F0000}"/>
    <cellStyle name="Percent 13 10" xfId="3871" xr:uid="{00000000-0005-0000-0000-0000180F0000}"/>
    <cellStyle name="Percent 13 2" xfId="3872" xr:uid="{00000000-0005-0000-0000-0000190F0000}"/>
    <cellStyle name="Percent 13 2 2" xfId="3873" xr:uid="{00000000-0005-0000-0000-00001A0F0000}"/>
    <cellStyle name="Percent 13 2 3" xfId="3874" xr:uid="{00000000-0005-0000-0000-00001B0F0000}"/>
    <cellStyle name="Percent 13 3" xfId="3875" xr:uid="{00000000-0005-0000-0000-00001C0F0000}"/>
    <cellStyle name="Percent 13 3 2" xfId="3876" xr:uid="{00000000-0005-0000-0000-00001D0F0000}"/>
    <cellStyle name="Percent 13 3 3" xfId="3877" xr:uid="{00000000-0005-0000-0000-00001E0F0000}"/>
    <cellStyle name="Percent 13 4" xfId="3878" xr:uid="{00000000-0005-0000-0000-00001F0F0000}"/>
    <cellStyle name="Percent 13 4 2" xfId="3879" xr:uid="{00000000-0005-0000-0000-0000200F0000}"/>
    <cellStyle name="Percent 13 4 3" xfId="3880" xr:uid="{00000000-0005-0000-0000-0000210F0000}"/>
    <cellStyle name="Percent 13 5" xfId="3881" xr:uid="{00000000-0005-0000-0000-0000220F0000}"/>
    <cellStyle name="Percent 13 5 2" xfId="3882" xr:uid="{00000000-0005-0000-0000-0000230F0000}"/>
    <cellStyle name="Percent 13 5 3" xfId="3883" xr:uid="{00000000-0005-0000-0000-0000240F0000}"/>
    <cellStyle name="Percent 13 6" xfId="3884" xr:uid="{00000000-0005-0000-0000-0000250F0000}"/>
    <cellStyle name="Percent 13 6 2" xfId="3885" xr:uid="{00000000-0005-0000-0000-0000260F0000}"/>
    <cellStyle name="Percent 13 6 3" xfId="3886" xr:uid="{00000000-0005-0000-0000-0000270F0000}"/>
    <cellStyle name="Percent 13 7" xfId="3887" xr:uid="{00000000-0005-0000-0000-0000280F0000}"/>
    <cellStyle name="Percent 13 7 2" xfId="3888" xr:uid="{00000000-0005-0000-0000-0000290F0000}"/>
    <cellStyle name="Percent 13 7 3" xfId="3889" xr:uid="{00000000-0005-0000-0000-00002A0F0000}"/>
    <cellStyle name="Percent 13 7 4" xfId="3890" xr:uid="{00000000-0005-0000-0000-00002B0F0000}"/>
    <cellStyle name="Percent 13 7 5" xfId="3891" xr:uid="{00000000-0005-0000-0000-00002C0F0000}"/>
    <cellStyle name="Percent 13 8" xfId="3892" xr:uid="{00000000-0005-0000-0000-00002D0F0000}"/>
    <cellStyle name="Percent 13 8 2" xfId="3893" xr:uid="{00000000-0005-0000-0000-00002E0F0000}"/>
    <cellStyle name="Percent 13 8 3" xfId="3894" xr:uid="{00000000-0005-0000-0000-00002F0F0000}"/>
    <cellStyle name="Percent 13 9" xfId="3895" xr:uid="{00000000-0005-0000-0000-0000300F0000}"/>
    <cellStyle name="Percent 14" xfId="3896" xr:uid="{00000000-0005-0000-0000-0000310F0000}"/>
    <cellStyle name="Percent 14 10" xfId="3897" xr:uid="{00000000-0005-0000-0000-0000320F0000}"/>
    <cellStyle name="Percent 14 2" xfId="3898" xr:uid="{00000000-0005-0000-0000-0000330F0000}"/>
    <cellStyle name="Percent 14 2 2" xfId="3899" xr:uid="{00000000-0005-0000-0000-0000340F0000}"/>
    <cellStyle name="Percent 14 2 3" xfId="3900" xr:uid="{00000000-0005-0000-0000-0000350F0000}"/>
    <cellStyle name="Percent 14 3" xfId="3901" xr:uid="{00000000-0005-0000-0000-0000360F0000}"/>
    <cellStyle name="Percent 14 3 2" xfId="3902" xr:uid="{00000000-0005-0000-0000-0000370F0000}"/>
    <cellStyle name="Percent 14 3 3" xfId="3903" xr:uid="{00000000-0005-0000-0000-0000380F0000}"/>
    <cellStyle name="Percent 14 4" xfId="3904" xr:uid="{00000000-0005-0000-0000-0000390F0000}"/>
    <cellStyle name="Percent 14 4 2" xfId="3905" xr:uid="{00000000-0005-0000-0000-00003A0F0000}"/>
    <cellStyle name="Percent 14 4 3" xfId="3906" xr:uid="{00000000-0005-0000-0000-00003B0F0000}"/>
    <cellStyle name="Percent 14 5" xfId="3907" xr:uid="{00000000-0005-0000-0000-00003C0F0000}"/>
    <cellStyle name="Percent 14 5 2" xfId="3908" xr:uid="{00000000-0005-0000-0000-00003D0F0000}"/>
    <cellStyle name="Percent 14 5 3" xfId="3909" xr:uid="{00000000-0005-0000-0000-00003E0F0000}"/>
    <cellStyle name="Percent 14 6" xfId="3910" xr:uid="{00000000-0005-0000-0000-00003F0F0000}"/>
    <cellStyle name="Percent 14 6 2" xfId="3911" xr:uid="{00000000-0005-0000-0000-0000400F0000}"/>
    <cellStyle name="Percent 14 6 3" xfId="3912" xr:uid="{00000000-0005-0000-0000-0000410F0000}"/>
    <cellStyle name="Percent 14 7" xfId="3913" xr:uid="{00000000-0005-0000-0000-0000420F0000}"/>
    <cellStyle name="Percent 14 7 2" xfId="3914" xr:uid="{00000000-0005-0000-0000-0000430F0000}"/>
    <cellStyle name="Percent 14 7 3" xfId="3915" xr:uid="{00000000-0005-0000-0000-0000440F0000}"/>
    <cellStyle name="Percent 14 7 4" xfId="3916" xr:uid="{00000000-0005-0000-0000-0000450F0000}"/>
    <cellStyle name="Percent 14 7 5" xfId="3917" xr:uid="{00000000-0005-0000-0000-0000460F0000}"/>
    <cellStyle name="Percent 14 8" xfId="3918" xr:uid="{00000000-0005-0000-0000-0000470F0000}"/>
    <cellStyle name="Percent 14 8 2" xfId="3919" xr:uid="{00000000-0005-0000-0000-0000480F0000}"/>
    <cellStyle name="Percent 14 8 3" xfId="3920" xr:uid="{00000000-0005-0000-0000-0000490F0000}"/>
    <cellStyle name="Percent 14 9" xfId="3921" xr:uid="{00000000-0005-0000-0000-00004A0F0000}"/>
    <cellStyle name="Percent 15" xfId="3922" xr:uid="{00000000-0005-0000-0000-00004B0F0000}"/>
    <cellStyle name="Percent 15 10" xfId="3923" xr:uid="{00000000-0005-0000-0000-00004C0F0000}"/>
    <cellStyle name="Percent 15 11" xfId="3924" xr:uid="{00000000-0005-0000-0000-00004D0F0000}"/>
    <cellStyle name="Percent 15 12" xfId="3925" xr:uid="{00000000-0005-0000-0000-00004E0F0000}"/>
    <cellStyle name="Percent 15 13" xfId="3926" xr:uid="{00000000-0005-0000-0000-00004F0F0000}"/>
    <cellStyle name="Percent 15 14" xfId="3927" xr:uid="{00000000-0005-0000-0000-0000500F0000}"/>
    <cellStyle name="Percent 15 15" xfId="3928" xr:uid="{00000000-0005-0000-0000-0000510F0000}"/>
    <cellStyle name="Percent 15 2" xfId="3929" xr:uid="{00000000-0005-0000-0000-0000520F0000}"/>
    <cellStyle name="Percent 15 2 2" xfId="3930" xr:uid="{00000000-0005-0000-0000-0000530F0000}"/>
    <cellStyle name="Percent 15 2 3" xfId="3931" xr:uid="{00000000-0005-0000-0000-0000540F0000}"/>
    <cellStyle name="Percent 15 2 4" xfId="3932" xr:uid="{00000000-0005-0000-0000-0000550F0000}"/>
    <cellStyle name="Percent 15 2 5" xfId="3933" xr:uid="{00000000-0005-0000-0000-0000560F0000}"/>
    <cellStyle name="Percent 15 2 6" xfId="3934" xr:uid="{00000000-0005-0000-0000-0000570F0000}"/>
    <cellStyle name="Percent 15 2 7" xfId="3935" xr:uid="{00000000-0005-0000-0000-0000580F0000}"/>
    <cellStyle name="Percent 15 2 8" xfId="3936" xr:uid="{00000000-0005-0000-0000-0000590F0000}"/>
    <cellStyle name="Percent 15 3" xfId="3937" xr:uid="{00000000-0005-0000-0000-00005A0F0000}"/>
    <cellStyle name="Percent 15 4" xfId="3938" xr:uid="{00000000-0005-0000-0000-00005B0F0000}"/>
    <cellStyle name="Percent 15 4 2" xfId="3939" xr:uid="{00000000-0005-0000-0000-00005C0F0000}"/>
    <cellStyle name="Percent 15 4 3" xfId="3940" xr:uid="{00000000-0005-0000-0000-00005D0F0000}"/>
    <cellStyle name="Percent 15 5" xfId="3941" xr:uid="{00000000-0005-0000-0000-00005E0F0000}"/>
    <cellStyle name="Percent 15 6" xfId="3942" xr:uid="{00000000-0005-0000-0000-00005F0F0000}"/>
    <cellStyle name="Percent 15 7" xfId="3943" xr:uid="{00000000-0005-0000-0000-0000600F0000}"/>
    <cellStyle name="Percent 15 7 2" xfId="3944" xr:uid="{00000000-0005-0000-0000-0000610F0000}"/>
    <cellStyle name="Percent 15 7 3" xfId="3945" xr:uid="{00000000-0005-0000-0000-0000620F0000}"/>
    <cellStyle name="Percent 15 8" xfId="3946" xr:uid="{00000000-0005-0000-0000-0000630F0000}"/>
    <cellStyle name="Percent 15 9" xfId="3947" xr:uid="{00000000-0005-0000-0000-0000640F0000}"/>
    <cellStyle name="Percent 16 2" xfId="3948" xr:uid="{00000000-0005-0000-0000-0000650F0000}"/>
    <cellStyle name="Percent 16 2 2" xfId="3949" xr:uid="{00000000-0005-0000-0000-0000660F0000}"/>
    <cellStyle name="Percent 16 2 3" xfId="3950" xr:uid="{00000000-0005-0000-0000-0000670F0000}"/>
    <cellStyle name="Percent 16 3" xfId="3951" xr:uid="{00000000-0005-0000-0000-0000680F0000}"/>
    <cellStyle name="Percent 16 3 10" xfId="3952" xr:uid="{00000000-0005-0000-0000-0000690F0000}"/>
    <cellStyle name="Percent 16 3 11" xfId="3953" xr:uid="{00000000-0005-0000-0000-00006A0F0000}"/>
    <cellStyle name="Percent 16 3 12" xfId="3954" xr:uid="{00000000-0005-0000-0000-00006B0F0000}"/>
    <cellStyle name="Percent 16 3 13" xfId="3955" xr:uid="{00000000-0005-0000-0000-00006C0F0000}"/>
    <cellStyle name="Percent 16 3 14" xfId="3956" xr:uid="{00000000-0005-0000-0000-00006D0F0000}"/>
    <cellStyle name="Percent 16 3 15" xfId="3957" xr:uid="{00000000-0005-0000-0000-00006E0F0000}"/>
    <cellStyle name="Percent 16 3 16" xfId="3958" xr:uid="{00000000-0005-0000-0000-00006F0F0000}"/>
    <cellStyle name="Percent 16 3 17" xfId="3959" xr:uid="{00000000-0005-0000-0000-0000700F0000}"/>
    <cellStyle name="Percent 16 3 18" xfId="3960" xr:uid="{00000000-0005-0000-0000-0000710F0000}"/>
    <cellStyle name="Percent 16 3 19" xfId="3961" xr:uid="{00000000-0005-0000-0000-0000720F0000}"/>
    <cellStyle name="Percent 16 3 2" xfId="3962" xr:uid="{00000000-0005-0000-0000-0000730F0000}"/>
    <cellStyle name="Percent 16 3 3" xfId="3963" xr:uid="{00000000-0005-0000-0000-0000740F0000}"/>
    <cellStyle name="Percent 16 3 4" xfId="3964" xr:uid="{00000000-0005-0000-0000-0000750F0000}"/>
    <cellStyle name="Percent 16 3 5" xfId="3965" xr:uid="{00000000-0005-0000-0000-0000760F0000}"/>
    <cellStyle name="Percent 16 3 6" xfId="3966" xr:uid="{00000000-0005-0000-0000-0000770F0000}"/>
    <cellStyle name="Percent 16 3 7" xfId="3967" xr:uid="{00000000-0005-0000-0000-0000780F0000}"/>
    <cellStyle name="Percent 16 3 8" xfId="3968" xr:uid="{00000000-0005-0000-0000-0000790F0000}"/>
    <cellStyle name="Percent 16 3 9" xfId="3969" xr:uid="{00000000-0005-0000-0000-00007A0F0000}"/>
    <cellStyle name="Percent 16 4" xfId="3970" xr:uid="{00000000-0005-0000-0000-00007B0F0000}"/>
    <cellStyle name="Percent 16 4 10" xfId="3971" xr:uid="{00000000-0005-0000-0000-00007C0F0000}"/>
    <cellStyle name="Percent 16 4 11" xfId="3972" xr:uid="{00000000-0005-0000-0000-00007D0F0000}"/>
    <cellStyle name="Percent 16 4 12" xfId="3973" xr:uid="{00000000-0005-0000-0000-00007E0F0000}"/>
    <cellStyle name="Percent 16 4 13" xfId="3974" xr:uid="{00000000-0005-0000-0000-00007F0F0000}"/>
    <cellStyle name="Percent 16 4 14" xfId="3975" xr:uid="{00000000-0005-0000-0000-0000800F0000}"/>
    <cellStyle name="Percent 16 4 15" xfId="3976" xr:uid="{00000000-0005-0000-0000-0000810F0000}"/>
    <cellStyle name="Percent 16 4 16" xfId="3977" xr:uid="{00000000-0005-0000-0000-0000820F0000}"/>
    <cellStyle name="Percent 16 4 17" xfId="3978" xr:uid="{00000000-0005-0000-0000-0000830F0000}"/>
    <cellStyle name="Percent 16 4 18" xfId="3979" xr:uid="{00000000-0005-0000-0000-0000840F0000}"/>
    <cellStyle name="Percent 16 4 19" xfId="3980" xr:uid="{00000000-0005-0000-0000-0000850F0000}"/>
    <cellStyle name="Percent 16 4 2" xfId="3981" xr:uid="{00000000-0005-0000-0000-0000860F0000}"/>
    <cellStyle name="Percent 16 4 3" xfId="3982" xr:uid="{00000000-0005-0000-0000-0000870F0000}"/>
    <cellStyle name="Percent 16 4 4" xfId="3983" xr:uid="{00000000-0005-0000-0000-0000880F0000}"/>
    <cellStyle name="Percent 16 4 5" xfId="3984" xr:uid="{00000000-0005-0000-0000-0000890F0000}"/>
    <cellStyle name="Percent 16 4 6" xfId="3985" xr:uid="{00000000-0005-0000-0000-00008A0F0000}"/>
    <cellStyle name="Percent 16 4 7" xfId="3986" xr:uid="{00000000-0005-0000-0000-00008B0F0000}"/>
    <cellStyle name="Percent 16 4 8" xfId="3987" xr:uid="{00000000-0005-0000-0000-00008C0F0000}"/>
    <cellStyle name="Percent 16 4 9" xfId="3988" xr:uid="{00000000-0005-0000-0000-00008D0F0000}"/>
    <cellStyle name="Percent 16 5" xfId="3989" xr:uid="{00000000-0005-0000-0000-00008E0F0000}"/>
    <cellStyle name="Percent 16 5 10" xfId="3990" xr:uid="{00000000-0005-0000-0000-00008F0F0000}"/>
    <cellStyle name="Percent 16 5 11" xfId="3991" xr:uid="{00000000-0005-0000-0000-0000900F0000}"/>
    <cellStyle name="Percent 16 5 12" xfId="3992" xr:uid="{00000000-0005-0000-0000-0000910F0000}"/>
    <cellStyle name="Percent 16 5 13" xfId="3993" xr:uid="{00000000-0005-0000-0000-0000920F0000}"/>
    <cellStyle name="Percent 16 5 14" xfId="3994" xr:uid="{00000000-0005-0000-0000-0000930F0000}"/>
    <cellStyle name="Percent 16 5 15" xfId="3995" xr:uid="{00000000-0005-0000-0000-0000940F0000}"/>
    <cellStyle name="Percent 16 5 16" xfId="3996" xr:uid="{00000000-0005-0000-0000-0000950F0000}"/>
    <cellStyle name="Percent 16 5 17" xfId="3997" xr:uid="{00000000-0005-0000-0000-0000960F0000}"/>
    <cellStyle name="Percent 16 5 18" xfId="3998" xr:uid="{00000000-0005-0000-0000-0000970F0000}"/>
    <cellStyle name="Percent 16 5 19" xfId="3999" xr:uid="{00000000-0005-0000-0000-0000980F0000}"/>
    <cellStyle name="Percent 16 5 2" xfId="4000" xr:uid="{00000000-0005-0000-0000-0000990F0000}"/>
    <cellStyle name="Percent 16 5 3" xfId="4001" xr:uid="{00000000-0005-0000-0000-00009A0F0000}"/>
    <cellStyle name="Percent 16 5 4" xfId="4002" xr:uid="{00000000-0005-0000-0000-00009B0F0000}"/>
    <cellStyle name="Percent 16 5 5" xfId="4003" xr:uid="{00000000-0005-0000-0000-00009C0F0000}"/>
    <cellStyle name="Percent 16 5 6" xfId="4004" xr:uid="{00000000-0005-0000-0000-00009D0F0000}"/>
    <cellStyle name="Percent 16 5 7" xfId="4005" xr:uid="{00000000-0005-0000-0000-00009E0F0000}"/>
    <cellStyle name="Percent 16 5 8" xfId="4006" xr:uid="{00000000-0005-0000-0000-00009F0F0000}"/>
    <cellStyle name="Percent 16 5 9" xfId="4007" xr:uid="{00000000-0005-0000-0000-0000A00F0000}"/>
    <cellStyle name="Percent 16 6" xfId="4008" xr:uid="{00000000-0005-0000-0000-0000A10F0000}"/>
    <cellStyle name="Percent 16 6 10" xfId="4009" xr:uid="{00000000-0005-0000-0000-0000A20F0000}"/>
    <cellStyle name="Percent 16 6 11" xfId="4010" xr:uid="{00000000-0005-0000-0000-0000A30F0000}"/>
    <cellStyle name="Percent 16 6 12" xfId="4011" xr:uid="{00000000-0005-0000-0000-0000A40F0000}"/>
    <cellStyle name="Percent 16 6 13" xfId="4012" xr:uid="{00000000-0005-0000-0000-0000A50F0000}"/>
    <cellStyle name="Percent 16 6 14" xfId="4013" xr:uid="{00000000-0005-0000-0000-0000A60F0000}"/>
    <cellStyle name="Percent 16 6 15" xfId="4014" xr:uid="{00000000-0005-0000-0000-0000A70F0000}"/>
    <cellStyle name="Percent 16 6 16" xfId="4015" xr:uid="{00000000-0005-0000-0000-0000A80F0000}"/>
    <cellStyle name="Percent 16 6 17" xfId="4016" xr:uid="{00000000-0005-0000-0000-0000A90F0000}"/>
    <cellStyle name="Percent 16 6 18" xfId="4017" xr:uid="{00000000-0005-0000-0000-0000AA0F0000}"/>
    <cellStyle name="Percent 16 6 19" xfId="4018" xr:uid="{00000000-0005-0000-0000-0000AB0F0000}"/>
    <cellStyle name="Percent 16 6 2" xfId="4019" xr:uid="{00000000-0005-0000-0000-0000AC0F0000}"/>
    <cellStyle name="Percent 16 6 3" xfId="4020" xr:uid="{00000000-0005-0000-0000-0000AD0F0000}"/>
    <cellStyle name="Percent 16 6 4" xfId="4021" xr:uid="{00000000-0005-0000-0000-0000AE0F0000}"/>
    <cellStyle name="Percent 16 6 5" xfId="4022" xr:uid="{00000000-0005-0000-0000-0000AF0F0000}"/>
    <cellStyle name="Percent 16 6 6" xfId="4023" xr:uid="{00000000-0005-0000-0000-0000B00F0000}"/>
    <cellStyle name="Percent 16 6 7" xfId="4024" xr:uid="{00000000-0005-0000-0000-0000B10F0000}"/>
    <cellStyle name="Percent 16 6 8" xfId="4025" xr:uid="{00000000-0005-0000-0000-0000B20F0000}"/>
    <cellStyle name="Percent 16 6 9" xfId="4026" xr:uid="{00000000-0005-0000-0000-0000B30F0000}"/>
    <cellStyle name="Percent 16 7" xfId="4027" xr:uid="{00000000-0005-0000-0000-0000B40F0000}"/>
    <cellStyle name="Percent 16 7 10" xfId="4028" xr:uid="{00000000-0005-0000-0000-0000B50F0000}"/>
    <cellStyle name="Percent 16 7 11" xfId="4029" xr:uid="{00000000-0005-0000-0000-0000B60F0000}"/>
    <cellStyle name="Percent 16 7 12" xfId="4030" xr:uid="{00000000-0005-0000-0000-0000B70F0000}"/>
    <cellStyle name="Percent 16 7 13" xfId="4031" xr:uid="{00000000-0005-0000-0000-0000B80F0000}"/>
    <cellStyle name="Percent 16 7 14" xfId="4032" xr:uid="{00000000-0005-0000-0000-0000B90F0000}"/>
    <cellStyle name="Percent 16 7 15" xfId="4033" xr:uid="{00000000-0005-0000-0000-0000BA0F0000}"/>
    <cellStyle name="Percent 16 7 16" xfId="4034" xr:uid="{00000000-0005-0000-0000-0000BB0F0000}"/>
    <cellStyle name="Percent 16 7 17" xfId="4035" xr:uid="{00000000-0005-0000-0000-0000BC0F0000}"/>
    <cellStyle name="Percent 16 7 18" xfId="4036" xr:uid="{00000000-0005-0000-0000-0000BD0F0000}"/>
    <cellStyle name="Percent 16 7 19" xfId="4037" xr:uid="{00000000-0005-0000-0000-0000BE0F0000}"/>
    <cellStyle name="Percent 16 7 2" xfId="4038" xr:uid="{00000000-0005-0000-0000-0000BF0F0000}"/>
    <cellStyle name="Percent 16 7 2 2" xfId="4039" xr:uid="{00000000-0005-0000-0000-0000C00F0000}"/>
    <cellStyle name="Percent 16 7 2 3" xfId="4040" xr:uid="{00000000-0005-0000-0000-0000C10F0000}"/>
    <cellStyle name="Percent 16 7 3" xfId="4041" xr:uid="{00000000-0005-0000-0000-0000C20F0000}"/>
    <cellStyle name="Percent 16 7 3 2" xfId="4042" xr:uid="{00000000-0005-0000-0000-0000C30F0000}"/>
    <cellStyle name="Percent 16 7 3 3" xfId="4043" xr:uid="{00000000-0005-0000-0000-0000C40F0000}"/>
    <cellStyle name="Percent 16 7 4" xfId="4044" xr:uid="{00000000-0005-0000-0000-0000C50F0000}"/>
    <cellStyle name="Percent 16 7 5" xfId="4045" xr:uid="{00000000-0005-0000-0000-0000C60F0000}"/>
    <cellStyle name="Percent 16 7 6" xfId="4046" xr:uid="{00000000-0005-0000-0000-0000C70F0000}"/>
    <cellStyle name="Percent 16 7 7" xfId="4047" xr:uid="{00000000-0005-0000-0000-0000C80F0000}"/>
    <cellStyle name="Percent 16 7 8" xfId="4048" xr:uid="{00000000-0005-0000-0000-0000C90F0000}"/>
    <cellStyle name="Percent 16 7 9" xfId="4049" xr:uid="{00000000-0005-0000-0000-0000CA0F0000}"/>
    <cellStyle name="Percent 16 8" xfId="4050" xr:uid="{00000000-0005-0000-0000-0000CB0F0000}"/>
    <cellStyle name="Percent 16 8 10" xfId="4051" xr:uid="{00000000-0005-0000-0000-0000CC0F0000}"/>
    <cellStyle name="Percent 16 8 11" xfId="4052" xr:uid="{00000000-0005-0000-0000-0000CD0F0000}"/>
    <cellStyle name="Percent 16 8 12" xfId="4053" xr:uid="{00000000-0005-0000-0000-0000CE0F0000}"/>
    <cellStyle name="Percent 16 8 13" xfId="4054" xr:uid="{00000000-0005-0000-0000-0000CF0F0000}"/>
    <cellStyle name="Percent 16 8 14" xfId="4055" xr:uid="{00000000-0005-0000-0000-0000D00F0000}"/>
    <cellStyle name="Percent 16 8 15" xfId="4056" xr:uid="{00000000-0005-0000-0000-0000D10F0000}"/>
    <cellStyle name="Percent 16 8 16" xfId="4057" xr:uid="{00000000-0005-0000-0000-0000D20F0000}"/>
    <cellStyle name="Percent 16 8 17" xfId="4058" xr:uid="{00000000-0005-0000-0000-0000D30F0000}"/>
    <cellStyle name="Percent 16 8 2" xfId="4059" xr:uid="{00000000-0005-0000-0000-0000D40F0000}"/>
    <cellStyle name="Percent 16 8 3" xfId="4060" xr:uid="{00000000-0005-0000-0000-0000D50F0000}"/>
    <cellStyle name="Percent 16 8 4" xfId="4061" xr:uid="{00000000-0005-0000-0000-0000D60F0000}"/>
    <cellStyle name="Percent 16 8 5" xfId="4062" xr:uid="{00000000-0005-0000-0000-0000D70F0000}"/>
    <cellStyle name="Percent 16 8 6" xfId="4063" xr:uid="{00000000-0005-0000-0000-0000D80F0000}"/>
    <cellStyle name="Percent 16 8 7" xfId="4064" xr:uid="{00000000-0005-0000-0000-0000D90F0000}"/>
    <cellStyle name="Percent 16 8 8" xfId="4065" xr:uid="{00000000-0005-0000-0000-0000DA0F0000}"/>
    <cellStyle name="Percent 16 8 9" xfId="4066" xr:uid="{00000000-0005-0000-0000-0000DB0F0000}"/>
    <cellStyle name="Percent 16 9" xfId="4067" xr:uid="{00000000-0005-0000-0000-0000DC0F0000}"/>
    <cellStyle name="Percent 16 9 10" xfId="4068" xr:uid="{00000000-0005-0000-0000-0000DD0F0000}"/>
    <cellStyle name="Percent 16 9 11" xfId="4069" xr:uid="{00000000-0005-0000-0000-0000DE0F0000}"/>
    <cellStyle name="Percent 16 9 12" xfId="4070" xr:uid="{00000000-0005-0000-0000-0000DF0F0000}"/>
    <cellStyle name="Percent 16 9 13" xfId="4071" xr:uid="{00000000-0005-0000-0000-0000E00F0000}"/>
    <cellStyle name="Percent 16 9 14" xfId="4072" xr:uid="{00000000-0005-0000-0000-0000E10F0000}"/>
    <cellStyle name="Percent 16 9 15" xfId="4073" xr:uid="{00000000-0005-0000-0000-0000E20F0000}"/>
    <cellStyle name="Percent 16 9 16" xfId="4074" xr:uid="{00000000-0005-0000-0000-0000E30F0000}"/>
    <cellStyle name="Percent 16 9 17" xfId="4075" xr:uid="{00000000-0005-0000-0000-0000E40F0000}"/>
    <cellStyle name="Percent 16 9 2" xfId="4076" xr:uid="{00000000-0005-0000-0000-0000E50F0000}"/>
    <cellStyle name="Percent 16 9 3" xfId="4077" xr:uid="{00000000-0005-0000-0000-0000E60F0000}"/>
    <cellStyle name="Percent 16 9 4" xfId="4078" xr:uid="{00000000-0005-0000-0000-0000E70F0000}"/>
    <cellStyle name="Percent 16 9 5" xfId="4079" xr:uid="{00000000-0005-0000-0000-0000E80F0000}"/>
    <cellStyle name="Percent 16 9 6" xfId="4080" xr:uid="{00000000-0005-0000-0000-0000E90F0000}"/>
    <cellStyle name="Percent 16 9 7" xfId="4081" xr:uid="{00000000-0005-0000-0000-0000EA0F0000}"/>
    <cellStyle name="Percent 16 9 8" xfId="4082" xr:uid="{00000000-0005-0000-0000-0000EB0F0000}"/>
    <cellStyle name="Percent 16 9 9" xfId="4083" xr:uid="{00000000-0005-0000-0000-0000EC0F0000}"/>
    <cellStyle name="Percent 17" xfId="4084" xr:uid="{00000000-0005-0000-0000-0000ED0F0000}"/>
    <cellStyle name="Percent 17 2" xfId="4085" xr:uid="{00000000-0005-0000-0000-0000EE0F0000}"/>
    <cellStyle name="Percent 17 3" xfId="4086" xr:uid="{00000000-0005-0000-0000-0000EF0F0000}"/>
    <cellStyle name="Percent 17 4" xfId="4087" xr:uid="{00000000-0005-0000-0000-0000F00F0000}"/>
    <cellStyle name="Percent 17 5" xfId="4088" xr:uid="{00000000-0005-0000-0000-0000F10F0000}"/>
    <cellStyle name="Percent 17 6" xfId="4089" xr:uid="{00000000-0005-0000-0000-0000F20F0000}"/>
    <cellStyle name="Percent 17 7" xfId="4090" xr:uid="{00000000-0005-0000-0000-0000F30F0000}"/>
    <cellStyle name="Percent 17 7 2" xfId="4091" xr:uid="{00000000-0005-0000-0000-0000F40F0000}"/>
    <cellStyle name="Percent 17 7 3" xfId="4092" xr:uid="{00000000-0005-0000-0000-0000F50F0000}"/>
    <cellStyle name="Percent 17 8" xfId="4093" xr:uid="{00000000-0005-0000-0000-0000F60F0000}"/>
    <cellStyle name="Percent 17 8 2" xfId="4094" xr:uid="{00000000-0005-0000-0000-0000F70F0000}"/>
    <cellStyle name="Percent 17 9" xfId="4095" xr:uid="{00000000-0005-0000-0000-0000F80F0000}"/>
    <cellStyle name="Percent 2" xfId="28" xr:uid="{00000000-0005-0000-0000-0000F90F0000}"/>
    <cellStyle name="Percent 2 10" xfId="4097" xr:uid="{00000000-0005-0000-0000-0000FA0F0000}"/>
    <cellStyle name="Percent 2 10 2" xfId="4098" xr:uid="{00000000-0005-0000-0000-0000FB0F0000}"/>
    <cellStyle name="Percent 2 10 3" xfId="4099" xr:uid="{00000000-0005-0000-0000-0000FC0F0000}"/>
    <cellStyle name="Percent 2 10 4" xfId="4100" xr:uid="{00000000-0005-0000-0000-0000FD0F0000}"/>
    <cellStyle name="Percent 2 10 5" xfId="4101" xr:uid="{00000000-0005-0000-0000-0000FE0F0000}"/>
    <cellStyle name="Percent 2 10 6" xfId="4102" xr:uid="{00000000-0005-0000-0000-0000FF0F0000}"/>
    <cellStyle name="Percent 2 10 7" xfId="4103" xr:uid="{00000000-0005-0000-0000-000000100000}"/>
    <cellStyle name="Percent 2 10 8" xfId="4104" xr:uid="{00000000-0005-0000-0000-000001100000}"/>
    <cellStyle name="Percent 2 11" xfId="4105" xr:uid="{00000000-0005-0000-0000-000002100000}"/>
    <cellStyle name="Percent 2 11 2" xfId="4106" xr:uid="{00000000-0005-0000-0000-000003100000}"/>
    <cellStyle name="Percent 2 11 3" xfId="4107" xr:uid="{00000000-0005-0000-0000-000004100000}"/>
    <cellStyle name="Percent 2 11 4" xfId="4108" xr:uid="{00000000-0005-0000-0000-000005100000}"/>
    <cellStyle name="Percent 2 11 5" xfId="4109" xr:uid="{00000000-0005-0000-0000-000006100000}"/>
    <cellStyle name="Percent 2 11 6" xfId="4110" xr:uid="{00000000-0005-0000-0000-000007100000}"/>
    <cellStyle name="Percent 2 11 7" xfId="4111" xr:uid="{00000000-0005-0000-0000-000008100000}"/>
    <cellStyle name="Percent 2 11 8" xfId="4112" xr:uid="{00000000-0005-0000-0000-000009100000}"/>
    <cellStyle name="Percent 2 12" xfId="4113" xr:uid="{00000000-0005-0000-0000-00000A100000}"/>
    <cellStyle name="Percent 2 13" xfId="4114" xr:uid="{00000000-0005-0000-0000-00000B100000}"/>
    <cellStyle name="Percent 2 14" xfId="4115" xr:uid="{00000000-0005-0000-0000-00000C100000}"/>
    <cellStyle name="Percent 2 15" xfId="4116" xr:uid="{00000000-0005-0000-0000-00000D100000}"/>
    <cellStyle name="Percent 2 16" xfId="4117" xr:uid="{00000000-0005-0000-0000-00000E100000}"/>
    <cellStyle name="Percent 2 17" xfId="4118" xr:uid="{00000000-0005-0000-0000-00000F100000}"/>
    <cellStyle name="Percent 2 18" xfId="4119" xr:uid="{00000000-0005-0000-0000-000010100000}"/>
    <cellStyle name="Percent 2 19" xfId="4120" xr:uid="{00000000-0005-0000-0000-000011100000}"/>
    <cellStyle name="Percent 2 2" xfId="4121" xr:uid="{00000000-0005-0000-0000-000012100000}"/>
    <cellStyle name="Percent 2 2 2" xfId="4122" xr:uid="{00000000-0005-0000-0000-000013100000}"/>
    <cellStyle name="Percent 2 2 3" xfId="4123" xr:uid="{00000000-0005-0000-0000-000014100000}"/>
    <cellStyle name="Percent 2 2 3 2" xfId="4124" xr:uid="{00000000-0005-0000-0000-000015100000}"/>
    <cellStyle name="Percent 2 2 3 3" xfId="4125" xr:uid="{00000000-0005-0000-0000-000016100000}"/>
    <cellStyle name="Percent 2 2 4" xfId="4126" xr:uid="{00000000-0005-0000-0000-000017100000}"/>
    <cellStyle name="Percent 2 2 4 2" xfId="4127" xr:uid="{00000000-0005-0000-0000-000018100000}"/>
    <cellStyle name="Percent 2 2 4 3" xfId="4128" xr:uid="{00000000-0005-0000-0000-000019100000}"/>
    <cellStyle name="Percent 2 2 5" xfId="4129" xr:uid="{00000000-0005-0000-0000-00001A100000}"/>
    <cellStyle name="Percent 2 2 6" xfId="4130" xr:uid="{00000000-0005-0000-0000-00001B100000}"/>
    <cellStyle name="Percent 2 2 7" xfId="4131" xr:uid="{00000000-0005-0000-0000-00001C100000}"/>
    <cellStyle name="Percent 2 2 8" xfId="4132" xr:uid="{00000000-0005-0000-0000-00001D100000}"/>
    <cellStyle name="Percent 2 20" xfId="4133" xr:uid="{00000000-0005-0000-0000-00001E100000}"/>
    <cellStyle name="Percent 2 21" xfId="4134" xr:uid="{00000000-0005-0000-0000-00001F100000}"/>
    <cellStyle name="Percent 2 22" xfId="4135" xr:uid="{00000000-0005-0000-0000-000020100000}"/>
    <cellStyle name="Percent 2 23" xfId="4136" xr:uid="{00000000-0005-0000-0000-000021100000}"/>
    <cellStyle name="Percent 2 24" xfId="4137" xr:uid="{00000000-0005-0000-0000-000022100000}"/>
    <cellStyle name="Percent 2 25" xfId="4138" xr:uid="{00000000-0005-0000-0000-000023100000}"/>
    <cellStyle name="Percent 2 26" xfId="4139" xr:uid="{00000000-0005-0000-0000-000024100000}"/>
    <cellStyle name="Percent 2 27" xfId="4140" xr:uid="{00000000-0005-0000-0000-000025100000}"/>
    <cellStyle name="Percent 2 28" xfId="4141" xr:uid="{00000000-0005-0000-0000-000026100000}"/>
    <cellStyle name="Percent 2 29" xfId="4142" xr:uid="{00000000-0005-0000-0000-000027100000}"/>
    <cellStyle name="Percent 2 3" xfId="4143" xr:uid="{00000000-0005-0000-0000-000028100000}"/>
    <cellStyle name="Percent 2 3 10" xfId="4144" xr:uid="{00000000-0005-0000-0000-000029100000}"/>
    <cellStyle name="Percent 2 3 11" xfId="4145" xr:uid="{00000000-0005-0000-0000-00002A100000}"/>
    <cellStyle name="Percent 2 3 12" xfId="4146" xr:uid="{00000000-0005-0000-0000-00002B100000}"/>
    <cellStyle name="Percent 2 3 13" xfId="4147" xr:uid="{00000000-0005-0000-0000-00002C100000}"/>
    <cellStyle name="Percent 2 3 14" xfId="4148" xr:uid="{00000000-0005-0000-0000-00002D100000}"/>
    <cellStyle name="Percent 2 3 15" xfId="4149" xr:uid="{00000000-0005-0000-0000-00002E100000}"/>
    <cellStyle name="Percent 2 3 2" xfId="4150" xr:uid="{00000000-0005-0000-0000-00002F100000}"/>
    <cellStyle name="Percent 2 3 3" xfId="4151" xr:uid="{00000000-0005-0000-0000-000030100000}"/>
    <cellStyle name="Percent 2 3 3 2" xfId="4152" xr:uid="{00000000-0005-0000-0000-000031100000}"/>
    <cellStyle name="Percent 2 3 3 3" xfId="4153" xr:uid="{00000000-0005-0000-0000-000032100000}"/>
    <cellStyle name="Percent 2 3 3 3 2" xfId="4154" xr:uid="{00000000-0005-0000-0000-000033100000}"/>
    <cellStyle name="Percent 2 3 3 3 3" xfId="4155" xr:uid="{00000000-0005-0000-0000-000034100000}"/>
    <cellStyle name="Percent 2 3 3 3 4" xfId="4156" xr:uid="{00000000-0005-0000-0000-000035100000}"/>
    <cellStyle name="Percent 2 3 4" xfId="4157" xr:uid="{00000000-0005-0000-0000-000036100000}"/>
    <cellStyle name="Percent 2 3 5" xfId="4158" xr:uid="{00000000-0005-0000-0000-000037100000}"/>
    <cellStyle name="Percent 2 3 6" xfId="4159" xr:uid="{00000000-0005-0000-0000-000038100000}"/>
    <cellStyle name="Percent 2 3 7" xfId="4160" xr:uid="{00000000-0005-0000-0000-000039100000}"/>
    <cellStyle name="Percent 2 3 8" xfId="4161" xr:uid="{00000000-0005-0000-0000-00003A100000}"/>
    <cellStyle name="Percent 2 3 9" xfId="4162" xr:uid="{00000000-0005-0000-0000-00003B100000}"/>
    <cellStyle name="Percent 2 3 9 2" xfId="4163" xr:uid="{00000000-0005-0000-0000-00003C100000}"/>
    <cellStyle name="Percent 2 3 9 3" xfId="4164" xr:uid="{00000000-0005-0000-0000-00003D100000}"/>
    <cellStyle name="Percent 2 30" xfId="4165" xr:uid="{00000000-0005-0000-0000-00003E100000}"/>
    <cellStyle name="Percent 2 31" xfId="4166" xr:uid="{00000000-0005-0000-0000-00003F100000}"/>
    <cellStyle name="Percent 2 32" xfId="4167" xr:uid="{00000000-0005-0000-0000-000040100000}"/>
    <cellStyle name="Percent 2 33" xfId="4168" xr:uid="{00000000-0005-0000-0000-000041100000}"/>
    <cellStyle name="Percent 2 34" xfId="4169" xr:uid="{00000000-0005-0000-0000-000042100000}"/>
    <cellStyle name="Percent 2 35" xfId="4170" xr:uid="{00000000-0005-0000-0000-000043100000}"/>
    <cellStyle name="Percent 2 36" xfId="4171" xr:uid="{00000000-0005-0000-0000-000044100000}"/>
    <cellStyle name="Percent 2 37" xfId="4172" xr:uid="{00000000-0005-0000-0000-000045100000}"/>
    <cellStyle name="Percent 2 38" xfId="4173" xr:uid="{00000000-0005-0000-0000-000046100000}"/>
    <cellStyle name="Percent 2 39" xfId="4174" xr:uid="{00000000-0005-0000-0000-000047100000}"/>
    <cellStyle name="Percent 2 4" xfId="4175" xr:uid="{00000000-0005-0000-0000-000048100000}"/>
    <cellStyle name="Percent 2 4 10" xfId="4176" xr:uid="{00000000-0005-0000-0000-000049100000}"/>
    <cellStyle name="Percent 2 4 11" xfId="4177" xr:uid="{00000000-0005-0000-0000-00004A100000}"/>
    <cellStyle name="Percent 2 4 12" xfId="4178" xr:uid="{00000000-0005-0000-0000-00004B100000}"/>
    <cellStyle name="Percent 2 4 13" xfId="4179" xr:uid="{00000000-0005-0000-0000-00004C100000}"/>
    <cellStyle name="Percent 2 4 14" xfId="4180" xr:uid="{00000000-0005-0000-0000-00004D100000}"/>
    <cellStyle name="Percent 2 4 15" xfId="4181" xr:uid="{00000000-0005-0000-0000-00004E100000}"/>
    <cellStyle name="Percent 2 4 16" xfId="4182" xr:uid="{00000000-0005-0000-0000-00004F100000}"/>
    <cellStyle name="Percent 2 4 17" xfId="4183" xr:uid="{00000000-0005-0000-0000-000050100000}"/>
    <cellStyle name="Percent 2 4 2" xfId="4184" xr:uid="{00000000-0005-0000-0000-000051100000}"/>
    <cellStyle name="Percent 2 4 3" xfId="4185" xr:uid="{00000000-0005-0000-0000-000052100000}"/>
    <cellStyle name="Percent 2 4 4" xfId="4186" xr:uid="{00000000-0005-0000-0000-000053100000}"/>
    <cellStyle name="Percent 2 4 5" xfId="4187" xr:uid="{00000000-0005-0000-0000-000054100000}"/>
    <cellStyle name="Percent 2 4 6" xfId="4188" xr:uid="{00000000-0005-0000-0000-000055100000}"/>
    <cellStyle name="Percent 2 4 7" xfId="4189" xr:uid="{00000000-0005-0000-0000-000056100000}"/>
    <cellStyle name="Percent 2 4 8" xfId="4190" xr:uid="{00000000-0005-0000-0000-000057100000}"/>
    <cellStyle name="Percent 2 4 9" xfId="4191" xr:uid="{00000000-0005-0000-0000-000058100000}"/>
    <cellStyle name="Percent 2 40" xfId="4192" xr:uid="{00000000-0005-0000-0000-000059100000}"/>
    <cellStyle name="Percent 2 41" xfId="4193" xr:uid="{00000000-0005-0000-0000-00005A100000}"/>
    <cellStyle name="Percent 2 42" xfId="4194" xr:uid="{00000000-0005-0000-0000-00005B100000}"/>
    <cellStyle name="Percent 2 43" xfId="4195" xr:uid="{00000000-0005-0000-0000-00005C100000}"/>
    <cellStyle name="Percent 2 44" xfId="4196" xr:uid="{00000000-0005-0000-0000-00005D100000}"/>
    <cellStyle name="Percent 2 45" xfId="4197" xr:uid="{00000000-0005-0000-0000-00005E100000}"/>
    <cellStyle name="Percent 2 46" xfId="4198" xr:uid="{00000000-0005-0000-0000-00005F100000}"/>
    <cellStyle name="Percent 2 47" xfId="4199" xr:uid="{00000000-0005-0000-0000-000060100000}"/>
    <cellStyle name="Percent 2 48" xfId="4200" xr:uid="{00000000-0005-0000-0000-000061100000}"/>
    <cellStyle name="Percent 2 48 2" xfId="4201" xr:uid="{00000000-0005-0000-0000-000062100000}"/>
    <cellStyle name="Percent 2 49" xfId="4096" xr:uid="{00000000-0005-0000-0000-000063100000}"/>
    <cellStyle name="Percent 2 5" xfId="4202" xr:uid="{00000000-0005-0000-0000-000064100000}"/>
    <cellStyle name="Percent 2 5 10" xfId="4203" xr:uid="{00000000-0005-0000-0000-000065100000}"/>
    <cellStyle name="Percent 2 5 11" xfId="4204" xr:uid="{00000000-0005-0000-0000-000066100000}"/>
    <cellStyle name="Percent 2 5 12" xfId="4205" xr:uid="{00000000-0005-0000-0000-000067100000}"/>
    <cellStyle name="Percent 2 5 13" xfId="4206" xr:uid="{00000000-0005-0000-0000-000068100000}"/>
    <cellStyle name="Percent 2 5 14" xfId="4207" xr:uid="{00000000-0005-0000-0000-000069100000}"/>
    <cellStyle name="Percent 2 5 15" xfId="4208" xr:uid="{00000000-0005-0000-0000-00006A100000}"/>
    <cellStyle name="Percent 2 5 2" xfId="4209" xr:uid="{00000000-0005-0000-0000-00006B100000}"/>
    <cellStyle name="Percent 2 5 3" xfId="4210" xr:uid="{00000000-0005-0000-0000-00006C100000}"/>
    <cellStyle name="Percent 2 5 4" xfId="4211" xr:uid="{00000000-0005-0000-0000-00006D100000}"/>
    <cellStyle name="Percent 2 5 5" xfId="4212" xr:uid="{00000000-0005-0000-0000-00006E100000}"/>
    <cellStyle name="Percent 2 5 6" xfId="4213" xr:uid="{00000000-0005-0000-0000-00006F100000}"/>
    <cellStyle name="Percent 2 5 7" xfId="4214" xr:uid="{00000000-0005-0000-0000-000070100000}"/>
    <cellStyle name="Percent 2 5 8" xfId="4215" xr:uid="{00000000-0005-0000-0000-000071100000}"/>
    <cellStyle name="Percent 2 5 9" xfId="4216" xr:uid="{00000000-0005-0000-0000-000072100000}"/>
    <cellStyle name="Percent 2 6" xfId="4217" xr:uid="{00000000-0005-0000-0000-000073100000}"/>
    <cellStyle name="Percent 2 6 10" xfId="4218" xr:uid="{00000000-0005-0000-0000-000074100000}"/>
    <cellStyle name="Percent 2 6 11" xfId="4219" xr:uid="{00000000-0005-0000-0000-000075100000}"/>
    <cellStyle name="Percent 2 6 12" xfId="4220" xr:uid="{00000000-0005-0000-0000-000076100000}"/>
    <cellStyle name="Percent 2 6 13" xfId="4221" xr:uid="{00000000-0005-0000-0000-000077100000}"/>
    <cellStyle name="Percent 2 6 14" xfId="4222" xr:uid="{00000000-0005-0000-0000-000078100000}"/>
    <cellStyle name="Percent 2 6 15" xfId="4223" xr:uid="{00000000-0005-0000-0000-000079100000}"/>
    <cellStyle name="Percent 2 6 2" xfId="4224" xr:uid="{00000000-0005-0000-0000-00007A100000}"/>
    <cellStyle name="Percent 2 6 3" xfId="4225" xr:uid="{00000000-0005-0000-0000-00007B100000}"/>
    <cellStyle name="Percent 2 6 4" xfId="4226" xr:uid="{00000000-0005-0000-0000-00007C100000}"/>
    <cellStyle name="Percent 2 6 5" xfId="4227" xr:uid="{00000000-0005-0000-0000-00007D100000}"/>
    <cellStyle name="Percent 2 6 6" xfId="4228" xr:uid="{00000000-0005-0000-0000-00007E100000}"/>
    <cellStyle name="Percent 2 6 7" xfId="4229" xr:uid="{00000000-0005-0000-0000-00007F100000}"/>
    <cellStyle name="Percent 2 6 8" xfId="4230" xr:uid="{00000000-0005-0000-0000-000080100000}"/>
    <cellStyle name="Percent 2 6 9" xfId="4231" xr:uid="{00000000-0005-0000-0000-000081100000}"/>
    <cellStyle name="Percent 2 7" xfId="4232" xr:uid="{00000000-0005-0000-0000-000082100000}"/>
    <cellStyle name="Percent 2 7 2" xfId="4233" xr:uid="{00000000-0005-0000-0000-000083100000}"/>
    <cellStyle name="Percent 2 7 3" xfId="4234" xr:uid="{00000000-0005-0000-0000-000084100000}"/>
    <cellStyle name="Percent 2 7 4" xfId="4235" xr:uid="{00000000-0005-0000-0000-000085100000}"/>
    <cellStyle name="Percent 2 7 5" xfId="4236" xr:uid="{00000000-0005-0000-0000-000086100000}"/>
    <cellStyle name="Percent 2 7 6" xfId="4237" xr:uid="{00000000-0005-0000-0000-000087100000}"/>
    <cellStyle name="Percent 2 7 7" xfId="4238" xr:uid="{00000000-0005-0000-0000-000088100000}"/>
    <cellStyle name="Percent 2 7 8" xfId="4239" xr:uid="{00000000-0005-0000-0000-000089100000}"/>
    <cellStyle name="Percent 2 8" xfId="4240" xr:uid="{00000000-0005-0000-0000-00008A100000}"/>
    <cellStyle name="Percent 2 8 2" xfId="4241" xr:uid="{00000000-0005-0000-0000-00008B100000}"/>
    <cellStyle name="Percent 2 8 3" xfId="4242" xr:uid="{00000000-0005-0000-0000-00008C100000}"/>
    <cellStyle name="Percent 2 8 4" xfId="4243" xr:uid="{00000000-0005-0000-0000-00008D100000}"/>
    <cellStyle name="Percent 2 8 5" xfId="4244" xr:uid="{00000000-0005-0000-0000-00008E100000}"/>
    <cellStyle name="Percent 2 8 6" xfId="4245" xr:uid="{00000000-0005-0000-0000-00008F100000}"/>
    <cellStyle name="Percent 2 8 7" xfId="4246" xr:uid="{00000000-0005-0000-0000-000090100000}"/>
    <cellStyle name="Percent 2 8 8" xfId="4247" xr:uid="{00000000-0005-0000-0000-000091100000}"/>
    <cellStyle name="Percent 2 9" xfId="4248" xr:uid="{00000000-0005-0000-0000-000092100000}"/>
    <cellStyle name="Percent 2 9 2" xfId="4249" xr:uid="{00000000-0005-0000-0000-000093100000}"/>
    <cellStyle name="Percent 2 9 3" xfId="4250" xr:uid="{00000000-0005-0000-0000-000094100000}"/>
    <cellStyle name="Percent 2 9 4" xfId="4251" xr:uid="{00000000-0005-0000-0000-000095100000}"/>
    <cellStyle name="Percent 2 9 5" xfId="4252" xr:uid="{00000000-0005-0000-0000-000096100000}"/>
    <cellStyle name="Percent 2 9 6" xfId="4253" xr:uid="{00000000-0005-0000-0000-000097100000}"/>
    <cellStyle name="Percent 2 9 7" xfId="4254" xr:uid="{00000000-0005-0000-0000-000098100000}"/>
    <cellStyle name="Percent 2 9 8" xfId="4255" xr:uid="{00000000-0005-0000-0000-000099100000}"/>
    <cellStyle name="Percent 20" xfId="4256" xr:uid="{00000000-0005-0000-0000-00009A100000}"/>
    <cellStyle name="Percent 20 2" xfId="4257" xr:uid="{00000000-0005-0000-0000-00009B100000}"/>
    <cellStyle name="Percent 20 3" xfId="4258" xr:uid="{00000000-0005-0000-0000-00009C100000}"/>
    <cellStyle name="Percent 20 4" xfId="4259" xr:uid="{00000000-0005-0000-0000-00009D100000}"/>
    <cellStyle name="Percent 20 5" xfId="4260" xr:uid="{00000000-0005-0000-0000-00009E100000}"/>
    <cellStyle name="Percent 20 6" xfId="4261" xr:uid="{00000000-0005-0000-0000-00009F100000}"/>
    <cellStyle name="Percent 20 7" xfId="4262" xr:uid="{00000000-0005-0000-0000-0000A0100000}"/>
    <cellStyle name="Percent 20 7 2" xfId="4263" xr:uid="{00000000-0005-0000-0000-0000A1100000}"/>
    <cellStyle name="Percent 20 7 3" xfId="4264" xr:uid="{00000000-0005-0000-0000-0000A2100000}"/>
    <cellStyle name="Percent 21" xfId="4265" xr:uid="{00000000-0005-0000-0000-0000A3100000}"/>
    <cellStyle name="Percent 21 2" xfId="4266" xr:uid="{00000000-0005-0000-0000-0000A4100000}"/>
    <cellStyle name="Percent 21 3" xfId="4267" xr:uid="{00000000-0005-0000-0000-0000A5100000}"/>
    <cellStyle name="Percent 21 4" xfId="4268" xr:uid="{00000000-0005-0000-0000-0000A6100000}"/>
    <cellStyle name="Percent 21 5" xfId="4269" xr:uid="{00000000-0005-0000-0000-0000A7100000}"/>
    <cellStyle name="Percent 21 6" xfId="4270" xr:uid="{00000000-0005-0000-0000-0000A8100000}"/>
    <cellStyle name="Percent 21 7" xfId="4271" xr:uid="{00000000-0005-0000-0000-0000A9100000}"/>
    <cellStyle name="Percent 21 7 2" xfId="4272" xr:uid="{00000000-0005-0000-0000-0000AA100000}"/>
    <cellStyle name="Percent 21 7 3" xfId="4273" xr:uid="{00000000-0005-0000-0000-0000AB100000}"/>
    <cellStyle name="Percent 22" xfId="4274" xr:uid="{00000000-0005-0000-0000-0000AC100000}"/>
    <cellStyle name="Percent 22 2" xfId="4275" xr:uid="{00000000-0005-0000-0000-0000AD100000}"/>
    <cellStyle name="Percent 22 3" xfId="4276" xr:uid="{00000000-0005-0000-0000-0000AE100000}"/>
    <cellStyle name="Percent 22 4" xfId="4277" xr:uid="{00000000-0005-0000-0000-0000AF100000}"/>
    <cellStyle name="Percent 22 5" xfId="4278" xr:uid="{00000000-0005-0000-0000-0000B0100000}"/>
    <cellStyle name="Percent 22 6" xfId="4279" xr:uid="{00000000-0005-0000-0000-0000B1100000}"/>
    <cellStyle name="Percent 22 7" xfId="4280" xr:uid="{00000000-0005-0000-0000-0000B2100000}"/>
    <cellStyle name="Percent 22 7 2" xfId="4281" xr:uid="{00000000-0005-0000-0000-0000B3100000}"/>
    <cellStyle name="Percent 22 7 3" xfId="4282" xr:uid="{00000000-0005-0000-0000-0000B4100000}"/>
    <cellStyle name="Percent 23" xfId="4283" xr:uid="{00000000-0005-0000-0000-0000B5100000}"/>
    <cellStyle name="Percent 23 2" xfId="4284" xr:uid="{00000000-0005-0000-0000-0000B6100000}"/>
    <cellStyle name="Percent 23 3" xfId="4285" xr:uid="{00000000-0005-0000-0000-0000B7100000}"/>
    <cellStyle name="Percent 23 4" xfId="4286" xr:uid="{00000000-0005-0000-0000-0000B8100000}"/>
    <cellStyle name="Percent 23 5" xfId="4287" xr:uid="{00000000-0005-0000-0000-0000B9100000}"/>
    <cellStyle name="Percent 23 6" xfId="4288" xr:uid="{00000000-0005-0000-0000-0000BA100000}"/>
    <cellStyle name="Percent 23 7" xfId="4289" xr:uid="{00000000-0005-0000-0000-0000BB100000}"/>
    <cellStyle name="Percent 23 7 2" xfId="4290" xr:uid="{00000000-0005-0000-0000-0000BC100000}"/>
    <cellStyle name="Percent 23 7 3" xfId="4291" xr:uid="{00000000-0005-0000-0000-0000BD100000}"/>
    <cellStyle name="Percent 24 2" xfId="4292" xr:uid="{00000000-0005-0000-0000-0000BE100000}"/>
    <cellStyle name="Percent 24 3" xfId="4293" xr:uid="{00000000-0005-0000-0000-0000BF100000}"/>
    <cellStyle name="Percent 24 4" xfId="4294" xr:uid="{00000000-0005-0000-0000-0000C0100000}"/>
    <cellStyle name="Percent 24 5" xfId="4295" xr:uid="{00000000-0005-0000-0000-0000C1100000}"/>
    <cellStyle name="Percent 24 6" xfId="4296" xr:uid="{00000000-0005-0000-0000-0000C2100000}"/>
    <cellStyle name="Percent 24 7" xfId="4297" xr:uid="{00000000-0005-0000-0000-0000C3100000}"/>
    <cellStyle name="Percent 24 7 2" xfId="4298" xr:uid="{00000000-0005-0000-0000-0000C4100000}"/>
    <cellStyle name="Percent 24 7 3" xfId="4299" xr:uid="{00000000-0005-0000-0000-0000C5100000}"/>
    <cellStyle name="Percent 25" xfId="4300" xr:uid="{00000000-0005-0000-0000-0000C6100000}"/>
    <cellStyle name="Percent 25 2" xfId="4301" xr:uid="{00000000-0005-0000-0000-0000C7100000}"/>
    <cellStyle name="Percent 25 3" xfId="4302" xr:uid="{00000000-0005-0000-0000-0000C8100000}"/>
    <cellStyle name="Percent 25 4" xfId="4303" xr:uid="{00000000-0005-0000-0000-0000C9100000}"/>
    <cellStyle name="Percent 25 5" xfId="4304" xr:uid="{00000000-0005-0000-0000-0000CA100000}"/>
    <cellStyle name="Percent 25 6" xfId="4305" xr:uid="{00000000-0005-0000-0000-0000CB100000}"/>
    <cellStyle name="Percent 25 7" xfId="4306" xr:uid="{00000000-0005-0000-0000-0000CC100000}"/>
    <cellStyle name="Percent 25 7 2" xfId="4307" xr:uid="{00000000-0005-0000-0000-0000CD100000}"/>
    <cellStyle name="Percent 25 7 3" xfId="4308" xr:uid="{00000000-0005-0000-0000-0000CE100000}"/>
    <cellStyle name="Percent 26" xfId="4309" xr:uid="{00000000-0005-0000-0000-0000CF100000}"/>
    <cellStyle name="Percent 26 2" xfId="4310" xr:uid="{00000000-0005-0000-0000-0000D0100000}"/>
    <cellStyle name="Percent 26 3" xfId="4311" xr:uid="{00000000-0005-0000-0000-0000D1100000}"/>
    <cellStyle name="Percent 26 4" xfId="4312" xr:uid="{00000000-0005-0000-0000-0000D2100000}"/>
    <cellStyle name="Percent 26 5" xfId="4313" xr:uid="{00000000-0005-0000-0000-0000D3100000}"/>
    <cellStyle name="Percent 26 6" xfId="4314" xr:uid="{00000000-0005-0000-0000-0000D4100000}"/>
    <cellStyle name="Percent 26 7" xfId="4315" xr:uid="{00000000-0005-0000-0000-0000D5100000}"/>
    <cellStyle name="Percent 26 7 2" xfId="4316" xr:uid="{00000000-0005-0000-0000-0000D6100000}"/>
    <cellStyle name="Percent 26 7 3" xfId="4317" xr:uid="{00000000-0005-0000-0000-0000D7100000}"/>
    <cellStyle name="Percent 27" xfId="4318" xr:uid="{00000000-0005-0000-0000-0000D8100000}"/>
    <cellStyle name="Percent 3" xfId="29" xr:uid="{00000000-0005-0000-0000-0000D9100000}"/>
    <cellStyle name="Percent 3 10" xfId="4320" xr:uid="{00000000-0005-0000-0000-0000DA100000}"/>
    <cellStyle name="Percent 3 10 10" xfId="4321" xr:uid="{00000000-0005-0000-0000-0000DB100000}"/>
    <cellStyle name="Percent 3 10 11" xfId="4322" xr:uid="{00000000-0005-0000-0000-0000DC100000}"/>
    <cellStyle name="Percent 3 10 12" xfId="4323" xr:uid="{00000000-0005-0000-0000-0000DD100000}"/>
    <cellStyle name="Percent 3 10 13" xfId="4324" xr:uid="{00000000-0005-0000-0000-0000DE100000}"/>
    <cellStyle name="Percent 3 10 14" xfId="4325" xr:uid="{00000000-0005-0000-0000-0000DF100000}"/>
    <cellStyle name="Percent 3 10 15" xfId="4326" xr:uid="{00000000-0005-0000-0000-0000E0100000}"/>
    <cellStyle name="Percent 3 10 2" xfId="4327" xr:uid="{00000000-0005-0000-0000-0000E1100000}"/>
    <cellStyle name="Percent 3 10 3" xfId="4328" xr:uid="{00000000-0005-0000-0000-0000E2100000}"/>
    <cellStyle name="Percent 3 10 4" xfId="4329" xr:uid="{00000000-0005-0000-0000-0000E3100000}"/>
    <cellStyle name="Percent 3 10 5" xfId="4330" xr:uid="{00000000-0005-0000-0000-0000E4100000}"/>
    <cellStyle name="Percent 3 10 6" xfId="4331" xr:uid="{00000000-0005-0000-0000-0000E5100000}"/>
    <cellStyle name="Percent 3 10 7" xfId="4332" xr:uid="{00000000-0005-0000-0000-0000E6100000}"/>
    <cellStyle name="Percent 3 10 8" xfId="4333" xr:uid="{00000000-0005-0000-0000-0000E7100000}"/>
    <cellStyle name="Percent 3 10 9" xfId="4334" xr:uid="{00000000-0005-0000-0000-0000E8100000}"/>
    <cellStyle name="Percent 3 11" xfId="4335" xr:uid="{00000000-0005-0000-0000-0000E9100000}"/>
    <cellStyle name="Percent 3 12" xfId="4336" xr:uid="{00000000-0005-0000-0000-0000EA100000}"/>
    <cellStyle name="Percent 3 13" xfId="4337" xr:uid="{00000000-0005-0000-0000-0000EB100000}"/>
    <cellStyle name="Percent 3 14" xfId="4338" xr:uid="{00000000-0005-0000-0000-0000EC100000}"/>
    <cellStyle name="Percent 3 15" xfId="4339" xr:uid="{00000000-0005-0000-0000-0000ED100000}"/>
    <cellStyle name="Percent 3 16" xfId="4340" xr:uid="{00000000-0005-0000-0000-0000EE100000}"/>
    <cellStyle name="Percent 3 17" xfId="4341" xr:uid="{00000000-0005-0000-0000-0000EF100000}"/>
    <cellStyle name="Percent 3 18" xfId="4342" xr:uid="{00000000-0005-0000-0000-0000F0100000}"/>
    <cellStyle name="Percent 3 19" xfId="4343" xr:uid="{00000000-0005-0000-0000-0000F1100000}"/>
    <cellStyle name="Percent 3 2" xfId="4344" xr:uid="{00000000-0005-0000-0000-0000F2100000}"/>
    <cellStyle name="Percent 3 2 10" xfId="4345" xr:uid="{00000000-0005-0000-0000-0000F3100000}"/>
    <cellStyle name="Percent 3 2 11" xfId="4346" xr:uid="{00000000-0005-0000-0000-0000F4100000}"/>
    <cellStyle name="Percent 3 2 12" xfId="4347" xr:uid="{00000000-0005-0000-0000-0000F5100000}"/>
    <cellStyle name="Percent 3 2 13" xfId="4348" xr:uid="{00000000-0005-0000-0000-0000F6100000}"/>
    <cellStyle name="Percent 3 2 14" xfId="4349" xr:uid="{00000000-0005-0000-0000-0000F7100000}"/>
    <cellStyle name="Percent 3 2 15" xfId="4350" xr:uid="{00000000-0005-0000-0000-0000F8100000}"/>
    <cellStyle name="Percent 3 2 2" xfId="4351" xr:uid="{00000000-0005-0000-0000-0000F9100000}"/>
    <cellStyle name="Percent 3 2 2 2" xfId="4352" xr:uid="{00000000-0005-0000-0000-0000FA100000}"/>
    <cellStyle name="Percent 3 2 2 3" xfId="4353" xr:uid="{00000000-0005-0000-0000-0000FB100000}"/>
    <cellStyle name="Percent 3 2 3" xfId="4354" xr:uid="{00000000-0005-0000-0000-0000FC100000}"/>
    <cellStyle name="Percent 3 2 3 2" xfId="4355" xr:uid="{00000000-0005-0000-0000-0000FD100000}"/>
    <cellStyle name="Percent 3 2 4" xfId="4356" xr:uid="{00000000-0005-0000-0000-0000FE100000}"/>
    <cellStyle name="Percent 3 2 5" xfId="4357" xr:uid="{00000000-0005-0000-0000-0000FF100000}"/>
    <cellStyle name="Percent 3 2 6" xfId="4358" xr:uid="{00000000-0005-0000-0000-000000110000}"/>
    <cellStyle name="Percent 3 2 7" xfId="4359" xr:uid="{00000000-0005-0000-0000-000001110000}"/>
    <cellStyle name="Percent 3 2 8" xfId="4360" xr:uid="{00000000-0005-0000-0000-000002110000}"/>
    <cellStyle name="Percent 3 2 9" xfId="4361" xr:uid="{00000000-0005-0000-0000-000003110000}"/>
    <cellStyle name="Percent 3 20" xfId="4362" xr:uid="{00000000-0005-0000-0000-000004110000}"/>
    <cellStyle name="Percent 3 21" xfId="4363" xr:uid="{00000000-0005-0000-0000-000005110000}"/>
    <cellStyle name="Percent 3 22" xfId="4364" xr:uid="{00000000-0005-0000-0000-000006110000}"/>
    <cellStyle name="Percent 3 23" xfId="4365" xr:uid="{00000000-0005-0000-0000-000007110000}"/>
    <cellStyle name="Percent 3 24" xfId="4366" xr:uid="{00000000-0005-0000-0000-000008110000}"/>
    <cellStyle name="Percent 3 25" xfId="4367" xr:uid="{00000000-0005-0000-0000-000009110000}"/>
    <cellStyle name="Percent 3 26" xfId="4368" xr:uid="{00000000-0005-0000-0000-00000A110000}"/>
    <cellStyle name="Percent 3 27" xfId="4369" xr:uid="{00000000-0005-0000-0000-00000B110000}"/>
    <cellStyle name="Percent 3 28" xfId="4370" xr:uid="{00000000-0005-0000-0000-00000C110000}"/>
    <cellStyle name="Percent 3 29" xfId="4319" xr:uid="{00000000-0005-0000-0000-00000D110000}"/>
    <cellStyle name="Percent 3 3" xfId="4371" xr:uid="{00000000-0005-0000-0000-00000E110000}"/>
    <cellStyle name="Percent 3 3 10" xfId="4372" xr:uid="{00000000-0005-0000-0000-00000F110000}"/>
    <cellStyle name="Percent 3 3 11" xfId="4373" xr:uid="{00000000-0005-0000-0000-000010110000}"/>
    <cellStyle name="Percent 3 3 12" xfId="4374" xr:uid="{00000000-0005-0000-0000-000011110000}"/>
    <cellStyle name="Percent 3 3 13" xfId="4375" xr:uid="{00000000-0005-0000-0000-000012110000}"/>
    <cellStyle name="Percent 3 3 14" xfId="4376" xr:uid="{00000000-0005-0000-0000-000013110000}"/>
    <cellStyle name="Percent 3 3 15" xfId="4377" xr:uid="{00000000-0005-0000-0000-000014110000}"/>
    <cellStyle name="Percent 3 3 2" xfId="4378" xr:uid="{00000000-0005-0000-0000-000015110000}"/>
    <cellStyle name="Percent 3 3 3" xfId="4379" xr:uid="{00000000-0005-0000-0000-000016110000}"/>
    <cellStyle name="Percent 3 3 3 2" xfId="4380" xr:uid="{00000000-0005-0000-0000-000017110000}"/>
    <cellStyle name="Percent 3 3 3 3" xfId="4381" xr:uid="{00000000-0005-0000-0000-000018110000}"/>
    <cellStyle name="Percent 3 3 3 3 2" xfId="4382" xr:uid="{00000000-0005-0000-0000-000019110000}"/>
    <cellStyle name="Percent 3 3 3 3 3" xfId="4383" xr:uid="{00000000-0005-0000-0000-00001A110000}"/>
    <cellStyle name="Percent 3 3 3 3 4" xfId="4384" xr:uid="{00000000-0005-0000-0000-00001B110000}"/>
    <cellStyle name="Percent 3 3 4" xfId="4385" xr:uid="{00000000-0005-0000-0000-00001C110000}"/>
    <cellStyle name="Percent 3 3 4 2" xfId="4386" xr:uid="{00000000-0005-0000-0000-00001D110000}"/>
    <cellStyle name="Percent 3 3 5" xfId="4387" xr:uid="{00000000-0005-0000-0000-00001E110000}"/>
    <cellStyle name="Percent 3 3 6" xfId="4388" xr:uid="{00000000-0005-0000-0000-00001F110000}"/>
    <cellStyle name="Percent 3 3 7" xfId="4389" xr:uid="{00000000-0005-0000-0000-000020110000}"/>
    <cellStyle name="Percent 3 3 8" xfId="4390" xr:uid="{00000000-0005-0000-0000-000021110000}"/>
    <cellStyle name="Percent 3 3 9" xfId="4391" xr:uid="{00000000-0005-0000-0000-000022110000}"/>
    <cellStyle name="Percent 3 4" xfId="4392" xr:uid="{00000000-0005-0000-0000-000023110000}"/>
    <cellStyle name="Percent 3 4 10" xfId="4393" xr:uid="{00000000-0005-0000-0000-000024110000}"/>
    <cellStyle name="Percent 3 4 11" xfId="4394" xr:uid="{00000000-0005-0000-0000-000025110000}"/>
    <cellStyle name="Percent 3 4 12" xfId="4395" xr:uid="{00000000-0005-0000-0000-000026110000}"/>
    <cellStyle name="Percent 3 4 13" xfId="4396" xr:uid="{00000000-0005-0000-0000-000027110000}"/>
    <cellStyle name="Percent 3 4 14" xfId="4397" xr:uid="{00000000-0005-0000-0000-000028110000}"/>
    <cellStyle name="Percent 3 4 15" xfId="4398" xr:uid="{00000000-0005-0000-0000-000029110000}"/>
    <cellStyle name="Percent 3 4 2" xfId="4399" xr:uid="{00000000-0005-0000-0000-00002A110000}"/>
    <cellStyle name="Percent 3 4 3" xfId="4400" xr:uid="{00000000-0005-0000-0000-00002B110000}"/>
    <cellStyle name="Percent 3 4 4" xfId="4401" xr:uid="{00000000-0005-0000-0000-00002C110000}"/>
    <cellStyle name="Percent 3 4 5" xfId="4402" xr:uid="{00000000-0005-0000-0000-00002D110000}"/>
    <cellStyle name="Percent 3 4 6" xfId="4403" xr:uid="{00000000-0005-0000-0000-00002E110000}"/>
    <cellStyle name="Percent 3 4 7" xfId="4404" xr:uid="{00000000-0005-0000-0000-00002F110000}"/>
    <cellStyle name="Percent 3 4 8" xfId="4405" xr:uid="{00000000-0005-0000-0000-000030110000}"/>
    <cellStyle name="Percent 3 4 9" xfId="4406" xr:uid="{00000000-0005-0000-0000-000031110000}"/>
    <cellStyle name="Percent 3 5" xfId="4407" xr:uid="{00000000-0005-0000-0000-000032110000}"/>
    <cellStyle name="Percent 3 5 10" xfId="4408" xr:uid="{00000000-0005-0000-0000-000033110000}"/>
    <cellStyle name="Percent 3 5 11" xfId="4409" xr:uid="{00000000-0005-0000-0000-000034110000}"/>
    <cellStyle name="Percent 3 5 12" xfId="4410" xr:uid="{00000000-0005-0000-0000-000035110000}"/>
    <cellStyle name="Percent 3 5 13" xfId="4411" xr:uid="{00000000-0005-0000-0000-000036110000}"/>
    <cellStyle name="Percent 3 5 14" xfId="4412" xr:uid="{00000000-0005-0000-0000-000037110000}"/>
    <cellStyle name="Percent 3 5 15" xfId="4413" xr:uid="{00000000-0005-0000-0000-000038110000}"/>
    <cellStyle name="Percent 3 5 16" xfId="4414" xr:uid="{00000000-0005-0000-0000-000039110000}"/>
    <cellStyle name="Percent 3 5 17" xfId="4415" xr:uid="{00000000-0005-0000-0000-00003A110000}"/>
    <cellStyle name="Percent 3 5 2" xfId="4416" xr:uid="{00000000-0005-0000-0000-00003B110000}"/>
    <cellStyle name="Percent 3 5 3" xfId="4417" xr:uid="{00000000-0005-0000-0000-00003C110000}"/>
    <cellStyle name="Percent 3 5 4" xfId="4418" xr:uid="{00000000-0005-0000-0000-00003D110000}"/>
    <cellStyle name="Percent 3 5 5" xfId="4419" xr:uid="{00000000-0005-0000-0000-00003E110000}"/>
    <cellStyle name="Percent 3 5 6" xfId="4420" xr:uid="{00000000-0005-0000-0000-00003F110000}"/>
    <cellStyle name="Percent 3 5 7" xfId="4421" xr:uid="{00000000-0005-0000-0000-000040110000}"/>
    <cellStyle name="Percent 3 5 8" xfId="4422" xr:uid="{00000000-0005-0000-0000-000041110000}"/>
    <cellStyle name="Percent 3 5 9" xfId="4423" xr:uid="{00000000-0005-0000-0000-000042110000}"/>
    <cellStyle name="Percent 3 6" xfId="4424" xr:uid="{00000000-0005-0000-0000-000043110000}"/>
    <cellStyle name="Percent 3 6 10" xfId="4425" xr:uid="{00000000-0005-0000-0000-000044110000}"/>
    <cellStyle name="Percent 3 6 11" xfId="4426" xr:uid="{00000000-0005-0000-0000-000045110000}"/>
    <cellStyle name="Percent 3 6 12" xfId="4427" xr:uid="{00000000-0005-0000-0000-000046110000}"/>
    <cellStyle name="Percent 3 6 13" xfId="4428" xr:uid="{00000000-0005-0000-0000-000047110000}"/>
    <cellStyle name="Percent 3 6 14" xfId="4429" xr:uid="{00000000-0005-0000-0000-000048110000}"/>
    <cellStyle name="Percent 3 6 15" xfId="4430" xr:uid="{00000000-0005-0000-0000-000049110000}"/>
    <cellStyle name="Percent 3 6 2" xfId="4431" xr:uid="{00000000-0005-0000-0000-00004A110000}"/>
    <cellStyle name="Percent 3 6 3" xfId="4432" xr:uid="{00000000-0005-0000-0000-00004B110000}"/>
    <cellStyle name="Percent 3 6 4" xfId="4433" xr:uid="{00000000-0005-0000-0000-00004C110000}"/>
    <cellStyle name="Percent 3 6 5" xfId="4434" xr:uid="{00000000-0005-0000-0000-00004D110000}"/>
    <cellStyle name="Percent 3 6 6" xfId="4435" xr:uid="{00000000-0005-0000-0000-00004E110000}"/>
    <cellStyle name="Percent 3 6 7" xfId="4436" xr:uid="{00000000-0005-0000-0000-00004F110000}"/>
    <cellStyle name="Percent 3 6 8" xfId="4437" xr:uid="{00000000-0005-0000-0000-000050110000}"/>
    <cellStyle name="Percent 3 6 9" xfId="4438" xr:uid="{00000000-0005-0000-0000-000051110000}"/>
    <cellStyle name="Percent 3 7" xfId="4439" xr:uid="{00000000-0005-0000-0000-000052110000}"/>
    <cellStyle name="Percent 3 7 10" xfId="4440" xr:uid="{00000000-0005-0000-0000-000053110000}"/>
    <cellStyle name="Percent 3 7 11" xfId="4441" xr:uid="{00000000-0005-0000-0000-000054110000}"/>
    <cellStyle name="Percent 3 7 12" xfId="4442" xr:uid="{00000000-0005-0000-0000-000055110000}"/>
    <cellStyle name="Percent 3 7 13" xfId="4443" xr:uid="{00000000-0005-0000-0000-000056110000}"/>
    <cellStyle name="Percent 3 7 14" xfId="4444" xr:uid="{00000000-0005-0000-0000-000057110000}"/>
    <cellStyle name="Percent 3 7 15" xfId="4445" xr:uid="{00000000-0005-0000-0000-000058110000}"/>
    <cellStyle name="Percent 3 7 2" xfId="4446" xr:uid="{00000000-0005-0000-0000-000059110000}"/>
    <cellStyle name="Percent 3 7 3" xfId="4447" xr:uid="{00000000-0005-0000-0000-00005A110000}"/>
    <cellStyle name="Percent 3 7 4" xfId="4448" xr:uid="{00000000-0005-0000-0000-00005B110000}"/>
    <cellStyle name="Percent 3 7 5" xfId="4449" xr:uid="{00000000-0005-0000-0000-00005C110000}"/>
    <cellStyle name="Percent 3 7 6" xfId="4450" xr:uid="{00000000-0005-0000-0000-00005D110000}"/>
    <cellStyle name="Percent 3 7 7" xfId="4451" xr:uid="{00000000-0005-0000-0000-00005E110000}"/>
    <cellStyle name="Percent 3 7 8" xfId="4452" xr:uid="{00000000-0005-0000-0000-00005F110000}"/>
    <cellStyle name="Percent 3 7 9" xfId="4453" xr:uid="{00000000-0005-0000-0000-000060110000}"/>
    <cellStyle name="Percent 3 8" xfId="4454" xr:uid="{00000000-0005-0000-0000-000061110000}"/>
    <cellStyle name="Percent 3 8 10" xfId="4455" xr:uid="{00000000-0005-0000-0000-000062110000}"/>
    <cellStyle name="Percent 3 8 11" xfId="4456" xr:uid="{00000000-0005-0000-0000-000063110000}"/>
    <cellStyle name="Percent 3 8 12" xfId="4457" xr:uid="{00000000-0005-0000-0000-000064110000}"/>
    <cellStyle name="Percent 3 8 13" xfId="4458" xr:uid="{00000000-0005-0000-0000-000065110000}"/>
    <cellStyle name="Percent 3 8 14" xfId="4459" xr:uid="{00000000-0005-0000-0000-000066110000}"/>
    <cellStyle name="Percent 3 8 15" xfId="4460" xr:uid="{00000000-0005-0000-0000-000067110000}"/>
    <cellStyle name="Percent 3 8 2" xfId="4461" xr:uid="{00000000-0005-0000-0000-000068110000}"/>
    <cellStyle name="Percent 3 8 3" xfId="4462" xr:uid="{00000000-0005-0000-0000-000069110000}"/>
    <cellStyle name="Percent 3 8 4" xfId="4463" xr:uid="{00000000-0005-0000-0000-00006A110000}"/>
    <cellStyle name="Percent 3 8 5" xfId="4464" xr:uid="{00000000-0005-0000-0000-00006B110000}"/>
    <cellStyle name="Percent 3 8 6" xfId="4465" xr:uid="{00000000-0005-0000-0000-00006C110000}"/>
    <cellStyle name="Percent 3 8 7" xfId="4466" xr:uid="{00000000-0005-0000-0000-00006D110000}"/>
    <cellStyle name="Percent 3 8 8" xfId="4467" xr:uid="{00000000-0005-0000-0000-00006E110000}"/>
    <cellStyle name="Percent 3 8 9" xfId="4468" xr:uid="{00000000-0005-0000-0000-00006F110000}"/>
    <cellStyle name="Percent 3 9" xfId="4469" xr:uid="{00000000-0005-0000-0000-000070110000}"/>
    <cellStyle name="Percent 3 9 10" xfId="4470" xr:uid="{00000000-0005-0000-0000-000071110000}"/>
    <cellStyle name="Percent 3 9 11" xfId="4471" xr:uid="{00000000-0005-0000-0000-000072110000}"/>
    <cellStyle name="Percent 3 9 12" xfId="4472" xr:uid="{00000000-0005-0000-0000-000073110000}"/>
    <cellStyle name="Percent 3 9 13" xfId="4473" xr:uid="{00000000-0005-0000-0000-000074110000}"/>
    <cellStyle name="Percent 3 9 14" xfId="4474" xr:uid="{00000000-0005-0000-0000-000075110000}"/>
    <cellStyle name="Percent 3 9 15" xfId="4475" xr:uid="{00000000-0005-0000-0000-000076110000}"/>
    <cellStyle name="Percent 3 9 16" xfId="4476" xr:uid="{00000000-0005-0000-0000-000077110000}"/>
    <cellStyle name="Percent 3 9 2" xfId="4477" xr:uid="{00000000-0005-0000-0000-000078110000}"/>
    <cellStyle name="Percent 3 9 3" xfId="4478" xr:uid="{00000000-0005-0000-0000-000079110000}"/>
    <cellStyle name="Percent 3 9 4" xfId="4479" xr:uid="{00000000-0005-0000-0000-00007A110000}"/>
    <cellStyle name="Percent 3 9 5" xfId="4480" xr:uid="{00000000-0005-0000-0000-00007B110000}"/>
    <cellStyle name="Percent 3 9 6" xfId="4481" xr:uid="{00000000-0005-0000-0000-00007C110000}"/>
    <cellStyle name="Percent 3 9 7" xfId="4482" xr:uid="{00000000-0005-0000-0000-00007D110000}"/>
    <cellStyle name="Percent 3 9 8" xfId="4483" xr:uid="{00000000-0005-0000-0000-00007E110000}"/>
    <cellStyle name="Percent 3 9 9" xfId="4484" xr:uid="{00000000-0005-0000-0000-00007F110000}"/>
    <cellStyle name="Percent 31" xfId="4485" xr:uid="{00000000-0005-0000-0000-000080110000}"/>
    <cellStyle name="Percent 4" xfId="32" xr:uid="{00000000-0005-0000-0000-000081110000}"/>
    <cellStyle name="Percent 4 10" xfId="4487" xr:uid="{00000000-0005-0000-0000-000082110000}"/>
    <cellStyle name="Percent 4 11" xfId="4488" xr:uid="{00000000-0005-0000-0000-000083110000}"/>
    <cellStyle name="Percent 4 12" xfId="4489" xr:uid="{00000000-0005-0000-0000-000084110000}"/>
    <cellStyle name="Percent 4 13" xfId="4490" xr:uid="{00000000-0005-0000-0000-000085110000}"/>
    <cellStyle name="Percent 4 14" xfId="4491" xr:uid="{00000000-0005-0000-0000-000086110000}"/>
    <cellStyle name="Percent 4 14 2" xfId="4492" xr:uid="{00000000-0005-0000-0000-000087110000}"/>
    <cellStyle name="Percent 4 15" xfId="4493" xr:uid="{00000000-0005-0000-0000-000088110000}"/>
    <cellStyle name="Percent 4 16" xfId="4494" xr:uid="{00000000-0005-0000-0000-000089110000}"/>
    <cellStyle name="Percent 4 17" xfId="4495" xr:uid="{00000000-0005-0000-0000-00008A110000}"/>
    <cellStyle name="Percent 4 18" xfId="4496" xr:uid="{00000000-0005-0000-0000-00008B110000}"/>
    <cellStyle name="Percent 4 19" xfId="4497" xr:uid="{00000000-0005-0000-0000-00008C110000}"/>
    <cellStyle name="Percent 4 2" xfId="41" xr:uid="{00000000-0005-0000-0000-00008D110000}"/>
    <cellStyle name="Percent 4 2 2" xfId="4499" xr:uid="{00000000-0005-0000-0000-00008E110000}"/>
    <cellStyle name="Percent 4 2 3" xfId="4500" xr:uid="{00000000-0005-0000-0000-00008F110000}"/>
    <cellStyle name="Percent 4 2 4" xfId="4501" xr:uid="{00000000-0005-0000-0000-000090110000}"/>
    <cellStyle name="Percent 4 2 4 2" xfId="4502" xr:uid="{00000000-0005-0000-0000-000091110000}"/>
    <cellStyle name="Percent 4 2 4 3" xfId="4503" xr:uid="{00000000-0005-0000-0000-000092110000}"/>
    <cellStyle name="Percent 4 2 5" xfId="4504" xr:uid="{00000000-0005-0000-0000-000093110000}"/>
    <cellStyle name="Percent 4 2 6" xfId="4505" xr:uid="{00000000-0005-0000-0000-000094110000}"/>
    <cellStyle name="Percent 4 2 7" xfId="4506" xr:uid="{00000000-0005-0000-0000-000095110000}"/>
    <cellStyle name="Percent 4 2 8" xfId="4507" xr:uid="{00000000-0005-0000-0000-000096110000}"/>
    <cellStyle name="Percent 4 2 9" xfId="4498" xr:uid="{00000000-0005-0000-0000-000097110000}"/>
    <cellStyle name="Percent 4 20" xfId="4508" xr:uid="{00000000-0005-0000-0000-000098110000}"/>
    <cellStyle name="Percent 4 21" xfId="4509" xr:uid="{00000000-0005-0000-0000-000099110000}"/>
    <cellStyle name="Percent 4 22" xfId="4510" xr:uid="{00000000-0005-0000-0000-00009A110000}"/>
    <cellStyle name="Percent 4 23" xfId="4511" xr:uid="{00000000-0005-0000-0000-00009B110000}"/>
    <cellStyle name="Percent 4 24" xfId="4512" xr:uid="{00000000-0005-0000-0000-00009C110000}"/>
    <cellStyle name="Percent 4 25" xfId="4513" xr:uid="{00000000-0005-0000-0000-00009D110000}"/>
    <cellStyle name="Percent 4 26" xfId="4514" xr:uid="{00000000-0005-0000-0000-00009E110000}"/>
    <cellStyle name="Percent 4 27" xfId="4515" xr:uid="{00000000-0005-0000-0000-00009F110000}"/>
    <cellStyle name="Percent 4 28" xfId="4516" xr:uid="{00000000-0005-0000-0000-0000A0110000}"/>
    <cellStyle name="Percent 4 29" xfId="4517" xr:uid="{00000000-0005-0000-0000-0000A1110000}"/>
    <cellStyle name="Percent 4 29 2" xfId="4518" xr:uid="{00000000-0005-0000-0000-0000A2110000}"/>
    <cellStyle name="Percent 4 29 2 2" xfId="4519" xr:uid="{00000000-0005-0000-0000-0000A3110000}"/>
    <cellStyle name="Percent 4 29 3" xfId="4520" xr:uid="{00000000-0005-0000-0000-0000A4110000}"/>
    <cellStyle name="Percent 4 3" xfId="4521" xr:uid="{00000000-0005-0000-0000-0000A5110000}"/>
    <cellStyle name="Percent 4 3 2" xfId="4522" xr:uid="{00000000-0005-0000-0000-0000A6110000}"/>
    <cellStyle name="Percent 4 3 3" xfId="4523" xr:uid="{00000000-0005-0000-0000-0000A7110000}"/>
    <cellStyle name="Percent 4 3 4" xfId="4524" xr:uid="{00000000-0005-0000-0000-0000A8110000}"/>
    <cellStyle name="Percent 4 3 5" xfId="4525" xr:uid="{00000000-0005-0000-0000-0000A9110000}"/>
    <cellStyle name="Percent 4 3 6" xfId="4526" xr:uid="{00000000-0005-0000-0000-0000AA110000}"/>
    <cellStyle name="Percent 4 3 7" xfId="4527" xr:uid="{00000000-0005-0000-0000-0000AB110000}"/>
    <cellStyle name="Percent 4 3 8" xfId="4528" xr:uid="{00000000-0005-0000-0000-0000AC110000}"/>
    <cellStyle name="Percent 4 30" xfId="4529" xr:uid="{00000000-0005-0000-0000-0000AD110000}"/>
    <cellStyle name="Percent 4 30 2" xfId="4530" xr:uid="{00000000-0005-0000-0000-0000AE110000}"/>
    <cellStyle name="Percent 4 31" xfId="4531" xr:uid="{00000000-0005-0000-0000-0000AF110000}"/>
    <cellStyle name="Percent 4 32" xfId="4486" xr:uid="{00000000-0005-0000-0000-0000B0110000}"/>
    <cellStyle name="Percent 4 4" xfId="4532" xr:uid="{00000000-0005-0000-0000-0000B1110000}"/>
    <cellStyle name="Percent 4 4 2" xfId="4533" xr:uid="{00000000-0005-0000-0000-0000B2110000}"/>
    <cellStyle name="Percent 4 4 3" xfId="4534" xr:uid="{00000000-0005-0000-0000-0000B3110000}"/>
    <cellStyle name="Percent 4 4 4" xfId="4535" xr:uid="{00000000-0005-0000-0000-0000B4110000}"/>
    <cellStyle name="Percent 4 4 5" xfId="4536" xr:uid="{00000000-0005-0000-0000-0000B5110000}"/>
    <cellStyle name="Percent 4 4 6" xfId="4537" xr:uid="{00000000-0005-0000-0000-0000B6110000}"/>
    <cellStyle name="Percent 4 4 7" xfId="4538" xr:uid="{00000000-0005-0000-0000-0000B7110000}"/>
    <cellStyle name="Percent 4 4 8" xfId="4539" xr:uid="{00000000-0005-0000-0000-0000B8110000}"/>
    <cellStyle name="Percent 4 4 9" xfId="4540" xr:uid="{00000000-0005-0000-0000-0000B9110000}"/>
    <cellStyle name="Percent 4 5" xfId="4541" xr:uid="{00000000-0005-0000-0000-0000BA110000}"/>
    <cellStyle name="Percent 4 5 2" xfId="4542" xr:uid="{00000000-0005-0000-0000-0000BB110000}"/>
    <cellStyle name="Percent 4 5 3" xfId="4543" xr:uid="{00000000-0005-0000-0000-0000BC110000}"/>
    <cellStyle name="Percent 4 5 4" xfId="4544" xr:uid="{00000000-0005-0000-0000-0000BD110000}"/>
    <cellStyle name="Percent 4 5 5" xfId="4545" xr:uid="{00000000-0005-0000-0000-0000BE110000}"/>
    <cellStyle name="Percent 4 5 6" xfId="4546" xr:uid="{00000000-0005-0000-0000-0000BF110000}"/>
    <cellStyle name="Percent 4 5 7" xfId="4547" xr:uid="{00000000-0005-0000-0000-0000C0110000}"/>
    <cellStyle name="Percent 4 5 8" xfId="4548" xr:uid="{00000000-0005-0000-0000-0000C1110000}"/>
    <cellStyle name="Percent 4 5 9" xfId="4549" xr:uid="{00000000-0005-0000-0000-0000C2110000}"/>
    <cellStyle name="Percent 4 6" xfId="4550" xr:uid="{00000000-0005-0000-0000-0000C3110000}"/>
    <cellStyle name="Percent 4 6 2" xfId="4551" xr:uid="{00000000-0005-0000-0000-0000C4110000}"/>
    <cellStyle name="Percent 4 6 3" xfId="4552" xr:uid="{00000000-0005-0000-0000-0000C5110000}"/>
    <cellStyle name="Percent 4 6 4" xfId="4553" xr:uid="{00000000-0005-0000-0000-0000C6110000}"/>
    <cellStyle name="Percent 4 6 5" xfId="4554" xr:uid="{00000000-0005-0000-0000-0000C7110000}"/>
    <cellStyle name="Percent 4 6 6" xfId="4555" xr:uid="{00000000-0005-0000-0000-0000C8110000}"/>
    <cellStyle name="Percent 4 6 7" xfId="4556" xr:uid="{00000000-0005-0000-0000-0000C9110000}"/>
    <cellStyle name="Percent 4 6 8" xfId="4557" xr:uid="{00000000-0005-0000-0000-0000CA110000}"/>
    <cellStyle name="Percent 4 7" xfId="4558" xr:uid="{00000000-0005-0000-0000-0000CB110000}"/>
    <cellStyle name="Percent 4 8" xfId="4559" xr:uid="{00000000-0005-0000-0000-0000CC110000}"/>
    <cellStyle name="Percent 4 9" xfId="4560" xr:uid="{00000000-0005-0000-0000-0000CD110000}"/>
    <cellStyle name="Percent 5" xfId="34" xr:uid="{00000000-0005-0000-0000-0000CE110000}"/>
    <cellStyle name="Percent 5 2" xfId="43" xr:uid="{00000000-0005-0000-0000-0000CF110000}"/>
    <cellStyle name="Percent 5 2 2" xfId="4562" xr:uid="{00000000-0005-0000-0000-0000D0110000}"/>
    <cellStyle name="Percent 5 3" xfId="4563" xr:uid="{00000000-0005-0000-0000-0000D1110000}"/>
    <cellStyle name="Percent 5 4" xfId="4564" xr:uid="{00000000-0005-0000-0000-0000D2110000}"/>
    <cellStyle name="Percent 5 5" xfId="4565" xr:uid="{00000000-0005-0000-0000-0000D3110000}"/>
    <cellStyle name="Percent 5 6" xfId="4566" xr:uid="{00000000-0005-0000-0000-0000D4110000}"/>
    <cellStyle name="Percent 5 7" xfId="4567" xr:uid="{00000000-0005-0000-0000-0000D5110000}"/>
    <cellStyle name="Percent 5 8" xfId="4568" xr:uid="{00000000-0005-0000-0000-0000D6110000}"/>
    <cellStyle name="Percent 5 9" xfId="4561" xr:uid="{00000000-0005-0000-0000-0000D7110000}"/>
    <cellStyle name="Percent 6" xfId="30" xr:uid="{00000000-0005-0000-0000-0000D8110000}"/>
    <cellStyle name="Percent 6 2" xfId="4570" xr:uid="{00000000-0005-0000-0000-0000D9110000}"/>
    <cellStyle name="Percent 6 3" xfId="4571" xr:uid="{00000000-0005-0000-0000-0000DA110000}"/>
    <cellStyle name="Percent 6 4" xfId="4572" xr:uid="{00000000-0005-0000-0000-0000DB110000}"/>
    <cellStyle name="Percent 6 5" xfId="4573" xr:uid="{00000000-0005-0000-0000-0000DC110000}"/>
    <cellStyle name="Percent 6 6" xfId="4574" xr:uid="{00000000-0005-0000-0000-0000DD110000}"/>
    <cellStyle name="Percent 6 7" xfId="4575" xr:uid="{00000000-0005-0000-0000-0000DE110000}"/>
    <cellStyle name="Percent 6 8" xfId="4576" xr:uid="{00000000-0005-0000-0000-0000DF110000}"/>
    <cellStyle name="Percent 6 9" xfId="4569" xr:uid="{00000000-0005-0000-0000-0000E0110000}"/>
    <cellStyle name="Percent 7" xfId="4577" xr:uid="{00000000-0005-0000-0000-0000E1110000}"/>
    <cellStyle name="Percent 7 2" xfId="4578" xr:uid="{00000000-0005-0000-0000-0000E2110000}"/>
    <cellStyle name="Percent 7 3" xfId="4579" xr:uid="{00000000-0005-0000-0000-0000E3110000}"/>
    <cellStyle name="Percent 7 4" xfId="4580" xr:uid="{00000000-0005-0000-0000-0000E4110000}"/>
    <cellStyle name="Percent 7 5" xfId="4581" xr:uid="{00000000-0005-0000-0000-0000E5110000}"/>
    <cellStyle name="Percent 7 6" xfId="4582" xr:uid="{00000000-0005-0000-0000-0000E6110000}"/>
    <cellStyle name="Percent 7 7" xfId="4583" xr:uid="{00000000-0005-0000-0000-0000E7110000}"/>
    <cellStyle name="Percent 7 8" xfId="4584" xr:uid="{00000000-0005-0000-0000-0000E8110000}"/>
    <cellStyle name="Percent 8" xfId="4585" xr:uid="{00000000-0005-0000-0000-0000E9110000}"/>
    <cellStyle name="Percent 8 2" xfId="4586" xr:uid="{00000000-0005-0000-0000-0000EA110000}"/>
    <cellStyle name="Percent 8 3" xfId="4587" xr:uid="{00000000-0005-0000-0000-0000EB110000}"/>
    <cellStyle name="Percent 8 4" xfId="4588" xr:uid="{00000000-0005-0000-0000-0000EC110000}"/>
    <cellStyle name="Percent 8 5" xfId="4589" xr:uid="{00000000-0005-0000-0000-0000ED110000}"/>
    <cellStyle name="Percent 8 6" xfId="4590" xr:uid="{00000000-0005-0000-0000-0000EE110000}"/>
    <cellStyle name="Percent 8 7" xfId="4591" xr:uid="{00000000-0005-0000-0000-0000EF110000}"/>
    <cellStyle name="Percent 8 8" xfId="4592" xr:uid="{00000000-0005-0000-0000-0000F0110000}"/>
    <cellStyle name="Percent 9" xfId="4593" xr:uid="{00000000-0005-0000-0000-0000F1110000}"/>
    <cellStyle name="Percent 9 10" xfId="4594" xr:uid="{00000000-0005-0000-0000-0000F2110000}"/>
    <cellStyle name="Percent 9 11" xfId="4595" xr:uid="{00000000-0005-0000-0000-0000F3110000}"/>
    <cellStyle name="Percent 9 12" xfId="4596" xr:uid="{00000000-0005-0000-0000-0000F4110000}"/>
    <cellStyle name="Percent 9 13" xfId="4597" xr:uid="{00000000-0005-0000-0000-0000F5110000}"/>
    <cellStyle name="Percent 9 14" xfId="4598" xr:uid="{00000000-0005-0000-0000-0000F6110000}"/>
    <cellStyle name="Percent 9 15" xfId="4599" xr:uid="{00000000-0005-0000-0000-0000F7110000}"/>
    <cellStyle name="Percent 9 16" xfId="4600" xr:uid="{00000000-0005-0000-0000-0000F8110000}"/>
    <cellStyle name="Percent 9 17" xfId="4601" xr:uid="{00000000-0005-0000-0000-0000F9110000}"/>
    <cellStyle name="Percent 9 18" xfId="4602" xr:uid="{00000000-0005-0000-0000-0000FA110000}"/>
    <cellStyle name="Percent 9 19" xfId="4603" xr:uid="{00000000-0005-0000-0000-0000FB110000}"/>
    <cellStyle name="Percent 9 2" xfId="4604" xr:uid="{00000000-0005-0000-0000-0000FC110000}"/>
    <cellStyle name="Percent 9 2 2" xfId="4605" xr:uid="{00000000-0005-0000-0000-0000FD110000}"/>
    <cellStyle name="Percent 9 2 3" xfId="4606" xr:uid="{00000000-0005-0000-0000-0000FE110000}"/>
    <cellStyle name="Percent 9 20" xfId="4607" xr:uid="{00000000-0005-0000-0000-0000FF110000}"/>
    <cellStyle name="Percent 9 3" xfId="4608" xr:uid="{00000000-0005-0000-0000-000000120000}"/>
    <cellStyle name="Percent 9 3 2" xfId="4609" xr:uid="{00000000-0005-0000-0000-000001120000}"/>
    <cellStyle name="Percent 9 3 3" xfId="4610" xr:uid="{00000000-0005-0000-0000-000002120000}"/>
    <cellStyle name="Percent 9 4" xfId="4611" xr:uid="{00000000-0005-0000-0000-000003120000}"/>
    <cellStyle name="Percent 9 4 2" xfId="4612" xr:uid="{00000000-0005-0000-0000-000004120000}"/>
    <cellStyle name="Percent 9 4 3" xfId="4613" xr:uid="{00000000-0005-0000-0000-000005120000}"/>
    <cellStyle name="Percent 9 5" xfId="4614" xr:uid="{00000000-0005-0000-0000-000006120000}"/>
    <cellStyle name="Percent 9 5 2" xfId="4615" xr:uid="{00000000-0005-0000-0000-000007120000}"/>
    <cellStyle name="Percent 9 5 3" xfId="4616" xr:uid="{00000000-0005-0000-0000-000008120000}"/>
    <cellStyle name="Percent 9 6" xfId="4617" xr:uid="{00000000-0005-0000-0000-000009120000}"/>
    <cellStyle name="Percent 9 6 2" xfId="4618" xr:uid="{00000000-0005-0000-0000-00000A120000}"/>
    <cellStyle name="Percent 9 6 3" xfId="4619" xr:uid="{00000000-0005-0000-0000-00000B120000}"/>
    <cellStyle name="Percent 9 7" xfId="4620" xr:uid="{00000000-0005-0000-0000-00000C120000}"/>
    <cellStyle name="Percent 9 7 2" xfId="4621" xr:uid="{00000000-0005-0000-0000-00000D120000}"/>
    <cellStyle name="Percent 9 7 3" xfId="4622" xr:uid="{00000000-0005-0000-0000-00000E120000}"/>
    <cellStyle name="Percent 9 7 4" xfId="4623" xr:uid="{00000000-0005-0000-0000-00000F120000}"/>
    <cellStyle name="Percent 9 7 5" xfId="4624" xr:uid="{00000000-0005-0000-0000-000010120000}"/>
    <cellStyle name="Percent 9 8" xfId="4625" xr:uid="{00000000-0005-0000-0000-000011120000}"/>
    <cellStyle name="Percent 9 8 2" xfId="4626" xr:uid="{00000000-0005-0000-0000-000012120000}"/>
    <cellStyle name="Percent 9 8 3" xfId="4627" xr:uid="{00000000-0005-0000-0000-000013120000}"/>
    <cellStyle name="Percent 9 9" xfId="4628" xr:uid="{00000000-0005-0000-0000-000014120000}"/>
    <cellStyle name="Percentagem 2 2" xfId="4629" xr:uid="{00000000-0005-0000-0000-000015120000}"/>
    <cellStyle name="Percentagem 2 3" xfId="4630" xr:uid="{00000000-0005-0000-0000-000016120000}"/>
    <cellStyle name="Pilkku_Layo9704" xfId="4631" xr:uid="{00000000-0005-0000-0000-000017120000}"/>
    <cellStyle name="Pyör. luku_Layo9704" xfId="4632" xr:uid="{00000000-0005-0000-0000-000018120000}"/>
    <cellStyle name="Pyör. valuutta_Layo9704" xfId="4633" xr:uid="{00000000-0005-0000-0000-000019120000}"/>
    <cellStyle name="Result" xfId="4634" xr:uid="{00000000-0005-0000-0000-00001A120000}"/>
    <cellStyle name="Result2" xfId="4635" xr:uid="{00000000-0005-0000-0000-00001B120000}"/>
    <cellStyle name="Schlecht" xfId="4636" xr:uid="{00000000-0005-0000-0000-00001C120000}"/>
    <cellStyle name="Shade" xfId="4637" xr:uid="{00000000-0005-0000-0000-00001D120000}"/>
    <cellStyle name="source" xfId="4638" xr:uid="{00000000-0005-0000-0000-00001E120000}"/>
    <cellStyle name="Standaard_Blad1" xfId="4639" xr:uid="{00000000-0005-0000-0000-00001F120000}"/>
    <cellStyle name="Standaard2" xfId="4640" xr:uid="{00000000-0005-0000-0000-000020120000}"/>
    <cellStyle name="Standard 2" xfId="4641" xr:uid="{00000000-0005-0000-0000-000021120000}"/>
    <cellStyle name="Standard 3" xfId="4642" xr:uid="{00000000-0005-0000-0000-000022120000}"/>
    <cellStyle name="Standard_Sce_D_Extraction" xfId="4643" xr:uid="{00000000-0005-0000-0000-000023120000}"/>
    <cellStyle name="Style 1" xfId="4644" xr:uid="{00000000-0005-0000-0000-000024120000}"/>
    <cellStyle name="Style 21" xfId="4645" xr:uid="{00000000-0005-0000-0000-000025120000}"/>
    <cellStyle name="Style 21 2" xfId="4646" xr:uid="{00000000-0005-0000-0000-000026120000}"/>
    <cellStyle name="Style 22" xfId="4647" xr:uid="{00000000-0005-0000-0000-000027120000}"/>
    <cellStyle name="Style 23" xfId="4648" xr:uid="{00000000-0005-0000-0000-000028120000}"/>
    <cellStyle name="Style 24" xfId="4649" xr:uid="{00000000-0005-0000-0000-000029120000}"/>
    <cellStyle name="Style 25" xfId="4650" xr:uid="{00000000-0005-0000-0000-00002A120000}"/>
    <cellStyle name="Style 25 2" xfId="4651" xr:uid="{00000000-0005-0000-0000-00002B120000}"/>
    <cellStyle name="Style 26" xfId="4652" xr:uid="{00000000-0005-0000-0000-00002C120000}"/>
    <cellStyle name="tableau | cellule | normal | decimal 1" xfId="4653" xr:uid="{00000000-0005-0000-0000-00002D120000}"/>
    <cellStyle name="tableau | cellule | normal | pourcentage | decimal 1" xfId="4654" xr:uid="{00000000-0005-0000-0000-00002E120000}"/>
    <cellStyle name="tableau | cellule | total | decimal 1" xfId="4655" xr:uid="{00000000-0005-0000-0000-00002F120000}"/>
    <cellStyle name="tableau | coin superieur gauche" xfId="4656" xr:uid="{00000000-0005-0000-0000-000030120000}"/>
    <cellStyle name="tableau | entete-colonne | series" xfId="4657" xr:uid="{00000000-0005-0000-0000-000031120000}"/>
    <cellStyle name="tableau | entete-ligne | normal" xfId="4658" xr:uid="{00000000-0005-0000-0000-000032120000}"/>
    <cellStyle name="tableau | entete-ligne | total" xfId="4659" xr:uid="{00000000-0005-0000-0000-000033120000}"/>
    <cellStyle name="tableau | ligne-titre | niveau1" xfId="4660" xr:uid="{00000000-0005-0000-0000-000034120000}"/>
    <cellStyle name="tableau | ligne-titre | niveau2" xfId="4661" xr:uid="{00000000-0005-0000-0000-000035120000}"/>
    <cellStyle name="Title 10" xfId="4663" xr:uid="{00000000-0005-0000-0000-000036120000}"/>
    <cellStyle name="Title 11" xfId="4664" xr:uid="{00000000-0005-0000-0000-000037120000}"/>
    <cellStyle name="Title 12" xfId="4665" xr:uid="{00000000-0005-0000-0000-000038120000}"/>
    <cellStyle name="Title 13" xfId="4666" xr:uid="{00000000-0005-0000-0000-000039120000}"/>
    <cellStyle name="Title 14" xfId="4667" xr:uid="{00000000-0005-0000-0000-00003A120000}"/>
    <cellStyle name="Title 15" xfId="4668" xr:uid="{00000000-0005-0000-0000-00003B120000}"/>
    <cellStyle name="Title 16" xfId="4669" xr:uid="{00000000-0005-0000-0000-00003C120000}"/>
    <cellStyle name="Title 17" xfId="4670" xr:uid="{00000000-0005-0000-0000-00003D120000}"/>
    <cellStyle name="Title 18" xfId="4671" xr:uid="{00000000-0005-0000-0000-00003E120000}"/>
    <cellStyle name="Title 19" xfId="4672" xr:uid="{00000000-0005-0000-0000-00003F120000}"/>
    <cellStyle name="Title 2" xfId="4673" xr:uid="{00000000-0005-0000-0000-000040120000}"/>
    <cellStyle name="Title 2 10" xfId="4674" xr:uid="{00000000-0005-0000-0000-000041120000}"/>
    <cellStyle name="Title 2 2" xfId="4675" xr:uid="{00000000-0005-0000-0000-000042120000}"/>
    <cellStyle name="Title 2 2 2" xfId="4676" xr:uid="{00000000-0005-0000-0000-000043120000}"/>
    <cellStyle name="Title 2 3" xfId="4677" xr:uid="{00000000-0005-0000-0000-000044120000}"/>
    <cellStyle name="Title 2 4" xfId="4678" xr:uid="{00000000-0005-0000-0000-000045120000}"/>
    <cellStyle name="Title 2 5" xfId="4679" xr:uid="{00000000-0005-0000-0000-000046120000}"/>
    <cellStyle name="Title 2 6" xfId="4680" xr:uid="{00000000-0005-0000-0000-000047120000}"/>
    <cellStyle name="Title 2 7" xfId="4681" xr:uid="{00000000-0005-0000-0000-000048120000}"/>
    <cellStyle name="Title 2 8" xfId="4682" xr:uid="{00000000-0005-0000-0000-000049120000}"/>
    <cellStyle name="Title 2 9" xfId="4683" xr:uid="{00000000-0005-0000-0000-00004A120000}"/>
    <cellStyle name="Title 20" xfId="4684" xr:uid="{00000000-0005-0000-0000-00004B120000}"/>
    <cellStyle name="Title 21" xfId="4685" xr:uid="{00000000-0005-0000-0000-00004C120000}"/>
    <cellStyle name="Title 22" xfId="4686" xr:uid="{00000000-0005-0000-0000-00004D120000}"/>
    <cellStyle name="Title 23" xfId="4687" xr:uid="{00000000-0005-0000-0000-00004E120000}"/>
    <cellStyle name="Title 24" xfId="4688" xr:uid="{00000000-0005-0000-0000-00004F120000}"/>
    <cellStyle name="Title 25" xfId="4689" xr:uid="{00000000-0005-0000-0000-000050120000}"/>
    <cellStyle name="Title 26" xfId="4690" xr:uid="{00000000-0005-0000-0000-000051120000}"/>
    <cellStyle name="Title 27" xfId="4691" xr:uid="{00000000-0005-0000-0000-000052120000}"/>
    <cellStyle name="Title 28" xfId="4692" xr:uid="{00000000-0005-0000-0000-000053120000}"/>
    <cellStyle name="Title 29" xfId="4693" xr:uid="{00000000-0005-0000-0000-000054120000}"/>
    <cellStyle name="Title 3" xfId="4694" xr:uid="{00000000-0005-0000-0000-000055120000}"/>
    <cellStyle name="Title 3 2" xfId="4695" xr:uid="{00000000-0005-0000-0000-000056120000}"/>
    <cellStyle name="Title 3 3" xfId="4696" xr:uid="{00000000-0005-0000-0000-000057120000}"/>
    <cellStyle name="Title 30" xfId="4697" xr:uid="{00000000-0005-0000-0000-000058120000}"/>
    <cellStyle name="Title 31" xfId="4698" xr:uid="{00000000-0005-0000-0000-000059120000}"/>
    <cellStyle name="Title 32" xfId="4699" xr:uid="{00000000-0005-0000-0000-00005A120000}"/>
    <cellStyle name="Title 33" xfId="4700" xr:uid="{00000000-0005-0000-0000-00005B120000}"/>
    <cellStyle name="Title 34" xfId="4701" xr:uid="{00000000-0005-0000-0000-00005C120000}"/>
    <cellStyle name="Title 35" xfId="4702" xr:uid="{00000000-0005-0000-0000-00005D120000}"/>
    <cellStyle name="Title 36" xfId="4703" xr:uid="{00000000-0005-0000-0000-00005E120000}"/>
    <cellStyle name="Title 37" xfId="4704" xr:uid="{00000000-0005-0000-0000-00005F120000}"/>
    <cellStyle name="Title 38" xfId="4705" xr:uid="{00000000-0005-0000-0000-000060120000}"/>
    <cellStyle name="Title 39" xfId="4706" xr:uid="{00000000-0005-0000-0000-000061120000}"/>
    <cellStyle name="Title 4" xfId="4707" xr:uid="{00000000-0005-0000-0000-000062120000}"/>
    <cellStyle name="Title 40" xfId="4708" xr:uid="{00000000-0005-0000-0000-000063120000}"/>
    <cellStyle name="Title 41" xfId="4709" xr:uid="{00000000-0005-0000-0000-000064120000}"/>
    <cellStyle name="Title 42" xfId="4710" xr:uid="{00000000-0005-0000-0000-000065120000}"/>
    <cellStyle name="Title 43" xfId="4711" xr:uid="{00000000-0005-0000-0000-000066120000}"/>
    <cellStyle name="Title 44" xfId="4662" xr:uid="{00000000-0005-0000-0000-000067120000}"/>
    <cellStyle name="Title 5" xfId="4712" xr:uid="{00000000-0005-0000-0000-000068120000}"/>
    <cellStyle name="Title 6" xfId="4713" xr:uid="{00000000-0005-0000-0000-000069120000}"/>
    <cellStyle name="Title 7" xfId="4714" xr:uid="{00000000-0005-0000-0000-00006A120000}"/>
    <cellStyle name="Title 8" xfId="4715" xr:uid="{00000000-0005-0000-0000-00006B120000}"/>
    <cellStyle name="Title 9" xfId="4716" xr:uid="{00000000-0005-0000-0000-00006C120000}"/>
    <cellStyle name="Total 10" xfId="4718" xr:uid="{00000000-0005-0000-0000-00006D120000}"/>
    <cellStyle name="Total 11" xfId="4719" xr:uid="{00000000-0005-0000-0000-00006E120000}"/>
    <cellStyle name="Total 12" xfId="4720" xr:uid="{00000000-0005-0000-0000-00006F120000}"/>
    <cellStyle name="Total 13" xfId="4721" xr:uid="{00000000-0005-0000-0000-000070120000}"/>
    <cellStyle name="Total 14" xfId="4722" xr:uid="{00000000-0005-0000-0000-000071120000}"/>
    <cellStyle name="Total 15" xfId="4723" xr:uid="{00000000-0005-0000-0000-000072120000}"/>
    <cellStyle name="Total 16" xfId="4724" xr:uid="{00000000-0005-0000-0000-000073120000}"/>
    <cellStyle name="Total 17" xfId="4725" xr:uid="{00000000-0005-0000-0000-000074120000}"/>
    <cellStyle name="Total 18" xfId="4726" xr:uid="{00000000-0005-0000-0000-000075120000}"/>
    <cellStyle name="Total 19" xfId="4727" xr:uid="{00000000-0005-0000-0000-000076120000}"/>
    <cellStyle name="Total 2" xfId="4728" xr:uid="{00000000-0005-0000-0000-000077120000}"/>
    <cellStyle name="Total 2 10" xfId="4729" xr:uid="{00000000-0005-0000-0000-000078120000}"/>
    <cellStyle name="Total 2 2" xfId="4730" xr:uid="{00000000-0005-0000-0000-000079120000}"/>
    <cellStyle name="Total 2 2 2" xfId="4731" xr:uid="{00000000-0005-0000-0000-00007A120000}"/>
    <cellStyle name="Total 2 3" xfId="4732" xr:uid="{00000000-0005-0000-0000-00007B120000}"/>
    <cellStyle name="Total 2 4" xfId="4733" xr:uid="{00000000-0005-0000-0000-00007C120000}"/>
    <cellStyle name="Total 2 5" xfId="4734" xr:uid="{00000000-0005-0000-0000-00007D120000}"/>
    <cellStyle name="Total 2 6" xfId="4735" xr:uid="{00000000-0005-0000-0000-00007E120000}"/>
    <cellStyle name="Total 2 7" xfId="4736" xr:uid="{00000000-0005-0000-0000-00007F120000}"/>
    <cellStyle name="Total 2 8" xfId="4737" xr:uid="{00000000-0005-0000-0000-000080120000}"/>
    <cellStyle name="Total 2 9" xfId="4738" xr:uid="{00000000-0005-0000-0000-000081120000}"/>
    <cellStyle name="Total 20" xfId="4739" xr:uid="{00000000-0005-0000-0000-000082120000}"/>
    <cellStyle name="Total 21" xfId="4740" xr:uid="{00000000-0005-0000-0000-000083120000}"/>
    <cellStyle name="Total 22" xfId="4741" xr:uid="{00000000-0005-0000-0000-000084120000}"/>
    <cellStyle name="Total 23" xfId="4742" xr:uid="{00000000-0005-0000-0000-000085120000}"/>
    <cellStyle name="Total 24" xfId="4743" xr:uid="{00000000-0005-0000-0000-000086120000}"/>
    <cellStyle name="Total 25" xfId="4744" xr:uid="{00000000-0005-0000-0000-000087120000}"/>
    <cellStyle name="Total 26" xfId="4745" xr:uid="{00000000-0005-0000-0000-000088120000}"/>
    <cellStyle name="Total 27" xfId="4746" xr:uid="{00000000-0005-0000-0000-000089120000}"/>
    <cellStyle name="Total 28" xfId="4747" xr:uid="{00000000-0005-0000-0000-00008A120000}"/>
    <cellStyle name="Total 29" xfId="4748" xr:uid="{00000000-0005-0000-0000-00008B120000}"/>
    <cellStyle name="Total 3" xfId="4749" xr:uid="{00000000-0005-0000-0000-00008C120000}"/>
    <cellStyle name="Total 3 2" xfId="4750" xr:uid="{00000000-0005-0000-0000-00008D120000}"/>
    <cellStyle name="Total 3 3" xfId="4751" xr:uid="{00000000-0005-0000-0000-00008E120000}"/>
    <cellStyle name="Total 30" xfId="4752" xr:uid="{00000000-0005-0000-0000-00008F120000}"/>
    <cellStyle name="Total 31" xfId="4753" xr:uid="{00000000-0005-0000-0000-000090120000}"/>
    <cellStyle name="Total 32" xfId="4754" xr:uid="{00000000-0005-0000-0000-000091120000}"/>
    <cellStyle name="Total 33" xfId="4755" xr:uid="{00000000-0005-0000-0000-000092120000}"/>
    <cellStyle name="Total 34" xfId="4756" xr:uid="{00000000-0005-0000-0000-000093120000}"/>
    <cellStyle name="Total 35" xfId="4757" xr:uid="{00000000-0005-0000-0000-000094120000}"/>
    <cellStyle name="Total 36" xfId="4758" xr:uid="{00000000-0005-0000-0000-000095120000}"/>
    <cellStyle name="Total 37" xfId="4759" xr:uid="{00000000-0005-0000-0000-000096120000}"/>
    <cellStyle name="Total 38" xfId="4760" xr:uid="{00000000-0005-0000-0000-000097120000}"/>
    <cellStyle name="Total 39" xfId="4761" xr:uid="{00000000-0005-0000-0000-000098120000}"/>
    <cellStyle name="Total 4" xfId="4762" xr:uid="{00000000-0005-0000-0000-000099120000}"/>
    <cellStyle name="Total 40" xfId="4763" xr:uid="{00000000-0005-0000-0000-00009A120000}"/>
    <cellStyle name="Total 41" xfId="4764" xr:uid="{00000000-0005-0000-0000-00009B120000}"/>
    <cellStyle name="Total 42" xfId="4765" xr:uid="{00000000-0005-0000-0000-00009C120000}"/>
    <cellStyle name="Total 43" xfId="4717" xr:uid="{00000000-0005-0000-0000-00009D120000}"/>
    <cellStyle name="Total 5" xfId="4766" xr:uid="{00000000-0005-0000-0000-00009E120000}"/>
    <cellStyle name="Total 6" xfId="4767" xr:uid="{00000000-0005-0000-0000-00009F120000}"/>
    <cellStyle name="Total 7" xfId="4768" xr:uid="{00000000-0005-0000-0000-0000A0120000}"/>
    <cellStyle name="Total 8" xfId="4769" xr:uid="{00000000-0005-0000-0000-0000A1120000}"/>
    <cellStyle name="Total 9" xfId="4770" xr:uid="{00000000-0005-0000-0000-0000A2120000}"/>
    <cellStyle name="Überschrift" xfId="4771" xr:uid="{00000000-0005-0000-0000-0000A3120000}"/>
    <cellStyle name="Überschrift 1" xfId="4772" xr:uid="{00000000-0005-0000-0000-0000A4120000}"/>
    <cellStyle name="Überschrift 2" xfId="4773" xr:uid="{00000000-0005-0000-0000-0000A5120000}"/>
    <cellStyle name="Überschrift 3" xfId="4774" xr:uid="{00000000-0005-0000-0000-0000A6120000}"/>
    <cellStyle name="Überschrift 4" xfId="4775" xr:uid="{00000000-0005-0000-0000-0000A7120000}"/>
    <cellStyle name="Valuutta_Layo9704" xfId="4776" xr:uid="{00000000-0005-0000-0000-0000A8120000}"/>
    <cellStyle name="Verknüpfte Zelle" xfId="4777" xr:uid="{00000000-0005-0000-0000-0000A9120000}"/>
    <cellStyle name="Warnender Text" xfId="4778" xr:uid="{00000000-0005-0000-0000-0000AA120000}"/>
    <cellStyle name="Warning Text 10" xfId="4780" xr:uid="{00000000-0005-0000-0000-0000AB120000}"/>
    <cellStyle name="Warning Text 11" xfId="4781" xr:uid="{00000000-0005-0000-0000-0000AC120000}"/>
    <cellStyle name="Warning Text 12" xfId="4782" xr:uid="{00000000-0005-0000-0000-0000AD120000}"/>
    <cellStyle name="Warning Text 13" xfId="4783" xr:uid="{00000000-0005-0000-0000-0000AE120000}"/>
    <cellStyle name="Warning Text 14" xfId="4784" xr:uid="{00000000-0005-0000-0000-0000AF120000}"/>
    <cellStyle name="Warning Text 15" xfId="4785" xr:uid="{00000000-0005-0000-0000-0000B0120000}"/>
    <cellStyle name="Warning Text 16" xfId="4786" xr:uid="{00000000-0005-0000-0000-0000B1120000}"/>
    <cellStyle name="Warning Text 17" xfId="4787" xr:uid="{00000000-0005-0000-0000-0000B2120000}"/>
    <cellStyle name="Warning Text 18" xfId="4788" xr:uid="{00000000-0005-0000-0000-0000B3120000}"/>
    <cellStyle name="Warning Text 19" xfId="4789" xr:uid="{00000000-0005-0000-0000-0000B4120000}"/>
    <cellStyle name="Warning Text 2" xfId="4790" xr:uid="{00000000-0005-0000-0000-0000B5120000}"/>
    <cellStyle name="Warning Text 2 10" xfId="4791" xr:uid="{00000000-0005-0000-0000-0000B6120000}"/>
    <cellStyle name="Warning Text 2 2" xfId="4792" xr:uid="{00000000-0005-0000-0000-0000B7120000}"/>
    <cellStyle name="Warning Text 2 3" xfId="4793" xr:uid="{00000000-0005-0000-0000-0000B8120000}"/>
    <cellStyle name="Warning Text 2 4" xfId="4794" xr:uid="{00000000-0005-0000-0000-0000B9120000}"/>
    <cellStyle name="Warning Text 2 5" xfId="4795" xr:uid="{00000000-0005-0000-0000-0000BA120000}"/>
    <cellStyle name="Warning Text 2 6" xfId="4796" xr:uid="{00000000-0005-0000-0000-0000BB120000}"/>
    <cellStyle name="Warning Text 2 7" xfId="4797" xr:uid="{00000000-0005-0000-0000-0000BC120000}"/>
    <cellStyle name="Warning Text 2 8" xfId="4798" xr:uid="{00000000-0005-0000-0000-0000BD120000}"/>
    <cellStyle name="Warning Text 2 9" xfId="4799" xr:uid="{00000000-0005-0000-0000-0000BE120000}"/>
    <cellStyle name="Warning Text 20" xfId="4800" xr:uid="{00000000-0005-0000-0000-0000BF120000}"/>
    <cellStyle name="Warning Text 21" xfId="4801" xr:uid="{00000000-0005-0000-0000-0000C0120000}"/>
    <cellStyle name="Warning Text 22" xfId="4802" xr:uid="{00000000-0005-0000-0000-0000C1120000}"/>
    <cellStyle name="Warning Text 23" xfId="4803" xr:uid="{00000000-0005-0000-0000-0000C2120000}"/>
    <cellStyle name="Warning Text 24" xfId="4804" xr:uid="{00000000-0005-0000-0000-0000C3120000}"/>
    <cellStyle name="Warning Text 25" xfId="4805" xr:uid="{00000000-0005-0000-0000-0000C4120000}"/>
    <cellStyle name="Warning Text 26" xfId="4806" xr:uid="{00000000-0005-0000-0000-0000C5120000}"/>
    <cellStyle name="Warning Text 27" xfId="4807" xr:uid="{00000000-0005-0000-0000-0000C6120000}"/>
    <cellStyle name="Warning Text 28" xfId="4808" xr:uid="{00000000-0005-0000-0000-0000C7120000}"/>
    <cellStyle name="Warning Text 29" xfId="4809" xr:uid="{00000000-0005-0000-0000-0000C8120000}"/>
    <cellStyle name="Warning Text 3" xfId="4810" xr:uid="{00000000-0005-0000-0000-0000C9120000}"/>
    <cellStyle name="Warning Text 30" xfId="4811" xr:uid="{00000000-0005-0000-0000-0000CA120000}"/>
    <cellStyle name="Warning Text 31" xfId="4812" xr:uid="{00000000-0005-0000-0000-0000CB120000}"/>
    <cellStyle name="Warning Text 32" xfId="4813" xr:uid="{00000000-0005-0000-0000-0000CC120000}"/>
    <cellStyle name="Warning Text 33" xfId="4814" xr:uid="{00000000-0005-0000-0000-0000CD120000}"/>
    <cellStyle name="Warning Text 34" xfId="4815" xr:uid="{00000000-0005-0000-0000-0000CE120000}"/>
    <cellStyle name="Warning Text 35" xfId="4816" xr:uid="{00000000-0005-0000-0000-0000CF120000}"/>
    <cellStyle name="Warning Text 36" xfId="4817" xr:uid="{00000000-0005-0000-0000-0000D0120000}"/>
    <cellStyle name="Warning Text 37" xfId="4818" xr:uid="{00000000-0005-0000-0000-0000D1120000}"/>
    <cellStyle name="Warning Text 38" xfId="4819" xr:uid="{00000000-0005-0000-0000-0000D2120000}"/>
    <cellStyle name="Warning Text 39" xfId="4820" xr:uid="{00000000-0005-0000-0000-0000D3120000}"/>
    <cellStyle name="Warning Text 4" xfId="4821" xr:uid="{00000000-0005-0000-0000-0000D4120000}"/>
    <cellStyle name="Warning Text 40" xfId="4822" xr:uid="{00000000-0005-0000-0000-0000D5120000}"/>
    <cellStyle name="Warning Text 41" xfId="4823" xr:uid="{00000000-0005-0000-0000-0000D6120000}"/>
    <cellStyle name="Warning Text 42" xfId="4779" xr:uid="{00000000-0005-0000-0000-0000D7120000}"/>
    <cellStyle name="Warning Text 5" xfId="4824" xr:uid="{00000000-0005-0000-0000-0000D8120000}"/>
    <cellStyle name="Warning Text 6" xfId="4825" xr:uid="{00000000-0005-0000-0000-0000D9120000}"/>
    <cellStyle name="Warning Text 7" xfId="4826" xr:uid="{00000000-0005-0000-0000-0000DA120000}"/>
    <cellStyle name="Warning Text 8" xfId="4827" xr:uid="{00000000-0005-0000-0000-0000DB120000}"/>
    <cellStyle name="Warning Text 9" xfId="4828" xr:uid="{00000000-0005-0000-0000-0000DC120000}"/>
    <cellStyle name="Zelle überprüfen" xfId="4829" xr:uid="{00000000-0005-0000-0000-0000DD120000}"/>
    <cellStyle name="Гиперссылка" xfId="4830" xr:uid="{00000000-0005-0000-0000-0000DE120000}"/>
    <cellStyle name="Гиперссылка 2" xfId="4831" xr:uid="{00000000-0005-0000-0000-0000DF120000}"/>
    <cellStyle name="Гиперссылка 3" xfId="4832" xr:uid="{00000000-0005-0000-0000-0000E0120000}"/>
    <cellStyle name="Обычный_2++" xfId="4833" xr:uid="{00000000-0005-0000-0000-0000E1120000}"/>
    <cellStyle name="已访问的超链接" xfId="4834" xr:uid="{00000000-0005-0000-0000-0000E21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2010'!$L$4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2010'!$L$5:$L$12</c:f>
              <c:numCache>
                <c:formatCode>0</c:formatCode>
                <c:ptCount val="8"/>
                <c:pt idx="0">
                  <c:v>21063</c:v>
                </c:pt>
                <c:pt idx="1">
                  <c:v>2879</c:v>
                </c:pt>
                <c:pt idx="2">
                  <c:v>59579</c:v>
                </c:pt>
                <c:pt idx="3">
                  <c:v>9724</c:v>
                </c:pt>
                <c:pt idx="4">
                  <c:v>130781</c:v>
                </c:pt>
                <c:pt idx="5">
                  <c:v>4226</c:v>
                </c:pt>
                <c:pt idx="6">
                  <c:v>1520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E-415B-80EB-AA0C84FA61E3}"/>
            </c:ext>
          </c:extLst>
        </c:ser>
        <c:ser>
          <c:idx val="1"/>
          <c:order val="1"/>
          <c:tx>
            <c:strRef>
              <c:f>'STOCK 2010'!$M$4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2010'!$M$5:$M$12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1371.6</c:v>
                </c:pt>
                <c:pt idx="5">
                  <c:v>42163</c:v>
                </c:pt>
                <c:pt idx="6">
                  <c:v>34320</c:v>
                </c:pt>
                <c:pt idx="7">
                  <c:v>67229.95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E-415B-80EB-AA0C84FA61E3}"/>
            </c:ext>
          </c:extLst>
        </c:ser>
        <c:ser>
          <c:idx val="2"/>
          <c:order val="2"/>
          <c:tx>
            <c:strRef>
              <c:f>'STOCK 2010'!$N$4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2010'!$N$5:$N$12</c:f>
              <c:numCache>
                <c:formatCode>0</c:formatCode>
                <c:ptCount val="8"/>
                <c:pt idx="0">
                  <c:v>80685</c:v>
                </c:pt>
                <c:pt idx="1">
                  <c:v>1611</c:v>
                </c:pt>
                <c:pt idx="2">
                  <c:v>1487</c:v>
                </c:pt>
                <c:pt idx="3">
                  <c:v>10</c:v>
                </c:pt>
                <c:pt idx="4">
                  <c:v>102515</c:v>
                </c:pt>
                <c:pt idx="5">
                  <c:v>6580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E-415B-80EB-AA0C84FA61E3}"/>
            </c:ext>
          </c:extLst>
        </c:ser>
        <c:ser>
          <c:idx val="3"/>
          <c:order val="3"/>
          <c:tx>
            <c:strRef>
              <c:f>'STOCK 2010'!$O$4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2010'!$B$5:$B$25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2010'!$O$5:$O$12</c:f>
              <c:numCache>
                <c:formatCode>0</c:formatCode>
                <c:ptCount val="8"/>
                <c:pt idx="0">
                  <c:v>69213</c:v>
                </c:pt>
                <c:pt idx="1">
                  <c:v>1954</c:v>
                </c:pt>
                <c:pt idx="2">
                  <c:v>45733</c:v>
                </c:pt>
                <c:pt idx="3">
                  <c:v>8747</c:v>
                </c:pt>
                <c:pt idx="4">
                  <c:v>216821</c:v>
                </c:pt>
                <c:pt idx="5">
                  <c:v>13528</c:v>
                </c:pt>
                <c:pt idx="6">
                  <c:v>3735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E-415B-80EB-AA0C84FA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55324080"/>
        <c:axId val="155325648"/>
      </c:barChart>
      <c:catAx>
        <c:axId val="155324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55325648"/>
        <c:crosses val="autoZero"/>
        <c:auto val="1"/>
        <c:lblAlgn val="ctr"/>
        <c:lblOffset val="100"/>
        <c:noMultiLvlLbl val="0"/>
      </c:catAx>
      <c:valAx>
        <c:axId val="15532564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5532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'STOCK 2014'!$L$4</c:f>
              <c:strCache>
                <c:ptCount val="1"/>
                <c:pt idx="0">
                  <c:v>AIR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2014'!$L$5:$L$25</c:f>
              <c:numCache>
                <c:formatCode>0</c:formatCode>
                <c:ptCount val="21"/>
                <c:pt idx="0">
                  <c:v>1175</c:v>
                </c:pt>
                <c:pt idx="1">
                  <c:v>552</c:v>
                </c:pt>
                <c:pt idx="2">
                  <c:v>1499</c:v>
                </c:pt>
                <c:pt idx="3">
                  <c:v>5432</c:v>
                </c:pt>
                <c:pt idx="4">
                  <c:v>19544</c:v>
                </c:pt>
                <c:pt idx="5">
                  <c:v>28948</c:v>
                </c:pt>
                <c:pt idx="6">
                  <c:v>6533</c:v>
                </c:pt>
                <c:pt idx="7">
                  <c:v>23527.264988999999</c:v>
                </c:pt>
                <c:pt idx="8">
                  <c:v>4820</c:v>
                </c:pt>
                <c:pt idx="9">
                  <c:v>202</c:v>
                </c:pt>
                <c:pt idx="10">
                  <c:v>84481</c:v>
                </c:pt>
                <c:pt idx="11">
                  <c:v>14122</c:v>
                </c:pt>
                <c:pt idx="12">
                  <c:v>105523</c:v>
                </c:pt>
                <c:pt idx="13">
                  <c:v>49974</c:v>
                </c:pt>
                <c:pt idx="14">
                  <c:v>2090</c:v>
                </c:pt>
                <c:pt idx="15">
                  <c:v>11055</c:v>
                </c:pt>
                <c:pt idx="16">
                  <c:v>277894</c:v>
                </c:pt>
                <c:pt idx="17">
                  <c:v>32157</c:v>
                </c:pt>
                <c:pt idx="18">
                  <c:v>2889</c:v>
                </c:pt>
                <c:pt idx="19">
                  <c:v>507040</c:v>
                </c:pt>
                <c:pt idx="20">
                  <c:v>124437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3-4041-95DA-4F0AFBBBBA50}"/>
            </c:ext>
          </c:extLst>
        </c:ser>
        <c:ser>
          <c:idx val="1"/>
          <c:order val="1"/>
          <c:tx>
            <c:strRef>
              <c:f>'STOCK 2014'!$M$4</c:f>
              <c:strCache>
                <c:ptCount val="1"/>
                <c:pt idx="0">
                  <c:v>AIR REVERSIBLE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2014'!$M$5:$M$25</c:f>
              <c:numCache>
                <c:formatCode>0</c:formatCode>
                <c:ptCount val="21"/>
                <c:pt idx="0">
                  <c:v>0</c:v>
                </c:pt>
                <c:pt idx="1">
                  <c:v>613.62</c:v>
                </c:pt>
                <c:pt idx="2">
                  <c:v>169.2</c:v>
                </c:pt>
                <c:pt idx="3">
                  <c:v>0</c:v>
                </c:pt>
                <c:pt idx="4">
                  <c:v>1819.8</c:v>
                </c:pt>
                <c:pt idx="5">
                  <c:v>0</c:v>
                </c:pt>
                <c:pt idx="6">
                  <c:v>2685.6</c:v>
                </c:pt>
                <c:pt idx="7">
                  <c:v>130.5</c:v>
                </c:pt>
                <c:pt idx="8">
                  <c:v>81520</c:v>
                </c:pt>
                <c:pt idx="9">
                  <c:v>85780.105000150012</c:v>
                </c:pt>
                <c:pt idx="10">
                  <c:v>0</c:v>
                </c:pt>
                <c:pt idx="11">
                  <c:v>115755</c:v>
                </c:pt>
                <c:pt idx="12">
                  <c:v>0</c:v>
                </c:pt>
                <c:pt idx="13">
                  <c:v>0</c:v>
                </c:pt>
                <c:pt idx="14">
                  <c:v>278896.065</c:v>
                </c:pt>
                <c:pt idx="15">
                  <c:v>496910</c:v>
                </c:pt>
                <c:pt idx="16">
                  <c:v>1371.6</c:v>
                </c:pt>
                <c:pt idx="17">
                  <c:v>749025.1</c:v>
                </c:pt>
                <c:pt idx="18">
                  <c:v>1103936.47</c:v>
                </c:pt>
                <c:pt idx="19">
                  <c:v>405640.01</c:v>
                </c:pt>
                <c:pt idx="20">
                  <c:v>619234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3-4041-95DA-4F0AFBBBBA50}"/>
            </c:ext>
          </c:extLst>
        </c:ser>
        <c:ser>
          <c:idx val="2"/>
          <c:order val="2"/>
          <c:tx>
            <c:strRef>
              <c:f>'STOCK 2014'!$N$4</c:f>
              <c:strCache>
                <c:ptCount val="1"/>
                <c:pt idx="0">
                  <c:v>AIR Sanitary Hot Water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2014'!$N$5:$N$25</c:f>
              <c:numCache>
                <c:formatCode>0</c:formatCode>
                <c:ptCount val="21"/>
                <c:pt idx="0">
                  <c:v>0</c:v>
                </c:pt>
                <c:pt idx="1">
                  <c:v>71</c:v>
                </c:pt>
                <c:pt idx="2">
                  <c:v>72</c:v>
                </c:pt>
                <c:pt idx="3">
                  <c:v>15</c:v>
                </c:pt>
                <c:pt idx="4">
                  <c:v>12489</c:v>
                </c:pt>
                <c:pt idx="5">
                  <c:v>20</c:v>
                </c:pt>
                <c:pt idx="6">
                  <c:v>28457</c:v>
                </c:pt>
                <c:pt idx="7">
                  <c:v>7155</c:v>
                </c:pt>
                <c:pt idx="8">
                  <c:v>0</c:v>
                </c:pt>
                <c:pt idx="9">
                  <c:v>2772</c:v>
                </c:pt>
                <c:pt idx="10">
                  <c:v>230</c:v>
                </c:pt>
                <c:pt idx="11">
                  <c:v>15463</c:v>
                </c:pt>
                <c:pt idx="12">
                  <c:v>12446</c:v>
                </c:pt>
                <c:pt idx="13">
                  <c:v>75277</c:v>
                </c:pt>
                <c:pt idx="14">
                  <c:v>2187</c:v>
                </c:pt>
                <c:pt idx="15">
                  <c:v>0</c:v>
                </c:pt>
                <c:pt idx="16">
                  <c:v>144174</c:v>
                </c:pt>
                <c:pt idx="17">
                  <c:v>0</c:v>
                </c:pt>
                <c:pt idx="18">
                  <c:v>1551</c:v>
                </c:pt>
                <c:pt idx="19">
                  <c:v>209089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3-4041-95DA-4F0AFBBBBA50}"/>
            </c:ext>
          </c:extLst>
        </c:ser>
        <c:ser>
          <c:idx val="3"/>
          <c:order val="3"/>
          <c:tx>
            <c:strRef>
              <c:f>'STOCK 2014'!$O$4</c:f>
              <c:strCache>
                <c:ptCount val="1"/>
                <c:pt idx="0">
                  <c:v>GROUND</c:v>
                </c:pt>
              </c:strCache>
            </c:strRef>
          </c:tx>
          <c:invertIfNegative val="0"/>
          <c:cat>
            <c:strRef>
              <c:f>'STOCK 2014'!$B$5:$B$25</c:f>
              <c:strCache>
                <c:ptCount val="21"/>
                <c:pt idx="0">
                  <c:v>LT</c:v>
                </c:pt>
                <c:pt idx="1">
                  <c:v>HU</c:v>
                </c:pt>
                <c:pt idx="2">
                  <c:v>SK</c:v>
                </c:pt>
                <c:pt idx="3">
                  <c:v>IE</c:v>
                </c:pt>
                <c:pt idx="4">
                  <c:v>BE</c:v>
                </c:pt>
                <c:pt idx="5">
                  <c:v>CZ</c:v>
                </c:pt>
                <c:pt idx="6">
                  <c:v>PL</c:v>
                </c:pt>
                <c:pt idx="7">
                  <c:v>NL</c:v>
                </c:pt>
                <c:pt idx="8">
                  <c:v>EE</c:v>
                </c:pt>
                <c:pt idx="9">
                  <c:v>PT</c:v>
                </c:pt>
                <c:pt idx="10">
                  <c:v>UK</c:v>
                </c:pt>
                <c:pt idx="11">
                  <c:v>DK</c:v>
                </c:pt>
                <c:pt idx="12">
                  <c:v>CH</c:v>
                </c:pt>
                <c:pt idx="13">
                  <c:v>AT</c:v>
                </c:pt>
                <c:pt idx="14">
                  <c:v>ES</c:v>
                </c:pt>
                <c:pt idx="15">
                  <c:v>FI</c:v>
                </c:pt>
                <c:pt idx="16">
                  <c:v>DE</c:v>
                </c:pt>
                <c:pt idx="17">
                  <c:v>NO</c:v>
                </c:pt>
                <c:pt idx="18">
                  <c:v>IT</c:v>
                </c:pt>
                <c:pt idx="19">
                  <c:v>FR</c:v>
                </c:pt>
                <c:pt idx="20">
                  <c:v>SE</c:v>
                </c:pt>
              </c:strCache>
            </c:strRef>
          </c:cat>
          <c:val>
            <c:numRef>
              <c:f>'STOCK 2014'!$O$5:$O$25</c:f>
              <c:numCache>
                <c:formatCode>0</c:formatCode>
                <c:ptCount val="21"/>
                <c:pt idx="0">
                  <c:v>2868</c:v>
                </c:pt>
                <c:pt idx="1">
                  <c:v>1845</c:v>
                </c:pt>
                <c:pt idx="2">
                  <c:v>1426</c:v>
                </c:pt>
                <c:pt idx="3">
                  <c:v>3119</c:v>
                </c:pt>
                <c:pt idx="4">
                  <c:v>6996</c:v>
                </c:pt>
                <c:pt idx="5">
                  <c:v>17469</c:v>
                </c:pt>
                <c:pt idx="6">
                  <c:v>22750</c:v>
                </c:pt>
                <c:pt idx="7">
                  <c:v>35860.7350114</c:v>
                </c:pt>
                <c:pt idx="8">
                  <c:v>8875</c:v>
                </c:pt>
                <c:pt idx="9">
                  <c:v>54</c:v>
                </c:pt>
                <c:pt idx="10">
                  <c:v>24875</c:v>
                </c:pt>
                <c:pt idx="11">
                  <c:v>25814</c:v>
                </c:pt>
                <c:pt idx="12">
                  <c:v>75879</c:v>
                </c:pt>
                <c:pt idx="13">
                  <c:v>89852</c:v>
                </c:pt>
                <c:pt idx="14">
                  <c:v>1144</c:v>
                </c:pt>
                <c:pt idx="15">
                  <c:v>85294</c:v>
                </c:pt>
                <c:pt idx="16">
                  <c:v>296129</c:v>
                </c:pt>
                <c:pt idx="17">
                  <c:v>38104</c:v>
                </c:pt>
                <c:pt idx="18">
                  <c:v>2759</c:v>
                </c:pt>
                <c:pt idx="19">
                  <c:v>103409</c:v>
                </c:pt>
                <c:pt idx="20">
                  <c:v>474079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33-4041-95DA-4F0AFBBB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155326432"/>
        <c:axId val="155329568"/>
      </c:barChart>
      <c:catAx>
        <c:axId val="155326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55329568"/>
        <c:crosses val="autoZero"/>
        <c:auto val="1"/>
        <c:lblAlgn val="ctr"/>
        <c:lblOffset val="100"/>
        <c:noMultiLvlLbl val="0"/>
      </c:catAx>
      <c:valAx>
        <c:axId val="155329568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15532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569428</xdr:colOff>
      <xdr:row>37</xdr:row>
      <xdr:rowOff>143909</xdr:rowOff>
    </xdr:from>
    <xdr:to>
      <xdr:col>16</xdr:col>
      <xdr:colOff>0</xdr:colOff>
      <xdr:row>69</xdr:row>
      <xdr:rowOff>81997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25</xdr:row>
      <xdr:rowOff>119062</xdr:rowOff>
    </xdr:from>
    <xdr:to>
      <xdr:col>29</xdr:col>
      <xdr:colOff>9525</xdr:colOff>
      <xdr:row>57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600075</xdr:colOff>
      <xdr:row>25</xdr:row>
      <xdr:rowOff>180975</xdr:rowOff>
    </xdr:from>
    <xdr:to>
      <xdr:col>10</xdr:col>
      <xdr:colOff>235585</xdr:colOff>
      <xdr:row>53</xdr:row>
      <xdr:rowOff>50165</xdr:rowOff>
    </xdr:to>
    <xdr:pic>
      <xdr:nvPicPr>
        <xdr:cNvPr id="3" name="Picture 2" descr="C:\Users\nijswou\AppData\Local\Temp\1\ScreenClip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4943475"/>
          <a:ext cx="5731510" cy="52031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C000"/>
  </sheetPr>
  <dimension ref="B2:AU98"/>
  <sheetViews>
    <sheetView topLeftCell="G1" zoomScale="115" zoomScaleNormal="115" workbookViewId="0">
      <selection activeCell="Q9" sqref="Q9:Q12"/>
    </sheetView>
  </sheetViews>
  <sheetFormatPr defaultRowHeight="15"/>
  <cols>
    <col min="1" max="1" width="9.140625" style="3"/>
    <col min="2" max="2" width="33.28515625" style="3" customWidth="1"/>
    <col min="3" max="3" width="33.42578125" style="3" customWidth="1"/>
    <col min="4" max="4" width="128.42578125" style="3" bestFit="1" customWidth="1"/>
    <col min="5" max="5" width="9.140625" style="3"/>
    <col min="6" max="6" width="21.42578125" style="3" customWidth="1"/>
    <col min="7" max="7" width="14.140625" style="3" customWidth="1"/>
    <col min="8" max="25" width="9.140625" style="3"/>
    <col min="26" max="26" width="9.140625" style="3" customWidth="1"/>
    <col min="27" max="31" width="9.140625" style="3"/>
    <col min="32" max="32" width="9.28515625" style="3" customWidth="1"/>
    <col min="33" max="39" width="9.140625" style="3"/>
    <col min="40" max="44" width="9.140625" style="3" customWidth="1"/>
    <col min="45" max="16384" width="9.140625" style="3"/>
  </cols>
  <sheetData>
    <row r="2" spans="2:44">
      <c r="B2" s="7" t="s">
        <v>69</v>
      </c>
      <c r="E2" s="7"/>
      <c r="AD2" s="14"/>
      <c r="AE2" s="14"/>
      <c r="AF2" s="14"/>
      <c r="AG2" s="14"/>
    </row>
    <row r="3" spans="2:44">
      <c r="E3" s="7" t="s">
        <v>74</v>
      </c>
      <c r="AD3" s="14"/>
      <c r="AE3" s="14"/>
      <c r="AF3" s="14"/>
      <c r="AG3" s="14"/>
    </row>
    <row r="4" spans="2:44" ht="15.75" thickBot="1">
      <c r="B4" s="5" t="s">
        <v>70</v>
      </c>
      <c r="C4" s="5" t="s">
        <v>71</v>
      </c>
      <c r="D4" s="5" t="s">
        <v>36</v>
      </c>
      <c r="E4" s="5" t="s">
        <v>35</v>
      </c>
      <c r="F4" s="5" t="s">
        <v>72</v>
      </c>
      <c r="G4" s="5" t="s">
        <v>73</v>
      </c>
      <c r="H4" s="6" t="s">
        <v>86</v>
      </c>
      <c r="I4" s="6" t="s">
        <v>0</v>
      </c>
      <c r="J4" s="6" t="s">
        <v>87</v>
      </c>
      <c r="K4" s="6" t="s">
        <v>1</v>
      </c>
      <c r="L4" s="6" t="s">
        <v>76</v>
      </c>
      <c r="M4" s="6" t="s">
        <v>20</v>
      </c>
      <c r="N4" s="6" t="s">
        <v>77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78</v>
      </c>
      <c r="T4" s="6" t="s">
        <v>6</v>
      </c>
      <c r="U4" s="6" t="s">
        <v>7</v>
      </c>
      <c r="V4" s="6" t="s">
        <v>8</v>
      </c>
      <c r="W4" s="6" t="s">
        <v>79</v>
      </c>
      <c r="X4" s="6" t="s">
        <v>9</v>
      </c>
      <c r="Y4" s="6" t="s">
        <v>10</v>
      </c>
      <c r="Z4" s="6" t="s">
        <v>80</v>
      </c>
      <c r="AA4" s="6" t="s">
        <v>11</v>
      </c>
      <c r="AB4" s="6" t="s">
        <v>91</v>
      </c>
      <c r="AC4" s="6" t="s">
        <v>12</v>
      </c>
      <c r="AD4" s="6" t="s">
        <v>81</v>
      </c>
      <c r="AE4" s="6" t="s">
        <v>82</v>
      </c>
      <c r="AF4" s="6" t="s">
        <v>88</v>
      </c>
      <c r="AG4" s="6" t="s">
        <v>89</v>
      </c>
      <c r="AH4" s="6" t="s">
        <v>83</v>
      </c>
      <c r="AI4" s="6" t="s">
        <v>13</v>
      </c>
      <c r="AJ4" s="6" t="s">
        <v>19</v>
      </c>
      <c r="AK4" s="6" t="s">
        <v>14</v>
      </c>
      <c r="AL4" s="6" t="s">
        <v>15</v>
      </c>
      <c r="AM4" s="6" t="s">
        <v>84</v>
      </c>
      <c r="AN4" s="6" t="s">
        <v>90</v>
      </c>
      <c r="AO4" s="6" t="s">
        <v>16</v>
      </c>
      <c r="AP4" s="6" t="s">
        <v>85</v>
      </c>
      <c r="AQ4" s="6" t="s">
        <v>17</v>
      </c>
      <c r="AR4" s="6" t="s">
        <v>18</v>
      </c>
    </row>
    <row r="5" spans="2:44">
      <c r="B5" s="8" t="s">
        <v>128</v>
      </c>
      <c r="C5" s="8" t="s">
        <v>130</v>
      </c>
      <c r="D5" s="13" t="s">
        <v>93</v>
      </c>
      <c r="E5" s="9">
        <v>2014</v>
      </c>
      <c r="F5" s="9">
        <v>1</v>
      </c>
      <c r="G5" s="9">
        <v>1</v>
      </c>
      <c r="H5" s="10" t="str">
        <f>'Data calculations'!C35</f>
        <v/>
      </c>
      <c r="I5" s="10">
        <f>'Data calculations'!D35</f>
        <v>49.973999999999997</v>
      </c>
      <c r="J5" s="10" t="str">
        <f>'Data calculations'!E35</f>
        <v/>
      </c>
      <c r="K5" s="10">
        <f>'Data calculations'!F35</f>
        <v>21.363799999999998</v>
      </c>
      <c r="L5" s="10" t="str">
        <f>'Data calculations'!G35</f>
        <v/>
      </c>
      <c r="M5" s="10">
        <f>'Data calculations'!H35</f>
        <v>105.523</v>
      </c>
      <c r="N5" s="10" t="str">
        <f>'Data calculations'!I35</f>
        <v/>
      </c>
      <c r="O5" s="10">
        <f>'Data calculations'!J35</f>
        <v>28.948</v>
      </c>
      <c r="P5" s="10">
        <f>'Data calculations'!K35</f>
        <v>279.26559999999995</v>
      </c>
      <c r="Q5" s="10">
        <f>'Data calculations'!L35</f>
        <v>129.87700000000001</v>
      </c>
      <c r="R5" s="10">
        <f>'Data calculations'!M35</f>
        <v>86.34</v>
      </c>
      <c r="S5" s="10" t="str">
        <f>'Data calculations'!N35</f>
        <v/>
      </c>
      <c r="T5" s="10">
        <f>'Data calculations'!O35</f>
        <v>280.986065</v>
      </c>
      <c r="U5" s="10">
        <f>'Data calculations'!P35</f>
        <v>507.96499999999997</v>
      </c>
      <c r="V5" s="10">
        <f>'Data calculations'!Q35</f>
        <v>912.68001000000004</v>
      </c>
      <c r="W5" s="10" t="str">
        <f>'Data calculations'!R35</f>
        <v/>
      </c>
      <c r="X5" s="10">
        <f>'Data calculations'!S35</f>
        <v>1.1656199999999999</v>
      </c>
      <c r="Y5" s="10">
        <f>'Data calculations'!T35</f>
        <v>5.4320000000000004</v>
      </c>
      <c r="Z5" s="10" t="str">
        <f>'Data calculations'!U35</f>
        <v/>
      </c>
      <c r="AA5" s="10">
        <f>'Data calculations'!V35</f>
        <v>1106.82547</v>
      </c>
      <c r="AB5" s="10" t="str">
        <f>'Data calculations'!W35</f>
        <v/>
      </c>
      <c r="AC5" s="10">
        <f>'Data calculations'!X35</f>
        <v>1.175</v>
      </c>
      <c r="AD5" s="10" t="str">
        <f>'Data calculations'!Y35</f>
        <v/>
      </c>
      <c r="AE5" s="10" t="str">
        <f>'Data calculations'!Z35</f>
        <v/>
      </c>
      <c r="AF5" s="10" t="str">
        <f>'Data calculations'!AA35</f>
        <v/>
      </c>
      <c r="AG5" s="10" t="str">
        <f>'Data calculations'!AB35</f>
        <v/>
      </c>
      <c r="AH5" s="10" t="str">
        <f>'Data calculations'!AC35</f>
        <v/>
      </c>
      <c r="AI5" s="10">
        <f>'Data calculations'!AD35</f>
        <v>23.657764989</v>
      </c>
      <c r="AJ5" s="10">
        <f>'Data calculations'!AE35</f>
        <v>781.18209999999999</v>
      </c>
      <c r="AK5" s="10">
        <f>'Data calculations'!AF35</f>
        <v>9.2186000000000003</v>
      </c>
      <c r="AL5" s="10">
        <f>'Data calculations'!AG35</f>
        <v>85.982105000150014</v>
      </c>
      <c r="AM5" s="10" t="str">
        <f>'Data calculations'!AH35</f>
        <v/>
      </c>
      <c r="AN5" s="10" t="str">
        <f>'Data calculations'!AI35</f>
        <v/>
      </c>
      <c r="AO5" s="10">
        <f>'Data calculations'!AJ35</f>
        <v>743.67100000000005</v>
      </c>
      <c r="AP5" s="10" t="str">
        <f>'Data calculations'!AK35</f>
        <v/>
      </c>
      <c r="AQ5" s="10">
        <f>'Data calculations'!AL35</f>
        <v>1.6682000000000001</v>
      </c>
      <c r="AR5" s="10">
        <f>'Data calculations'!AM35</f>
        <v>84.480999999999995</v>
      </c>
    </row>
    <row r="6" spans="2:44">
      <c r="B6" s="8"/>
      <c r="C6" s="8"/>
      <c r="D6" s="13" t="s">
        <v>93</v>
      </c>
      <c r="E6" s="9">
        <v>2020</v>
      </c>
      <c r="F6" s="9">
        <v>1</v>
      </c>
      <c r="G6" s="9"/>
      <c r="H6" s="62" t="str">
        <f>IF(AND('Data calculations'!C36&gt;'Data calculations'!C56,'Data calculations'!C56&gt;'Data calculations'!C$35),'Data calculations'!C56,IF(AND('Data calculations'!C36&gt;'Data calculations'!C56,'Data calculations'!C56&lt;'Data calculations'!C$35),'Data calculations'!C$35,'Data calculations'!C36))</f>
        <v/>
      </c>
      <c r="I6" s="62">
        <f>IF(AND('Data calculations'!D36&gt;'Data calculations'!D56,'Data calculations'!D56&gt;'Data calculations'!D$35),'Data calculations'!D56,IF(AND('Data calculations'!D36&gt;'Data calculations'!D56,'Data calculations'!D56&lt;'Data calculations'!D$35),'Data calculations'!D$35,'Data calculations'!D36))</f>
        <v>93.340499999999992</v>
      </c>
      <c r="J6" s="62" t="str">
        <f>IF(AND('Data calculations'!E36&gt;'Data calculations'!E56,'Data calculations'!E56&gt;'Data calculations'!E$35),'Data calculations'!E56,IF(AND('Data calculations'!E36&gt;'Data calculations'!E56,'Data calculations'!E56&lt;'Data calculations'!E$35),'Data calculations'!E$35,'Data calculations'!E36))</f>
        <v/>
      </c>
      <c r="K6" s="62">
        <f>IF(AND('Data calculations'!F36&gt;'Data calculations'!F56,'Data calculations'!F56&gt;'Data calculations'!F$35),'Data calculations'!F56,IF(AND('Data calculations'!F36&gt;'Data calculations'!F56,'Data calculations'!F56&lt;'Data calculations'!F$35),'Data calculations'!F$35,'Data calculations'!F36))</f>
        <v>49.090999999999994</v>
      </c>
      <c r="L6" s="62" t="str">
        <f>IF(AND('Data calculations'!G36&gt;'Data calculations'!G56,'Data calculations'!G56&gt;'Data calculations'!G$35),'Data calculations'!G56,IF(AND('Data calculations'!G36&gt;'Data calculations'!G56,'Data calculations'!G56&lt;'Data calculations'!G$35),'Data calculations'!G$35,'Data calculations'!G36))</f>
        <v/>
      </c>
      <c r="M6" s="62">
        <f>IF(AND('Data calculations'!H36&gt;'Data calculations'!H56,'Data calculations'!H56&gt;'Data calculations'!H$35),'Data calculations'!H56,IF(AND('Data calculations'!H36&gt;'Data calculations'!H56,'Data calculations'!H56&lt;'Data calculations'!H$35),'Data calculations'!H$35,'Data calculations'!H36))</f>
        <v>174.43899999999999</v>
      </c>
      <c r="N6" s="62" t="str">
        <f>IF(AND('Data calculations'!I36&gt;'Data calculations'!I56,'Data calculations'!I56&gt;'Data calculations'!I$35),'Data calculations'!I56,IF(AND('Data calculations'!I36&gt;'Data calculations'!I56,'Data calculations'!I56&lt;'Data calculations'!I$35),'Data calculations'!I$35,'Data calculations'!I36))</f>
        <v/>
      </c>
      <c r="O6" s="62">
        <f>IF(AND('Data calculations'!J36&gt;'Data calculations'!J56,'Data calculations'!J56&gt;'Data calculations'!J$35),'Data calculations'!J56,IF(AND('Data calculations'!J36&gt;'Data calculations'!J56,'Data calculations'!J56&lt;'Data calculations'!J$35),'Data calculations'!J$35,'Data calculations'!J36))</f>
        <v>57.783999999999999</v>
      </c>
      <c r="P6" s="62">
        <f>IF(AND('Data calculations'!K36&gt;'Data calculations'!K56,'Data calculations'!K56&gt;'Data calculations'!K$35),'Data calculations'!K56,IF(AND('Data calculations'!K36&gt;'Data calculations'!K56,'Data calculations'!K56&lt;'Data calculations'!K$35),'Data calculations'!K$35,'Data calculations'!K36))</f>
        <v>499.93509999999992</v>
      </c>
      <c r="Q6" s="62">
        <f>IF(AND('Data calculations'!L36&gt;'Data calculations'!L56,'Data calculations'!L56&gt;'Data calculations'!L$35),'Data calculations'!L56,IF(AND('Data calculations'!L36&gt;'Data calculations'!L56,'Data calculations'!L56&lt;'Data calculations'!L$35),'Data calculations'!L$35,'Data calculations'!L36))</f>
        <v>255.10900000000001</v>
      </c>
      <c r="R6" s="62">
        <f>IF(AND('Data calculations'!M36&gt;'Data calculations'!M56,'Data calculations'!M56&gt;'Data calculations'!M$35),'Data calculations'!M56,IF(AND('Data calculations'!M36&gt;'Data calculations'!M56,'Data calculations'!M56&lt;'Data calculations'!M$35),'Data calculations'!M$35,'Data calculations'!M36))</f>
        <v>162.09</v>
      </c>
      <c r="S6" s="62" t="str">
        <f>IF(AND('Data calculations'!N36&gt;'Data calculations'!N56,'Data calculations'!N56&gt;'Data calculations'!N$35),'Data calculations'!N56,IF(AND('Data calculations'!N36&gt;'Data calculations'!N56,'Data calculations'!N56&lt;'Data calculations'!N$35),'Data calculations'!N$35,'Data calculations'!N36))</f>
        <v/>
      </c>
      <c r="T6" s="62">
        <f>IF(AND('Data calculations'!O36&gt;'Data calculations'!O56,'Data calculations'!O56&gt;'Data calculations'!O$35),'Data calculations'!O56,IF(AND('Data calculations'!O36&gt;'Data calculations'!O56,'Data calculations'!O56&lt;'Data calculations'!O$35),'Data calculations'!O$35,'Data calculations'!O36))</f>
        <v>601.62023750000003</v>
      </c>
      <c r="U6" s="62">
        <f>IF(AND('Data calculations'!P36&gt;'Data calculations'!P56,'Data calculations'!P56&gt;'Data calculations'!P$35),'Data calculations'!P56,IF(AND('Data calculations'!P36&gt;'Data calculations'!P56,'Data calculations'!P56&lt;'Data calculations'!P$35),'Data calculations'!P$35,'Data calculations'!P36))</f>
        <v>813.50149999999996</v>
      </c>
      <c r="V6" s="62">
        <f>IF(AND('Data calculations'!Q36&gt;'Data calculations'!Q56,'Data calculations'!Q56&gt;'Data calculations'!Q$35),'Data calculations'!Q56,IF(AND('Data calculations'!Q36&gt;'Data calculations'!Q56,'Data calculations'!Q56&lt;'Data calculations'!Q$35),'Data calculations'!Q$35,'Data calculations'!Q36))</f>
        <v>1406.2944525</v>
      </c>
      <c r="W6" s="62" t="str">
        <f>IF(AND('Data calculations'!R36&gt;'Data calculations'!R56,'Data calculations'!R56&gt;'Data calculations'!R$35),'Data calculations'!R56,IF(AND('Data calculations'!R36&gt;'Data calculations'!R56,'Data calculations'!R56&lt;'Data calculations'!R$35),'Data calculations'!R$35,'Data calculations'!R36))</f>
        <v/>
      </c>
      <c r="X6" s="62">
        <f>IF(AND('Data calculations'!S36&gt;'Data calculations'!S56,'Data calculations'!S56&gt;'Data calculations'!S$35),'Data calculations'!S56,IF(AND('Data calculations'!S36&gt;'Data calculations'!S56,'Data calculations'!S56&lt;'Data calculations'!S$35),'Data calculations'!S$35,'Data calculations'!S36))</f>
        <v>2.2660199999999997</v>
      </c>
      <c r="Y6" s="62">
        <f>IF(AND('Data calculations'!T36&gt;'Data calculations'!T56,'Data calculations'!T56&gt;'Data calculations'!T$35),'Data calculations'!T56,IF(AND('Data calculations'!T36&gt;'Data calculations'!T56,'Data calculations'!T56&lt;'Data calculations'!T$35),'Data calculations'!T$35,'Data calculations'!T36))</f>
        <v>12.189500000000001</v>
      </c>
      <c r="Z6" s="62" t="str">
        <f>IF(AND('Data calculations'!U36&gt;'Data calculations'!U56,'Data calculations'!U56&gt;'Data calculations'!U$35),'Data calculations'!U56,IF(AND('Data calculations'!U36&gt;'Data calculations'!U56,'Data calculations'!U56&lt;'Data calculations'!U$35),'Data calculations'!U$35,'Data calculations'!U36))</f>
        <v/>
      </c>
      <c r="AA6" s="62">
        <f>IF(AND('Data calculations'!V36&gt;'Data calculations'!V56,'Data calculations'!V56&gt;'Data calculations'!V$35),'Data calculations'!V56,IF(AND('Data calculations'!V36&gt;'Data calculations'!V56,'Data calculations'!V56&lt;'Data calculations'!V$35),'Data calculations'!V$35,'Data calculations'!V36))</f>
        <v>1692.4025799999999</v>
      </c>
      <c r="AB6" s="62" t="str">
        <f>IF(AND('Data calculations'!W36&gt;'Data calculations'!W56,'Data calculations'!W56&gt;'Data calculations'!W$35),'Data calculations'!W56,IF(AND('Data calculations'!W36&gt;'Data calculations'!W56,'Data calculations'!W56&lt;'Data calculations'!W$35),'Data calculations'!W$35,'Data calculations'!W36))</f>
        <v/>
      </c>
      <c r="AC6" s="62">
        <f>IF(AND('Data calculations'!X36&gt;'Data calculations'!X56,'Data calculations'!X56&gt;'Data calculations'!X$35),'Data calculations'!X56,IF(AND('Data calculations'!X36&gt;'Data calculations'!X56,'Data calculations'!X56&lt;'Data calculations'!X$35),'Data calculations'!X$35,'Data calculations'!X36))</f>
        <v>2.4844999999999997</v>
      </c>
      <c r="AD6" s="62" t="str">
        <f>IF(AND('Data calculations'!Y36&gt;'Data calculations'!Y56,'Data calculations'!Y56&gt;'Data calculations'!Y$35),'Data calculations'!Y56,IF(AND('Data calculations'!Y36&gt;'Data calculations'!Y56,'Data calculations'!Y56&lt;'Data calculations'!Y$35),'Data calculations'!Y$35,'Data calculations'!Y36))</f>
        <v/>
      </c>
      <c r="AE6" s="62" t="str">
        <f>IF(AND('Data calculations'!Z36&gt;'Data calculations'!Z56,'Data calculations'!Z56&gt;'Data calculations'!Z$35),'Data calculations'!Z56,IF(AND('Data calculations'!Z36&gt;'Data calculations'!Z56,'Data calculations'!Z56&lt;'Data calculations'!Z$35),'Data calculations'!Z$35,'Data calculations'!Z36))</f>
        <v/>
      </c>
      <c r="AF6" s="62" t="str">
        <f>IF(AND('Data calculations'!AA36&gt;'Data calculations'!AA56,'Data calculations'!AA56&gt;'Data calculations'!AA$35),'Data calculations'!AA56,IF(AND('Data calculations'!AA36&gt;'Data calculations'!AA56,'Data calculations'!AA56&lt;'Data calculations'!AA$35),'Data calculations'!AA$35,'Data calculations'!AA36))</f>
        <v/>
      </c>
      <c r="AG6" s="62" t="str">
        <f>IF(AND('Data calculations'!AB36&gt;'Data calculations'!AB56,'Data calculations'!AB56&gt;'Data calculations'!AB$35),'Data calculations'!AB56,IF(AND('Data calculations'!AB36&gt;'Data calculations'!AB56,'Data calculations'!AB56&lt;'Data calculations'!AB$35),'Data calculations'!AB$35,'Data calculations'!AB36))</f>
        <v/>
      </c>
      <c r="AH6" s="62" t="str">
        <f>IF(AND('Data calculations'!AC36&gt;'Data calculations'!AC56,'Data calculations'!AC56&gt;'Data calculations'!AC$35),'Data calculations'!AC56,IF(AND('Data calculations'!AC36&gt;'Data calculations'!AC56,'Data calculations'!AC56&lt;'Data calculations'!AC$35),'Data calculations'!AC$35,'Data calculations'!AC36))</f>
        <v/>
      </c>
      <c r="AI6" s="62">
        <f>IF(AND('Data calculations'!AD36&gt;'Data calculations'!AD56,'Data calculations'!AD56&gt;'Data calculations'!AD$35),'Data calculations'!AD56,IF(AND('Data calculations'!AD36&gt;'Data calculations'!AD56,'Data calculations'!AD56&lt;'Data calculations'!AD$35),'Data calculations'!AD$35,'Data calculations'!AD36))</f>
        <v>45.343264989000005</v>
      </c>
      <c r="AJ6" s="62">
        <f>IF(AND('Data calculations'!AE36&gt;'Data calculations'!AE56,'Data calculations'!AE56&gt;'Data calculations'!AE$35),'Data calculations'!AE56,IF(AND('Data calculations'!AE36&gt;'Data calculations'!AE56,'Data calculations'!AE56&lt;'Data calculations'!AE$35),'Data calculations'!AE$35,'Data calculations'!AE36))</f>
        <v>1027.7372603732972</v>
      </c>
      <c r="AK6" s="62">
        <f>IF(AND('Data calculations'!AF36&gt;'Data calculations'!AF56,'Data calculations'!AF56&gt;'Data calculations'!AF$35),'Data calculations'!AF56,IF(AND('Data calculations'!AF36&gt;'Data calculations'!AF56,'Data calculations'!AF56&lt;'Data calculations'!AF$35),'Data calculations'!AF$35,'Data calculations'!AF36))</f>
        <v>21.246500000000005</v>
      </c>
      <c r="AL6" s="62">
        <f>IF(AND('Data calculations'!AG36&gt;'Data calculations'!AG56,'Data calculations'!AG56&gt;'Data calculations'!AG$35),'Data calculations'!AG56,IF(AND('Data calculations'!AG36&gt;'Data calculations'!AG56,'Data calculations'!AG56&lt;'Data calculations'!AG$35),'Data calculations'!AG$35,'Data calculations'!AG36))</f>
        <v>140.45138000037502</v>
      </c>
      <c r="AM6" s="62" t="str">
        <f>IF(AND('Data calculations'!AH36&gt;'Data calculations'!AH56,'Data calculations'!AH56&gt;'Data calculations'!AH$35),'Data calculations'!AH56,IF(AND('Data calculations'!AH36&gt;'Data calculations'!AH56,'Data calculations'!AH56&lt;'Data calculations'!AH$35),'Data calculations'!AH$35,'Data calculations'!AH36))</f>
        <v/>
      </c>
      <c r="AN6" s="62" t="str">
        <f>IF(AND('Data calculations'!AI36&gt;'Data calculations'!AI56,'Data calculations'!AI56&gt;'Data calculations'!AI$35),'Data calculations'!AI56,IF(AND('Data calculations'!AI36&gt;'Data calculations'!AI56,'Data calculations'!AI56&lt;'Data calculations'!AI$35),'Data calculations'!AI$35,'Data calculations'!AI36))</f>
        <v/>
      </c>
      <c r="AO6" s="62">
        <f>IF(AND('Data calculations'!AJ36&gt;'Data calculations'!AJ56,'Data calculations'!AJ56&gt;'Data calculations'!AJ$35),'Data calculations'!AJ56,IF(AND('Data calculations'!AJ36&gt;'Data calculations'!AJ56,'Data calculations'!AJ56&lt;'Data calculations'!AJ$35),'Data calculations'!AJ$35,'Data calculations'!AJ36))</f>
        <v>1110.5155</v>
      </c>
      <c r="AP6" s="62" t="str">
        <f>IF(AND('Data calculations'!AK36&gt;'Data calculations'!AK56,'Data calculations'!AK56&gt;'Data calculations'!AK$35),'Data calculations'!AK56,IF(AND('Data calculations'!AK36&gt;'Data calculations'!AK56,'Data calculations'!AK56&lt;'Data calculations'!AK$35),'Data calculations'!AK$35,'Data calculations'!AK36))</f>
        <v/>
      </c>
      <c r="AQ6" s="62">
        <f>IF(AND('Data calculations'!AL36&gt;'Data calculations'!AL56,'Data calculations'!AL56&gt;'Data calculations'!AL$35),'Data calculations'!AL56,IF(AND('Data calculations'!AL36&gt;'Data calculations'!AL56,'Data calculations'!AL56&lt;'Data calculations'!AL$35),'Data calculations'!AL$35,'Data calculations'!AL36))</f>
        <v>3.1077500000000002</v>
      </c>
      <c r="AR6" s="62">
        <f>IF(AND('Data calculations'!AM36&gt;'Data calculations'!AM56,'Data calculations'!AM56&gt;'Data calculations'!AM$35),'Data calculations'!AM56,IF(AND('Data calculations'!AM36&gt;'Data calculations'!AM56,'Data calculations'!AM56&lt;'Data calculations'!AM$35),'Data calculations'!AM$35,'Data calculations'!AM36))</f>
        <v>173.33499999999998</v>
      </c>
    </row>
    <row r="7" spans="2:44">
      <c r="B7" s="67"/>
      <c r="C7" s="67"/>
      <c r="D7" s="13" t="s">
        <v>93</v>
      </c>
      <c r="E7" s="68">
        <v>2030</v>
      </c>
      <c r="F7" s="68">
        <v>1</v>
      </c>
      <c r="G7" s="68"/>
      <c r="H7" s="62" t="str">
        <f>IF(AND('Data calculations'!C37&gt;'Data calculations'!C57,'Data calculations'!C57&gt;'Data calculations'!C$35),'Data calculations'!C57,IF(AND('Data calculations'!C37&gt;'Data calculations'!C57,'Data calculations'!C57&lt;'Data calculations'!C$35),'Data calculations'!C$35,'Data calculations'!C37))</f>
        <v/>
      </c>
      <c r="I7" s="62">
        <f>IF(AND('Data calculations'!D37&gt;'Data calculations'!D57,'Data calculations'!D57&gt;'Data calculations'!D$35),'Data calculations'!D57,IF(AND('Data calculations'!D37&gt;'Data calculations'!D57,'Data calculations'!D57&lt;'Data calculations'!D$35),'Data calculations'!D$35,'Data calculations'!D37))</f>
        <v>165.61799999999999</v>
      </c>
      <c r="J7" s="62" t="str">
        <f>IF(AND('Data calculations'!E37&gt;'Data calculations'!E57,'Data calculations'!E57&gt;'Data calculations'!E$35),'Data calculations'!E57,IF(AND('Data calculations'!E37&gt;'Data calculations'!E57,'Data calculations'!E57&lt;'Data calculations'!E$35),'Data calculations'!E$35,'Data calculations'!E37))</f>
        <v/>
      </c>
      <c r="K7" s="62">
        <f>IF(AND('Data calculations'!F37&gt;'Data calculations'!F57,'Data calculations'!F57&gt;'Data calculations'!F$35),'Data calculations'!F57,IF(AND('Data calculations'!F37&gt;'Data calculations'!F57,'Data calculations'!F57&lt;'Data calculations'!F$35),'Data calculations'!F$35,'Data calculations'!F37))</f>
        <v>95.302999999999997</v>
      </c>
      <c r="L7" s="62" t="str">
        <f>IF(AND('Data calculations'!G37&gt;'Data calculations'!G57,'Data calculations'!G57&gt;'Data calculations'!G$35),'Data calculations'!G57,IF(AND('Data calculations'!G37&gt;'Data calculations'!G57,'Data calculations'!G57&lt;'Data calculations'!G$35),'Data calculations'!G$35,'Data calculations'!G37))</f>
        <v/>
      </c>
      <c r="M7" s="62">
        <f>IF(AND('Data calculations'!H37&gt;'Data calculations'!H57,'Data calculations'!H57&gt;'Data calculations'!H$35),'Data calculations'!H57,IF(AND('Data calculations'!H37&gt;'Data calculations'!H57,'Data calculations'!H57&lt;'Data calculations'!H$35),'Data calculations'!H$35,'Data calculations'!H37))</f>
        <v>289.29899999999998</v>
      </c>
      <c r="N7" s="62" t="str">
        <f>IF(AND('Data calculations'!I37&gt;'Data calculations'!I57,'Data calculations'!I57&gt;'Data calculations'!I$35),'Data calculations'!I57,IF(AND('Data calculations'!I37&gt;'Data calculations'!I57,'Data calculations'!I57&lt;'Data calculations'!I$35),'Data calculations'!I$35,'Data calculations'!I37))</f>
        <v/>
      </c>
      <c r="O7" s="62">
        <f>IF(AND('Data calculations'!J37&gt;'Data calculations'!J57,'Data calculations'!J57&gt;'Data calculations'!J$35),'Data calculations'!J57,IF(AND('Data calculations'!J37&gt;'Data calculations'!J57,'Data calculations'!J57&lt;'Data calculations'!J$35),'Data calculations'!J$35,'Data calculations'!J37))</f>
        <v>105.84399999999999</v>
      </c>
      <c r="P7" s="62">
        <f>IF(AND('Data calculations'!K37&gt;'Data calculations'!K57,'Data calculations'!K57&gt;'Data calculations'!K$35),'Data calculations'!K57,IF(AND('Data calculations'!K37&gt;'Data calculations'!K57,'Data calculations'!K57&lt;'Data calculations'!K$35),'Data calculations'!K$35,'Data calculations'!K37))</f>
        <v>867.71759999999983</v>
      </c>
      <c r="Q7" s="62">
        <f>IF(AND('Data calculations'!L37&gt;'Data calculations'!L57,'Data calculations'!L57&gt;'Data calculations'!L$35),'Data calculations'!L57,IF(AND('Data calculations'!L37&gt;'Data calculations'!L57,'Data calculations'!L57&lt;'Data calculations'!L$35),'Data calculations'!L$35,'Data calculations'!L37))</f>
        <v>463.82900000000001</v>
      </c>
      <c r="R7" s="62">
        <f>IF(AND('Data calculations'!M37&gt;'Data calculations'!M57,'Data calculations'!M57&gt;'Data calculations'!M$35),'Data calculations'!M57,IF(AND('Data calculations'!M37&gt;'Data calculations'!M57,'Data calculations'!M57&lt;'Data calculations'!M$35),'Data calculations'!M$35,'Data calculations'!M37))</f>
        <v>271.79939001207794</v>
      </c>
      <c r="S7" s="62" t="str">
        <f>IF(AND('Data calculations'!N37&gt;'Data calculations'!N57,'Data calculations'!N57&gt;'Data calculations'!N$35),'Data calculations'!N57,IF(AND('Data calculations'!N37&gt;'Data calculations'!N57,'Data calculations'!N57&lt;'Data calculations'!N$35),'Data calculations'!N$35,'Data calculations'!N37))</f>
        <v/>
      </c>
      <c r="T7" s="62">
        <f>IF(AND('Data calculations'!O37&gt;'Data calculations'!O57,'Data calculations'!O57&gt;'Data calculations'!O$35),'Data calculations'!O57,IF(AND('Data calculations'!O37&gt;'Data calculations'!O57,'Data calculations'!O57&lt;'Data calculations'!O$35),'Data calculations'!O$35,'Data calculations'!O37))</f>
        <v>1136.0105249999999</v>
      </c>
      <c r="U7" s="62">
        <f>IF(AND('Data calculations'!P37&gt;'Data calculations'!P57,'Data calculations'!P57&gt;'Data calculations'!P$35),'Data calculations'!P57,IF(AND('Data calculations'!P37&gt;'Data calculations'!P57,'Data calculations'!P57&lt;'Data calculations'!P$35),'Data calculations'!P$35,'Data calculations'!P37))</f>
        <v>1135.0737058139866</v>
      </c>
      <c r="V7" s="62">
        <f>IF(AND('Data calculations'!Q37&gt;'Data calculations'!Q57,'Data calculations'!Q57&gt;'Data calculations'!Q$35),'Data calculations'!Q57,IF(AND('Data calculations'!Q37&gt;'Data calculations'!Q57,'Data calculations'!Q57&lt;'Data calculations'!Q$35),'Data calculations'!Q$35,'Data calculations'!Q37))</f>
        <v>2228.9851900000003</v>
      </c>
      <c r="W7" s="62" t="str">
        <f>IF(AND('Data calculations'!R37&gt;'Data calculations'!R57,'Data calculations'!R57&gt;'Data calculations'!R$35),'Data calculations'!R57,IF(AND('Data calculations'!R37&gt;'Data calculations'!R57,'Data calculations'!R57&lt;'Data calculations'!R$35),'Data calculations'!R$35,'Data calculations'!R37))</f>
        <v/>
      </c>
      <c r="X7" s="62">
        <f>IF(AND('Data calculations'!S37&gt;'Data calculations'!S57,'Data calculations'!S57&gt;'Data calculations'!S$35),'Data calculations'!S57,IF(AND('Data calculations'!S37&gt;'Data calculations'!S57,'Data calculations'!S57&lt;'Data calculations'!S$35),'Data calculations'!S$35,'Data calculations'!S37))</f>
        <v>4.1000199999999998</v>
      </c>
      <c r="Y7" s="62">
        <f>IF(AND('Data calculations'!T37&gt;'Data calculations'!T57,'Data calculations'!T57&gt;'Data calculations'!T$35),'Data calculations'!T57,IF(AND('Data calculations'!T37&gt;'Data calculations'!T57,'Data calculations'!T57&lt;'Data calculations'!T$35),'Data calculations'!T$35,'Data calculations'!T37))</f>
        <v>23.451999999999998</v>
      </c>
      <c r="Z7" s="62" t="str">
        <f>IF(AND('Data calculations'!U37&gt;'Data calculations'!U57,'Data calculations'!U57&gt;'Data calculations'!U$35),'Data calculations'!U57,IF(AND('Data calculations'!U37&gt;'Data calculations'!U57,'Data calculations'!U57&lt;'Data calculations'!U$35),'Data calculations'!U$35,'Data calculations'!U37))</f>
        <v/>
      </c>
      <c r="AA7" s="62">
        <f>IF(AND('Data calculations'!V37&gt;'Data calculations'!V57,'Data calculations'!V57&gt;'Data calculations'!V$35),'Data calculations'!V57,IF(AND('Data calculations'!V37&gt;'Data calculations'!V57,'Data calculations'!V57&lt;'Data calculations'!V$35),'Data calculations'!V$35,'Data calculations'!V37))</f>
        <v>2668.3644299999996</v>
      </c>
      <c r="AB7" s="62" t="str">
        <f>IF(AND('Data calculations'!W37&gt;'Data calculations'!W57,'Data calculations'!W57&gt;'Data calculations'!W$35),'Data calculations'!W57,IF(AND('Data calculations'!W37&gt;'Data calculations'!W57,'Data calculations'!W57&lt;'Data calculations'!W$35),'Data calculations'!W$35,'Data calculations'!W37))</f>
        <v/>
      </c>
      <c r="AC7" s="62">
        <f>IF(AND('Data calculations'!X37&gt;'Data calculations'!X57,'Data calculations'!X57&gt;'Data calculations'!X$35),'Data calculations'!X57,IF(AND('Data calculations'!X37&gt;'Data calculations'!X57,'Data calculations'!X57&lt;'Data calculations'!X$35),'Data calculations'!X$35,'Data calculations'!X37))</f>
        <v>4.6669999999999998</v>
      </c>
      <c r="AD7" s="62" t="str">
        <f>IF(AND('Data calculations'!Y37&gt;'Data calculations'!Y57,'Data calculations'!Y57&gt;'Data calculations'!Y$35),'Data calculations'!Y57,IF(AND('Data calculations'!Y37&gt;'Data calculations'!Y57,'Data calculations'!Y57&lt;'Data calculations'!Y$35),'Data calculations'!Y$35,'Data calculations'!Y37))</f>
        <v/>
      </c>
      <c r="AE7" s="62" t="str">
        <f>IF(AND('Data calculations'!Z37&gt;'Data calculations'!Z57,'Data calculations'!Z57&gt;'Data calculations'!Z$35),'Data calculations'!Z57,IF(AND('Data calculations'!Z37&gt;'Data calculations'!Z57,'Data calculations'!Z57&lt;'Data calculations'!Z$35),'Data calculations'!Z$35,'Data calculations'!Z37))</f>
        <v/>
      </c>
      <c r="AF7" s="62" t="str">
        <f>IF(AND('Data calculations'!AA37&gt;'Data calculations'!AA57,'Data calculations'!AA57&gt;'Data calculations'!AA$35),'Data calculations'!AA57,IF(AND('Data calculations'!AA37&gt;'Data calculations'!AA57,'Data calculations'!AA57&lt;'Data calculations'!AA$35),'Data calculations'!AA$35,'Data calculations'!AA37))</f>
        <v/>
      </c>
      <c r="AG7" s="62" t="str">
        <f>IF(AND('Data calculations'!AB37&gt;'Data calculations'!AB57,'Data calculations'!AB57&gt;'Data calculations'!AB$35),'Data calculations'!AB57,IF(AND('Data calculations'!AB37&gt;'Data calculations'!AB57,'Data calculations'!AB57&lt;'Data calculations'!AB$35),'Data calculations'!AB$35,'Data calculations'!AB37))</f>
        <v/>
      </c>
      <c r="AH7" s="62" t="str">
        <f>IF(AND('Data calculations'!AC37&gt;'Data calculations'!AC57,'Data calculations'!AC57&gt;'Data calculations'!AC$35),'Data calculations'!AC57,IF(AND('Data calculations'!AC37&gt;'Data calculations'!AC57,'Data calculations'!AC57&lt;'Data calculations'!AC$35),'Data calculations'!AC$35,'Data calculations'!AC37))</f>
        <v/>
      </c>
      <c r="AI7" s="62">
        <f>IF(AND('Data calculations'!AD37&gt;'Data calculations'!AD57,'Data calculations'!AD57&gt;'Data calculations'!AD$35),'Data calculations'!AD57,IF(AND('Data calculations'!AD37&gt;'Data calculations'!AD57,'Data calculations'!AD57&lt;'Data calculations'!AD$35),'Data calculations'!AD$35,'Data calculations'!AD37))</f>
        <v>81.485764989000003</v>
      </c>
      <c r="AJ7" s="62">
        <f>IF(AND('Data calculations'!AE37&gt;'Data calculations'!AE57,'Data calculations'!AE57&gt;'Data calculations'!AE$35),'Data calculations'!AE57,IF(AND('Data calculations'!AE37&gt;'Data calculations'!AE57,'Data calculations'!AE57&lt;'Data calculations'!AE$35),'Data calculations'!AE$35,'Data calculations'!AE37))</f>
        <v>1111.801454931157</v>
      </c>
      <c r="AK7" s="62">
        <f>IF(AND('Data calculations'!AF37&gt;'Data calculations'!AF57,'Data calculations'!AF57&gt;'Data calculations'!AF$35),'Data calculations'!AF57,IF(AND('Data calculations'!AF37&gt;'Data calculations'!AF57,'Data calculations'!AF57&lt;'Data calculations'!AF$35),'Data calculations'!AF$35,'Data calculations'!AF37))</f>
        <v>41.293000000000006</v>
      </c>
      <c r="AL7" s="62">
        <f>IF(AND('Data calculations'!AG37&gt;'Data calculations'!AG57,'Data calculations'!AG57&gt;'Data calculations'!AG$35),'Data calculations'!AG57,IF(AND('Data calculations'!AG37&gt;'Data calculations'!AG57,'Data calculations'!AG57&lt;'Data calculations'!AG$35),'Data calculations'!AG$35,'Data calculations'!AG37))</f>
        <v>231.23350500075009</v>
      </c>
      <c r="AM7" s="62" t="str">
        <f>IF(AND('Data calculations'!AH37&gt;'Data calculations'!AH57,'Data calculations'!AH57&gt;'Data calculations'!AH$35),'Data calculations'!AH57,IF(AND('Data calculations'!AH37&gt;'Data calculations'!AH57,'Data calculations'!AH57&lt;'Data calculations'!AH$35),'Data calculations'!AH$35,'Data calculations'!AH37))</f>
        <v/>
      </c>
      <c r="AN7" s="62" t="str">
        <f>IF(AND('Data calculations'!AI37&gt;'Data calculations'!AI57,'Data calculations'!AI57&gt;'Data calculations'!AI$35),'Data calculations'!AI57,IF(AND('Data calculations'!AI37&gt;'Data calculations'!AI57,'Data calculations'!AI57&lt;'Data calculations'!AI$35),'Data calculations'!AI$35,'Data calculations'!AI37))</f>
        <v/>
      </c>
      <c r="AO7" s="62">
        <f>IF(AND('Data calculations'!AJ37&gt;'Data calculations'!AJ57,'Data calculations'!AJ57&gt;'Data calculations'!AJ$35),'Data calculations'!AJ57,IF(AND('Data calculations'!AJ37&gt;'Data calculations'!AJ57,'Data calculations'!AJ57&lt;'Data calculations'!AJ$35),'Data calculations'!AJ$35,'Data calculations'!AJ37))</f>
        <v>1535.6294693361374</v>
      </c>
      <c r="AP7" s="62" t="str">
        <f>IF(AND('Data calculations'!AK37&gt;'Data calculations'!AK57,'Data calculations'!AK57&gt;'Data calculations'!AK$35),'Data calculations'!AK57,IF(AND('Data calculations'!AK37&gt;'Data calculations'!AK57,'Data calculations'!AK57&lt;'Data calculations'!AK$35),'Data calculations'!AK$35,'Data calculations'!AK37))</f>
        <v/>
      </c>
      <c r="AQ7" s="62">
        <f>IF(AND('Data calculations'!AL37&gt;'Data calculations'!AL57,'Data calculations'!AL57&gt;'Data calculations'!AL$35),'Data calculations'!AL57,IF(AND('Data calculations'!AL37&gt;'Data calculations'!AL57,'Data calculations'!AL57&lt;'Data calculations'!AL$35),'Data calculations'!AL$35,'Data calculations'!AL37))</f>
        <v>5.5069999999999997</v>
      </c>
      <c r="AR7" s="62">
        <f>IF(AND('Data calculations'!AM37&gt;'Data calculations'!AM57,'Data calculations'!AM57&gt;'Data calculations'!AM$35),'Data calculations'!AM57,IF(AND('Data calculations'!AM37&gt;'Data calculations'!AM57,'Data calculations'!AM57&lt;'Data calculations'!AM$35),'Data calculations'!AM$35,'Data calculations'!AM37))</f>
        <v>321.42499999999995</v>
      </c>
    </row>
    <row r="8" spans="2:44">
      <c r="B8" s="69"/>
      <c r="C8" s="69"/>
      <c r="D8" s="70" t="s">
        <v>93</v>
      </c>
      <c r="E8" s="71">
        <v>2050</v>
      </c>
      <c r="F8" s="71">
        <v>1</v>
      </c>
      <c r="G8" s="71"/>
      <c r="H8" s="63" t="str">
        <f>IF(AND('Data calculations'!C38&gt;'Data calculations'!C58,'Data calculations'!C58&gt;'Data calculations'!C$35),'Data calculations'!C58,IF(AND('Data calculations'!C38&gt;'Data calculations'!C58,'Data calculations'!C58&lt;'Data calculations'!C$35),'Data calculations'!C$35,'Data calculations'!C38))</f>
        <v/>
      </c>
      <c r="I8" s="63">
        <f>IF(AND('Data calculations'!D38&gt;'Data calculations'!D58,'Data calculations'!D58&gt;'Data calculations'!D$35),'Data calculations'!D58,IF(AND('Data calculations'!D38&gt;'Data calculations'!D58,'Data calculations'!D58&lt;'Data calculations'!D$35),'Data calculations'!D$35,'Data calculations'!D38))</f>
        <v>310.173</v>
      </c>
      <c r="J8" s="63" t="str">
        <f>IF(AND('Data calculations'!E38&gt;'Data calculations'!E58,'Data calculations'!E58&gt;'Data calculations'!E$35),'Data calculations'!E58,IF(AND('Data calculations'!E38&gt;'Data calculations'!E58,'Data calculations'!E58&lt;'Data calculations'!E$35),'Data calculations'!E$35,'Data calculations'!E38))</f>
        <v/>
      </c>
      <c r="K8" s="63">
        <f>IF(AND('Data calculations'!F38&gt;'Data calculations'!F58,'Data calculations'!F58&gt;'Data calculations'!F$35),'Data calculations'!F58,IF(AND('Data calculations'!F38&gt;'Data calculations'!F58,'Data calculations'!F58&lt;'Data calculations'!F$35),'Data calculations'!F$35,'Data calculations'!F38))</f>
        <v>187.727</v>
      </c>
      <c r="L8" s="63" t="str">
        <f>IF(AND('Data calculations'!G38&gt;'Data calculations'!G58,'Data calculations'!G58&gt;'Data calculations'!G$35),'Data calculations'!G58,IF(AND('Data calculations'!G38&gt;'Data calculations'!G58,'Data calculations'!G58&lt;'Data calculations'!G$35),'Data calculations'!G$35,'Data calculations'!G38))</f>
        <v/>
      </c>
      <c r="M8" s="63">
        <f>IF(AND('Data calculations'!H38&gt;'Data calculations'!H58,'Data calculations'!H58&gt;'Data calculations'!H$35),'Data calculations'!H58,IF(AND('Data calculations'!H38&gt;'Data calculations'!H58,'Data calculations'!H58&lt;'Data calculations'!H$35),'Data calculations'!H$35,'Data calculations'!H38))</f>
        <v>519.01900000000001</v>
      </c>
      <c r="N8" s="63" t="str">
        <f>IF(AND('Data calculations'!I38&gt;'Data calculations'!I58,'Data calculations'!I58&gt;'Data calculations'!I$35),'Data calculations'!I58,IF(AND('Data calculations'!I38&gt;'Data calculations'!I58,'Data calculations'!I58&lt;'Data calculations'!I$35),'Data calculations'!I$35,'Data calculations'!I38))</f>
        <v/>
      </c>
      <c r="O8" s="63">
        <f>IF(AND('Data calculations'!J38&gt;'Data calculations'!J58,'Data calculations'!J58&gt;'Data calculations'!J$35),'Data calculations'!J58,IF(AND('Data calculations'!J38&gt;'Data calculations'!J58,'Data calculations'!J58&lt;'Data calculations'!J$35),'Data calculations'!J$35,'Data calculations'!J38))</f>
        <v>201.964</v>
      </c>
      <c r="P8" s="63">
        <f>IF(AND('Data calculations'!K38&gt;'Data calculations'!K58,'Data calculations'!K58&gt;'Data calculations'!K$35),'Data calculations'!K58,IF(AND('Data calculations'!K38&gt;'Data calculations'!K58,'Data calculations'!K58&lt;'Data calculations'!K$35),'Data calculations'!K$35,'Data calculations'!K38))</f>
        <v>1603.2825999999998</v>
      </c>
      <c r="Q8" s="63">
        <f>IF(AND('Data calculations'!L38&gt;'Data calculations'!L58,'Data calculations'!L58&gt;'Data calculations'!L$35),'Data calculations'!L58,IF(AND('Data calculations'!L38&gt;'Data calculations'!L58,'Data calculations'!L58&lt;'Data calculations'!L$35),'Data calculations'!L$35,'Data calculations'!L38))</f>
        <v>881.26900000000001</v>
      </c>
      <c r="R8" s="63">
        <f>IF(AND('Data calculations'!M38&gt;'Data calculations'!M58,'Data calculations'!M58&gt;'Data calculations'!M$35),'Data calculations'!M58,IF(AND('Data calculations'!M38&gt;'Data calculations'!M58,'Data calculations'!M58&lt;'Data calculations'!M$35),'Data calculations'!M$35,'Data calculations'!M38))</f>
        <v>248.15756382922885</v>
      </c>
      <c r="S8" s="63" t="str">
        <f>IF(AND('Data calculations'!N38&gt;'Data calculations'!N58,'Data calculations'!N58&gt;'Data calculations'!N$35),'Data calculations'!N58,IF(AND('Data calculations'!N38&gt;'Data calculations'!N58,'Data calculations'!N58&lt;'Data calculations'!N$35),'Data calculations'!N$35,'Data calculations'!N38))</f>
        <v/>
      </c>
      <c r="T8" s="63">
        <f>IF(AND('Data calculations'!O38&gt;'Data calculations'!O58,'Data calculations'!O58&gt;'Data calculations'!O$35),'Data calculations'!O58,IF(AND('Data calculations'!O38&gt;'Data calculations'!O58,'Data calculations'!O58&lt;'Data calculations'!O$35),'Data calculations'!O$35,'Data calculations'!O38))</f>
        <v>2204.7910999999999</v>
      </c>
      <c r="U8" s="63">
        <f>IF(AND('Data calculations'!P38&gt;'Data calculations'!P58,'Data calculations'!P58&gt;'Data calculations'!P$35),'Data calculations'!P58,IF(AND('Data calculations'!P38&gt;'Data calculations'!P58,'Data calculations'!P58&lt;'Data calculations'!P$35),'Data calculations'!P$35,'Data calculations'!P38))</f>
        <v>1200.2904562341221</v>
      </c>
      <c r="V8" s="63">
        <f>IF(AND('Data calculations'!Q38&gt;'Data calculations'!Q58,'Data calculations'!Q58&gt;'Data calculations'!Q$35),'Data calculations'!Q58,IF(AND('Data calculations'!Q38&gt;'Data calculations'!Q58,'Data calculations'!Q58&lt;'Data calculations'!Q$35),'Data calculations'!Q$35,'Data calculations'!Q38))</f>
        <v>3874.366665</v>
      </c>
      <c r="W8" s="63" t="str">
        <f>IF(AND('Data calculations'!R38&gt;'Data calculations'!R58,'Data calculations'!R58&gt;'Data calculations'!R$35),'Data calculations'!R58,IF(AND('Data calculations'!R38&gt;'Data calculations'!R58,'Data calculations'!R58&lt;'Data calculations'!R$35),'Data calculations'!R$35,'Data calculations'!R38))</f>
        <v/>
      </c>
      <c r="X8" s="63">
        <f>IF(AND('Data calculations'!S38&gt;'Data calculations'!S58,'Data calculations'!S58&gt;'Data calculations'!S$35),'Data calculations'!S58,IF(AND('Data calculations'!S38&gt;'Data calculations'!S58,'Data calculations'!S58&lt;'Data calculations'!S$35),'Data calculations'!S$35,'Data calculations'!S38))</f>
        <v>7.768019999999999</v>
      </c>
      <c r="Y8" s="63">
        <f>IF(AND('Data calculations'!T38&gt;'Data calculations'!T58,'Data calculations'!T58&gt;'Data calculations'!T$35),'Data calculations'!T58,IF(AND('Data calculations'!T38&gt;'Data calculations'!T58,'Data calculations'!T58&lt;'Data calculations'!T$35),'Data calculations'!T$35,'Data calculations'!T38))</f>
        <v>45.977000000000004</v>
      </c>
      <c r="Z8" s="63" t="str">
        <f>IF(AND('Data calculations'!U38&gt;'Data calculations'!U58,'Data calculations'!U58&gt;'Data calculations'!U$35),'Data calculations'!U58,IF(AND('Data calculations'!U38&gt;'Data calculations'!U58,'Data calculations'!U58&lt;'Data calculations'!U$35),'Data calculations'!U$35,'Data calculations'!U38))</f>
        <v/>
      </c>
      <c r="AA8" s="63">
        <f>IF(AND('Data calculations'!V38&gt;'Data calculations'!V58,'Data calculations'!V58&gt;'Data calculations'!V$35),'Data calculations'!V58,IF(AND('Data calculations'!V38&gt;'Data calculations'!V58,'Data calculations'!V58&lt;'Data calculations'!V$35),'Data calculations'!V$35,'Data calculations'!V38))</f>
        <v>4620.2881299999999</v>
      </c>
      <c r="AB8" s="63" t="str">
        <f>IF(AND('Data calculations'!W38&gt;'Data calculations'!W58,'Data calculations'!W58&gt;'Data calculations'!W$35),'Data calculations'!W58,IF(AND('Data calculations'!W38&gt;'Data calculations'!W58,'Data calculations'!W58&lt;'Data calculations'!W$35),'Data calculations'!W$35,'Data calculations'!W38))</f>
        <v/>
      </c>
      <c r="AC8" s="63">
        <f>IF(AND('Data calculations'!X38&gt;'Data calculations'!X58,'Data calculations'!X58&gt;'Data calculations'!X$35),'Data calculations'!X58,IF(AND('Data calculations'!X38&gt;'Data calculations'!X58,'Data calculations'!X58&lt;'Data calculations'!X$35),'Data calculations'!X$35,'Data calculations'!X38))</f>
        <v>9.032</v>
      </c>
      <c r="AD8" s="63" t="str">
        <f>IF(AND('Data calculations'!Y38&gt;'Data calculations'!Y58,'Data calculations'!Y58&gt;'Data calculations'!Y$35),'Data calculations'!Y58,IF(AND('Data calculations'!Y38&gt;'Data calculations'!Y58,'Data calculations'!Y58&lt;'Data calculations'!Y$35),'Data calculations'!Y$35,'Data calculations'!Y38))</f>
        <v/>
      </c>
      <c r="AE8" s="63" t="str">
        <f>IF(AND('Data calculations'!Z38&gt;'Data calculations'!Z58,'Data calculations'!Z58&gt;'Data calculations'!Z$35),'Data calculations'!Z58,IF(AND('Data calculations'!Z38&gt;'Data calculations'!Z58,'Data calculations'!Z58&lt;'Data calculations'!Z$35),'Data calculations'!Z$35,'Data calculations'!Z38))</f>
        <v/>
      </c>
      <c r="AF8" s="63" t="str">
        <f>IF(AND('Data calculations'!AA38&gt;'Data calculations'!AA58,'Data calculations'!AA58&gt;'Data calculations'!AA$35),'Data calculations'!AA58,IF(AND('Data calculations'!AA38&gt;'Data calculations'!AA58,'Data calculations'!AA58&lt;'Data calculations'!AA$35),'Data calculations'!AA$35,'Data calculations'!AA38))</f>
        <v/>
      </c>
      <c r="AG8" s="63" t="str">
        <f>IF(AND('Data calculations'!AB38&gt;'Data calculations'!AB58,'Data calculations'!AB58&gt;'Data calculations'!AB$35),'Data calculations'!AB58,IF(AND('Data calculations'!AB38&gt;'Data calculations'!AB58,'Data calculations'!AB58&lt;'Data calculations'!AB$35),'Data calculations'!AB$35,'Data calculations'!AB38))</f>
        <v/>
      </c>
      <c r="AH8" s="63" t="str">
        <f>IF(AND('Data calculations'!AC38&gt;'Data calculations'!AC58,'Data calculations'!AC58&gt;'Data calculations'!AC$35),'Data calculations'!AC58,IF(AND('Data calculations'!AC38&gt;'Data calculations'!AC58,'Data calculations'!AC58&lt;'Data calculations'!AC$35),'Data calculations'!AC$35,'Data calculations'!AC38))</f>
        <v/>
      </c>
      <c r="AI8" s="63">
        <f>IF(AND('Data calculations'!AD38&gt;'Data calculations'!AD58,'Data calculations'!AD58&gt;'Data calculations'!AD$35),'Data calculations'!AD58,IF(AND('Data calculations'!AD38&gt;'Data calculations'!AD58,'Data calculations'!AD58&lt;'Data calculations'!AD$35),'Data calculations'!AD$35,'Data calculations'!AD38))</f>
        <v>153.77076498899999</v>
      </c>
      <c r="AJ8" s="63">
        <f>IF(AND('Data calculations'!AE38&gt;'Data calculations'!AE58,'Data calculations'!AE58&gt;'Data calculations'!AE$35),'Data calculations'!AE58,IF(AND('Data calculations'!AE38&gt;'Data calculations'!AE58,'Data calculations'!AE58&lt;'Data calculations'!AE$35),'Data calculations'!AE$35,'Data calculations'!AE38))</f>
        <v>1279.9298440468765</v>
      </c>
      <c r="AK8" s="63">
        <f>IF(AND('Data calculations'!AF38&gt;'Data calculations'!AF58,'Data calculations'!AF58&gt;'Data calculations'!AF$35),'Data calculations'!AF58,IF(AND('Data calculations'!AF38&gt;'Data calculations'!AF58,'Data calculations'!AF58&lt;'Data calculations'!AF$35),'Data calculations'!AF$35,'Data calculations'!AF38))</f>
        <v>81.38600000000001</v>
      </c>
      <c r="AL8" s="63">
        <f>IF(AND('Data calculations'!AG38&gt;'Data calculations'!AG58,'Data calculations'!AG58&gt;'Data calculations'!AG$35),'Data calculations'!AG58,IF(AND('Data calculations'!AG38&gt;'Data calculations'!AG58,'Data calculations'!AG58&lt;'Data calculations'!AG$35),'Data calculations'!AG$35,'Data calculations'!AG38))</f>
        <v>412.79775500150015</v>
      </c>
      <c r="AM8" s="63" t="str">
        <f>IF(AND('Data calculations'!AH38&gt;'Data calculations'!AH58,'Data calculations'!AH58&gt;'Data calculations'!AH$35),'Data calculations'!AH58,IF(AND('Data calculations'!AH38&gt;'Data calculations'!AH58,'Data calculations'!AH58&lt;'Data calculations'!AH$35),'Data calculations'!AH$35,'Data calculations'!AH38))</f>
        <v/>
      </c>
      <c r="AN8" s="63" t="str">
        <f>IF(AND('Data calculations'!AI38&gt;'Data calculations'!AI58,'Data calculations'!AI58&gt;'Data calculations'!AI$35),'Data calculations'!AI58,IF(AND('Data calculations'!AI38&gt;'Data calculations'!AI58,'Data calculations'!AI58&lt;'Data calculations'!AI$35),'Data calculations'!AI$35,'Data calculations'!AI38))</f>
        <v/>
      </c>
      <c r="AO8" s="63">
        <f>IF(AND('Data calculations'!AJ38&gt;'Data calculations'!AJ58,'Data calculations'!AJ58&gt;'Data calculations'!AJ$35),'Data calculations'!AJ58,IF(AND('Data calculations'!AJ38&gt;'Data calculations'!AJ58,'Data calculations'!AJ58&lt;'Data calculations'!AJ$35),'Data calculations'!AJ$35,'Data calculations'!AJ38))</f>
        <v>1797.6593737959342</v>
      </c>
      <c r="AP8" s="63" t="str">
        <f>IF(AND('Data calculations'!AK38&gt;'Data calculations'!AK58,'Data calculations'!AK58&gt;'Data calculations'!AK$35),'Data calculations'!AK58,IF(AND('Data calculations'!AK38&gt;'Data calculations'!AK58,'Data calculations'!AK58&lt;'Data calculations'!AK$35),'Data calculations'!AK$35,'Data calculations'!AK38))</f>
        <v/>
      </c>
      <c r="AQ8" s="63">
        <f>IF(AND('Data calculations'!AL38&gt;'Data calculations'!AL58,'Data calculations'!AL58&gt;'Data calculations'!AL$35),'Data calculations'!AL58,IF(AND('Data calculations'!AL38&gt;'Data calculations'!AL58,'Data calculations'!AL58&lt;'Data calculations'!AL$35),'Data calculations'!AL$35,'Data calculations'!AL38))</f>
        <v>10.3055</v>
      </c>
      <c r="AR8" s="63">
        <f>IF(AND('Data calculations'!AM38&gt;'Data calculations'!AM58,'Data calculations'!AM58&gt;'Data calculations'!AM$35),'Data calculations'!AM58,IF(AND('Data calculations'!AM38&gt;'Data calculations'!AM58,'Data calculations'!AM58&lt;'Data calculations'!AM$35),'Data calculations'!AM$35,'Data calculations'!AM38))</f>
        <v>617.60500000000002</v>
      </c>
    </row>
    <row r="9" spans="2:44">
      <c r="B9" s="8" t="s">
        <v>129</v>
      </c>
      <c r="C9" s="8" t="s">
        <v>131</v>
      </c>
      <c r="D9" s="12" t="s">
        <v>92</v>
      </c>
      <c r="E9" s="9">
        <v>2014</v>
      </c>
      <c r="F9" s="9">
        <v>1</v>
      </c>
      <c r="G9" s="9">
        <v>1</v>
      </c>
      <c r="H9" s="10" t="str">
        <f>'Data calculations'!C39</f>
        <v/>
      </c>
      <c r="I9" s="10">
        <f>'Data calculations'!D39</f>
        <v>89.852000000000004</v>
      </c>
      <c r="J9" s="10" t="str">
        <f>'Data calculations'!E39</f>
        <v/>
      </c>
      <c r="K9" s="10">
        <f>'Data calculations'!F39</f>
        <v>6.9960000000000004</v>
      </c>
      <c r="L9" s="10" t="str">
        <f>'Data calculations'!G39</f>
        <v/>
      </c>
      <c r="M9" s="10">
        <f>'Data calculations'!H39</f>
        <v>75.879000000000005</v>
      </c>
      <c r="N9" s="10" t="str">
        <f>'Data calculations'!I39</f>
        <v/>
      </c>
      <c r="O9" s="10">
        <f>'Data calculations'!J39</f>
        <v>17.469000000000001</v>
      </c>
      <c r="P9" s="10">
        <f>'Data calculations'!K39</f>
        <v>296.12900000000002</v>
      </c>
      <c r="Q9" s="10">
        <f>'Data calculations'!L39</f>
        <v>25.814</v>
      </c>
      <c r="R9" s="10">
        <f>'Data calculations'!M39</f>
        <v>8.875</v>
      </c>
      <c r="S9" s="10" t="str">
        <f>'Data calculations'!N39</f>
        <v/>
      </c>
      <c r="T9" s="10">
        <f>'Data calculations'!O39</f>
        <v>1.1439999999999999</v>
      </c>
      <c r="U9" s="10">
        <f>'Data calculations'!P39</f>
        <v>85.293999999999997</v>
      </c>
      <c r="V9" s="10">
        <f>'Data calculations'!Q39</f>
        <v>103.40900000000001</v>
      </c>
      <c r="W9" s="10" t="str">
        <f>'Data calculations'!R39</f>
        <v/>
      </c>
      <c r="X9" s="10">
        <f>'Data calculations'!S39</f>
        <v>1.845</v>
      </c>
      <c r="Y9" s="10">
        <f>'Data calculations'!T39</f>
        <v>3.1190000000000002</v>
      </c>
      <c r="Z9" s="10" t="str">
        <f>'Data calculations'!U39</f>
        <v/>
      </c>
      <c r="AA9" s="10">
        <f>'Data calculations'!V39</f>
        <v>2.7589999999999999</v>
      </c>
      <c r="AB9" s="10" t="str">
        <f>'Data calculations'!W39</f>
        <v/>
      </c>
      <c r="AC9" s="10">
        <f>'Data calculations'!X39</f>
        <v>2.8679999999999999</v>
      </c>
      <c r="AD9" s="10" t="str">
        <f>'Data calculations'!Y39</f>
        <v/>
      </c>
      <c r="AE9" s="10" t="str">
        <f>'Data calculations'!Z39</f>
        <v/>
      </c>
      <c r="AF9" s="10" t="str">
        <f>'Data calculations'!AA39</f>
        <v/>
      </c>
      <c r="AG9" s="10" t="str">
        <f>'Data calculations'!AB39</f>
        <v/>
      </c>
      <c r="AH9" s="10" t="str">
        <f>'Data calculations'!AC39</f>
        <v/>
      </c>
      <c r="AI9" s="10">
        <f>'Data calculations'!AD39</f>
        <v>35.860735011400003</v>
      </c>
      <c r="AJ9" s="10">
        <f>'Data calculations'!AE39</f>
        <v>38.103999999999999</v>
      </c>
      <c r="AK9" s="10">
        <f>'Data calculations'!AF39</f>
        <v>22.75</v>
      </c>
      <c r="AL9" s="10">
        <f>'Data calculations'!AG39</f>
        <v>5.3999999999999999E-2</v>
      </c>
      <c r="AM9" s="10" t="str">
        <f>'Data calculations'!AH39</f>
        <v/>
      </c>
      <c r="AN9" s="10" t="str">
        <f>'Data calculations'!AI39</f>
        <v/>
      </c>
      <c r="AO9" s="10">
        <f>'Data calculations'!AJ39</f>
        <v>474.07900000000001</v>
      </c>
      <c r="AP9" s="10" t="str">
        <f>'Data calculations'!AK39</f>
        <v/>
      </c>
      <c r="AQ9" s="10">
        <f>'Data calculations'!AL39</f>
        <v>1.4259999999999999</v>
      </c>
      <c r="AR9" s="10">
        <f>'Data calculations'!AM39</f>
        <v>24.875</v>
      </c>
    </row>
    <row r="10" spans="2:44">
      <c r="B10" s="67"/>
      <c r="C10" s="67"/>
      <c r="D10" s="12" t="s">
        <v>92</v>
      </c>
      <c r="E10" s="68">
        <v>2020</v>
      </c>
      <c r="F10" s="68">
        <v>1</v>
      </c>
      <c r="G10" s="68"/>
      <c r="H10" t="str">
        <f>IF(AND('Data calculations'!C40&gt;'Data calculations'!C61,'Data calculations'!C61&gt;'Data calculations'!C$39),'Data calculations'!C61,IF(AND('Data calculations'!C40&gt;'Data calculations'!C61,'Data calculations'!C61&lt;'Data calculations'!C$39),'Data calculations'!C$39,'Data calculations'!C40))</f>
        <v/>
      </c>
      <c r="I10" s="62">
        <f>IF(AND('Data calculations'!D40&gt;'Data calculations'!D61,'Data calculations'!D61&gt;'Data calculations'!D$39),'Data calculations'!D61,IF(AND('Data calculations'!D40&gt;'Data calculations'!D61,'Data calculations'!D61&lt;'Data calculations'!D$39),'Data calculations'!D$39,'Data calculations'!D40))</f>
        <v>120.8105</v>
      </c>
      <c r="J10" s="62" t="str">
        <f>IF(AND('Data calculations'!E40&gt;'Data calculations'!E61,'Data calculations'!E61&gt;'Data calculations'!E$39),'Data calculations'!E61,IF(AND('Data calculations'!E40&gt;'Data calculations'!E61,'Data calculations'!E61&lt;'Data calculations'!E$39),'Data calculations'!E$39,'Data calculations'!E40))</f>
        <v/>
      </c>
      <c r="K10" s="62">
        <f>IF(AND('Data calculations'!F40&gt;'Data calculations'!F61,'Data calculations'!F61&gt;'Data calculations'!F$39),'Data calculations'!F61,IF(AND('Data calculations'!F40&gt;'Data calculations'!F61,'Data calculations'!F61&lt;'Data calculations'!F$39),'Data calculations'!F$39,'Data calculations'!F40))</f>
        <v>14.559000000000001</v>
      </c>
      <c r="L10" s="62" t="str">
        <f>IF(AND('Data calculations'!G40&gt;'Data calculations'!G61,'Data calculations'!G61&gt;'Data calculations'!G$39),'Data calculations'!G61,IF(AND('Data calculations'!G40&gt;'Data calculations'!G61,'Data calculations'!G61&lt;'Data calculations'!G$39),'Data calculations'!G$39,'Data calculations'!G40))</f>
        <v/>
      </c>
      <c r="M10" s="62">
        <f>IF(AND('Data calculations'!H40&gt;'Data calculations'!H61,'Data calculations'!H61&gt;'Data calculations'!H$39),'Data calculations'!H61,IF(AND('Data calculations'!H40&gt;'Data calculations'!H61,'Data calculations'!H61&lt;'Data calculations'!H$39),'Data calculations'!H$39,'Data calculations'!H40))</f>
        <v>121.09800000000001</v>
      </c>
      <c r="N10" s="62" t="str">
        <f>IF(AND('Data calculations'!I40&gt;'Data calculations'!I61,'Data calculations'!I61&gt;'Data calculations'!I$39),'Data calculations'!I61,IF(AND('Data calculations'!I40&gt;'Data calculations'!I61,'Data calculations'!I61&lt;'Data calculations'!I$39),'Data calculations'!I$39,'Data calculations'!I40))</f>
        <v/>
      </c>
      <c r="O10" s="62">
        <f>IF(AND('Data calculations'!J40&gt;'Data calculations'!J61,'Data calculations'!J61&gt;'Data calculations'!J$39),'Data calculations'!J61,IF(AND('Data calculations'!J40&gt;'Data calculations'!J61,'Data calculations'!J61&lt;'Data calculations'!J$39),'Data calculations'!J$39,'Data calculations'!J40))</f>
        <v>30.552</v>
      </c>
      <c r="P10" s="62">
        <f>IF(AND('Data calculations'!K40&gt;'Data calculations'!K61,'Data calculations'!K61&gt;'Data calculations'!K$39),'Data calculations'!K61,IF(AND('Data calculations'!K40&gt;'Data calculations'!K61,'Data calculations'!K61&lt;'Data calculations'!K$39),'Data calculations'!K$39,'Data calculations'!K40))</f>
        <v>415.09100000000001</v>
      </c>
      <c r="Q10" s="62">
        <f>IF(AND('Data calculations'!L40&gt;'Data calculations'!L61,'Data calculations'!L61&gt;'Data calculations'!L$39),'Data calculations'!L61,IF(AND('Data calculations'!L40&gt;'Data calculations'!L61,'Data calculations'!L61&lt;'Data calculations'!L$39),'Data calculations'!L$39,'Data calculations'!L40))</f>
        <v>44.242999999999995</v>
      </c>
      <c r="R10" s="62">
        <f>IF(AND('Data calculations'!M40&gt;'Data calculations'!M61,'Data calculations'!M61&gt;'Data calculations'!M$39),'Data calculations'!M61,IF(AND('Data calculations'!M40&gt;'Data calculations'!M61,'Data calculations'!M61&lt;'Data calculations'!M$39),'Data calculations'!M$39,'Data calculations'!M40))</f>
        <v>16.585000000000001</v>
      </c>
      <c r="S10" s="62" t="str">
        <f>IF(AND('Data calculations'!N40&gt;'Data calculations'!N61,'Data calculations'!N61&gt;'Data calculations'!N$39),'Data calculations'!N61,IF(AND('Data calculations'!N40&gt;'Data calculations'!N61,'Data calculations'!N61&lt;'Data calculations'!N$39),'Data calculations'!N$39,'Data calculations'!N40))</f>
        <v/>
      </c>
      <c r="T10" s="62">
        <f>IF(AND('Data calculations'!O40&gt;'Data calculations'!O61,'Data calculations'!O61&gt;'Data calculations'!O$39),'Data calculations'!O61,IF(AND('Data calculations'!O40&gt;'Data calculations'!O61,'Data calculations'!O61&lt;'Data calculations'!O$39),'Data calculations'!O$39,'Data calculations'!O40))</f>
        <v>2.8599999999999994</v>
      </c>
      <c r="U10" s="62">
        <f>IF(AND('Data calculations'!P40&gt;'Data calculations'!P61,'Data calculations'!P61&gt;'Data calculations'!P$39),'Data calculations'!P61,IF(AND('Data calculations'!P40&gt;'Data calculations'!P61,'Data calculations'!P61&lt;'Data calculations'!P$39),'Data calculations'!P$39,'Data calculations'!P40))</f>
        <v>139.64349549738961</v>
      </c>
      <c r="V10" s="62">
        <f>IF(AND('Data calculations'!Q40&gt;'Data calculations'!Q61,'Data calculations'!Q61&gt;'Data calculations'!Q$39),'Data calculations'!Q61,IF(AND('Data calculations'!Q40&gt;'Data calculations'!Q61,'Data calculations'!Q61&lt;'Data calculations'!Q$39),'Data calculations'!Q$39,'Data calculations'!Q40))</f>
        <v>131.417</v>
      </c>
      <c r="W10" s="62" t="str">
        <f>IF(AND('Data calculations'!R40&gt;'Data calculations'!R61,'Data calculations'!R61&gt;'Data calculations'!R$39),'Data calculations'!R61,IF(AND('Data calculations'!R40&gt;'Data calculations'!R61,'Data calculations'!R61&lt;'Data calculations'!R$39),'Data calculations'!R$39,'Data calculations'!R40))</f>
        <v/>
      </c>
      <c r="X10" s="62">
        <f>IF(AND('Data calculations'!S40&gt;'Data calculations'!S61,'Data calculations'!S61&gt;'Data calculations'!S$39),'Data calculations'!S61,IF(AND('Data calculations'!S40&gt;'Data calculations'!S61,'Data calculations'!S61&lt;'Data calculations'!S$39),'Data calculations'!S$39,'Data calculations'!S40))</f>
        <v>3.8324999999999996</v>
      </c>
      <c r="Y10" s="62">
        <f>IF(AND('Data calculations'!T40&gt;'Data calculations'!T61,'Data calculations'!T61&gt;'Data calculations'!T$39),'Data calculations'!T61,IF(AND('Data calculations'!T40&gt;'Data calculations'!T61,'Data calculations'!T61&lt;'Data calculations'!T$39),'Data calculations'!T$39,'Data calculations'!T40))</f>
        <v>5.8790000000000004</v>
      </c>
      <c r="Z10" s="62" t="str">
        <f>IF(AND('Data calculations'!U40&gt;'Data calculations'!U61,'Data calculations'!U61&gt;'Data calculations'!U$39),'Data calculations'!U61,IF(AND('Data calculations'!U40&gt;'Data calculations'!U61,'Data calculations'!U61&lt;'Data calculations'!U$39),'Data calculations'!U$39,'Data calculations'!U40))</f>
        <v/>
      </c>
      <c r="AA10" s="62">
        <f>IF(AND('Data calculations'!V40&gt;'Data calculations'!V61,'Data calculations'!V61&gt;'Data calculations'!V$39),'Data calculations'!V61,IF(AND('Data calculations'!V40&gt;'Data calculations'!V61,'Data calculations'!V61&lt;'Data calculations'!V$39),'Data calculations'!V$39,'Data calculations'!V40))</f>
        <v>6.3620000000000001</v>
      </c>
      <c r="AB10" s="62" t="str">
        <f>IF(AND('Data calculations'!W40&gt;'Data calculations'!W61,'Data calculations'!W61&gt;'Data calculations'!W$39),'Data calculations'!W61,IF(AND('Data calculations'!W40&gt;'Data calculations'!W61,'Data calculations'!W61&lt;'Data calculations'!W$39),'Data calculations'!W$39,'Data calculations'!W40))</f>
        <v/>
      </c>
      <c r="AC10" s="62">
        <f>IF(AND('Data calculations'!X40&gt;'Data calculations'!X61,'Data calculations'!X61&gt;'Data calculations'!X$39),'Data calculations'!X61,IF(AND('Data calculations'!X40&gt;'Data calculations'!X61,'Data calculations'!X61&lt;'Data calculations'!X$39),'Data calculations'!X$39,'Data calculations'!X40))</f>
        <v>6.0165000000000006</v>
      </c>
      <c r="AD10" s="62" t="str">
        <f>IF(AND('Data calculations'!Y40&gt;'Data calculations'!Y61,'Data calculations'!Y61&gt;'Data calculations'!Y$39),'Data calculations'!Y61,IF(AND('Data calculations'!Y40&gt;'Data calculations'!Y61,'Data calculations'!Y61&lt;'Data calculations'!Y$39),'Data calculations'!Y$39,'Data calculations'!Y40))</f>
        <v/>
      </c>
      <c r="AE10" s="62" t="str">
        <f>IF(AND('Data calculations'!Z40&gt;'Data calculations'!Z61,'Data calculations'!Z61&gt;'Data calculations'!Z$39),'Data calculations'!Z61,IF(AND('Data calculations'!Z40&gt;'Data calculations'!Z61,'Data calculations'!Z61&lt;'Data calculations'!Z$39),'Data calculations'!Z$39,'Data calculations'!Z40))</f>
        <v/>
      </c>
      <c r="AF10" s="62" t="str">
        <f>IF(AND('Data calculations'!AA40&gt;'Data calculations'!AA61,'Data calculations'!AA61&gt;'Data calculations'!AA$39),'Data calculations'!AA61,IF(AND('Data calculations'!AA40&gt;'Data calculations'!AA61,'Data calculations'!AA61&lt;'Data calculations'!AA$39),'Data calculations'!AA$39,'Data calculations'!AA40))</f>
        <v/>
      </c>
      <c r="AG10" s="62" t="str">
        <f>IF(AND('Data calculations'!AB40&gt;'Data calculations'!AB61,'Data calculations'!AB61&gt;'Data calculations'!AB$39),'Data calculations'!AB61,IF(AND('Data calculations'!AB40&gt;'Data calculations'!AB61,'Data calculations'!AB61&lt;'Data calculations'!AB$39),'Data calculations'!AB$39,'Data calculations'!AB40))</f>
        <v/>
      </c>
      <c r="AH10" s="62" t="str">
        <f>IF(AND('Data calculations'!AC40&gt;'Data calculations'!AC61,'Data calculations'!AC61&gt;'Data calculations'!AC$39),'Data calculations'!AC61,IF(AND('Data calculations'!AC40&gt;'Data calculations'!AC61,'Data calculations'!AC61&lt;'Data calculations'!AC$39),'Data calculations'!AC$39,'Data calculations'!AC40))</f>
        <v/>
      </c>
      <c r="AI10" s="62">
        <f>IF(AND('Data calculations'!AD40&gt;'Data calculations'!AD61,'Data calculations'!AD61&gt;'Data calculations'!AD$39),'Data calculations'!AD61,IF(AND('Data calculations'!AD40&gt;'Data calculations'!AD61,'Data calculations'!AD61&lt;'Data calculations'!AD$39),'Data calculations'!AD$39,'Data calculations'!AD40))</f>
        <v>61.6727350114</v>
      </c>
      <c r="AJ10" s="62">
        <f>IF(AND('Data calculations'!AE40&gt;'Data calculations'!AE61,'Data calculations'!AE61&gt;'Data calculations'!AE$39),'Data calculations'!AE61,IF(AND('Data calculations'!AE40&gt;'Data calculations'!AE61,'Data calculations'!AE61&lt;'Data calculations'!AE$39),'Data calculations'!AE$39,'Data calculations'!AE40))</f>
        <v>57.387999999999998</v>
      </c>
      <c r="AK10" s="62">
        <f>IF(AND('Data calculations'!AF40&gt;'Data calculations'!AF61,'Data calculations'!AF61&gt;'Data calculations'!AF$39),'Data calculations'!AF61,IF(AND('Data calculations'!AF40&gt;'Data calculations'!AF61,'Data calculations'!AF61&lt;'Data calculations'!AF$39),'Data calculations'!AF$39,'Data calculations'!AF40))</f>
        <v>50.695</v>
      </c>
      <c r="AL10" s="62">
        <f>IF(AND('Data calculations'!AG40&gt;'Data calculations'!AG61,'Data calculations'!AG61&gt;'Data calculations'!AG$39),'Data calculations'!AG61,IF(AND('Data calculations'!AG40&gt;'Data calculations'!AG61,'Data calculations'!AG61&lt;'Data calculations'!AG$39),'Data calculations'!AG$39,'Data calculations'!AG40))</f>
        <v>0.13500000000000001</v>
      </c>
      <c r="AM10" s="62" t="str">
        <f>IF(AND('Data calculations'!AH40&gt;'Data calculations'!AH61,'Data calculations'!AH61&gt;'Data calculations'!AH$39),'Data calculations'!AH61,IF(AND('Data calculations'!AH40&gt;'Data calculations'!AH61,'Data calculations'!AH61&lt;'Data calculations'!AH$39),'Data calculations'!AH$39,'Data calculations'!AH40))</f>
        <v/>
      </c>
      <c r="AN10" s="62" t="str">
        <f>IF(AND('Data calculations'!AI40&gt;'Data calculations'!AI61,'Data calculations'!AI61&gt;'Data calculations'!AI$39),'Data calculations'!AI61,IF(AND('Data calculations'!AI40&gt;'Data calculations'!AI61,'Data calculations'!AI61&lt;'Data calculations'!AI$39),'Data calculations'!AI$39,'Data calculations'!AI40))</f>
        <v/>
      </c>
      <c r="AO10" s="62">
        <f>IF(AND('Data calculations'!AJ40&gt;'Data calculations'!AJ61,'Data calculations'!AJ61&gt;'Data calculations'!AJ$39),'Data calculations'!AJ61,IF(AND('Data calculations'!AJ40&gt;'Data calculations'!AJ61,'Data calculations'!AJ61&lt;'Data calculations'!AJ$39),'Data calculations'!AJ$39,'Data calculations'!AJ40))</f>
        <v>485.71694613680859</v>
      </c>
      <c r="AP10" s="62" t="str">
        <f>IF(AND('Data calculations'!AK40&gt;'Data calculations'!AK61,'Data calculations'!AK61&gt;'Data calculations'!AK$39),'Data calculations'!AK61,IF(AND('Data calculations'!AK40&gt;'Data calculations'!AK61,'Data calculations'!AK61&lt;'Data calculations'!AK$39),'Data calculations'!AK$39,'Data calculations'!AK40))</f>
        <v/>
      </c>
      <c r="AQ10" s="62">
        <f>IF(AND('Data calculations'!AL40&gt;'Data calculations'!AL61,'Data calculations'!AL61&gt;'Data calculations'!AL$39),'Data calculations'!AL61,IF(AND('Data calculations'!AL40&gt;'Data calculations'!AL61,'Data calculations'!AL61&lt;'Data calculations'!AL$39),'Data calculations'!AL$39,'Data calculations'!AL40))</f>
        <v>2.8149999999999999</v>
      </c>
      <c r="AR10" s="62">
        <f>IF(AND('Data calculations'!AM40&gt;'Data calculations'!AM61,'Data calculations'!AM61&gt;'Data calculations'!AM$39),'Data calculations'!AM61,IF(AND('Data calculations'!AM40&gt;'Data calculations'!AM61,'Data calculations'!AM61&lt;'Data calculations'!AM$39),'Data calculations'!AM$39,'Data calculations'!AM40))</f>
        <v>37.947499999999998</v>
      </c>
    </row>
    <row r="11" spans="2:44">
      <c r="B11" s="19"/>
      <c r="C11" s="19"/>
      <c r="D11" s="12" t="s">
        <v>92</v>
      </c>
      <c r="E11" s="68">
        <v>2030</v>
      </c>
      <c r="F11" s="72">
        <v>1</v>
      </c>
      <c r="G11" s="19"/>
      <c r="H11" s="64" t="str">
        <f>IF(AND('Data calculations'!C41&gt;'Data calculations'!C62,'Data calculations'!C62&gt;'Data calculations'!C$39),'Data calculations'!C62,IF(AND('Data calculations'!C41&gt;'Data calculations'!C62,'Data calculations'!C62&lt;'Data calculations'!C$39),'Data calculations'!C$39,'Data calculations'!C41))</f>
        <v/>
      </c>
      <c r="I11" s="65">
        <f>IF(AND('Data calculations'!D41&gt;'Data calculations'!D62,'Data calculations'!D62&gt;'Data calculations'!D$39),'Data calculations'!D62,IF(AND('Data calculations'!D41&gt;'Data calculations'!D62,'Data calculations'!D62&lt;'Data calculations'!D$39),'Data calculations'!D$39,'Data calculations'!D41))</f>
        <v>172.40800000000002</v>
      </c>
      <c r="J11" s="65" t="str">
        <f>IF(AND('Data calculations'!E41&gt;'Data calculations'!E62,'Data calculations'!E62&gt;'Data calculations'!E$39),'Data calculations'!E62,IF(AND('Data calculations'!E41&gt;'Data calculations'!E62,'Data calculations'!E62&lt;'Data calculations'!E$39),'Data calculations'!E$39,'Data calculations'!E41))</f>
        <v/>
      </c>
      <c r="K11" s="65">
        <f>IF(AND('Data calculations'!F41&gt;'Data calculations'!F62,'Data calculations'!F62&gt;'Data calculations'!F$39),'Data calculations'!F62,IF(AND('Data calculations'!F41&gt;'Data calculations'!F62,'Data calculations'!F62&lt;'Data calculations'!F$39),'Data calculations'!F$39,'Data calculations'!F41))</f>
        <v>27.164000000000001</v>
      </c>
      <c r="L11" s="65" t="str">
        <f>IF(AND('Data calculations'!G41&gt;'Data calculations'!G62,'Data calculations'!G62&gt;'Data calculations'!G$39),'Data calculations'!G62,IF(AND('Data calculations'!G41&gt;'Data calculations'!G62,'Data calculations'!G62&lt;'Data calculations'!G$39),'Data calculations'!G$39,'Data calculations'!G41))</f>
        <v/>
      </c>
      <c r="M11" s="65">
        <f>IF(AND('Data calculations'!H41&gt;'Data calculations'!H62,'Data calculations'!H62&gt;'Data calculations'!H$39),'Data calculations'!H62,IF(AND('Data calculations'!H41&gt;'Data calculations'!H62,'Data calculations'!H62&lt;'Data calculations'!H$39),'Data calculations'!H$39,'Data calculations'!H41))</f>
        <v>196.46300000000002</v>
      </c>
      <c r="N11" s="65" t="str">
        <f>IF(AND('Data calculations'!I41&gt;'Data calculations'!I62,'Data calculations'!I62&gt;'Data calculations'!I$39),'Data calculations'!I62,IF(AND('Data calculations'!I41&gt;'Data calculations'!I62,'Data calculations'!I62&lt;'Data calculations'!I$39),'Data calculations'!I$39,'Data calculations'!I41))</f>
        <v/>
      </c>
      <c r="O11" s="65">
        <f>IF(AND('Data calculations'!J41&gt;'Data calculations'!J62,'Data calculations'!J62&gt;'Data calculations'!J$39),'Data calculations'!J62,IF(AND('Data calculations'!J41&gt;'Data calculations'!J62,'Data calculations'!J62&lt;'Data calculations'!J$39),'Data calculations'!J$39,'Data calculations'!J41))</f>
        <v>52.356999999999999</v>
      </c>
      <c r="P11" s="65">
        <f>IF(AND('Data calculations'!K41&gt;'Data calculations'!K62,'Data calculations'!K62&gt;'Data calculations'!K$39),'Data calculations'!K62,IF(AND('Data calculations'!K41&gt;'Data calculations'!K62,'Data calculations'!K62&lt;'Data calculations'!K$39),'Data calculations'!K$39,'Data calculations'!K41))</f>
        <v>613.3610000000001</v>
      </c>
      <c r="Q11" s="65">
        <f>IF(AND('Data calculations'!L41&gt;'Data calculations'!L62,'Data calculations'!L62&gt;'Data calculations'!L$39),'Data calculations'!L62,IF(AND('Data calculations'!L41&gt;'Data calculations'!L62,'Data calculations'!L62&lt;'Data calculations'!L$39),'Data calculations'!L$39,'Data calculations'!L41))</f>
        <v>74.957999999999998</v>
      </c>
      <c r="R11" s="65">
        <f>IF(AND('Data calculations'!M41&gt;'Data calculations'!M62,'Data calculations'!M62&gt;'Data calculations'!M$39),'Data calculations'!M62,IF(AND('Data calculations'!M41&gt;'Data calculations'!M62,'Data calculations'!M62&lt;'Data calculations'!M$39),'Data calculations'!M$39,'Data calculations'!M41))</f>
        <v>29.189760638246611</v>
      </c>
      <c r="S11" s="65" t="str">
        <f>IF(AND('Data calculations'!N41&gt;'Data calculations'!N62,'Data calculations'!N62&gt;'Data calculations'!N$39),'Data calculations'!N62,IF(AND('Data calculations'!N41&gt;'Data calculations'!N62,'Data calculations'!N62&lt;'Data calculations'!N$39),'Data calculations'!N$39,'Data calculations'!N41))</f>
        <v/>
      </c>
      <c r="T11" s="65">
        <f>IF(AND('Data calculations'!O41&gt;'Data calculations'!O62,'Data calculations'!O62&gt;'Data calculations'!O$39),'Data calculations'!O62,IF(AND('Data calculations'!O41&gt;'Data calculations'!O62,'Data calculations'!O62&lt;'Data calculations'!O$39),'Data calculations'!O$39,'Data calculations'!O41))</f>
        <v>5.72</v>
      </c>
      <c r="U11" s="65">
        <f>IF(AND('Data calculations'!P41&gt;'Data calculations'!P62,'Data calculations'!P62&gt;'Data calculations'!P$39),'Data calculations'!P62,IF(AND('Data calculations'!P41&gt;'Data calculations'!P62,'Data calculations'!P62&lt;'Data calculations'!P$39),'Data calculations'!P$39,'Data calculations'!P41))</f>
        <v>143.77382719165695</v>
      </c>
      <c r="V11" s="65">
        <f>IF(AND('Data calculations'!Q41&gt;'Data calculations'!Q62,'Data calculations'!Q62&gt;'Data calculations'!Q$39),'Data calculations'!Q62,IF(AND('Data calculations'!Q41&gt;'Data calculations'!Q62,'Data calculations'!Q62&lt;'Data calculations'!Q$39),'Data calculations'!Q$39,'Data calculations'!Q41))</f>
        <v>178.09700000000001</v>
      </c>
      <c r="W11" s="65" t="str">
        <f>IF(AND('Data calculations'!R41&gt;'Data calculations'!R62,'Data calculations'!R62&gt;'Data calculations'!R$39),'Data calculations'!R62,IF(AND('Data calculations'!R41&gt;'Data calculations'!R62,'Data calculations'!R62&lt;'Data calculations'!R$39),'Data calculations'!R$39,'Data calculations'!R41))</f>
        <v/>
      </c>
      <c r="X11" s="65">
        <f>IF(AND('Data calculations'!S41&gt;'Data calculations'!S62,'Data calculations'!S62&gt;'Data calculations'!S$39),'Data calculations'!S62,IF(AND('Data calculations'!S41&gt;'Data calculations'!S62,'Data calculations'!S62&lt;'Data calculations'!S$39),'Data calculations'!S$39,'Data calculations'!S41))</f>
        <v>7.1449999999999996</v>
      </c>
      <c r="Y11" s="65">
        <f>IF(AND('Data calculations'!T41&gt;'Data calculations'!T62,'Data calculations'!T62&gt;'Data calculations'!T$39),'Data calculations'!T62,IF(AND('Data calculations'!T41&gt;'Data calculations'!T62,'Data calculations'!T62&lt;'Data calculations'!T$39),'Data calculations'!T$39,'Data calculations'!T41))</f>
        <v>10.479000000000001</v>
      </c>
      <c r="Z11" s="65" t="str">
        <f>IF(AND('Data calculations'!U41&gt;'Data calculations'!U62,'Data calculations'!U62&gt;'Data calculations'!U$39),'Data calculations'!U62,IF(AND('Data calculations'!U41&gt;'Data calculations'!U62,'Data calculations'!U62&lt;'Data calculations'!U$39),'Data calculations'!U$39,'Data calculations'!U41))</f>
        <v/>
      </c>
      <c r="AA11" s="65">
        <f>IF(AND('Data calculations'!V41&gt;'Data calculations'!V62,'Data calculations'!V62&gt;'Data calculations'!V$39),'Data calculations'!V62,IF(AND('Data calculations'!V41&gt;'Data calculations'!V62,'Data calculations'!V62&lt;'Data calculations'!V$39),'Data calculations'!V$39,'Data calculations'!V41))</f>
        <v>12.367000000000001</v>
      </c>
      <c r="AB11" s="65" t="str">
        <f>IF(AND('Data calculations'!W41&gt;'Data calculations'!W62,'Data calculations'!W62&gt;'Data calculations'!W$39),'Data calculations'!W62,IF(AND('Data calculations'!W41&gt;'Data calculations'!W62,'Data calculations'!W62&lt;'Data calculations'!W$39),'Data calculations'!W$39,'Data calculations'!W41))</f>
        <v/>
      </c>
      <c r="AC11" s="65">
        <f>IF(AND('Data calculations'!X41&gt;'Data calculations'!X62,'Data calculations'!X62&gt;'Data calculations'!X$39),'Data calculations'!X62,IF(AND('Data calculations'!X41&gt;'Data calculations'!X62,'Data calculations'!X62&lt;'Data calculations'!X$39),'Data calculations'!X$39,'Data calculations'!X41))</f>
        <v>11.264000000000001</v>
      </c>
      <c r="AD11" s="65" t="str">
        <f>IF(AND('Data calculations'!Y41&gt;'Data calculations'!Y62,'Data calculations'!Y62&gt;'Data calculations'!Y$39),'Data calculations'!Y62,IF(AND('Data calculations'!Y41&gt;'Data calculations'!Y62,'Data calculations'!Y62&lt;'Data calculations'!Y$39),'Data calculations'!Y$39,'Data calculations'!Y41))</f>
        <v/>
      </c>
      <c r="AE11" s="65" t="str">
        <f>IF(AND('Data calculations'!Z41&gt;'Data calculations'!Z62,'Data calculations'!Z62&gt;'Data calculations'!Z$39),'Data calculations'!Z62,IF(AND('Data calculations'!Z41&gt;'Data calculations'!Z62,'Data calculations'!Z62&lt;'Data calculations'!Z$39),'Data calculations'!Z$39,'Data calculations'!Z41))</f>
        <v/>
      </c>
      <c r="AF11" s="65" t="str">
        <f>IF(AND('Data calculations'!AA41&gt;'Data calculations'!AA62,'Data calculations'!AA62&gt;'Data calculations'!AA$39),'Data calculations'!AA62,IF(AND('Data calculations'!AA41&gt;'Data calculations'!AA62,'Data calculations'!AA62&lt;'Data calculations'!AA$39),'Data calculations'!AA$39,'Data calculations'!AA41))</f>
        <v/>
      </c>
      <c r="AG11" s="65" t="str">
        <f>IF(AND('Data calculations'!AB41&gt;'Data calculations'!AB62,'Data calculations'!AB62&gt;'Data calculations'!AB$39),'Data calculations'!AB62,IF(AND('Data calculations'!AB41&gt;'Data calculations'!AB62,'Data calculations'!AB62&lt;'Data calculations'!AB$39),'Data calculations'!AB$39,'Data calculations'!AB41))</f>
        <v/>
      </c>
      <c r="AH11" s="65" t="str">
        <f>IF(AND('Data calculations'!AC41&gt;'Data calculations'!AC62,'Data calculations'!AC62&gt;'Data calculations'!AC$39),'Data calculations'!AC62,IF(AND('Data calculations'!AC41&gt;'Data calculations'!AC62,'Data calculations'!AC62&lt;'Data calculations'!AC$39),'Data calculations'!AC$39,'Data calculations'!AC41))</f>
        <v/>
      </c>
      <c r="AI11" s="65">
        <f>IF(AND('Data calculations'!AD41&gt;'Data calculations'!AD62,'Data calculations'!AD62&gt;'Data calculations'!AD$39),'Data calculations'!AD62,IF(AND('Data calculations'!AD41&gt;'Data calculations'!AD62,'Data calculations'!AD62&lt;'Data calculations'!AD$39),'Data calculations'!AD$39,'Data calculations'!AD41))</f>
        <v>104.6927350114</v>
      </c>
      <c r="AJ11" s="65">
        <f>IF(AND('Data calculations'!AE41&gt;'Data calculations'!AE62,'Data calculations'!AE62&gt;'Data calculations'!AE$39),'Data calculations'!AE62,IF(AND('Data calculations'!AE41&gt;'Data calculations'!AE62,'Data calculations'!AE62&lt;'Data calculations'!AE$39),'Data calculations'!AE$39,'Data calculations'!AE41))</f>
        <v>89.527999999999992</v>
      </c>
      <c r="AK11" s="65">
        <f>IF(AND('Data calculations'!AF41&gt;'Data calculations'!AF62,'Data calculations'!AF62&gt;'Data calculations'!AF$39),'Data calculations'!AF62,IF(AND('Data calculations'!AF41&gt;'Data calculations'!AF62,'Data calculations'!AF62&lt;'Data calculations'!AF$39),'Data calculations'!AF$39,'Data calculations'!AF41))</f>
        <v>97.27</v>
      </c>
      <c r="AL11" s="65">
        <f>IF(AND('Data calculations'!AG41&gt;'Data calculations'!AG62,'Data calculations'!AG62&gt;'Data calculations'!AG$39),'Data calculations'!AG62,IF(AND('Data calculations'!AG41&gt;'Data calculations'!AG62,'Data calculations'!AG62&lt;'Data calculations'!AG$39),'Data calculations'!AG$39,'Data calculations'!AG41))</f>
        <v>0.27</v>
      </c>
      <c r="AM11" s="65" t="str">
        <f>IF(AND('Data calculations'!AH41&gt;'Data calculations'!AH62,'Data calculations'!AH62&gt;'Data calculations'!AH$39),'Data calculations'!AH62,IF(AND('Data calculations'!AH41&gt;'Data calculations'!AH62,'Data calculations'!AH62&lt;'Data calculations'!AH$39),'Data calculations'!AH$39,'Data calculations'!AH41))</f>
        <v/>
      </c>
      <c r="AN11" s="65" t="str">
        <f>IF(AND('Data calculations'!AI41&gt;'Data calculations'!AI62,'Data calculations'!AI62&gt;'Data calculations'!AI$39),'Data calculations'!AI62,IF(AND('Data calculations'!AI41&gt;'Data calculations'!AI62,'Data calculations'!AI62&lt;'Data calculations'!AI$39),'Data calculations'!AI$39,'Data calculations'!AI41))</f>
        <v/>
      </c>
      <c r="AO11" s="65">
        <f>IF(AND('Data calculations'!AJ41&gt;'Data calculations'!AJ62,'Data calculations'!AJ62&gt;'Data calculations'!AJ$39),'Data calculations'!AJ62,IF(AND('Data calculations'!AJ41&gt;'Data calculations'!AJ62,'Data calculations'!AJ62&lt;'Data calculations'!AJ$39),'Data calculations'!AJ$39,'Data calculations'!AJ41))</f>
        <v>531.02203284947382</v>
      </c>
      <c r="AP11" s="65" t="str">
        <f>IF(AND('Data calculations'!AK41&gt;'Data calculations'!AK62,'Data calculations'!AK62&gt;'Data calculations'!AK$39),'Data calculations'!AK62,IF(AND('Data calculations'!AK41&gt;'Data calculations'!AK62,'Data calculations'!AK62&lt;'Data calculations'!AK$39),'Data calculations'!AK$39,'Data calculations'!AK41))</f>
        <v/>
      </c>
      <c r="AQ11" s="65">
        <f>IF(AND('Data calculations'!AL41&gt;'Data calculations'!AL62,'Data calculations'!AL62&gt;'Data calculations'!AL$39),'Data calculations'!AL62,IF(AND('Data calculations'!AL41&gt;'Data calculations'!AL62,'Data calculations'!AL62&lt;'Data calculations'!AL$39),'Data calculations'!AL$39,'Data calculations'!AL41))</f>
        <v>5.13</v>
      </c>
      <c r="AR11" s="65">
        <f>IF(AND('Data calculations'!AM41&gt;'Data calculations'!AM62,'Data calculations'!AM62&gt;'Data calculations'!AM$39),'Data calculations'!AM62,IF(AND('Data calculations'!AM41&gt;'Data calculations'!AM62,'Data calculations'!AM62&lt;'Data calculations'!AM$39),'Data calculations'!AM$39,'Data calculations'!AM41))</f>
        <v>59.734999999999999</v>
      </c>
    </row>
    <row r="12" spans="2:44">
      <c r="B12" s="73"/>
      <c r="C12" s="73"/>
      <c r="D12" s="74" t="s">
        <v>92</v>
      </c>
      <c r="E12" s="71">
        <v>2050</v>
      </c>
      <c r="F12" s="75">
        <v>1</v>
      </c>
      <c r="G12" s="73"/>
      <c r="H12" s="66" t="str">
        <f>IF(AND('Data calculations'!C42&gt;'Data calculations'!C63,'Data calculations'!C63&gt;'Data calculations'!C$39),'Data calculations'!C63,IF(AND('Data calculations'!C42&gt;'Data calculations'!C63,'Data calculations'!C63&lt;'Data calculations'!C$39),'Data calculations'!C$39,'Data calculations'!C42))</f>
        <v/>
      </c>
      <c r="I12" s="63">
        <f>IF(AND('Data calculations'!D42&gt;'Data calculations'!D63,'Data calculations'!D63&gt;'Data calculations'!D$39),'Data calculations'!D63,IF(AND('Data calculations'!D42&gt;'Data calculations'!D63,'Data calculations'!D63&lt;'Data calculations'!D$39),'Data calculations'!D$39,'Data calculations'!D42))</f>
        <v>275.60300000000001</v>
      </c>
      <c r="J12" s="63" t="str">
        <f>IF(AND('Data calculations'!E42&gt;'Data calculations'!E63,'Data calculations'!E63&gt;'Data calculations'!E$39),'Data calculations'!E63,IF(AND('Data calculations'!E42&gt;'Data calculations'!E63,'Data calculations'!E63&lt;'Data calculations'!E$39),'Data calculations'!E$39,'Data calculations'!E42))</f>
        <v/>
      </c>
      <c r="K12" s="63">
        <f>IF(AND('Data calculations'!F42&gt;'Data calculations'!F63,'Data calculations'!F63&gt;'Data calculations'!F$39),'Data calculations'!F63,IF(AND('Data calculations'!F42&gt;'Data calculations'!F63,'Data calculations'!F63&lt;'Data calculations'!F$39),'Data calculations'!F$39,'Data calculations'!F42))</f>
        <v>52.374000000000002</v>
      </c>
      <c r="L12" s="63" t="str">
        <f>IF(AND('Data calculations'!G42&gt;'Data calculations'!G63,'Data calculations'!G63&gt;'Data calculations'!G$39),'Data calculations'!G63,IF(AND('Data calculations'!G42&gt;'Data calculations'!G63,'Data calculations'!G63&lt;'Data calculations'!G$39),'Data calculations'!G$39,'Data calculations'!G42))</f>
        <v/>
      </c>
      <c r="M12" s="63">
        <f>IF(AND('Data calculations'!H42&gt;'Data calculations'!H63,'Data calculations'!H63&gt;'Data calculations'!H$39),'Data calculations'!H63,IF(AND('Data calculations'!H42&gt;'Data calculations'!H63,'Data calculations'!H63&lt;'Data calculations'!H$39),'Data calculations'!H$39,'Data calculations'!H42))</f>
        <v>347.19300000000004</v>
      </c>
      <c r="N12" s="63" t="str">
        <f>IF(AND('Data calculations'!I42&gt;'Data calculations'!I63,'Data calculations'!I63&gt;'Data calculations'!I$39),'Data calculations'!I63,IF(AND('Data calculations'!I42&gt;'Data calculations'!I63,'Data calculations'!I63&lt;'Data calculations'!I$39),'Data calculations'!I$39,'Data calculations'!I42))</f>
        <v/>
      </c>
      <c r="O12" s="63">
        <f>IF(AND('Data calculations'!J42&gt;'Data calculations'!J63,'Data calculations'!J63&gt;'Data calculations'!J$39),'Data calculations'!J63,IF(AND('Data calculations'!J42&gt;'Data calculations'!J63,'Data calculations'!J63&lt;'Data calculations'!J$39),'Data calculations'!J$39,'Data calculations'!J42))</f>
        <v>95.966999999999985</v>
      </c>
      <c r="P12" s="63">
        <f>IF(AND('Data calculations'!K42&gt;'Data calculations'!K63,'Data calculations'!K63&gt;'Data calculations'!K$39),'Data calculations'!K63,IF(AND('Data calculations'!K42&gt;'Data calculations'!K63,'Data calculations'!K63&lt;'Data calculations'!K$39),'Data calculations'!K$39,'Data calculations'!K42))</f>
        <v>1009.9010000000001</v>
      </c>
      <c r="Q12" s="63">
        <f>IF(AND('Data calculations'!L42&gt;'Data calculations'!L63,'Data calculations'!L63&gt;'Data calculations'!L$39),'Data calculations'!L63,IF(AND('Data calculations'!L42&gt;'Data calculations'!L63,'Data calculations'!L63&lt;'Data calculations'!L$39),'Data calculations'!L$39,'Data calculations'!L42))</f>
        <v>136.38800000000001</v>
      </c>
      <c r="R12" s="63">
        <f>IF(AND('Data calculations'!M42&gt;'Data calculations'!M63,'Data calculations'!M63&gt;'Data calculations'!M$39),'Data calculations'!M63,IF(AND('Data calculations'!M42&gt;'Data calculations'!M63,'Data calculations'!M63&lt;'Data calculations'!M$39),'Data calculations'!M$39,'Data calculations'!M42))</f>
        <v>26.650758445130094</v>
      </c>
      <c r="S12" s="63" t="str">
        <f>IF(AND('Data calculations'!N42&gt;'Data calculations'!N63,'Data calculations'!N63&gt;'Data calculations'!N$39),'Data calculations'!N63,IF(AND('Data calculations'!N42&gt;'Data calculations'!N63,'Data calculations'!N63&lt;'Data calculations'!N$39),'Data calculations'!N$39,'Data calculations'!N42))</f>
        <v/>
      </c>
      <c r="T12" s="63">
        <f>IF(AND('Data calculations'!O42&gt;'Data calculations'!O63,'Data calculations'!O63&gt;'Data calculations'!O$39),'Data calculations'!O63,IF(AND('Data calculations'!O42&gt;'Data calculations'!O63,'Data calculations'!O63&lt;'Data calculations'!O$39),'Data calculations'!O$39,'Data calculations'!O42))</f>
        <v>11.44</v>
      </c>
      <c r="U12" s="63">
        <f>IF(AND('Data calculations'!P42&gt;'Data calculations'!P63,'Data calculations'!P63&gt;'Data calculations'!P$39),'Data calculations'!P63,IF(AND('Data calculations'!P42&gt;'Data calculations'!P63,'Data calculations'!P63&lt;'Data calculations'!P$39),'Data calculations'!P$39,'Data calculations'!P42))</f>
        <v>152.03449058019166</v>
      </c>
      <c r="V12" s="63">
        <f>IF(AND('Data calculations'!Q42&gt;'Data calculations'!Q63,'Data calculations'!Q63&gt;'Data calculations'!Q$39),'Data calculations'!Q63,IF(AND('Data calculations'!Q42&gt;'Data calculations'!Q63,'Data calculations'!Q63&lt;'Data calculations'!Q$39),'Data calculations'!Q$39,'Data calculations'!Q42))</f>
        <v>271.45699999999999</v>
      </c>
      <c r="W12" s="63" t="str">
        <f>IF(AND('Data calculations'!R42&gt;'Data calculations'!R63,'Data calculations'!R63&gt;'Data calculations'!R$39),'Data calculations'!R63,IF(AND('Data calculations'!R42&gt;'Data calculations'!R63,'Data calculations'!R63&lt;'Data calculations'!R$39),'Data calculations'!R$39,'Data calculations'!R42))</f>
        <v/>
      </c>
      <c r="X12" s="63">
        <f>IF(AND('Data calculations'!S42&gt;'Data calculations'!S63,'Data calculations'!S63&gt;'Data calculations'!S$39),'Data calculations'!S63,IF(AND('Data calculations'!S42&gt;'Data calculations'!S63,'Data calculations'!S63&lt;'Data calculations'!S$39),'Data calculations'!S$39,'Data calculations'!S42))</f>
        <v>13.77</v>
      </c>
      <c r="Y12" s="63">
        <f>IF(AND('Data calculations'!T42&gt;'Data calculations'!T63,'Data calculations'!T63&gt;'Data calculations'!T$39),'Data calculations'!T63,IF(AND('Data calculations'!T42&gt;'Data calculations'!T63,'Data calculations'!T63&lt;'Data calculations'!T$39),'Data calculations'!T$39,'Data calculations'!T42))</f>
        <v>19.679000000000002</v>
      </c>
      <c r="Z12" s="63" t="str">
        <f>IF(AND('Data calculations'!U42&gt;'Data calculations'!U63,'Data calculations'!U63&gt;'Data calculations'!U$39),'Data calculations'!U63,IF(AND('Data calculations'!U42&gt;'Data calculations'!U63,'Data calculations'!U63&lt;'Data calculations'!U$39),'Data calculations'!U$39,'Data calculations'!U42))</f>
        <v/>
      </c>
      <c r="AA12" s="63">
        <f>IF(AND('Data calculations'!V42&gt;'Data calculations'!V63,'Data calculations'!V63&gt;'Data calculations'!V$39),'Data calculations'!V63,IF(AND('Data calculations'!V42&gt;'Data calculations'!V63,'Data calculations'!V63&lt;'Data calculations'!V$39),'Data calculations'!V$39,'Data calculations'!V42))</f>
        <v>24.377000000000002</v>
      </c>
      <c r="AB12" s="63" t="str">
        <f>IF(AND('Data calculations'!W42&gt;'Data calculations'!W63,'Data calculations'!W63&gt;'Data calculations'!W$39),'Data calculations'!W63,IF(AND('Data calculations'!W42&gt;'Data calculations'!W63,'Data calculations'!W63&lt;'Data calculations'!W$39),'Data calculations'!W$39,'Data calculations'!W42))</f>
        <v/>
      </c>
      <c r="AC12" s="63">
        <f>IF(AND('Data calculations'!X42&gt;'Data calculations'!X63,'Data calculations'!X63&gt;'Data calculations'!X$39),'Data calculations'!X63,IF(AND('Data calculations'!X42&gt;'Data calculations'!X63,'Data calculations'!X63&lt;'Data calculations'!X$39),'Data calculations'!X$39,'Data calculations'!X42))</f>
        <v>21.759</v>
      </c>
      <c r="AD12" s="63" t="str">
        <f>IF(AND('Data calculations'!Y42&gt;'Data calculations'!Y63,'Data calculations'!Y63&gt;'Data calculations'!Y$39),'Data calculations'!Y63,IF(AND('Data calculations'!Y42&gt;'Data calculations'!Y63,'Data calculations'!Y63&lt;'Data calculations'!Y$39),'Data calculations'!Y$39,'Data calculations'!Y42))</f>
        <v/>
      </c>
      <c r="AE12" s="63" t="str">
        <f>IF(AND('Data calculations'!Z42&gt;'Data calculations'!Z63,'Data calculations'!Z63&gt;'Data calculations'!Z$39),'Data calculations'!Z63,IF(AND('Data calculations'!Z42&gt;'Data calculations'!Z63,'Data calculations'!Z63&lt;'Data calculations'!Z$39),'Data calculations'!Z$39,'Data calculations'!Z42))</f>
        <v/>
      </c>
      <c r="AF12" s="63" t="str">
        <f>IF(AND('Data calculations'!AA42&gt;'Data calculations'!AA63,'Data calculations'!AA63&gt;'Data calculations'!AA$39),'Data calculations'!AA63,IF(AND('Data calculations'!AA42&gt;'Data calculations'!AA63,'Data calculations'!AA63&lt;'Data calculations'!AA$39),'Data calculations'!AA$39,'Data calculations'!AA42))</f>
        <v/>
      </c>
      <c r="AG12" s="63" t="str">
        <f>IF(AND('Data calculations'!AB42&gt;'Data calculations'!AB63,'Data calculations'!AB63&gt;'Data calculations'!AB$39),'Data calculations'!AB63,IF(AND('Data calculations'!AB42&gt;'Data calculations'!AB63,'Data calculations'!AB63&lt;'Data calculations'!AB$39),'Data calculations'!AB$39,'Data calculations'!AB42))</f>
        <v/>
      </c>
      <c r="AH12" s="63" t="str">
        <f>IF(AND('Data calculations'!AC42&gt;'Data calculations'!AC63,'Data calculations'!AC63&gt;'Data calculations'!AC$39),'Data calculations'!AC63,IF(AND('Data calculations'!AC42&gt;'Data calculations'!AC63,'Data calculations'!AC63&lt;'Data calculations'!AC$39),'Data calculations'!AC$39,'Data calculations'!AC42))</f>
        <v/>
      </c>
      <c r="AI12" s="63">
        <f>IF(AND('Data calculations'!AD42&gt;'Data calculations'!AD63,'Data calculations'!AD63&gt;'Data calculations'!AD$39),'Data calculations'!AD63,IF(AND('Data calculations'!AD42&gt;'Data calculations'!AD63,'Data calculations'!AD63&lt;'Data calculations'!AD$39),'Data calculations'!AD$39,'Data calculations'!AD42))</f>
        <v>190.7327350114</v>
      </c>
      <c r="AJ12" s="63">
        <f>IF(AND('Data calculations'!AE42&gt;'Data calculations'!AE63,'Data calculations'!AE63&gt;'Data calculations'!AE$39),'Data calculations'!AE63,IF(AND('Data calculations'!AE42&gt;'Data calculations'!AE63,'Data calculations'!AE63&lt;'Data calculations'!AE$39),'Data calculations'!AE$39,'Data calculations'!AE42))</f>
        <v>135.23993473399392</v>
      </c>
      <c r="AK12" s="63">
        <f>IF(AND('Data calculations'!AF42&gt;'Data calculations'!AF63,'Data calculations'!AF63&gt;'Data calculations'!AF$39),'Data calculations'!AF63,IF(AND('Data calculations'!AF42&gt;'Data calculations'!AF63,'Data calculations'!AF63&lt;'Data calculations'!AF$39),'Data calculations'!AF$39,'Data calculations'!AF42))</f>
        <v>190.42</v>
      </c>
      <c r="AL12" s="63">
        <f>IF(AND('Data calculations'!AG42&gt;'Data calculations'!AG63,'Data calculations'!AG63&gt;'Data calculations'!AG$39),'Data calculations'!AG63,IF(AND('Data calculations'!AG42&gt;'Data calculations'!AG63,'Data calculations'!AG63&lt;'Data calculations'!AG$39),'Data calculations'!AG$39,'Data calculations'!AG42))</f>
        <v>0.54</v>
      </c>
      <c r="AM12" s="63" t="str">
        <f>IF(AND('Data calculations'!AH42&gt;'Data calculations'!AH63,'Data calculations'!AH63&gt;'Data calculations'!AH$39),'Data calculations'!AH63,IF(AND('Data calculations'!AH42&gt;'Data calculations'!AH63,'Data calculations'!AH63&lt;'Data calculations'!AH$39),'Data calculations'!AH$39,'Data calculations'!AH42))</f>
        <v/>
      </c>
      <c r="AN12" s="63" t="str">
        <f>IF(AND('Data calculations'!AI42&gt;'Data calculations'!AI63,'Data calculations'!AI63&gt;'Data calculations'!AI$39),'Data calculations'!AI63,IF(AND('Data calculations'!AI42&gt;'Data calculations'!AI63,'Data calculations'!AI63&lt;'Data calculations'!AI$39),'Data calculations'!AI$39,'Data calculations'!AI42))</f>
        <v/>
      </c>
      <c r="AO12" s="63">
        <f>IF(AND('Data calculations'!AJ42&gt;'Data calculations'!AJ63,'Data calculations'!AJ63&gt;'Data calculations'!AJ$39),'Data calculations'!AJ63,IF(AND('Data calculations'!AJ42&gt;'Data calculations'!AJ63,'Data calculations'!AJ63&lt;'Data calculations'!AJ$39),'Data calculations'!AJ$39,'Data calculations'!AJ42))</f>
        <v>621.63220627480405</v>
      </c>
      <c r="AP12" s="63" t="str">
        <f>IF(AND('Data calculations'!AK42&gt;'Data calculations'!AK63,'Data calculations'!AK63&gt;'Data calculations'!AK$39),'Data calculations'!AK63,IF(AND('Data calculations'!AK42&gt;'Data calculations'!AK63,'Data calculations'!AK63&lt;'Data calculations'!AK$39),'Data calculations'!AK$39,'Data calculations'!AK42))</f>
        <v/>
      </c>
      <c r="AQ12" s="63">
        <f>IF(AND('Data calculations'!AL42&gt;'Data calculations'!AL63,'Data calculations'!AL63&gt;'Data calculations'!AL$39),'Data calculations'!AL63,IF(AND('Data calculations'!AL42&gt;'Data calculations'!AL63,'Data calculations'!AL63&lt;'Data calculations'!AL$39),'Data calculations'!AL$39,'Data calculations'!AL42))</f>
        <v>9.76</v>
      </c>
      <c r="AR12" s="63">
        <f>IF(AND('Data calculations'!AM42&gt;'Data calculations'!AM63,'Data calculations'!AM63&gt;'Data calculations'!AM$39),'Data calculations'!AM63,IF(AND('Data calculations'!AM42&gt;'Data calculations'!AM63,'Data calculations'!AM63&lt;'Data calculations'!AM$39),'Data calculations'!AM$39,'Data calculations'!AM42))</f>
        <v>103.31</v>
      </c>
    </row>
    <row r="13" spans="2:44">
      <c r="D13" s="12"/>
    </row>
    <row r="14" spans="2:44">
      <c r="D14" s="12"/>
    </row>
    <row r="15" spans="2:44">
      <c r="D15" s="12"/>
      <c r="G15" s="9"/>
    </row>
    <row r="16" spans="2:44">
      <c r="G16" s="9">
        <v>2020</v>
      </c>
      <c r="H16" s="3" t="str">
        <f>IF(AND('Data calculations'!C36&gt;'Data calculations'!C56,'Data calculations'!C56&gt;'Data calculations'!C$35),"Limit","-")</f>
        <v>-</v>
      </c>
      <c r="I16" s="3" t="str">
        <f>IF(AND('Data calculations'!D36&gt;'Data calculations'!D56,'Data calculations'!D56&gt;'Data calculations'!D$35),"Limit","-")</f>
        <v>-</v>
      </c>
      <c r="J16" s="3" t="str">
        <f>IF(AND('Data calculations'!E36&gt;'Data calculations'!E56,'Data calculations'!E56&gt;'Data calculations'!E$35),"Limit","-")</f>
        <v>-</v>
      </c>
      <c r="K16" s="3" t="str">
        <f>IF(AND('Data calculations'!F36&gt;'Data calculations'!F56,'Data calculations'!F56&gt;'Data calculations'!F$35),"Limit","-")</f>
        <v>-</v>
      </c>
      <c r="L16" s="3" t="str">
        <f>IF(AND('Data calculations'!G36&gt;'Data calculations'!G56,'Data calculations'!G56&gt;'Data calculations'!G$35),"Limit","-")</f>
        <v>-</v>
      </c>
      <c r="M16" s="3" t="str">
        <f>IF(AND('Data calculations'!H36&gt;'Data calculations'!H56,'Data calculations'!H56&gt;'Data calculations'!H$35),"Limit","-")</f>
        <v>-</v>
      </c>
      <c r="N16" s="3" t="str">
        <f>IF(AND('Data calculations'!I36&gt;'Data calculations'!I56,'Data calculations'!I56&gt;'Data calculations'!I$35),"Limit","-")</f>
        <v>-</v>
      </c>
      <c r="O16" s="3" t="str">
        <f>IF(AND('Data calculations'!J36&gt;'Data calculations'!J56,'Data calculations'!J56&gt;'Data calculations'!J$35),"Limit","-")</f>
        <v>-</v>
      </c>
      <c r="P16" s="3" t="str">
        <f>IF(AND('Data calculations'!K36&gt;'Data calculations'!K56,'Data calculations'!K56&gt;'Data calculations'!K$35),"Limit","-")</f>
        <v>-</v>
      </c>
      <c r="Q16" s="3" t="str">
        <f>IF(AND('Data calculations'!L36&gt;'Data calculations'!L56,'Data calculations'!L56&gt;'Data calculations'!L$35),"Limit","-")</f>
        <v>-</v>
      </c>
      <c r="R16" s="3" t="str">
        <f>IF(AND('Data calculations'!M36&gt;'Data calculations'!M56,'Data calculations'!M56&gt;'Data calculations'!M$35),"Limit","-")</f>
        <v>-</v>
      </c>
      <c r="S16" s="3" t="str">
        <f>IF(AND('Data calculations'!N36&gt;'Data calculations'!N56,'Data calculations'!N56&gt;'Data calculations'!N$35),"Limit","-")</f>
        <v>-</v>
      </c>
      <c r="T16" s="3" t="str">
        <f>IF(AND('Data calculations'!O36&gt;'Data calculations'!O56,'Data calculations'!O56&gt;'Data calculations'!O$35),"Limit","-")</f>
        <v>-</v>
      </c>
      <c r="U16" s="3" t="str">
        <f>IF(AND('Data calculations'!P36&gt;'Data calculations'!P56,'Data calculations'!P56&gt;'Data calculations'!P$35),"Limit","-")</f>
        <v>-</v>
      </c>
      <c r="V16" s="3" t="str">
        <f>IF(AND('Data calculations'!Q36&gt;'Data calculations'!Q56,'Data calculations'!Q56&gt;'Data calculations'!Q$35),"Limit","-")</f>
        <v>-</v>
      </c>
      <c r="W16" s="3" t="str">
        <f>IF(AND('Data calculations'!R36&gt;'Data calculations'!R56,'Data calculations'!R56&gt;'Data calculations'!R$35),"Limit","-")</f>
        <v>-</v>
      </c>
      <c r="X16" s="3" t="str">
        <f>IF(AND('Data calculations'!S36&gt;'Data calculations'!S56,'Data calculations'!S56&gt;'Data calculations'!S$35),"Limit","-")</f>
        <v>-</v>
      </c>
      <c r="Y16" s="3" t="str">
        <f>IF(AND('Data calculations'!T36&gt;'Data calculations'!T56,'Data calculations'!T56&gt;'Data calculations'!T$35),"Limit","-")</f>
        <v>-</v>
      </c>
      <c r="Z16" s="3" t="str">
        <f>IF(AND('Data calculations'!U36&gt;'Data calculations'!U56,'Data calculations'!U56&gt;'Data calculations'!U$35),"Limit","-")</f>
        <v>-</v>
      </c>
      <c r="AA16" s="3" t="str">
        <f>IF(AND('Data calculations'!V36&gt;'Data calculations'!V56,'Data calculations'!V56&gt;'Data calculations'!V$35),"Limit","-")</f>
        <v>-</v>
      </c>
      <c r="AB16" s="3" t="str">
        <f>IF(AND('Data calculations'!W36&gt;'Data calculations'!W56,'Data calculations'!W56&gt;'Data calculations'!W$35),"Limit","-")</f>
        <v>-</v>
      </c>
      <c r="AC16" s="3" t="str">
        <f>IF(AND('Data calculations'!X36&gt;'Data calculations'!X56,'Data calculations'!X56&gt;'Data calculations'!X$35),"Limit","-")</f>
        <v>-</v>
      </c>
      <c r="AD16" s="3" t="str">
        <f>IF(AND('Data calculations'!Y36&gt;'Data calculations'!Y56,'Data calculations'!Y56&gt;'Data calculations'!Y$35),"Limit","-")</f>
        <v>-</v>
      </c>
      <c r="AE16" s="3" t="str">
        <f>IF(AND('Data calculations'!Z36&gt;'Data calculations'!Z56,'Data calculations'!Z56&gt;'Data calculations'!Z$35),"Limit","-")</f>
        <v>-</v>
      </c>
      <c r="AF16" s="3" t="str">
        <f>IF(AND('Data calculations'!AA36&gt;'Data calculations'!AA56,'Data calculations'!AA56&gt;'Data calculations'!AA$35),"Limit","-")</f>
        <v>-</v>
      </c>
      <c r="AG16" s="3" t="str">
        <f>IF(AND('Data calculations'!AB36&gt;'Data calculations'!AB56,'Data calculations'!AB56&gt;'Data calculations'!AB$35),"Limit","-")</f>
        <v>-</v>
      </c>
      <c r="AH16" s="3" t="str">
        <f>IF(AND('Data calculations'!AC36&gt;'Data calculations'!AC56,'Data calculations'!AC56&gt;'Data calculations'!AC$35),"Limit","-")</f>
        <v>-</v>
      </c>
      <c r="AI16" s="3" t="str">
        <f>IF(AND('Data calculations'!AD36&gt;'Data calculations'!AD56,'Data calculations'!AD56&gt;'Data calculations'!AD$35),"Limit","-")</f>
        <v>-</v>
      </c>
      <c r="AJ16" s="3" t="str">
        <f>IF(AND('Data calculations'!AE36&gt;'Data calculations'!AE56,'Data calculations'!AE56&gt;'Data calculations'!AE$35),"Limit","-")</f>
        <v>Limit</v>
      </c>
      <c r="AK16" s="3" t="str">
        <f>IF(AND('Data calculations'!AF36&gt;'Data calculations'!AF56,'Data calculations'!AF56&gt;'Data calculations'!AF$35),"Limit","-")</f>
        <v>-</v>
      </c>
      <c r="AL16" s="3" t="str">
        <f>IF(AND('Data calculations'!AG36&gt;'Data calculations'!AG56,'Data calculations'!AG56&gt;'Data calculations'!AG$35),"Limit","-")</f>
        <v>-</v>
      </c>
      <c r="AM16" s="3" t="str">
        <f>IF(AND('Data calculations'!AH36&gt;'Data calculations'!AH56,'Data calculations'!AH56&gt;'Data calculations'!AH$35),"Limit","-")</f>
        <v>-</v>
      </c>
      <c r="AN16" s="3" t="str">
        <f>IF(AND('Data calculations'!AI36&gt;'Data calculations'!AI56,'Data calculations'!AI56&gt;'Data calculations'!AI$35),"Limit","-")</f>
        <v>-</v>
      </c>
      <c r="AO16" s="3" t="str">
        <f>IF(AND('Data calculations'!AJ36&gt;'Data calculations'!AJ56,'Data calculations'!AJ56&gt;'Data calculations'!AJ$35),"Limit","-")</f>
        <v>-</v>
      </c>
      <c r="AP16" s="3" t="str">
        <f>IF(AND('Data calculations'!AK36&gt;'Data calculations'!AK56,'Data calculations'!AK56&gt;'Data calculations'!AK$35),"Limit","-")</f>
        <v>-</v>
      </c>
      <c r="AQ16" s="3" t="str">
        <f>IF(AND('Data calculations'!AL36&gt;'Data calculations'!AL56,'Data calculations'!AL56&gt;'Data calculations'!AL$35),"Limit","-")</f>
        <v>-</v>
      </c>
      <c r="AR16" s="3" t="str">
        <f>IF(AND('Data calculations'!AM36&gt;'Data calculations'!AM56,'Data calculations'!AM56&gt;'Data calculations'!AM$35),"Limit","-")</f>
        <v>-</v>
      </c>
    </row>
    <row r="17" spans="2:47">
      <c r="G17" s="68">
        <v>2030</v>
      </c>
      <c r="H17" s="3" t="str">
        <f>IF(AND('Data calculations'!C37&gt;'Data calculations'!C57,'Data calculations'!C57&gt;'Data calculations'!C$35),"Limit","-")</f>
        <v>-</v>
      </c>
      <c r="I17" s="3" t="str">
        <f>IF(AND('Data calculations'!D37&gt;'Data calculations'!D57,'Data calculations'!D57&gt;'Data calculations'!D$35),"Limit","-")</f>
        <v>-</v>
      </c>
      <c r="J17" s="3" t="str">
        <f>IF(AND('Data calculations'!E37&gt;'Data calculations'!E57,'Data calculations'!E57&gt;'Data calculations'!E$35),"Limit","-")</f>
        <v>-</v>
      </c>
      <c r="K17" s="3" t="str">
        <f>IF(AND('Data calculations'!F37&gt;'Data calculations'!F57,'Data calculations'!F57&gt;'Data calculations'!F$35),"Limit","-")</f>
        <v>-</v>
      </c>
      <c r="L17" s="3" t="str">
        <f>IF(AND('Data calculations'!G37&gt;'Data calculations'!G57,'Data calculations'!G57&gt;'Data calculations'!G$35),"Limit","-")</f>
        <v>-</v>
      </c>
      <c r="M17" s="3" t="str">
        <f>IF(AND('Data calculations'!H37&gt;'Data calculations'!H57,'Data calculations'!H57&gt;'Data calculations'!H$35),"Limit","-")</f>
        <v>-</v>
      </c>
      <c r="N17" s="3" t="str">
        <f>IF(AND('Data calculations'!I37&gt;'Data calculations'!I57,'Data calculations'!I57&gt;'Data calculations'!I$35),"Limit","-")</f>
        <v>-</v>
      </c>
      <c r="O17" s="3" t="str">
        <f>IF(AND('Data calculations'!J37&gt;'Data calculations'!J57,'Data calculations'!J57&gt;'Data calculations'!J$35),"Limit","-")</f>
        <v>-</v>
      </c>
      <c r="P17" s="3" t="str">
        <f>IF(AND('Data calculations'!K37&gt;'Data calculations'!K57,'Data calculations'!K57&gt;'Data calculations'!K$35),"Limit","-")</f>
        <v>-</v>
      </c>
      <c r="Q17" s="3" t="str">
        <f>IF(AND('Data calculations'!L37&gt;'Data calculations'!L57,'Data calculations'!L57&gt;'Data calculations'!L$35),"Limit","-")</f>
        <v>-</v>
      </c>
      <c r="R17" s="3" t="str">
        <f>IF(AND('Data calculations'!M37&gt;'Data calculations'!M57,'Data calculations'!M57&gt;'Data calculations'!M$35),"Limit","-")</f>
        <v>Limit</v>
      </c>
      <c r="S17" s="3" t="str">
        <f>IF(AND('Data calculations'!N37&gt;'Data calculations'!N57,'Data calculations'!N57&gt;'Data calculations'!N$35),"Limit","-")</f>
        <v>-</v>
      </c>
      <c r="T17" s="3" t="str">
        <f>IF(AND('Data calculations'!O37&gt;'Data calculations'!O57,'Data calculations'!O57&gt;'Data calculations'!O$35),"Limit","-")</f>
        <v>-</v>
      </c>
      <c r="U17" s="3" t="str">
        <f>IF(AND('Data calculations'!P37&gt;'Data calculations'!P57,'Data calculations'!P57&gt;'Data calculations'!P$35),"Limit","-")</f>
        <v>Limit</v>
      </c>
      <c r="V17" s="3" t="str">
        <f>IF(AND('Data calculations'!Q37&gt;'Data calculations'!Q57,'Data calculations'!Q57&gt;'Data calculations'!Q$35),"Limit","-")</f>
        <v>-</v>
      </c>
      <c r="W17" s="3" t="str">
        <f>IF(AND('Data calculations'!R37&gt;'Data calculations'!R57,'Data calculations'!R57&gt;'Data calculations'!R$35),"Limit","-")</f>
        <v>-</v>
      </c>
      <c r="X17" s="3" t="str">
        <f>IF(AND('Data calculations'!S37&gt;'Data calculations'!S57,'Data calculations'!S57&gt;'Data calculations'!S$35),"Limit","-")</f>
        <v>-</v>
      </c>
      <c r="Y17" s="3" t="str">
        <f>IF(AND('Data calculations'!T37&gt;'Data calculations'!T57,'Data calculations'!T57&gt;'Data calculations'!T$35),"Limit","-")</f>
        <v>-</v>
      </c>
      <c r="Z17" s="3" t="str">
        <f>IF(AND('Data calculations'!U37&gt;'Data calculations'!U57,'Data calculations'!U57&gt;'Data calculations'!U$35),"Limit","-")</f>
        <v>-</v>
      </c>
      <c r="AA17" s="3" t="str">
        <f>IF(AND('Data calculations'!V37&gt;'Data calculations'!V57,'Data calculations'!V57&gt;'Data calculations'!V$35),"Limit","-")</f>
        <v>-</v>
      </c>
      <c r="AB17" s="3" t="str">
        <f>IF(AND('Data calculations'!W37&gt;'Data calculations'!W57,'Data calculations'!W57&gt;'Data calculations'!W$35),"Limit","-")</f>
        <v>-</v>
      </c>
      <c r="AC17" s="3" t="str">
        <f>IF(AND('Data calculations'!X37&gt;'Data calculations'!X57,'Data calculations'!X57&gt;'Data calculations'!X$35),"Limit","-")</f>
        <v>-</v>
      </c>
      <c r="AD17" s="3" t="str">
        <f>IF(AND('Data calculations'!Y37&gt;'Data calculations'!Y57,'Data calculations'!Y57&gt;'Data calculations'!Y$35),"Limit","-")</f>
        <v>-</v>
      </c>
      <c r="AE17" s="3" t="str">
        <f>IF(AND('Data calculations'!Z37&gt;'Data calculations'!Z57,'Data calculations'!Z57&gt;'Data calculations'!Z$35),"Limit","-")</f>
        <v>-</v>
      </c>
      <c r="AF17" s="3" t="str">
        <f>IF(AND('Data calculations'!AA37&gt;'Data calculations'!AA57,'Data calculations'!AA57&gt;'Data calculations'!AA$35),"Limit","-")</f>
        <v>-</v>
      </c>
      <c r="AG17" s="3" t="str">
        <f>IF(AND('Data calculations'!AB37&gt;'Data calculations'!AB57,'Data calculations'!AB57&gt;'Data calculations'!AB$35),"Limit","-")</f>
        <v>-</v>
      </c>
      <c r="AH17" s="3" t="str">
        <f>IF(AND('Data calculations'!AC37&gt;'Data calculations'!AC57,'Data calculations'!AC57&gt;'Data calculations'!AC$35),"Limit","-")</f>
        <v>-</v>
      </c>
      <c r="AI17" s="3" t="str">
        <f>IF(AND('Data calculations'!AD37&gt;'Data calculations'!AD57,'Data calculations'!AD57&gt;'Data calculations'!AD$35),"Limit","-")</f>
        <v>-</v>
      </c>
      <c r="AJ17" s="3" t="str">
        <f>IF(AND('Data calculations'!AE37&gt;'Data calculations'!AE57,'Data calculations'!AE57&gt;'Data calculations'!AE$35),"Limit","-")</f>
        <v>Limit</v>
      </c>
      <c r="AK17" s="3" t="str">
        <f>IF(AND('Data calculations'!AF37&gt;'Data calculations'!AF57,'Data calculations'!AF57&gt;'Data calculations'!AF$35),"Limit","-")</f>
        <v>-</v>
      </c>
      <c r="AL17" s="3" t="str">
        <f>IF(AND('Data calculations'!AG37&gt;'Data calculations'!AG57,'Data calculations'!AG57&gt;'Data calculations'!AG$35),"Limit","-")</f>
        <v>-</v>
      </c>
      <c r="AM17" s="3" t="str">
        <f>IF(AND('Data calculations'!AH37&gt;'Data calculations'!AH57,'Data calculations'!AH57&gt;'Data calculations'!AH$35),"Limit","-")</f>
        <v>-</v>
      </c>
      <c r="AN17" s="3" t="str">
        <f>IF(AND('Data calculations'!AI37&gt;'Data calculations'!AI57,'Data calculations'!AI57&gt;'Data calculations'!AI$35),"Limit","-")</f>
        <v>-</v>
      </c>
      <c r="AO17" s="3" t="str">
        <f>IF(AND('Data calculations'!AJ37&gt;'Data calculations'!AJ57,'Data calculations'!AJ57&gt;'Data calculations'!AJ$35),"Limit","-")</f>
        <v>Limit</v>
      </c>
      <c r="AP17" s="3" t="str">
        <f>IF(AND('Data calculations'!AK37&gt;'Data calculations'!AK57,'Data calculations'!AK57&gt;'Data calculations'!AK$35),"Limit","-")</f>
        <v>-</v>
      </c>
      <c r="AQ17" s="3" t="str">
        <f>IF(AND('Data calculations'!AL37&gt;'Data calculations'!AL57,'Data calculations'!AL57&gt;'Data calculations'!AL$35),"Limit","-")</f>
        <v>-</v>
      </c>
      <c r="AR17" s="3" t="str">
        <f>IF(AND('Data calculations'!AM37&gt;'Data calculations'!AM57,'Data calculations'!AM57&gt;'Data calculations'!AM$35),"Limit","-")</f>
        <v>-</v>
      </c>
    </row>
    <row r="18" spans="2:47">
      <c r="G18" s="71">
        <v>2050</v>
      </c>
      <c r="H18" s="3" t="str">
        <f>IF(AND('Data calculations'!C38&gt;'Data calculations'!C58,'Data calculations'!C58&gt;'Data calculations'!C$35),"Limit","-")</f>
        <v>-</v>
      </c>
      <c r="I18" s="3" t="str">
        <f>IF(AND('Data calculations'!D38&gt;'Data calculations'!D58,'Data calculations'!D58&gt;'Data calculations'!D$35),"Limit","-")</f>
        <v>-</v>
      </c>
      <c r="J18" s="3" t="str">
        <f>IF(AND('Data calculations'!E38&gt;'Data calculations'!E58,'Data calculations'!E58&gt;'Data calculations'!E$35),"Limit","-")</f>
        <v>-</v>
      </c>
      <c r="K18" s="3" t="str">
        <f>IF(AND('Data calculations'!F38&gt;'Data calculations'!F58,'Data calculations'!F58&gt;'Data calculations'!F$35),"Limit","-")</f>
        <v>-</v>
      </c>
      <c r="L18" s="3" t="str">
        <f>IF(AND('Data calculations'!G38&gt;'Data calculations'!G58,'Data calculations'!G58&gt;'Data calculations'!G$35),"Limit","-")</f>
        <v>-</v>
      </c>
      <c r="M18" s="3" t="str">
        <f>IF(AND('Data calculations'!H38&gt;'Data calculations'!H58,'Data calculations'!H58&gt;'Data calculations'!H$35),"Limit","-")</f>
        <v>-</v>
      </c>
      <c r="N18" s="3" t="str">
        <f>IF(AND('Data calculations'!I38&gt;'Data calculations'!I58,'Data calculations'!I58&gt;'Data calculations'!I$35),"Limit","-")</f>
        <v>-</v>
      </c>
      <c r="O18" s="3" t="str">
        <f>IF(AND('Data calculations'!J38&gt;'Data calculations'!J58,'Data calculations'!J58&gt;'Data calculations'!J$35),"Limit","-")</f>
        <v>-</v>
      </c>
      <c r="P18" s="3" t="str">
        <f>IF(AND('Data calculations'!K38&gt;'Data calculations'!K58,'Data calculations'!K58&gt;'Data calculations'!K$35),"Limit","-")</f>
        <v>-</v>
      </c>
      <c r="Q18" s="3" t="str">
        <f>IF(AND('Data calculations'!L38&gt;'Data calculations'!L58,'Data calculations'!L58&gt;'Data calculations'!L$35),"Limit","-")</f>
        <v>-</v>
      </c>
      <c r="R18" s="3" t="str">
        <f>IF(AND('Data calculations'!M38&gt;'Data calculations'!M58,'Data calculations'!M58&gt;'Data calculations'!M$35),"Limit","-")</f>
        <v>Limit</v>
      </c>
      <c r="S18" s="3" t="str">
        <f>IF(AND('Data calculations'!N38&gt;'Data calculations'!N58,'Data calculations'!N58&gt;'Data calculations'!N$35),"Limit","-")</f>
        <v>-</v>
      </c>
      <c r="T18" s="3" t="str">
        <f>IF(AND('Data calculations'!O38&gt;'Data calculations'!O58,'Data calculations'!O58&gt;'Data calculations'!O$35),"Limit","-")</f>
        <v>-</v>
      </c>
      <c r="U18" s="3" t="str">
        <f>IF(AND('Data calculations'!P38&gt;'Data calculations'!P58,'Data calculations'!P58&gt;'Data calculations'!P$35),"Limit","-")</f>
        <v>Limit</v>
      </c>
      <c r="V18" s="3" t="str">
        <f>IF(AND('Data calculations'!Q38&gt;'Data calculations'!Q58,'Data calculations'!Q58&gt;'Data calculations'!Q$35),"Limit","-")</f>
        <v>-</v>
      </c>
      <c r="W18" s="3" t="str">
        <f>IF(AND('Data calculations'!R38&gt;'Data calculations'!R58,'Data calculations'!R58&gt;'Data calculations'!R$35),"Limit","-")</f>
        <v>-</v>
      </c>
      <c r="X18" s="3" t="str">
        <f>IF(AND('Data calculations'!S38&gt;'Data calculations'!S58,'Data calculations'!S58&gt;'Data calculations'!S$35),"Limit","-")</f>
        <v>-</v>
      </c>
      <c r="Y18" s="3" t="str">
        <f>IF(AND('Data calculations'!T38&gt;'Data calculations'!T58,'Data calculations'!T58&gt;'Data calculations'!T$35),"Limit","-")</f>
        <v>-</v>
      </c>
      <c r="Z18" s="3" t="str">
        <f>IF(AND('Data calculations'!U38&gt;'Data calculations'!U58,'Data calculations'!U58&gt;'Data calculations'!U$35),"Limit","-")</f>
        <v>-</v>
      </c>
      <c r="AA18" s="3" t="str">
        <f>IF(AND('Data calculations'!V38&gt;'Data calculations'!V58,'Data calculations'!V58&gt;'Data calculations'!V$35),"Limit","-")</f>
        <v>-</v>
      </c>
      <c r="AB18" s="3" t="str">
        <f>IF(AND('Data calculations'!W38&gt;'Data calculations'!W58,'Data calculations'!W58&gt;'Data calculations'!W$35),"Limit","-")</f>
        <v>-</v>
      </c>
      <c r="AC18" s="3" t="str">
        <f>IF(AND('Data calculations'!X38&gt;'Data calculations'!X58,'Data calculations'!X58&gt;'Data calculations'!X$35),"Limit","-")</f>
        <v>-</v>
      </c>
      <c r="AD18" s="3" t="str">
        <f>IF(AND('Data calculations'!Y38&gt;'Data calculations'!Y58,'Data calculations'!Y58&gt;'Data calculations'!Y$35),"Limit","-")</f>
        <v>-</v>
      </c>
      <c r="AE18" s="3" t="str">
        <f>IF(AND('Data calculations'!Z38&gt;'Data calculations'!Z58,'Data calculations'!Z58&gt;'Data calculations'!Z$35),"Limit","-")</f>
        <v>-</v>
      </c>
      <c r="AF18" s="3" t="str">
        <f>IF(AND('Data calculations'!AA38&gt;'Data calculations'!AA58,'Data calculations'!AA58&gt;'Data calculations'!AA$35),"Limit","-")</f>
        <v>-</v>
      </c>
      <c r="AG18" s="3" t="str">
        <f>IF(AND('Data calculations'!AB38&gt;'Data calculations'!AB58,'Data calculations'!AB58&gt;'Data calculations'!AB$35),"Limit","-")</f>
        <v>-</v>
      </c>
      <c r="AH18" s="3" t="str">
        <f>IF(AND('Data calculations'!AC38&gt;'Data calculations'!AC58,'Data calculations'!AC58&gt;'Data calculations'!AC$35),"Limit","-")</f>
        <v>-</v>
      </c>
      <c r="AI18" s="3" t="str">
        <f>IF(AND('Data calculations'!AD38&gt;'Data calculations'!AD58,'Data calculations'!AD58&gt;'Data calculations'!AD$35),"Limit","-")</f>
        <v>-</v>
      </c>
      <c r="AJ18" s="3" t="str">
        <f>IF(AND('Data calculations'!AE38&gt;'Data calculations'!AE58,'Data calculations'!AE58&gt;'Data calculations'!AE$35),"Limit","-")</f>
        <v>Limit</v>
      </c>
      <c r="AK18" s="3" t="str">
        <f>IF(AND('Data calculations'!AF38&gt;'Data calculations'!AF58,'Data calculations'!AF58&gt;'Data calculations'!AF$35),"Limit","-")</f>
        <v>-</v>
      </c>
      <c r="AL18" s="3" t="str">
        <f>IF(AND('Data calculations'!AG38&gt;'Data calculations'!AG58,'Data calculations'!AG58&gt;'Data calculations'!AG$35),"Limit","-")</f>
        <v>-</v>
      </c>
      <c r="AM18" s="3" t="str">
        <f>IF(AND('Data calculations'!AH38&gt;'Data calculations'!AH58,'Data calculations'!AH58&gt;'Data calculations'!AH$35),"Limit","-")</f>
        <v>-</v>
      </c>
      <c r="AN18" s="3" t="str">
        <f>IF(AND('Data calculations'!AI38&gt;'Data calculations'!AI58,'Data calculations'!AI58&gt;'Data calculations'!AI$35),"Limit","-")</f>
        <v>-</v>
      </c>
      <c r="AO18" s="3" t="str">
        <f>IF(AND('Data calculations'!AJ38&gt;'Data calculations'!AJ58,'Data calculations'!AJ58&gt;'Data calculations'!AJ$35),"Limit","-")</f>
        <v>Limit</v>
      </c>
      <c r="AP18" s="3" t="str">
        <f>IF(AND('Data calculations'!AK38&gt;'Data calculations'!AK58,'Data calculations'!AK58&gt;'Data calculations'!AK$35),"Limit","-")</f>
        <v>-</v>
      </c>
      <c r="AQ18" s="3" t="str">
        <f>IF(AND('Data calculations'!AL38&gt;'Data calculations'!AL58,'Data calculations'!AL58&gt;'Data calculations'!AL$35),"Limit","-")</f>
        <v>-</v>
      </c>
      <c r="AR18" s="3" t="str">
        <f>IF(AND('Data calculations'!AM38&gt;'Data calculations'!AM58,'Data calculations'!AM58&gt;'Data calculations'!AM$35),"Limit","-")</f>
        <v>-</v>
      </c>
      <c r="AS18" s="14"/>
      <c r="AT18" s="14"/>
      <c r="AU18" s="14"/>
    </row>
    <row r="19" spans="2:47">
      <c r="G19" s="9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</row>
    <row r="20" spans="2:47">
      <c r="G20" s="68">
        <v>2020</v>
      </c>
      <c r="H20" s="3" t="str">
        <f>IF(AND('Data calculations'!C40&gt;'Data calculations'!C61,'Data calculations'!C61&gt;'Data calculations'!C$39),"Limit","-")</f>
        <v>-</v>
      </c>
      <c r="I20" s="3" t="str">
        <f>IF(AND('Data calculations'!D40&gt;'Data calculations'!D61,'Data calculations'!D61&gt;'Data calculations'!D$39),"Limit","-")</f>
        <v>-</v>
      </c>
      <c r="J20" s="3" t="str">
        <f>IF(AND('Data calculations'!E40&gt;'Data calculations'!E61,'Data calculations'!E61&gt;'Data calculations'!E$39),"Limit","-")</f>
        <v>-</v>
      </c>
      <c r="K20" s="3" t="str">
        <f>IF(AND('Data calculations'!F40&gt;'Data calculations'!F61,'Data calculations'!F61&gt;'Data calculations'!F$39),"Limit","-")</f>
        <v>-</v>
      </c>
      <c r="L20" s="3" t="str">
        <f>IF(AND('Data calculations'!G40&gt;'Data calculations'!G61,'Data calculations'!G61&gt;'Data calculations'!G$39),"Limit","-")</f>
        <v>-</v>
      </c>
      <c r="M20" s="3" t="str">
        <f>IF(AND('Data calculations'!H40&gt;'Data calculations'!H61,'Data calculations'!H61&gt;'Data calculations'!H$39),"Limit","-")</f>
        <v>-</v>
      </c>
      <c r="N20" s="3" t="str">
        <f>IF(AND('Data calculations'!I40&gt;'Data calculations'!I61,'Data calculations'!I61&gt;'Data calculations'!I$39),"Limit","-")</f>
        <v>-</v>
      </c>
      <c r="O20" s="3" t="str">
        <f>IF(AND('Data calculations'!J40&gt;'Data calculations'!J61,'Data calculations'!J61&gt;'Data calculations'!J$39),"Limit","-")</f>
        <v>-</v>
      </c>
      <c r="P20" s="3" t="str">
        <f>IF(AND('Data calculations'!K40&gt;'Data calculations'!K61,'Data calculations'!K61&gt;'Data calculations'!K$39),"Limit","-")</f>
        <v>-</v>
      </c>
      <c r="Q20" s="3" t="str">
        <f>IF(AND('Data calculations'!L40&gt;'Data calculations'!L61,'Data calculations'!L61&gt;'Data calculations'!L$39),"Limit","-")</f>
        <v>-</v>
      </c>
      <c r="R20" s="3" t="str">
        <f>IF(AND('Data calculations'!M40&gt;'Data calculations'!M61,'Data calculations'!M61&gt;'Data calculations'!M$39),"Limit","-")</f>
        <v>-</v>
      </c>
      <c r="S20" s="3" t="str">
        <f>IF(AND('Data calculations'!N40&gt;'Data calculations'!N61,'Data calculations'!N61&gt;'Data calculations'!N$39),"Limit","-")</f>
        <v>-</v>
      </c>
      <c r="T20" s="3" t="str">
        <f>IF(AND('Data calculations'!O40&gt;'Data calculations'!O61,'Data calculations'!O61&gt;'Data calculations'!O$39),"Limit","-")</f>
        <v>-</v>
      </c>
      <c r="U20" s="3" t="str">
        <f>IF(AND('Data calculations'!P40&gt;'Data calculations'!P61,'Data calculations'!P61&gt;'Data calculations'!P$39),"Limit","-")</f>
        <v>Limit</v>
      </c>
      <c r="V20" s="3" t="str">
        <f>IF(AND('Data calculations'!Q40&gt;'Data calculations'!Q61,'Data calculations'!Q61&gt;'Data calculations'!Q$39),"Limit","-")</f>
        <v>-</v>
      </c>
      <c r="W20" s="3" t="str">
        <f>IF(AND('Data calculations'!R40&gt;'Data calculations'!R61,'Data calculations'!R61&gt;'Data calculations'!R$39),"Limit","-")</f>
        <v>-</v>
      </c>
      <c r="X20" s="3" t="str">
        <f>IF(AND('Data calculations'!S40&gt;'Data calculations'!S61,'Data calculations'!S61&gt;'Data calculations'!S$39),"Limit","-")</f>
        <v>-</v>
      </c>
      <c r="Y20" s="3" t="str">
        <f>IF(AND('Data calculations'!T40&gt;'Data calculations'!T61,'Data calculations'!T61&gt;'Data calculations'!T$39),"Limit","-")</f>
        <v>-</v>
      </c>
      <c r="Z20" s="3" t="str">
        <f>IF(AND('Data calculations'!U40&gt;'Data calculations'!U61,'Data calculations'!U61&gt;'Data calculations'!U$39),"Limit","-")</f>
        <v>-</v>
      </c>
      <c r="AA20" s="3" t="str">
        <f>IF(AND('Data calculations'!V40&gt;'Data calculations'!V61,'Data calculations'!V61&gt;'Data calculations'!V$39),"Limit","-")</f>
        <v>-</v>
      </c>
      <c r="AB20" s="3" t="str">
        <f>IF(AND('Data calculations'!W40&gt;'Data calculations'!W61,'Data calculations'!W61&gt;'Data calculations'!W$39),"Limit","-")</f>
        <v>-</v>
      </c>
      <c r="AC20" s="3" t="str">
        <f>IF(AND('Data calculations'!X40&gt;'Data calculations'!X61,'Data calculations'!X61&gt;'Data calculations'!X$39),"Limit","-")</f>
        <v>-</v>
      </c>
      <c r="AD20" s="3" t="str">
        <f>IF(AND('Data calculations'!Y40&gt;'Data calculations'!Y61,'Data calculations'!Y61&gt;'Data calculations'!Y$39),"Limit","-")</f>
        <v>-</v>
      </c>
      <c r="AE20" s="3" t="str">
        <f>IF(AND('Data calculations'!Z40&gt;'Data calculations'!Z61,'Data calculations'!Z61&gt;'Data calculations'!Z$39),"Limit","-")</f>
        <v>-</v>
      </c>
      <c r="AF20" s="3" t="str">
        <f>IF(AND('Data calculations'!AA40&gt;'Data calculations'!AA61,'Data calculations'!AA61&gt;'Data calculations'!AA$39),"Limit","-")</f>
        <v>-</v>
      </c>
      <c r="AG20" s="3" t="str">
        <f>IF(AND('Data calculations'!AB40&gt;'Data calculations'!AB61,'Data calculations'!AB61&gt;'Data calculations'!AB$39),"Limit","-")</f>
        <v>-</v>
      </c>
      <c r="AH20" s="3" t="str">
        <f>IF(AND('Data calculations'!AC40&gt;'Data calculations'!AC61,'Data calculations'!AC61&gt;'Data calculations'!AC$39),"Limit","-")</f>
        <v>-</v>
      </c>
      <c r="AI20" s="3" t="str">
        <f>IF(AND('Data calculations'!AD40&gt;'Data calculations'!AD61,'Data calculations'!AD61&gt;'Data calculations'!AD$39),"Limit","-")</f>
        <v>-</v>
      </c>
      <c r="AJ20" s="3" t="str">
        <f>IF(AND('Data calculations'!AE40&gt;'Data calculations'!AE61,'Data calculations'!AE61&gt;'Data calculations'!AE$39),"Limit","-")</f>
        <v>-</v>
      </c>
      <c r="AK20" s="3" t="str">
        <f>IF(AND('Data calculations'!AF40&gt;'Data calculations'!AF61,'Data calculations'!AF61&gt;'Data calculations'!AF$39),"Limit","-")</f>
        <v>-</v>
      </c>
      <c r="AL20" s="3" t="str">
        <f>IF(AND('Data calculations'!AG40&gt;'Data calculations'!AG61,'Data calculations'!AG61&gt;'Data calculations'!AG$39),"Limit","-")</f>
        <v>-</v>
      </c>
      <c r="AM20" s="3" t="str">
        <f>IF(AND('Data calculations'!AH40&gt;'Data calculations'!AH61,'Data calculations'!AH61&gt;'Data calculations'!AH$39),"Limit","-")</f>
        <v>-</v>
      </c>
      <c r="AN20" s="3" t="str">
        <f>IF(AND('Data calculations'!AI40&gt;'Data calculations'!AI61,'Data calculations'!AI61&gt;'Data calculations'!AI$39),"Limit","-")</f>
        <v>-</v>
      </c>
      <c r="AO20" s="3" t="str">
        <f>IF(AND('Data calculations'!AJ40&gt;'Data calculations'!AJ61,'Data calculations'!AJ61&gt;'Data calculations'!AJ$39),"Limit","-")</f>
        <v>Limit</v>
      </c>
      <c r="AP20" s="3" t="str">
        <f>IF(AND('Data calculations'!AK40&gt;'Data calculations'!AK61,'Data calculations'!AK61&gt;'Data calculations'!AK$39),"Limit","-")</f>
        <v>-</v>
      </c>
      <c r="AQ20" s="3" t="str">
        <f>IF(AND('Data calculations'!AL40&gt;'Data calculations'!AL61,'Data calculations'!AL61&gt;'Data calculations'!AL$39),"Limit","-")</f>
        <v>-</v>
      </c>
      <c r="AR20" s="3" t="str">
        <f>IF(AND('Data calculations'!AM40&gt;'Data calculations'!AM61,'Data calculations'!AM61&gt;'Data calculations'!AM$39),"Limit","-")</f>
        <v>-</v>
      </c>
      <c r="AS20" s="14"/>
      <c r="AT20" s="14"/>
      <c r="AU20" s="14"/>
    </row>
    <row r="21" spans="2:47">
      <c r="B21" s="11" t="s">
        <v>94</v>
      </c>
      <c r="G21" s="68">
        <v>2030</v>
      </c>
      <c r="H21" s="3" t="str">
        <f>IF(AND('Data calculations'!C41&gt;'Data calculations'!C62,'Data calculations'!C62&gt;'Data calculations'!C$39),"Limit","-")</f>
        <v>-</v>
      </c>
      <c r="I21" s="3" t="str">
        <f>IF(AND('Data calculations'!D41&gt;'Data calculations'!D62,'Data calculations'!D62&gt;'Data calculations'!D$39),"Limit","-")</f>
        <v>-</v>
      </c>
      <c r="J21" s="3" t="str">
        <f>IF(AND('Data calculations'!E41&gt;'Data calculations'!E62,'Data calculations'!E62&gt;'Data calculations'!E$39),"Limit","-")</f>
        <v>-</v>
      </c>
      <c r="K21" s="3" t="str">
        <f>IF(AND('Data calculations'!F41&gt;'Data calculations'!F62,'Data calculations'!F62&gt;'Data calculations'!F$39),"Limit","-")</f>
        <v>-</v>
      </c>
      <c r="L21" s="3" t="str">
        <f>IF(AND('Data calculations'!G41&gt;'Data calculations'!G62,'Data calculations'!G62&gt;'Data calculations'!G$39),"Limit","-")</f>
        <v>-</v>
      </c>
      <c r="M21" s="3" t="str">
        <f>IF(AND('Data calculations'!H41&gt;'Data calculations'!H62,'Data calculations'!H62&gt;'Data calculations'!H$39),"Limit","-")</f>
        <v>-</v>
      </c>
      <c r="N21" s="3" t="str">
        <f>IF(AND('Data calculations'!I41&gt;'Data calculations'!I62,'Data calculations'!I62&gt;'Data calculations'!I$39),"Limit","-")</f>
        <v>-</v>
      </c>
      <c r="O21" s="3" t="str">
        <f>IF(AND('Data calculations'!J41&gt;'Data calculations'!J62,'Data calculations'!J62&gt;'Data calculations'!J$39),"Limit","-")</f>
        <v>-</v>
      </c>
      <c r="P21" s="3" t="str">
        <f>IF(AND('Data calculations'!K41&gt;'Data calculations'!K62,'Data calculations'!K62&gt;'Data calculations'!K$39),"Limit","-")</f>
        <v>-</v>
      </c>
      <c r="Q21" s="3" t="str">
        <f>IF(AND('Data calculations'!L41&gt;'Data calculations'!L62,'Data calculations'!L62&gt;'Data calculations'!L$39),"Limit","-")</f>
        <v>-</v>
      </c>
      <c r="R21" s="3" t="str">
        <f>IF(AND('Data calculations'!M41&gt;'Data calculations'!M62,'Data calculations'!M62&gt;'Data calculations'!M$39),"Limit","-")</f>
        <v>Limit</v>
      </c>
      <c r="S21" s="3" t="str">
        <f>IF(AND('Data calculations'!N41&gt;'Data calculations'!N62,'Data calculations'!N62&gt;'Data calculations'!N$39),"Limit","-")</f>
        <v>-</v>
      </c>
      <c r="T21" s="3" t="str">
        <f>IF(AND('Data calculations'!O41&gt;'Data calculations'!O62,'Data calculations'!O62&gt;'Data calculations'!O$39),"Limit","-")</f>
        <v>-</v>
      </c>
      <c r="U21" s="3" t="str">
        <f>IF(AND('Data calculations'!P41&gt;'Data calculations'!P62,'Data calculations'!P62&gt;'Data calculations'!P$39),"Limit","-")</f>
        <v>Limit</v>
      </c>
      <c r="V21" s="3" t="str">
        <f>IF(AND('Data calculations'!Q41&gt;'Data calculations'!Q62,'Data calculations'!Q62&gt;'Data calculations'!Q$39),"Limit","-")</f>
        <v>-</v>
      </c>
      <c r="W21" s="3" t="str">
        <f>IF(AND('Data calculations'!R41&gt;'Data calculations'!R62,'Data calculations'!R62&gt;'Data calculations'!R$39),"Limit","-")</f>
        <v>-</v>
      </c>
      <c r="X21" s="3" t="str">
        <f>IF(AND('Data calculations'!S41&gt;'Data calculations'!S62,'Data calculations'!S62&gt;'Data calculations'!S$39),"Limit","-")</f>
        <v>-</v>
      </c>
      <c r="Y21" s="3" t="str">
        <f>IF(AND('Data calculations'!T41&gt;'Data calculations'!T62,'Data calculations'!T62&gt;'Data calculations'!T$39),"Limit","-")</f>
        <v>-</v>
      </c>
      <c r="Z21" s="3" t="str">
        <f>IF(AND('Data calculations'!U41&gt;'Data calculations'!U62,'Data calculations'!U62&gt;'Data calculations'!U$39),"Limit","-")</f>
        <v>-</v>
      </c>
      <c r="AA21" s="3" t="str">
        <f>IF(AND('Data calculations'!V41&gt;'Data calculations'!V62,'Data calculations'!V62&gt;'Data calculations'!V$39),"Limit","-")</f>
        <v>-</v>
      </c>
      <c r="AB21" s="3" t="str">
        <f>IF(AND('Data calculations'!W41&gt;'Data calculations'!W62,'Data calculations'!W62&gt;'Data calculations'!W$39),"Limit","-")</f>
        <v>-</v>
      </c>
      <c r="AC21" s="3" t="str">
        <f>IF(AND('Data calculations'!X41&gt;'Data calculations'!X62,'Data calculations'!X62&gt;'Data calculations'!X$39),"Limit","-")</f>
        <v>-</v>
      </c>
      <c r="AD21" s="3" t="str">
        <f>IF(AND('Data calculations'!Y41&gt;'Data calculations'!Y62,'Data calculations'!Y62&gt;'Data calculations'!Y$39),"Limit","-")</f>
        <v>-</v>
      </c>
      <c r="AE21" s="3" t="str">
        <f>IF(AND('Data calculations'!Z41&gt;'Data calculations'!Z62,'Data calculations'!Z62&gt;'Data calculations'!Z$39),"Limit","-")</f>
        <v>-</v>
      </c>
      <c r="AF21" s="3" t="str">
        <f>IF(AND('Data calculations'!AA41&gt;'Data calculations'!AA62,'Data calculations'!AA62&gt;'Data calculations'!AA$39),"Limit","-")</f>
        <v>-</v>
      </c>
      <c r="AG21" s="3" t="str">
        <f>IF(AND('Data calculations'!AB41&gt;'Data calculations'!AB62,'Data calculations'!AB62&gt;'Data calculations'!AB$39),"Limit","-")</f>
        <v>-</v>
      </c>
      <c r="AH21" s="3" t="str">
        <f>IF(AND('Data calculations'!AC41&gt;'Data calculations'!AC62,'Data calculations'!AC62&gt;'Data calculations'!AC$39),"Limit","-")</f>
        <v>-</v>
      </c>
      <c r="AI21" s="3" t="str">
        <f>IF(AND('Data calculations'!AD41&gt;'Data calculations'!AD62,'Data calculations'!AD62&gt;'Data calculations'!AD$39),"Limit","-")</f>
        <v>-</v>
      </c>
      <c r="AJ21" s="3" t="str">
        <f>IF(AND('Data calculations'!AE41&gt;'Data calculations'!AE62,'Data calculations'!AE62&gt;'Data calculations'!AE$39),"Limit","-")</f>
        <v>-</v>
      </c>
      <c r="AK21" s="3" t="str">
        <f>IF(AND('Data calculations'!AF41&gt;'Data calculations'!AF62,'Data calculations'!AF62&gt;'Data calculations'!AF$39),"Limit","-")</f>
        <v>-</v>
      </c>
      <c r="AL21" s="3" t="str">
        <f>IF(AND('Data calculations'!AG41&gt;'Data calculations'!AG62,'Data calculations'!AG62&gt;'Data calculations'!AG$39),"Limit","-")</f>
        <v>-</v>
      </c>
      <c r="AM21" s="3" t="str">
        <f>IF(AND('Data calculations'!AH41&gt;'Data calculations'!AH62,'Data calculations'!AH62&gt;'Data calculations'!AH$39),"Limit","-")</f>
        <v>-</v>
      </c>
      <c r="AN21" s="3" t="str">
        <f>IF(AND('Data calculations'!AI41&gt;'Data calculations'!AI62,'Data calculations'!AI62&gt;'Data calculations'!AI$39),"Limit","-")</f>
        <v>-</v>
      </c>
      <c r="AO21" s="3" t="str">
        <f>IF(AND('Data calculations'!AJ41&gt;'Data calculations'!AJ62,'Data calculations'!AJ62&gt;'Data calculations'!AJ$39),"Limit","-")</f>
        <v>Limit</v>
      </c>
      <c r="AP21" s="3" t="str">
        <f>IF(AND('Data calculations'!AK41&gt;'Data calculations'!AK62,'Data calculations'!AK62&gt;'Data calculations'!AK$39),"Limit","-")</f>
        <v>-</v>
      </c>
      <c r="AQ21" s="3" t="str">
        <f>IF(AND('Data calculations'!AL41&gt;'Data calculations'!AL62,'Data calculations'!AL62&gt;'Data calculations'!AL$39),"Limit","-")</f>
        <v>-</v>
      </c>
      <c r="AR21" s="3" t="str">
        <f>IF(AND('Data calculations'!AM41&gt;'Data calculations'!AM62,'Data calculations'!AM62&gt;'Data calculations'!AM$39),"Limit","-")</f>
        <v>-</v>
      </c>
      <c r="AS21" s="14"/>
      <c r="AT21" s="14"/>
      <c r="AU21" s="14"/>
    </row>
    <row r="22" spans="2:47">
      <c r="B22" s="2" t="s">
        <v>37</v>
      </c>
      <c r="C22" s="2" t="s">
        <v>38</v>
      </c>
      <c r="D22" s="2" t="s">
        <v>65</v>
      </c>
      <c r="G22" s="71">
        <v>2050</v>
      </c>
      <c r="H22" s="3" t="str">
        <f>IF(AND('Data calculations'!C42&gt;'Data calculations'!C63,'Data calculations'!C63&gt;'Data calculations'!C$39),"Limit","-")</f>
        <v>-</v>
      </c>
      <c r="I22" s="3" t="str">
        <f>IF(AND('Data calculations'!D42&gt;'Data calculations'!D63,'Data calculations'!D63&gt;'Data calculations'!D$39),"Limit","-")</f>
        <v>-</v>
      </c>
      <c r="J22" s="3" t="str">
        <f>IF(AND('Data calculations'!E42&gt;'Data calculations'!E63,'Data calculations'!E63&gt;'Data calculations'!E$39),"Limit","-")</f>
        <v>-</v>
      </c>
      <c r="K22" s="3" t="str">
        <f>IF(AND('Data calculations'!F42&gt;'Data calculations'!F63,'Data calculations'!F63&gt;'Data calculations'!F$39),"Limit","-")</f>
        <v>-</v>
      </c>
      <c r="L22" s="3" t="str">
        <f>IF(AND('Data calculations'!G42&gt;'Data calculations'!G63,'Data calculations'!G63&gt;'Data calculations'!G$39),"Limit","-")</f>
        <v>-</v>
      </c>
      <c r="M22" s="3" t="str">
        <f>IF(AND('Data calculations'!H42&gt;'Data calculations'!H63,'Data calculations'!H63&gt;'Data calculations'!H$39),"Limit","-")</f>
        <v>-</v>
      </c>
      <c r="N22" s="3" t="str">
        <f>IF(AND('Data calculations'!I42&gt;'Data calculations'!I63,'Data calculations'!I63&gt;'Data calculations'!I$39),"Limit","-")</f>
        <v>-</v>
      </c>
      <c r="O22" s="3" t="str">
        <f>IF(AND('Data calculations'!J42&gt;'Data calculations'!J63,'Data calculations'!J63&gt;'Data calculations'!J$39),"Limit","-")</f>
        <v>-</v>
      </c>
      <c r="P22" s="3" t="str">
        <f>IF(AND('Data calculations'!K42&gt;'Data calculations'!K63,'Data calculations'!K63&gt;'Data calculations'!K$39),"Limit","-")</f>
        <v>-</v>
      </c>
      <c r="Q22" s="3" t="str">
        <f>IF(AND('Data calculations'!L42&gt;'Data calculations'!L63,'Data calculations'!L63&gt;'Data calculations'!L$39),"Limit","-")</f>
        <v>-</v>
      </c>
      <c r="R22" s="3" t="str">
        <f>IF(AND('Data calculations'!M42&gt;'Data calculations'!M63,'Data calculations'!M63&gt;'Data calculations'!M$39),"Limit","-")</f>
        <v>Limit</v>
      </c>
      <c r="S22" s="3" t="str">
        <f>IF(AND('Data calculations'!N42&gt;'Data calculations'!N63,'Data calculations'!N63&gt;'Data calculations'!N$39),"Limit","-")</f>
        <v>-</v>
      </c>
      <c r="T22" s="3" t="str">
        <f>IF(AND('Data calculations'!O42&gt;'Data calculations'!O63,'Data calculations'!O63&gt;'Data calculations'!O$39),"Limit","-")</f>
        <v>-</v>
      </c>
      <c r="U22" s="3" t="str">
        <f>IF(AND('Data calculations'!P42&gt;'Data calculations'!P63,'Data calculations'!P63&gt;'Data calculations'!P$39),"Limit","-")</f>
        <v>Limit</v>
      </c>
      <c r="V22" s="3" t="str">
        <f>IF(AND('Data calculations'!Q42&gt;'Data calculations'!Q63,'Data calculations'!Q63&gt;'Data calculations'!Q$39),"Limit","-")</f>
        <v>-</v>
      </c>
      <c r="W22" s="3" t="str">
        <f>IF(AND('Data calculations'!R42&gt;'Data calculations'!R63,'Data calculations'!R63&gt;'Data calculations'!R$39),"Limit","-")</f>
        <v>-</v>
      </c>
      <c r="X22" s="3" t="str">
        <f>IF(AND('Data calculations'!S42&gt;'Data calculations'!S63,'Data calculations'!S63&gt;'Data calculations'!S$39),"Limit","-")</f>
        <v>-</v>
      </c>
      <c r="Y22" s="3" t="str">
        <f>IF(AND('Data calculations'!T42&gt;'Data calculations'!T63,'Data calculations'!T63&gt;'Data calculations'!T$39),"Limit","-")</f>
        <v>-</v>
      </c>
      <c r="Z22" s="3" t="str">
        <f>IF(AND('Data calculations'!U42&gt;'Data calculations'!U63,'Data calculations'!U63&gt;'Data calculations'!U$39),"Limit","-")</f>
        <v>-</v>
      </c>
      <c r="AA22" s="3" t="str">
        <f>IF(AND('Data calculations'!V42&gt;'Data calculations'!V63,'Data calculations'!V63&gt;'Data calculations'!V$39),"Limit","-")</f>
        <v>-</v>
      </c>
      <c r="AB22" s="3" t="str">
        <f>IF(AND('Data calculations'!W42&gt;'Data calculations'!W63,'Data calculations'!W63&gt;'Data calculations'!W$39),"Limit","-")</f>
        <v>-</v>
      </c>
      <c r="AC22" s="3" t="str">
        <f>IF(AND('Data calculations'!X42&gt;'Data calculations'!X63,'Data calculations'!X63&gt;'Data calculations'!X$39),"Limit","-")</f>
        <v>-</v>
      </c>
      <c r="AD22" s="3" t="str">
        <f>IF(AND('Data calculations'!Y42&gt;'Data calculations'!Y63,'Data calculations'!Y63&gt;'Data calculations'!Y$39),"Limit","-")</f>
        <v>-</v>
      </c>
      <c r="AE22" s="3" t="str">
        <f>IF(AND('Data calculations'!Z42&gt;'Data calculations'!Z63,'Data calculations'!Z63&gt;'Data calculations'!Z$39),"Limit","-")</f>
        <v>-</v>
      </c>
      <c r="AF22" s="3" t="str">
        <f>IF(AND('Data calculations'!AA42&gt;'Data calculations'!AA63,'Data calculations'!AA63&gt;'Data calculations'!AA$39),"Limit","-")</f>
        <v>-</v>
      </c>
      <c r="AG22" s="3" t="str">
        <f>IF(AND('Data calculations'!AB42&gt;'Data calculations'!AB63,'Data calculations'!AB63&gt;'Data calculations'!AB$39),"Limit","-")</f>
        <v>-</v>
      </c>
      <c r="AH22" s="3" t="str">
        <f>IF(AND('Data calculations'!AC42&gt;'Data calculations'!AC63,'Data calculations'!AC63&gt;'Data calculations'!AC$39),"Limit","-")</f>
        <v>-</v>
      </c>
      <c r="AI22" s="3" t="str">
        <f>IF(AND('Data calculations'!AD42&gt;'Data calculations'!AD63,'Data calculations'!AD63&gt;'Data calculations'!AD$39),"Limit","-")</f>
        <v>-</v>
      </c>
      <c r="AJ22" s="3" t="str">
        <f>IF(AND('Data calculations'!AE42&gt;'Data calculations'!AE63,'Data calculations'!AE63&gt;'Data calculations'!AE$39),"Limit","-")</f>
        <v>Limit</v>
      </c>
      <c r="AK22" s="3" t="str">
        <f>IF(AND('Data calculations'!AF42&gt;'Data calculations'!AF63,'Data calculations'!AF63&gt;'Data calculations'!AF$39),"Limit","-")</f>
        <v>-</v>
      </c>
      <c r="AL22" s="3" t="str">
        <f>IF(AND('Data calculations'!AG42&gt;'Data calculations'!AG63,'Data calculations'!AG63&gt;'Data calculations'!AG$39),"Limit","-")</f>
        <v>-</v>
      </c>
      <c r="AM22" s="3" t="str">
        <f>IF(AND('Data calculations'!AH42&gt;'Data calculations'!AH63,'Data calculations'!AH63&gt;'Data calculations'!AH$39),"Limit","-")</f>
        <v>-</v>
      </c>
      <c r="AN22" s="3" t="str">
        <f>IF(AND('Data calculations'!AI42&gt;'Data calculations'!AI63,'Data calculations'!AI63&gt;'Data calculations'!AI$39),"Limit","-")</f>
        <v>-</v>
      </c>
      <c r="AO22" s="3" t="str">
        <f>IF(AND('Data calculations'!AJ42&gt;'Data calculations'!AJ63,'Data calculations'!AJ63&gt;'Data calculations'!AJ$39),"Limit","-")</f>
        <v>Limit</v>
      </c>
      <c r="AP22" s="3" t="str">
        <f>IF(AND('Data calculations'!AK42&gt;'Data calculations'!AK63,'Data calculations'!AK63&gt;'Data calculations'!AK$39),"Limit","-")</f>
        <v>-</v>
      </c>
      <c r="AQ22" s="3" t="str">
        <f>IF(AND('Data calculations'!AL42&gt;'Data calculations'!AL63,'Data calculations'!AL63&gt;'Data calculations'!AL$39),"Limit","-")</f>
        <v>-</v>
      </c>
      <c r="AR22" s="3" t="str">
        <f>IF(AND('Data calculations'!AM42&gt;'Data calculations'!AM63,'Data calculations'!AM63&gt;'Data calculations'!AM$39),"Limit","-")</f>
        <v>-</v>
      </c>
      <c r="AS22" s="14"/>
      <c r="AT22" s="14"/>
      <c r="AU22" s="14"/>
    </row>
    <row r="23" spans="2:47">
      <c r="B23" s="4" t="s">
        <v>39</v>
      </c>
      <c r="C23" s="4" t="s">
        <v>40</v>
      </c>
      <c r="D23" s="4" t="s">
        <v>66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</row>
    <row r="24" spans="2:47">
      <c r="B24" s="4" t="s">
        <v>41</v>
      </c>
      <c r="C24" s="4" t="s">
        <v>42</v>
      </c>
      <c r="D24" s="4" t="s">
        <v>65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</row>
    <row r="25" spans="2:47">
      <c r="B25" s="4" t="s">
        <v>43</v>
      </c>
      <c r="C25" s="4" t="s">
        <v>44</v>
      </c>
      <c r="D25" s="4" t="s">
        <v>65</v>
      </c>
      <c r="X25" s="14"/>
      <c r="Y25" s="14"/>
      <c r="Z25" s="14"/>
      <c r="AA25" s="14"/>
      <c r="AB25" s="54"/>
      <c r="AC25" s="54"/>
      <c r="AD25" s="14"/>
      <c r="AE25" s="14"/>
      <c r="AF25" s="14"/>
      <c r="AG25" s="14"/>
      <c r="AH25" s="54"/>
      <c r="AI25" s="5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</row>
    <row r="26" spans="2:47">
      <c r="B26" s="4" t="s">
        <v>45</v>
      </c>
      <c r="C26" s="4" t="s">
        <v>46</v>
      </c>
      <c r="D26" s="4" t="s">
        <v>65</v>
      </c>
      <c r="X26" s="14"/>
      <c r="Y26" s="14"/>
      <c r="Z26" s="14"/>
      <c r="AA26" s="14"/>
      <c r="AB26" s="54"/>
      <c r="AC26" s="54"/>
      <c r="AD26" s="14"/>
      <c r="AE26" s="14"/>
      <c r="AF26" s="14"/>
      <c r="AG26" s="14"/>
      <c r="AH26" s="54"/>
      <c r="AI26" s="5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</row>
    <row r="27" spans="2:47">
      <c r="B27" s="4" t="s">
        <v>47</v>
      </c>
      <c r="C27" s="4" t="s">
        <v>48</v>
      </c>
      <c r="D27" s="4" t="s">
        <v>65</v>
      </c>
      <c r="X27" s="14"/>
      <c r="Y27" s="14"/>
      <c r="Z27" s="14"/>
      <c r="AA27" s="14"/>
      <c r="AB27" s="54"/>
      <c r="AC27" s="14"/>
      <c r="AD27" s="14"/>
      <c r="AE27" s="14"/>
      <c r="AF27" s="14"/>
      <c r="AG27" s="14"/>
      <c r="AH27" s="54"/>
      <c r="AI27" s="54"/>
      <c r="AJ27" s="14"/>
      <c r="AK27" s="14"/>
      <c r="AL27" s="14"/>
      <c r="AM27" s="14"/>
      <c r="AN27" s="14"/>
      <c r="AO27" s="55"/>
      <c r="AP27" s="14"/>
      <c r="AQ27" s="14"/>
      <c r="AR27" s="14"/>
      <c r="AS27" s="14"/>
      <c r="AT27" s="14"/>
      <c r="AU27" s="14"/>
    </row>
    <row r="28" spans="2:47">
      <c r="B28" s="4" t="s">
        <v>49</v>
      </c>
      <c r="C28" s="4" t="s">
        <v>50</v>
      </c>
      <c r="D28" s="4" t="s">
        <v>65</v>
      </c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55"/>
      <c r="AP28" s="14"/>
      <c r="AQ28" s="14"/>
      <c r="AR28" s="14"/>
      <c r="AS28" s="14"/>
      <c r="AT28" s="14"/>
      <c r="AU28" s="14"/>
    </row>
    <row r="29" spans="2:47">
      <c r="B29" s="4" t="s">
        <v>51</v>
      </c>
      <c r="C29" s="4" t="s">
        <v>52</v>
      </c>
      <c r="D29" s="4" t="s">
        <v>67</v>
      </c>
      <c r="X29" s="14"/>
      <c r="Y29" s="14"/>
      <c r="Z29" s="14"/>
      <c r="AA29" s="14"/>
      <c r="AB29" s="14"/>
      <c r="AC29" s="14"/>
      <c r="AD29" s="14"/>
      <c r="AE29" s="14"/>
      <c r="AF29" s="14"/>
      <c r="AG29" s="54"/>
      <c r="AH29" s="14"/>
      <c r="AI29" s="14"/>
      <c r="AJ29" s="14"/>
      <c r="AK29" s="14"/>
      <c r="AL29" s="14"/>
      <c r="AM29" s="14"/>
      <c r="AN29" s="14"/>
      <c r="AO29" s="55"/>
      <c r="AP29" s="14"/>
      <c r="AQ29" s="14"/>
      <c r="AR29" s="14"/>
      <c r="AS29" s="14"/>
      <c r="AT29" s="14"/>
      <c r="AU29" s="14"/>
    </row>
    <row r="30" spans="2:47">
      <c r="B30" s="4" t="s">
        <v>53</v>
      </c>
      <c r="C30" s="4" t="s">
        <v>54</v>
      </c>
      <c r="D30" s="4" t="s">
        <v>65</v>
      </c>
      <c r="X30" s="14"/>
      <c r="Y30" s="14"/>
      <c r="Z30" s="14"/>
      <c r="AA30" s="14"/>
      <c r="AB30" s="56"/>
      <c r="AC30" s="56"/>
      <c r="AD30" s="14"/>
      <c r="AE30" s="14"/>
      <c r="AF30" s="14"/>
      <c r="AG30" s="54"/>
      <c r="AH30" s="54"/>
      <c r="AI30" s="56"/>
      <c r="AJ30" s="14"/>
      <c r="AK30" s="14"/>
      <c r="AL30" s="14"/>
      <c r="AM30" s="14"/>
      <c r="AN30" s="14"/>
      <c r="AO30" s="55"/>
      <c r="AP30" s="14"/>
      <c r="AQ30" s="14"/>
      <c r="AR30" s="14"/>
      <c r="AS30" s="14"/>
      <c r="AT30" s="14"/>
      <c r="AU30" s="14"/>
    </row>
    <row r="31" spans="2:47">
      <c r="B31" s="4" t="s">
        <v>55</v>
      </c>
      <c r="C31" s="4" t="s">
        <v>56</v>
      </c>
      <c r="D31" s="4" t="s">
        <v>68</v>
      </c>
      <c r="X31" s="14"/>
      <c r="Y31" s="14"/>
      <c r="Z31" s="14"/>
      <c r="AA31" s="14"/>
      <c r="AB31" s="54"/>
      <c r="AC31" s="54"/>
      <c r="AD31" s="14"/>
      <c r="AE31" s="14"/>
      <c r="AF31" s="14"/>
      <c r="AG31" s="14"/>
      <c r="AH31" s="54"/>
      <c r="AI31" s="5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</row>
    <row r="32" spans="2:47">
      <c r="B32" s="4" t="s">
        <v>57</v>
      </c>
      <c r="C32" s="4" t="s">
        <v>58</v>
      </c>
      <c r="D32" s="4" t="s">
        <v>65</v>
      </c>
      <c r="X32" s="14"/>
      <c r="Y32" s="14"/>
      <c r="Z32" s="14"/>
      <c r="AA32" s="14"/>
      <c r="AB32" s="54"/>
      <c r="AC32" s="54"/>
      <c r="AD32" s="14"/>
      <c r="AE32" s="14"/>
      <c r="AF32" s="14"/>
      <c r="AG32" s="54"/>
      <c r="AH32" s="54"/>
      <c r="AI32" s="5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2:47">
      <c r="B33" s="4" t="s">
        <v>59</v>
      </c>
      <c r="C33" s="4" t="s">
        <v>60</v>
      </c>
      <c r="D33" s="4" t="s">
        <v>67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2:47">
      <c r="B34" s="4" t="s">
        <v>61</v>
      </c>
      <c r="C34" s="4" t="s">
        <v>62</v>
      </c>
      <c r="D34" s="4" t="s">
        <v>65</v>
      </c>
      <c r="X34" s="14"/>
      <c r="Y34" s="14"/>
      <c r="Z34" s="14"/>
      <c r="AA34" s="14"/>
      <c r="AB34" s="14"/>
      <c r="AC34" s="14"/>
      <c r="AD34" s="14"/>
      <c r="AE34" s="14"/>
      <c r="AF34" s="14"/>
      <c r="AG34" s="5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2:47">
      <c r="B35" s="2" t="s">
        <v>63</v>
      </c>
      <c r="C35" s="2" t="s">
        <v>64</v>
      </c>
      <c r="D35" s="2" t="s">
        <v>67</v>
      </c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</row>
    <row r="36" spans="2:47">
      <c r="X36" s="14"/>
      <c r="Y36" s="14"/>
      <c r="Z36" s="14"/>
      <c r="AA36" s="14"/>
      <c r="AB36" s="14"/>
      <c r="AC36" s="14"/>
      <c r="AD36" s="14"/>
      <c r="AE36" s="14"/>
      <c r="AF36" s="14"/>
      <c r="AG36" s="5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</row>
    <row r="37" spans="2:47"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</row>
    <row r="38" spans="2:47">
      <c r="X38" s="14"/>
      <c r="Y38" s="14"/>
      <c r="Z38" s="14"/>
      <c r="AA38" s="14"/>
      <c r="AB38" s="14"/>
      <c r="AC38" s="14"/>
      <c r="AD38" s="14"/>
      <c r="AE38" s="14"/>
      <c r="AF38" s="14"/>
      <c r="AG38" s="5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 spans="2:47">
      <c r="X39" s="14"/>
      <c r="Y39" s="14"/>
      <c r="Z39" s="14"/>
      <c r="AA39" s="14"/>
      <c r="AB39" s="14"/>
      <c r="AC39" s="14"/>
      <c r="AD39" s="14"/>
      <c r="AE39" s="14"/>
      <c r="AF39" s="14"/>
      <c r="AG39" s="5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</row>
    <row r="40" spans="2:47">
      <c r="X40" s="14"/>
      <c r="Y40" s="14"/>
      <c r="Z40" s="14"/>
      <c r="AA40" s="14"/>
      <c r="AB40" s="14"/>
      <c r="AC40" s="14"/>
      <c r="AD40" s="14"/>
      <c r="AE40" s="14"/>
      <c r="AF40" s="14"/>
      <c r="AG40" s="5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spans="2:47"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spans="2:47">
      <c r="X42" s="14"/>
      <c r="Y42" s="14"/>
      <c r="Z42" s="14"/>
      <c r="AA42" s="14"/>
      <c r="AB42" s="54"/>
      <c r="AC42" s="54"/>
      <c r="AD42" s="14"/>
      <c r="AE42" s="14"/>
      <c r="AF42" s="14"/>
      <c r="AG42" s="14"/>
      <c r="AH42" s="54"/>
      <c r="AI42" s="5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spans="2:47">
      <c r="X43" s="14"/>
      <c r="Y43" s="14"/>
      <c r="Z43" s="14"/>
      <c r="AA43" s="14"/>
      <c r="AB43" s="54"/>
      <c r="AC43" s="54"/>
      <c r="AD43" s="14"/>
      <c r="AE43" s="14"/>
      <c r="AF43" s="14"/>
      <c r="AG43" s="14"/>
      <c r="AH43" s="54"/>
      <c r="AI43" s="5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spans="2:47"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</row>
    <row r="45" spans="2:47"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</row>
    <row r="46" spans="2:47">
      <c r="X46" s="14"/>
      <c r="Y46" s="14"/>
      <c r="Z46" s="14"/>
      <c r="AA46" s="55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</row>
    <row r="47" spans="2:47">
      <c r="X47" s="14"/>
      <c r="Y47" s="14"/>
      <c r="Z47" s="14"/>
      <c r="AA47" s="55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</row>
    <row r="48" spans="2:47">
      <c r="X48" s="14"/>
      <c r="Y48" s="14"/>
      <c r="Z48" s="14"/>
      <c r="AA48" s="55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</row>
    <row r="49" spans="24:47"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</row>
    <row r="50" spans="24:47">
      <c r="X50" s="14"/>
      <c r="Y50" s="14"/>
      <c r="Z50" s="14"/>
      <c r="AA50" s="5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</row>
    <row r="51" spans="24:47">
      <c r="X51" s="14"/>
      <c r="Y51" s="14"/>
      <c r="Z51" s="14"/>
      <c r="AA51" s="5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</row>
    <row r="52" spans="24:47"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</row>
    <row r="53" spans="24:47"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</row>
    <row r="54" spans="24:47"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24:47"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</row>
    <row r="56" spans="24:47"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</row>
    <row r="57" spans="24:47"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</row>
    <row r="58" spans="24:47"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24:47"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</row>
    <row r="60" spans="24:47"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</row>
    <row r="61" spans="24:47"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</row>
    <row r="62" spans="24:47"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</row>
    <row r="63" spans="24:47"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</row>
    <row r="64" spans="24:47"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</row>
    <row r="65" spans="24:47"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</row>
    <row r="66" spans="24:47"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</row>
    <row r="67" spans="24:47"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</row>
    <row r="68" spans="24:47"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</row>
    <row r="69" spans="24:47"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</row>
    <row r="70" spans="24:47"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</row>
    <row r="71" spans="24:47"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</row>
    <row r="72" spans="24:47"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</row>
    <row r="73" spans="24:47"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</row>
    <row r="74" spans="24:47"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</row>
    <row r="75" spans="24:47"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</row>
    <row r="76" spans="24:47"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</row>
    <row r="77" spans="24:47"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</row>
    <row r="78" spans="24:47"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</row>
    <row r="79" spans="24:47"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</row>
    <row r="80" spans="24:47"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</row>
    <row r="81" spans="24:47"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</row>
    <row r="82" spans="24:47"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</row>
    <row r="83" spans="24:47"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</row>
    <row r="84" spans="24:47"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</row>
    <row r="85" spans="24:47"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</row>
    <row r="86" spans="24:47"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</row>
    <row r="87" spans="24:47"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</row>
    <row r="88" spans="24:47"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</row>
    <row r="89" spans="24:47"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</row>
    <row r="90" spans="24:47"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</row>
    <row r="91" spans="24:47"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</row>
    <row r="92" spans="24:47"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</row>
    <row r="93" spans="24:47"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</row>
    <row r="94" spans="24:47"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</row>
    <row r="95" spans="24:47"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</row>
    <row r="96" spans="24:47"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</row>
    <row r="97" spans="24:47"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</row>
    <row r="98" spans="24:47"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M63"/>
  <sheetViews>
    <sheetView topLeftCell="P31" zoomScale="115" zoomScaleNormal="115" workbookViewId="0">
      <selection activeCell="AG45" sqref="AG45"/>
    </sheetView>
  </sheetViews>
  <sheetFormatPr defaultRowHeight="15"/>
  <cols>
    <col min="1" max="1" width="24.140625" customWidth="1"/>
    <col min="36" max="36" width="19.28515625" bestFit="1" customWidth="1"/>
  </cols>
  <sheetData>
    <row r="1" spans="1:39">
      <c r="A1" s="11" t="s">
        <v>124</v>
      </c>
      <c r="B1" s="3"/>
    </row>
    <row r="2" spans="1:39">
      <c r="A2" s="52"/>
      <c r="B2" s="57" t="s">
        <v>125</v>
      </c>
    </row>
    <row r="3" spans="1:39">
      <c r="A3" s="53"/>
      <c r="B3" s="57" t="s">
        <v>126</v>
      </c>
    </row>
    <row r="4" spans="1:39">
      <c r="A4" s="39"/>
      <c r="B4" s="57" t="s">
        <v>127</v>
      </c>
    </row>
    <row r="6" spans="1:39" s="3" customFormat="1" ht="15.75" thickBot="1">
      <c r="A6" s="38" t="s">
        <v>111</v>
      </c>
      <c r="B6" s="38" t="s">
        <v>35</v>
      </c>
      <c r="C6" s="38" t="s">
        <v>86</v>
      </c>
      <c r="D6" s="38" t="s">
        <v>0</v>
      </c>
      <c r="E6" s="38" t="s">
        <v>87</v>
      </c>
      <c r="F6" s="38" t="s">
        <v>1</v>
      </c>
      <c r="G6" s="38" t="s">
        <v>76</v>
      </c>
      <c r="H6" s="38" t="s">
        <v>20</v>
      </c>
      <c r="I6" s="38" t="s">
        <v>77</v>
      </c>
      <c r="J6" s="38" t="s">
        <v>2</v>
      </c>
      <c r="K6" s="38" t="s">
        <v>3</v>
      </c>
      <c r="L6" s="38" t="s">
        <v>4</v>
      </c>
      <c r="M6" s="38" t="s">
        <v>5</v>
      </c>
      <c r="N6" s="38" t="s">
        <v>78</v>
      </c>
      <c r="O6" s="38" t="s">
        <v>6</v>
      </c>
      <c r="P6" s="38" t="s">
        <v>7</v>
      </c>
      <c r="Q6" s="38" t="s">
        <v>8</v>
      </c>
      <c r="R6" s="38" t="s">
        <v>79</v>
      </c>
      <c r="S6" s="38" t="s">
        <v>9</v>
      </c>
      <c r="T6" s="38" t="s">
        <v>10</v>
      </c>
      <c r="U6" s="38" t="s">
        <v>80</v>
      </c>
      <c r="V6" s="38" t="s">
        <v>11</v>
      </c>
      <c r="W6" s="38" t="s">
        <v>91</v>
      </c>
      <c r="X6" s="38" t="s">
        <v>12</v>
      </c>
      <c r="Y6" s="38" t="s">
        <v>81</v>
      </c>
      <c r="Z6" s="38" t="s">
        <v>82</v>
      </c>
      <c r="AA6" s="38" t="s">
        <v>88</v>
      </c>
      <c r="AB6" s="38" t="s">
        <v>89</v>
      </c>
      <c r="AC6" s="38" t="s">
        <v>83</v>
      </c>
      <c r="AD6" s="38" t="s">
        <v>13</v>
      </c>
      <c r="AE6" s="38" t="s">
        <v>19</v>
      </c>
      <c r="AF6" s="38" t="s">
        <v>14</v>
      </c>
      <c r="AG6" s="38" t="s">
        <v>15</v>
      </c>
      <c r="AH6" s="38" t="s">
        <v>84</v>
      </c>
      <c r="AI6" s="38" t="s">
        <v>90</v>
      </c>
      <c r="AJ6" s="38" t="s">
        <v>16</v>
      </c>
      <c r="AK6" s="38" t="s">
        <v>85</v>
      </c>
      <c r="AL6" s="38" t="s">
        <v>17</v>
      </c>
      <c r="AM6" s="38" t="s">
        <v>18</v>
      </c>
    </row>
    <row r="7" spans="1:39" s="3" customFormat="1">
      <c r="A7" s="11" t="s">
        <v>112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s="3" customFormat="1">
      <c r="A8" s="25" t="str">
        <f>Rdw_Stock!D2</f>
        <v>R_DetH</v>
      </c>
      <c r="B8" s="25">
        <f>Rdw_Stock!G2</f>
        <v>2010</v>
      </c>
      <c r="C8" s="35">
        <f>AVERAGEIFS(Rdw_Stock!L$2:L$29,Rdw_Stock!$D$2:$D$29,'Data calculations'!$A8,Rdw_Stock!$G$2:$G$29,'Data calculations'!$B8)</f>
        <v>85.3656586548327</v>
      </c>
      <c r="D8" s="35">
        <f>AVERAGEIFS(Rdw_Stock!M$2:M$29,Rdw_Stock!$D$2:$D$29,'Data calculations'!$A8,Rdw_Stock!$G$2:$G$29,'Data calculations'!$B8)</f>
        <v>1015.16174206673</v>
      </c>
      <c r="E8" s="35">
        <f>AVERAGEIFS(Rdw_Stock!N$2:N$29,Rdw_Stock!$D$2:$D$29,'Data calculations'!$A8,Rdw_Stock!$G$2:$G$29,'Data calculations'!$B8)</f>
        <v>223.10096467272101</v>
      </c>
      <c r="F8" s="35">
        <f>AVERAGEIFS(Rdw_Stock!O$2:O$29,Rdw_Stock!$D$2:$D$29,'Data calculations'!$A8,Rdw_Stock!$G$2:$G$29,'Data calculations'!$B8)</f>
        <v>950.38721758799704</v>
      </c>
      <c r="G8" s="35">
        <f>AVERAGEIFS(Rdw_Stock!P$2:P$29,Rdw_Stock!$D$2:$D$29,'Data calculations'!$A8,Rdw_Stock!$G$2:$G$29,'Data calculations'!$B8)</f>
        <v>617.01235048221099</v>
      </c>
      <c r="H8" s="35">
        <f>AVERAGEIFS(Rdw_Stock!Q$2:Q$29,Rdw_Stock!$D$2:$D$29,'Data calculations'!$A8,Rdw_Stock!$G$2:$G$29,'Data calculations'!$B8)</f>
        <v>841.55023836199905</v>
      </c>
      <c r="I8" s="35">
        <f>AVERAGEIFS(Rdw_Stock!R$2:R$29,Rdw_Stock!$D$2:$D$29,'Data calculations'!$A8,Rdw_Stock!$G$2:$G$29,'Data calculations'!$B8)</f>
        <v>105.852106508966</v>
      </c>
      <c r="J8" s="35">
        <f>AVERAGEIFS(Rdw_Stock!S$2:S$29,Rdw_Stock!$D$2:$D$29,'Data calculations'!$A8,Rdw_Stock!$G$2:$G$29,'Data calculations'!$B8)</f>
        <v>1027.0583960859799</v>
      </c>
      <c r="K8" s="35">
        <f>AVERAGEIFS(Rdw_Stock!T$2:T$29,Rdw_Stock!$D$2:$D$29,'Data calculations'!$A8,Rdw_Stock!$G$2:$G$29,'Data calculations'!$B8)</f>
        <v>7733.6445777729896</v>
      </c>
      <c r="L8" s="35">
        <f>AVERAGEIFS(Rdw_Stock!U$2:U$29,Rdw_Stock!$D$2:$D$29,'Data calculations'!$A8,Rdw_Stock!$G$2:$G$29,'Data calculations'!$B8)</f>
        <v>997.38128975028405</v>
      </c>
      <c r="M8" s="35">
        <f>AVERAGEIFS(Rdw_Stock!V$2:V$29,Rdw_Stock!$D$2:$D$29,'Data calculations'!$A8,Rdw_Stock!$G$2:$G$29,'Data calculations'!$B8)</f>
        <v>111.667940704348</v>
      </c>
      <c r="N8" s="35">
        <f>AVERAGEIFS(Rdw_Stock!W$2:W$29,Rdw_Stock!$D$2:$D$29,'Data calculations'!$A8,Rdw_Stock!$G$2:$G$29,'Data calculations'!$B8)</f>
        <v>728.81258452857503</v>
      </c>
      <c r="O8" s="35">
        <f>AVERAGEIFS(Rdw_Stock!X$2:X$29,Rdw_Stock!$D$2:$D$29,'Data calculations'!$A8,Rdw_Stock!$G$2:$G$29,'Data calculations'!$B8)</f>
        <v>972.98461512062397</v>
      </c>
      <c r="P8" s="35">
        <f>AVERAGEIFS(Rdw_Stock!Y$2:Y$29,Rdw_Stock!$D$2:$D$29,'Data calculations'!$A8,Rdw_Stock!$G$2:$G$29,'Data calculations'!$B8)</f>
        <v>792.12146873134998</v>
      </c>
      <c r="Q8" s="35">
        <f>AVERAGEIFS(Rdw_Stock!Z$2:Z$29,Rdw_Stock!$D$2:$D$29,'Data calculations'!$A8,Rdw_Stock!$G$2:$G$29,'Data calculations'!$B8)</f>
        <v>6298.8611265069103</v>
      </c>
      <c r="R8" s="35">
        <f>AVERAGEIFS(Rdw_Stock!AA$2:AA$29,Rdw_Stock!$D$2:$D$29,'Data calculations'!$A8,Rdw_Stock!$G$2:$G$29,'Data calculations'!$B8)</f>
        <v>636.08385108705204</v>
      </c>
      <c r="S8" s="35">
        <f>AVERAGEIFS(Rdw_Stock!AB$2:AB$29,Rdw_Stock!$D$2:$D$29,'Data calculations'!$A8,Rdw_Stock!$G$2:$G$29,'Data calculations'!$B8)</f>
        <v>1536.6620681291099</v>
      </c>
      <c r="T8" s="35">
        <f>AVERAGEIFS(Rdw_Stock!AC$2:AC$29,Rdw_Stock!$D$2:$D$29,'Data calculations'!$A8,Rdw_Stock!$G$2:$G$29,'Data calculations'!$B8)</f>
        <v>465.49381736675798</v>
      </c>
      <c r="U8" s="35">
        <f>AVERAGEIFS(Rdw_Stock!AD$2:AD$29,Rdw_Stock!$D$2:$D$29,'Data calculations'!$A8,Rdw_Stock!$G$2:$G$29,'Data calculations'!$B8)</f>
        <v>43.582503702093703</v>
      </c>
      <c r="V8" s="35">
        <f>AVERAGEIFS(Rdw_Stock!AE$2:AE$29,Rdw_Stock!$D$2:$D$29,'Data calculations'!$A8,Rdw_Stock!$G$2:$G$29,'Data calculations'!$B8)</f>
        <v>2111.8077464892099</v>
      </c>
      <c r="W8" s="35">
        <f>AVERAGEIFS(Rdw_Stock!AF$2:AF$29,Rdw_Stock!$D$2:$D$29,'Data calculations'!$A8,Rdw_Stock!$G$2:$G$29,'Data calculations'!$B8)</f>
        <v>131.328233614646</v>
      </c>
      <c r="X8" s="35">
        <f>AVERAGEIFS(Rdw_Stock!AG$2:AG$29,Rdw_Stock!$D$2:$D$29,'Data calculations'!$A8,Rdw_Stock!$G$2:$G$29,'Data calculations'!$B8)</f>
        <v>260.62604263653401</v>
      </c>
      <c r="Y8" s="35">
        <f>AVERAGEIFS(Rdw_Stock!AH$2:AH$29,Rdw_Stock!$D$2:$D$29,'Data calculations'!$A8,Rdw_Stock!$G$2:$G$29,'Data calculations'!$B8)</f>
        <v>52.311376967257097</v>
      </c>
      <c r="Z8" s="35">
        <f>AVERAGEIFS(Rdw_Stock!AI$2:AI$29,Rdw_Stock!$D$2:$D$29,'Data calculations'!$A8,Rdw_Stock!$G$2:$G$29,'Data calculations'!$B8)</f>
        <v>184.32886489158901</v>
      </c>
      <c r="AA8" s="35">
        <f>AVERAGEIFS(Rdw_Stock!AJ$2:AJ$29,Rdw_Stock!$D$2:$D$29,'Data calculations'!$A8,Rdw_Stock!$G$2:$G$29,'Data calculations'!$B8)</f>
        <v>42.777194524504402</v>
      </c>
      <c r="AB8" s="35">
        <f>AVERAGEIFS(Rdw_Stock!AK$2:AK$29,Rdw_Stock!$D$2:$D$29,'Data calculations'!$A8,Rdw_Stock!$G$2:$G$29,'Data calculations'!$B8)</f>
        <v>116.45012006921699</v>
      </c>
      <c r="AC8" s="35">
        <f>AVERAGEIFS(Rdw_Stock!AL$2:AL$29,Rdw_Stock!$D$2:$D$29,'Data calculations'!$A8,Rdw_Stock!$G$2:$G$29,'Data calculations'!$B8)</f>
        <v>3.5681226167323801</v>
      </c>
      <c r="AD8" s="35">
        <f>AVERAGEIFS(Rdw_Stock!AM$2:AM$29,Rdw_Stock!$D$2:$D$29,'Data calculations'!$A8,Rdw_Stock!$G$2:$G$29,'Data calculations'!$B8)</f>
        <v>635.78907725143904</v>
      </c>
      <c r="AE8" s="35">
        <f>AVERAGEIFS(Rdw_Stock!AN$2:AN$29,Rdw_Stock!$D$2:$D$29,'Data calculations'!$A8,Rdw_Stock!$G$2:$G$29,'Data calculations'!$B8)</f>
        <v>463.61250295081101</v>
      </c>
      <c r="AF8" s="35">
        <f>AVERAGEIFS(Rdw_Stock!AO$2:AO$29,Rdw_Stock!$D$2:$D$29,'Data calculations'!$A8,Rdw_Stock!$G$2:$G$29,'Data calculations'!$B8)</f>
        <v>3324.8675845301</v>
      </c>
      <c r="AG8" s="35">
        <f>AVERAGEIFS(Rdw_Stock!AP$2:AP$29,Rdw_Stock!$D$2:$D$29,'Data calculations'!$A8,Rdw_Stock!$G$2:$G$29,'Data calculations'!$B8)</f>
        <v>409.81535958290499</v>
      </c>
      <c r="AH8" s="35">
        <f>AVERAGEIFS(Rdw_Stock!AQ$2:AQ$29,Rdw_Stock!$D$2:$D$29,'Data calculations'!$A8,Rdw_Stock!$G$2:$G$29,'Data calculations'!$B8)</f>
        <v>2103.4798267105398</v>
      </c>
      <c r="AI8" s="35">
        <f>AVERAGEIFS(Rdw_Stock!AR$2:AR$29,Rdw_Stock!$D$2:$D$29,'Data calculations'!$A8,Rdw_Stock!$G$2:$G$29,'Data calculations'!$B8)</f>
        <v>659.19651017847605</v>
      </c>
      <c r="AJ8" s="35">
        <f>AVERAGEIFS(Rdw_Stock!AS$2:AS$29,Rdw_Stock!$D$2:$D$29,'Data calculations'!$A8,Rdw_Stock!$G$2:$G$29,'Data calculations'!$B8)</f>
        <v>1178.7306369579401</v>
      </c>
      <c r="AK8" s="35">
        <f>AVERAGEIFS(Rdw_Stock!AT$2:AT$29,Rdw_Stock!$D$2:$D$29,'Data calculations'!$A8,Rdw_Stock!$G$2:$G$29,'Data calculations'!$B8)</f>
        <v>195.064759004107</v>
      </c>
      <c r="AL8" s="35">
        <f>AVERAGEIFS(Rdw_Stock!AU$2:AU$29,Rdw_Stock!$D$2:$D$29,'Data calculations'!$A8,Rdw_Stock!$G$2:$G$29,'Data calculations'!$B8)</f>
        <v>431.50300624068501</v>
      </c>
      <c r="AM8" s="35">
        <f>AVERAGEIFS(Rdw_Stock!AV$2:AV$29,Rdw_Stock!$D$2:$D$29,'Data calculations'!$A8,Rdw_Stock!$G$2:$G$29,'Data calculations'!$B8)</f>
        <v>3810.9775435169399</v>
      </c>
    </row>
    <row r="9" spans="1:39" s="3" customFormat="1">
      <c r="A9" s="27" t="str">
        <f>Rdw_Stock!D3</f>
        <v>R_DetH</v>
      </c>
      <c r="B9" s="27">
        <f>Rdw_Stock!G3</f>
        <v>2050</v>
      </c>
      <c r="C9" s="26">
        <f>AVERAGEIFS(Rdw_Stock!L$2:L$29,Rdw_Stock!$D$2:$D$29,'Data calculations'!$A9,Rdw_Stock!$G$2:$G$29,'Data calculations'!$B9)</f>
        <v>258.234679733902</v>
      </c>
      <c r="D9" s="26">
        <f>AVERAGEIFS(Rdw_Stock!M$2:M$29,Rdw_Stock!$D$2:$D$29,'Data calculations'!$A9,Rdw_Stock!$G$2:$G$29,'Data calculations'!$B9)</f>
        <v>1278.70306137648</v>
      </c>
      <c r="E9" s="26">
        <f>AVERAGEIFS(Rdw_Stock!N$2:N$29,Rdw_Stock!$D$2:$D$29,'Data calculations'!$A9,Rdw_Stock!$G$2:$G$29,'Data calculations'!$B9)</f>
        <v>439.048196569867</v>
      </c>
      <c r="F9" s="26">
        <f>AVERAGEIFS(Rdw_Stock!O$2:O$29,Rdw_Stock!$D$2:$D$29,'Data calculations'!$A9,Rdw_Stock!$G$2:$G$29,'Data calculations'!$B9)</f>
        <v>1419.0733109876301</v>
      </c>
      <c r="G9" s="26">
        <f>AVERAGEIFS(Rdw_Stock!P$2:P$29,Rdw_Stock!$D$2:$D$29,'Data calculations'!$A9,Rdw_Stock!$G$2:$G$29,'Data calculations'!$B9)</f>
        <v>697.64544028693797</v>
      </c>
      <c r="H9" s="26">
        <f>AVERAGEIFS(Rdw_Stock!Q$2:Q$29,Rdw_Stock!$D$2:$D$29,'Data calculations'!$A9,Rdw_Stock!$G$2:$G$29,'Data calculations'!$B9)</f>
        <v>1133.01164591211</v>
      </c>
      <c r="I9" s="26">
        <f>AVERAGEIFS(Rdw_Stock!R$2:R$29,Rdw_Stock!$D$2:$D$29,'Data calculations'!$A9,Rdw_Stock!$G$2:$G$29,'Data calculations'!$B9)</f>
        <v>141.67290961975601</v>
      </c>
      <c r="J9" s="26">
        <f>AVERAGEIFS(Rdw_Stock!S$2:S$29,Rdw_Stock!$D$2:$D$29,'Data calculations'!$A9,Rdw_Stock!$G$2:$G$29,'Data calculations'!$B9)</f>
        <v>1340.5414140708999</v>
      </c>
      <c r="K9" s="26">
        <f>AVERAGEIFS(Rdw_Stock!T$2:T$29,Rdw_Stock!$D$2:$D$29,'Data calculations'!$A9,Rdw_Stock!$G$2:$G$29,'Data calculations'!$B9)</f>
        <v>7300.6378601672895</v>
      </c>
      <c r="L9" s="26">
        <f>AVERAGEIFS(Rdw_Stock!U$2:U$29,Rdw_Stock!$D$2:$D$29,'Data calculations'!$A9,Rdw_Stock!$G$2:$G$29,'Data calculations'!$B9)</f>
        <v>1166.0183680991299</v>
      </c>
      <c r="M9" s="26">
        <f>AVERAGEIFS(Rdw_Stock!V$2:V$29,Rdw_Stock!$D$2:$D$29,'Data calculations'!$A9,Rdw_Stock!$G$2:$G$29,'Data calculations'!$B9)</f>
        <v>93.796134743550297</v>
      </c>
      <c r="N9" s="26">
        <f>AVERAGEIFS(Rdw_Stock!W$2:W$29,Rdw_Stock!$D$2:$D$29,'Data calculations'!$A9,Rdw_Stock!$G$2:$G$29,'Data calculations'!$B9)</f>
        <v>760.24588994830299</v>
      </c>
      <c r="O9" s="26">
        <f>AVERAGEIFS(Rdw_Stock!X$2:X$29,Rdw_Stock!$D$2:$D$29,'Data calculations'!$A9,Rdw_Stock!$G$2:$G$29,'Data calculations'!$B9)</f>
        <v>1231.1465651425999</v>
      </c>
      <c r="P9" s="26">
        <f>AVERAGEIFS(Rdw_Stock!Y$2:Y$29,Rdw_Stock!$D$2:$D$29,'Data calculations'!$A9,Rdw_Stock!$G$2:$G$29,'Data calculations'!$B9)</f>
        <v>888.69435703802401</v>
      </c>
      <c r="Q9" s="26">
        <f>AVERAGEIFS(Rdw_Stock!Z$2:Z$29,Rdw_Stock!$D$2:$D$29,'Data calculations'!$A9,Rdw_Stock!$G$2:$G$29,'Data calculations'!$B9)</f>
        <v>7484.8275637090501</v>
      </c>
      <c r="R9" s="26">
        <f>AVERAGEIFS(Rdw_Stock!AA$2:AA$29,Rdw_Stock!$D$2:$D$29,'Data calculations'!$A9,Rdw_Stock!$G$2:$G$29,'Data calculations'!$B9)</f>
        <v>737.077164424741</v>
      </c>
      <c r="S9" s="26">
        <f>AVERAGEIFS(Rdw_Stock!AB$2:AB$29,Rdw_Stock!$D$2:$D$29,'Data calculations'!$A9,Rdw_Stock!$G$2:$G$29,'Data calculations'!$B9)</f>
        <v>1393.1474446411501</v>
      </c>
      <c r="T9" s="26">
        <f>AVERAGEIFS(Rdw_Stock!AC$2:AC$29,Rdw_Stock!$D$2:$D$29,'Data calculations'!$A9,Rdw_Stock!$G$2:$G$29,'Data calculations'!$B9)</f>
        <v>611.30832838841502</v>
      </c>
      <c r="U9" s="26">
        <f>AVERAGEIFS(Rdw_Stock!AD$2:AD$29,Rdw_Stock!$D$2:$D$29,'Data calculations'!$A9,Rdw_Stock!$G$2:$G$29,'Data calculations'!$B9)</f>
        <v>56.214271478305598</v>
      </c>
      <c r="V9" s="26">
        <f>AVERAGEIFS(Rdw_Stock!AE$2:AE$29,Rdw_Stock!$D$2:$D$29,'Data calculations'!$A9,Rdw_Stock!$G$2:$G$29,'Data calculations'!$B9)</f>
        <v>2292.3115039181198</v>
      </c>
      <c r="W9" s="26">
        <f>AVERAGEIFS(Rdw_Stock!AF$2:AF$29,Rdw_Stock!$D$2:$D$29,'Data calculations'!$A9,Rdw_Stock!$G$2:$G$29,'Data calculations'!$B9)</f>
        <v>281.710765122834</v>
      </c>
      <c r="X9" s="26">
        <f>AVERAGEIFS(Rdw_Stock!AG$2:AG$29,Rdw_Stock!$D$2:$D$29,'Data calculations'!$A9,Rdw_Stock!$G$2:$G$29,'Data calculations'!$B9)</f>
        <v>155.42907306956201</v>
      </c>
      <c r="Y9" s="26">
        <f>AVERAGEIFS(Rdw_Stock!AH$2:AH$29,Rdw_Stock!$D$2:$D$29,'Data calculations'!$A9,Rdw_Stock!$G$2:$G$29,'Data calculations'!$B9)</f>
        <v>126.490301439674</v>
      </c>
      <c r="Z9" s="26">
        <f>AVERAGEIFS(Rdw_Stock!AI$2:AI$29,Rdw_Stock!$D$2:$D$29,'Data calculations'!$A9,Rdw_Stock!$G$2:$G$29,'Data calculations'!$B9)</f>
        <v>124.338717520546</v>
      </c>
      <c r="AA9" s="26">
        <f>AVERAGEIFS(Rdw_Stock!AJ$2:AJ$29,Rdw_Stock!$D$2:$D$29,'Data calculations'!$A9,Rdw_Stock!$G$2:$G$29,'Data calculations'!$B9)</f>
        <v>52.1241697507688</v>
      </c>
      <c r="AB9" s="26">
        <f>AVERAGEIFS(Rdw_Stock!AK$2:AK$29,Rdw_Stock!$D$2:$D$29,'Data calculations'!$A9,Rdw_Stock!$G$2:$G$29,'Data calculations'!$B9)</f>
        <v>218.03879005756599</v>
      </c>
      <c r="AC9" s="26">
        <f>AVERAGEIFS(Rdw_Stock!AL$2:AL$29,Rdw_Stock!$D$2:$D$29,'Data calculations'!$A9,Rdw_Stock!$G$2:$G$29,'Data calculations'!$B9)</f>
        <v>7.3838202847142602</v>
      </c>
      <c r="AD9" s="26">
        <f>AVERAGEIFS(Rdw_Stock!AM$2:AM$29,Rdw_Stock!$D$2:$D$29,'Data calculations'!$A9,Rdw_Stock!$G$2:$G$29,'Data calculations'!$B9)</f>
        <v>789.93269000110001</v>
      </c>
      <c r="AE9" s="26">
        <f>AVERAGEIFS(Rdw_Stock!AN$2:AN$29,Rdw_Stock!$D$2:$D$29,'Data calculations'!$A9,Rdw_Stock!$G$2:$G$29,'Data calculations'!$B9)</f>
        <v>628.81044303967599</v>
      </c>
      <c r="AF9" s="26">
        <f>AVERAGEIFS(Rdw_Stock!AO$2:AO$29,Rdw_Stock!$D$2:$D$29,'Data calculations'!$A9,Rdw_Stock!$G$2:$G$29,'Data calculations'!$B9)</f>
        <v>3790.1062829734001</v>
      </c>
      <c r="AG9" s="26">
        <f>AVERAGEIFS(Rdw_Stock!AP$2:AP$29,Rdw_Stock!$D$2:$D$29,'Data calculations'!$A9,Rdw_Stock!$G$2:$G$29,'Data calculations'!$B9)</f>
        <v>909.18284356690299</v>
      </c>
      <c r="AH9" s="26">
        <f>AVERAGEIFS(Rdw_Stock!AQ$2:AQ$29,Rdw_Stock!$D$2:$D$29,'Data calculations'!$A9,Rdw_Stock!$G$2:$G$29,'Data calculations'!$B9)</f>
        <v>2527.5219381861998</v>
      </c>
      <c r="AI9" s="26">
        <f>AVERAGEIFS(Rdw_Stock!AR$2:AR$29,Rdw_Stock!$D$2:$D$29,'Data calculations'!$A9,Rdw_Stock!$G$2:$G$29,'Data calculations'!$B9)</f>
        <v>932.18797497234095</v>
      </c>
      <c r="AJ9" s="26">
        <f>AVERAGEIFS(Rdw_Stock!AS$2:AS$29,Rdw_Stock!$D$2:$D$29,'Data calculations'!$A9,Rdw_Stock!$G$2:$G$29,'Data calculations'!$B9)</f>
        <v>1663.75384943983</v>
      </c>
      <c r="AK9" s="26">
        <f>AVERAGEIFS(Rdw_Stock!AT$2:AT$29,Rdw_Stock!$D$2:$D$29,'Data calculations'!$A9,Rdw_Stock!$G$2:$G$29,'Data calculations'!$B9)</f>
        <v>231.37676448883599</v>
      </c>
      <c r="AL9" s="26">
        <f>AVERAGEIFS(Rdw_Stock!AU$2:AU$29,Rdw_Stock!$D$2:$D$29,'Data calculations'!$A9,Rdw_Stock!$G$2:$G$29,'Data calculations'!$B9)</f>
        <v>556.71652932822099</v>
      </c>
      <c r="AM9" s="26">
        <f>AVERAGEIFS(Rdw_Stock!AV$2:AV$29,Rdw_Stock!$D$2:$D$29,'Data calculations'!$A9,Rdw_Stock!$G$2:$G$29,'Data calculations'!$B9)</f>
        <v>5282.2968339855997</v>
      </c>
    </row>
    <row r="10" spans="1:39" s="3" customFormat="1">
      <c r="A10" s="28" t="str">
        <f>Rdw_Stock!D4</f>
        <v>R_DetH</v>
      </c>
      <c r="B10" s="28">
        <f>Rdw_Stock!G4</f>
        <v>2060</v>
      </c>
      <c r="C10" s="29">
        <f>AVERAGEIFS(Rdw_Stock!L$2:L$29,Rdw_Stock!$D$2:$D$29,'Data calculations'!$A10,Rdw_Stock!$G$2:$G$29,'Data calculations'!$B10)</f>
        <v>258.234679733902</v>
      </c>
      <c r="D10" s="29">
        <f>AVERAGEIFS(Rdw_Stock!M$2:M$29,Rdw_Stock!$D$2:$D$29,'Data calculations'!$A10,Rdw_Stock!$G$2:$G$29,'Data calculations'!$B10)</f>
        <v>1278.70306137648</v>
      </c>
      <c r="E10" s="29">
        <f>AVERAGEIFS(Rdw_Stock!N$2:N$29,Rdw_Stock!$D$2:$D$29,'Data calculations'!$A10,Rdw_Stock!$G$2:$G$29,'Data calculations'!$B10)</f>
        <v>439.048196569867</v>
      </c>
      <c r="F10" s="29">
        <f>AVERAGEIFS(Rdw_Stock!O$2:O$29,Rdw_Stock!$D$2:$D$29,'Data calculations'!$A10,Rdw_Stock!$G$2:$G$29,'Data calculations'!$B10)</f>
        <v>1419.0733109876301</v>
      </c>
      <c r="G10" s="29">
        <f>AVERAGEIFS(Rdw_Stock!P$2:P$29,Rdw_Stock!$D$2:$D$29,'Data calculations'!$A10,Rdw_Stock!$G$2:$G$29,'Data calculations'!$B10)</f>
        <v>697.64544028693797</v>
      </c>
      <c r="H10" s="29">
        <f>AVERAGEIFS(Rdw_Stock!Q$2:Q$29,Rdw_Stock!$D$2:$D$29,'Data calculations'!$A10,Rdw_Stock!$G$2:$G$29,'Data calculations'!$B10)</f>
        <v>1133.01164591211</v>
      </c>
      <c r="I10" s="29">
        <f>AVERAGEIFS(Rdw_Stock!R$2:R$29,Rdw_Stock!$D$2:$D$29,'Data calculations'!$A10,Rdw_Stock!$G$2:$G$29,'Data calculations'!$B10)</f>
        <v>141.67290961975601</v>
      </c>
      <c r="J10" s="29">
        <f>AVERAGEIFS(Rdw_Stock!S$2:S$29,Rdw_Stock!$D$2:$D$29,'Data calculations'!$A10,Rdw_Stock!$G$2:$G$29,'Data calculations'!$B10)</f>
        <v>1340.5414140708999</v>
      </c>
      <c r="K10" s="29">
        <f>AVERAGEIFS(Rdw_Stock!T$2:T$29,Rdw_Stock!$D$2:$D$29,'Data calculations'!$A10,Rdw_Stock!$G$2:$G$29,'Data calculations'!$B10)</f>
        <v>7300.6378601672895</v>
      </c>
      <c r="L10" s="29">
        <f>AVERAGEIFS(Rdw_Stock!U$2:U$29,Rdw_Stock!$D$2:$D$29,'Data calculations'!$A10,Rdw_Stock!$G$2:$G$29,'Data calculations'!$B10)</f>
        <v>1166.0183680991299</v>
      </c>
      <c r="M10" s="29">
        <f>AVERAGEIFS(Rdw_Stock!V$2:V$29,Rdw_Stock!$D$2:$D$29,'Data calculations'!$A10,Rdw_Stock!$G$2:$G$29,'Data calculations'!$B10)</f>
        <v>93.796134743550297</v>
      </c>
      <c r="N10" s="29">
        <f>AVERAGEIFS(Rdw_Stock!W$2:W$29,Rdw_Stock!$D$2:$D$29,'Data calculations'!$A10,Rdw_Stock!$G$2:$G$29,'Data calculations'!$B10)</f>
        <v>760.24588994830299</v>
      </c>
      <c r="O10" s="29">
        <f>AVERAGEIFS(Rdw_Stock!X$2:X$29,Rdw_Stock!$D$2:$D$29,'Data calculations'!$A10,Rdw_Stock!$G$2:$G$29,'Data calculations'!$B10)</f>
        <v>1231.1465651425999</v>
      </c>
      <c r="P10" s="29">
        <f>AVERAGEIFS(Rdw_Stock!Y$2:Y$29,Rdw_Stock!$D$2:$D$29,'Data calculations'!$A10,Rdw_Stock!$G$2:$G$29,'Data calculations'!$B10)</f>
        <v>888.69435703802401</v>
      </c>
      <c r="Q10" s="29">
        <f>AVERAGEIFS(Rdw_Stock!Z$2:Z$29,Rdw_Stock!$D$2:$D$29,'Data calculations'!$A10,Rdw_Stock!$G$2:$G$29,'Data calculations'!$B10)</f>
        <v>7484.8275637090501</v>
      </c>
      <c r="R10" s="29">
        <f>AVERAGEIFS(Rdw_Stock!AA$2:AA$29,Rdw_Stock!$D$2:$D$29,'Data calculations'!$A10,Rdw_Stock!$G$2:$G$29,'Data calculations'!$B10)</f>
        <v>737.077164424741</v>
      </c>
      <c r="S10" s="29">
        <f>AVERAGEIFS(Rdw_Stock!AB$2:AB$29,Rdw_Stock!$D$2:$D$29,'Data calculations'!$A10,Rdw_Stock!$G$2:$G$29,'Data calculations'!$B10)</f>
        <v>1393.1474446411501</v>
      </c>
      <c r="T10" s="29">
        <f>AVERAGEIFS(Rdw_Stock!AC$2:AC$29,Rdw_Stock!$D$2:$D$29,'Data calculations'!$A10,Rdw_Stock!$G$2:$G$29,'Data calculations'!$B10)</f>
        <v>611.30832838841502</v>
      </c>
      <c r="U10" s="29">
        <f>AVERAGEIFS(Rdw_Stock!AD$2:AD$29,Rdw_Stock!$D$2:$D$29,'Data calculations'!$A10,Rdw_Stock!$G$2:$G$29,'Data calculations'!$B10)</f>
        <v>56.214271478305598</v>
      </c>
      <c r="V10" s="29">
        <f>AVERAGEIFS(Rdw_Stock!AE$2:AE$29,Rdw_Stock!$D$2:$D$29,'Data calculations'!$A10,Rdw_Stock!$G$2:$G$29,'Data calculations'!$B10)</f>
        <v>2292.3115039181198</v>
      </c>
      <c r="W10" s="29">
        <f>AVERAGEIFS(Rdw_Stock!AF$2:AF$29,Rdw_Stock!$D$2:$D$29,'Data calculations'!$A10,Rdw_Stock!$G$2:$G$29,'Data calculations'!$B10)</f>
        <v>281.710765122834</v>
      </c>
      <c r="X10" s="29">
        <f>AVERAGEIFS(Rdw_Stock!AG$2:AG$29,Rdw_Stock!$D$2:$D$29,'Data calculations'!$A10,Rdw_Stock!$G$2:$G$29,'Data calculations'!$B10)</f>
        <v>155.42907306956201</v>
      </c>
      <c r="Y10" s="29">
        <f>AVERAGEIFS(Rdw_Stock!AH$2:AH$29,Rdw_Stock!$D$2:$D$29,'Data calculations'!$A10,Rdw_Stock!$G$2:$G$29,'Data calculations'!$B10)</f>
        <v>126.490301439674</v>
      </c>
      <c r="Z10" s="29">
        <f>AVERAGEIFS(Rdw_Stock!AI$2:AI$29,Rdw_Stock!$D$2:$D$29,'Data calculations'!$A10,Rdw_Stock!$G$2:$G$29,'Data calculations'!$B10)</f>
        <v>124.338717520546</v>
      </c>
      <c r="AA10" s="29">
        <f>AVERAGEIFS(Rdw_Stock!AJ$2:AJ$29,Rdw_Stock!$D$2:$D$29,'Data calculations'!$A10,Rdw_Stock!$G$2:$G$29,'Data calculations'!$B10)</f>
        <v>52.1241697507688</v>
      </c>
      <c r="AB10" s="29">
        <f>AVERAGEIFS(Rdw_Stock!AK$2:AK$29,Rdw_Stock!$D$2:$D$29,'Data calculations'!$A10,Rdw_Stock!$G$2:$G$29,'Data calculations'!$B10)</f>
        <v>218.03879005756599</v>
      </c>
      <c r="AC10" s="29">
        <f>AVERAGEIFS(Rdw_Stock!AL$2:AL$29,Rdw_Stock!$D$2:$D$29,'Data calculations'!$A10,Rdw_Stock!$G$2:$G$29,'Data calculations'!$B10)</f>
        <v>7.3838202847142602</v>
      </c>
      <c r="AD10" s="29">
        <f>AVERAGEIFS(Rdw_Stock!AM$2:AM$29,Rdw_Stock!$D$2:$D$29,'Data calculations'!$A10,Rdw_Stock!$G$2:$G$29,'Data calculations'!$B10)</f>
        <v>789.93269000110001</v>
      </c>
      <c r="AE10" s="29">
        <f>AVERAGEIFS(Rdw_Stock!AN$2:AN$29,Rdw_Stock!$D$2:$D$29,'Data calculations'!$A10,Rdw_Stock!$G$2:$G$29,'Data calculations'!$B10)</f>
        <v>628.81044303967599</v>
      </c>
      <c r="AF10" s="29">
        <f>AVERAGEIFS(Rdw_Stock!AO$2:AO$29,Rdw_Stock!$D$2:$D$29,'Data calculations'!$A10,Rdw_Stock!$G$2:$G$29,'Data calculations'!$B10)</f>
        <v>3790.1062829734001</v>
      </c>
      <c r="AG10" s="29">
        <f>AVERAGEIFS(Rdw_Stock!AP$2:AP$29,Rdw_Stock!$D$2:$D$29,'Data calculations'!$A10,Rdw_Stock!$G$2:$G$29,'Data calculations'!$B10)</f>
        <v>909.18284356690299</v>
      </c>
      <c r="AH10" s="29">
        <f>AVERAGEIFS(Rdw_Stock!AQ$2:AQ$29,Rdw_Stock!$D$2:$D$29,'Data calculations'!$A10,Rdw_Stock!$G$2:$G$29,'Data calculations'!$B10)</f>
        <v>2527.5219381861998</v>
      </c>
      <c r="AI10" s="29">
        <f>AVERAGEIFS(Rdw_Stock!AR$2:AR$29,Rdw_Stock!$D$2:$D$29,'Data calculations'!$A10,Rdw_Stock!$G$2:$G$29,'Data calculations'!$B10)</f>
        <v>932.18797497234095</v>
      </c>
      <c r="AJ10" s="29">
        <f>AVERAGEIFS(Rdw_Stock!AS$2:AS$29,Rdw_Stock!$D$2:$D$29,'Data calculations'!$A10,Rdw_Stock!$G$2:$G$29,'Data calculations'!$B10)</f>
        <v>1663.75384943983</v>
      </c>
      <c r="AK10" s="29">
        <f>AVERAGEIFS(Rdw_Stock!AT$2:AT$29,Rdw_Stock!$D$2:$D$29,'Data calculations'!$A10,Rdw_Stock!$G$2:$G$29,'Data calculations'!$B10)</f>
        <v>231.37676448883599</v>
      </c>
      <c r="AL10" s="29">
        <f>AVERAGEIFS(Rdw_Stock!AU$2:AU$29,Rdw_Stock!$D$2:$D$29,'Data calculations'!$A10,Rdw_Stock!$G$2:$G$29,'Data calculations'!$B10)</f>
        <v>556.71652932822099</v>
      </c>
      <c r="AM10" s="29">
        <f>AVERAGEIFS(Rdw_Stock!AV$2:AV$29,Rdw_Stock!$D$2:$D$29,'Data calculations'!$A10,Rdw_Stock!$G$2:$G$29,'Data calculations'!$B10)</f>
        <v>5282.2968339855997</v>
      </c>
    </row>
    <row r="11" spans="1:39" s="3" customFormat="1">
      <c r="A11" s="25" t="str">
        <f>Rdw_Stock!D5</f>
        <v>R_Flat</v>
      </c>
      <c r="B11" s="25">
        <f>Rdw_Stock!G5</f>
        <v>2010</v>
      </c>
      <c r="C11" s="35">
        <f>AVERAGEIFS(Rdw_Stock!L$2:L$29,Rdw_Stock!$D$2:$D$29,'Data calculations'!$A11,Rdw_Stock!$G$2:$G$29,'Data calculations'!$B11)</f>
        <v>196.66972424213901</v>
      </c>
      <c r="D11" s="35">
        <f>AVERAGEIFS(Rdw_Stock!M$2:M$29,Rdw_Stock!$D$2:$D$29,'Data calculations'!$A11,Rdw_Stock!$G$2:$G$29,'Data calculations'!$B11)</f>
        <v>1468.1931444905699</v>
      </c>
      <c r="E11" s="35">
        <f>AVERAGEIFS(Rdw_Stock!N$2:N$29,Rdw_Stock!$D$2:$D$29,'Data calculations'!$A11,Rdw_Stock!$G$2:$G$29,'Data calculations'!$B11)</f>
        <v>271.18740136497502</v>
      </c>
      <c r="F11" s="35">
        <f>AVERAGEIFS(Rdw_Stock!O$2:O$29,Rdw_Stock!$D$2:$D$29,'Data calculations'!$A11,Rdw_Stock!$G$2:$G$29,'Data calculations'!$B11)</f>
        <v>905.52301441199199</v>
      </c>
      <c r="G11" s="35">
        <f>AVERAGEIFS(Rdw_Stock!P$2:P$29,Rdw_Stock!$D$2:$D$29,'Data calculations'!$A11,Rdw_Stock!$G$2:$G$29,'Data calculations'!$B11)</f>
        <v>777.21770601382195</v>
      </c>
      <c r="H11" s="35">
        <f>AVERAGEIFS(Rdw_Stock!Q$2:Q$29,Rdw_Stock!$D$2:$D$29,'Data calculations'!$A11,Rdw_Stock!$G$2:$G$29,'Data calculations'!$B11)</f>
        <v>1648.28521152997</v>
      </c>
      <c r="I11" s="35">
        <f>AVERAGEIFS(Rdw_Stock!R$2:R$29,Rdw_Stock!$D$2:$D$29,'Data calculations'!$A11,Rdw_Stock!$G$2:$G$29,'Data calculations'!$B11)</f>
        <v>83.5448736928291</v>
      </c>
      <c r="J11" s="35">
        <f>AVERAGEIFS(Rdw_Stock!S$2:S$29,Rdw_Stock!$D$2:$D$29,'Data calculations'!$A11,Rdw_Stock!$G$2:$G$29,'Data calculations'!$B11)</f>
        <v>2208.0312140248402</v>
      </c>
      <c r="K11" s="35">
        <f>AVERAGEIFS(Rdw_Stock!T$2:T$29,Rdw_Stock!$D$2:$D$29,'Data calculations'!$A11,Rdw_Stock!$G$2:$G$29,'Data calculations'!$B11)</f>
        <v>18507.478934742299</v>
      </c>
      <c r="L11" s="35">
        <f>AVERAGEIFS(Rdw_Stock!U$2:U$29,Rdw_Stock!$D$2:$D$29,'Data calculations'!$A11,Rdw_Stock!$G$2:$G$29,'Data calculations'!$B11)</f>
        <v>1066.67625172521</v>
      </c>
      <c r="M11" s="35">
        <f>AVERAGEIFS(Rdw_Stock!V$2:V$29,Rdw_Stock!$D$2:$D$29,'Data calculations'!$A11,Rdw_Stock!$G$2:$G$29,'Data calculations'!$B11)</f>
        <v>488.146378750765</v>
      </c>
      <c r="N11" s="35">
        <f>AVERAGEIFS(Rdw_Stock!W$2:W$29,Rdw_Stock!$D$2:$D$29,'Data calculations'!$A11,Rdw_Stock!$G$2:$G$29,'Data calculations'!$B11)</f>
        <v>1679.0753129779901</v>
      </c>
      <c r="O11" s="35">
        <f>AVERAGEIFS(Rdw_Stock!X$2:X$29,Rdw_Stock!$D$2:$D$29,'Data calculations'!$A11,Rdw_Stock!$G$2:$G$29,'Data calculations'!$B11)</f>
        <v>7433.1088118539301</v>
      </c>
      <c r="P11" s="35">
        <f>AVERAGEIFS(Rdw_Stock!Y$2:Y$29,Rdw_Stock!$D$2:$D$29,'Data calculations'!$A11,Rdw_Stock!$G$2:$G$29,'Data calculations'!$B11)</f>
        <v>1108.17231523071</v>
      </c>
      <c r="Q11" s="35">
        <f>AVERAGEIFS(Rdw_Stock!Z$2:Z$29,Rdw_Stock!$D$2:$D$29,'Data calculations'!$A11,Rdw_Stock!$G$2:$G$29,'Data calculations'!$B11)</f>
        <v>9195.3526981771192</v>
      </c>
      <c r="R11" s="35">
        <f>AVERAGEIFS(Rdw_Stock!AA$2:AA$29,Rdw_Stock!$D$2:$D$29,'Data calculations'!$A11,Rdw_Stock!$G$2:$G$29,'Data calculations'!$B11)</f>
        <v>505.02472685864501</v>
      </c>
      <c r="S11" s="35">
        <f>AVERAGEIFS(Rdw_Stock!AB$2:AB$29,Rdw_Stock!$D$2:$D$29,'Data calculations'!$A11,Rdw_Stock!$G$2:$G$29,'Data calculations'!$B11)</f>
        <v>1314.8023053054101</v>
      </c>
      <c r="T11" s="35">
        <f>AVERAGEIFS(Rdw_Stock!AC$2:AC$29,Rdw_Stock!$D$2:$D$29,'Data calculations'!$A11,Rdw_Stock!$G$2:$G$29,'Data calculations'!$B11)</f>
        <v>148.11826981025001</v>
      </c>
      <c r="U11" s="35">
        <f>AVERAGEIFS(Rdw_Stock!AD$2:AD$29,Rdw_Stock!$D$2:$D$29,'Data calculations'!$A11,Rdw_Stock!$G$2:$G$29,'Data calculations'!$B11)</f>
        <v>67.1621346364728</v>
      </c>
      <c r="V11" s="35">
        <f>AVERAGEIFS(Rdw_Stock!AE$2:AE$29,Rdw_Stock!$D$2:$D$29,'Data calculations'!$A11,Rdw_Stock!$G$2:$G$29,'Data calculations'!$B11)</f>
        <v>17047.8841549219</v>
      </c>
      <c r="W11" s="35">
        <f>AVERAGEIFS(Rdw_Stock!AF$2:AF$29,Rdw_Stock!$D$2:$D$29,'Data calculations'!$A11,Rdw_Stock!$G$2:$G$29,'Data calculations'!$B11)</f>
        <v>159.63428240686099</v>
      </c>
      <c r="X11" s="35">
        <f>AVERAGEIFS(Rdw_Stock!AG$2:AG$29,Rdw_Stock!$D$2:$D$29,'Data calculations'!$A11,Rdw_Stock!$G$2:$G$29,'Data calculations'!$B11)</f>
        <v>725.543466048396</v>
      </c>
      <c r="Y11" s="35">
        <f>AVERAGEIFS(Rdw_Stock!AH$2:AH$29,Rdw_Stock!$D$2:$D$29,'Data calculations'!$A11,Rdw_Stock!$G$2:$G$29,'Data calculations'!$B11)</f>
        <v>67.999999638297794</v>
      </c>
      <c r="Z11" s="35">
        <f>AVERAGEIFS(Rdw_Stock!AI$2:AI$29,Rdw_Stock!$D$2:$D$29,'Data calculations'!$A11,Rdw_Stock!$G$2:$G$29,'Data calculations'!$B11)</f>
        <v>576.16017362476396</v>
      </c>
      <c r="AA11" s="35">
        <f>AVERAGEIFS(Rdw_Stock!AJ$2:AJ$29,Rdw_Stock!$D$2:$D$29,'Data calculations'!$A11,Rdw_Stock!$G$2:$G$29,'Data calculations'!$B11)</f>
        <v>98.552265437365506</v>
      </c>
      <c r="AB11" s="35">
        <f>AVERAGEIFS(Rdw_Stock!AK$2:AK$29,Rdw_Stock!$D$2:$D$29,'Data calculations'!$A11,Rdw_Stock!$G$2:$G$29,'Data calculations'!$B11)</f>
        <v>160.89708606675001</v>
      </c>
      <c r="AC11" s="35">
        <f>AVERAGEIFS(Rdw_Stock!AL$2:AL$29,Rdw_Stock!$D$2:$D$29,'Data calculations'!$A11,Rdw_Stock!$G$2:$G$29,'Data calculations'!$B11)</f>
        <v>16.335462474584801</v>
      </c>
      <c r="AD11" s="35">
        <f>AVERAGEIFS(Rdw_Stock!AM$2:AM$29,Rdw_Stock!$D$2:$D$29,'Data calculations'!$A11,Rdw_Stock!$G$2:$G$29,'Data calculations'!$B11)</f>
        <v>1728.7005676351</v>
      </c>
      <c r="AE11" s="35">
        <f>AVERAGEIFS(Rdw_Stock!AN$2:AN$29,Rdw_Stock!$D$2:$D$29,'Data calculations'!$A11,Rdw_Stock!$G$2:$G$29,'Data calculations'!$B11)</f>
        <v>1151.6628112433</v>
      </c>
      <c r="AF11" s="35">
        <f>AVERAGEIFS(Rdw_Stock!AO$2:AO$29,Rdw_Stock!$D$2:$D$29,'Data calculations'!$A11,Rdw_Stock!$G$2:$G$29,'Data calculations'!$B11)</f>
        <v>6734.1391844108903</v>
      </c>
      <c r="AG11" s="35">
        <f>AVERAGEIFS(Rdw_Stock!AP$2:AP$29,Rdw_Stock!$D$2:$D$29,'Data calculations'!$A11,Rdw_Stock!$G$2:$G$29,'Data calculations'!$B11)</f>
        <v>514.68576543917504</v>
      </c>
      <c r="AH11" s="35">
        <f>AVERAGEIFS(Rdw_Stock!AQ$2:AQ$29,Rdw_Stock!$D$2:$D$29,'Data calculations'!$A11,Rdw_Stock!$G$2:$G$29,'Data calculations'!$B11)</f>
        <v>2050.9073432785099</v>
      </c>
      <c r="AI11" s="35">
        <f>AVERAGEIFS(Rdw_Stock!AR$2:AR$29,Rdw_Stock!$D$2:$D$29,'Data calculations'!$A11,Rdw_Stock!$G$2:$G$29,'Data calculations'!$B11)</f>
        <v>801.27752404119997</v>
      </c>
      <c r="AJ11" s="35">
        <f>AVERAGEIFS(Rdw_Stock!AS$2:AS$29,Rdw_Stock!$D$2:$D$29,'Data calculations'!$A11,Rdw_Stock!$G$2:$G$29,'Data calculations'!$B11)</f>
        <v>2426.7814922366401</v>
      </c>
      <c r="AK11" s="35">
        <f>AVERAGEIFS(Rdw_Stock!AT$2:AT$29,Rdw_Stock!$D$2:$D$29,'Data calculations'!$A11,Rdw_Stock!$G$2:$G$29,'Data calculations'!$B11)</f>
        <v>461.41891138861399</v>
      </c>
      <c r="AL11" s="35">
        <f>AVERAGEIFS(Rdw_Stock!AU$2:AU$29,Rdw_Stock!$D$2:$D$29,'Data calculations'!$A11,Rdw_Stock!$G$2:$G$29,'Data calculations'!$B11)</f>
        <v>580.36075202452605</v>
      </c>
      <c r="AM11" s="35">
        <f>AVERAGEIFS(Rdw_Stock!AV$2:AV$29,Rdw_Stock!$D$2:$D$29,'Data calculations'!$A11,Rdw_Stock!$G$2:$G$29,'Data calculations'!$B11)</f>
        <v>3928.2270816740302</v>
      </c>
    </row>
    <row r="12" spans="1:39" s="3" customFormat="1">
      <c r="A12" s="27" t="str">
        <f>Rdw_Stock!D6</f>
        <v>R_Flat</v>
      </c>
      <c r="B12" s="27">
        <f>Rdw_Stock!G6</f>
        <v>2050</v>
      </c>
      <c r="C12" s="26">
        <f>AVERAGEIFS(Rdw_Stock!L$2:L$29,Rdw_Stock!$D$2:$D$29,'Data calculations'!$A12,Rdw_Stock!$G$2:$G$29,'Data calculations'!$B12)</f>
        <v>594.93412284646195</v>
      </c>
      <c r="D12" s="26">
        <f>AVERAGEIFS(Rdw_Stock!M$2:M$29,Rdw_Stock!$D$2:$D$29,'Data calculations'!$A12,Rdw_Stock!$G$2:$G$29,'Data calculations'!$B12)</f>
        <v>1849.3437949404499</v>
      </c>
      <c r="E12" s="26">
        <f>AVERAGEIFS(Rdw_Stock!N$2:N$29,Rdw_Stock!$D$2:$D$29,'Data calculations'!$A12,Rdw_Stock!$G$2:$G$29,'Data calculations'!$B12)</f>
        <v>533.67917828783504</v>
      </c>
      <c r="F12" s="26">
        <f>AVERAGEIFS(Rdw_Stock!O$2:O$29,Rdw_Stock!$D$2:$D$29,'Data calculations'!$A12,Rdw_Stock!$G$2:$G$29,'Data calculations'!$B12)</f>
        <v>1352.0842015303599</v>
      </c>
      <c r="G12" s="26">
        <f>AVERAGEIFS(Rdw_Stock!P$2:P$29,Rdw_Stock!$D$2:$D$29,'Data calculations'!$A12,Rdw_Stock!$G$2:$G$29,'Data calculations'!$B12)</f>
        <v>878.78692912233498</v>
      </c>
      <c r="H12" s="26">
        <f>AVERAGEIFS(Rdw_Stock!Q$2:Q$29,Rdw_Stock!$D$2:$D$29,'Data calculations'!$A12,Rdw_Stock!$G$2:$G$29,'Data calculations'!$B12)</f>
        <v>2219.15015327323</v>
      </c>
      <c r="I12" s="26">
        <f>AVERAGEIFS(Rdw_Stock!R$2:R$29,Rdw_Stock!$D$2:$D$29,'Data calculations'!$A12,Rdw_Stock!$G$2:$G$29,'Data calculations'!$B12)</f>
        <v>111.816814329298</v>
      </c>
      <c r="J12" s="26">
        <f>AVERAGEIFS(Rdw_Stock!S$2:S$29,Rdw_Stock!$D$2:$D$29,'Data calculations'!$A12,Rdw_Stock!$G$2:$G$29,'Data calculations'!$B12)</f>
        <v>2881.97564738445</v>
      </c>
      <c r="K12" s="26">
        <f>AVERAGEIFS(Rdw_Stock!T$2:T$29,Rdw_Stock!$D$2:$D$29,'Data calculations'!$A12,Rdw_Stock!$G$2:$G$29,'Data calculations'!$B12)</f>
        <v>17471.245290423802</v>
      </c>
      <c r="L12" s="26">
        <f>AVERAGEIFS(Rdw_Stock!U$2:U$29,Rdw_Stock!$D$2:$D$29,'Data calculations'!$A12,Rdw_Stock!$G$2:$G$29,'Data calculations'!$B12)</f>
        <v>1247.02971181476</v>
      </c>
      <c r="M12" s="26">
        <f>AVERAGEIFS(Rdw_Stock!V$2:V$29,Rdw_Stock!$D$2:$D$29,'Data calculations'!$A12,Rdw_Stock!$G$2:$G$29,'Data calculations'!$B12)</f>
        <v>410.02138328230302</v>
      </c>
      <c r="N12" s="26">
        <f>AVERAGEIFS(Rdw_Stock!W$2:W$29,Rdw_Stock!$D$2:$D$29,'Data calculations'!$A12,Rdw_Stock!$G$2:$G$29,'Data calculations'!$B12)</f>
        <v>1751.49295265102</v>
      </c>
      <c r="O12" s="26">
        <f>AVERAGEIFS(Rdw_Stock!X$2:X$29,Rdw_Stock!$D$2:$D$29,'Data calculations'!$A12,Rdw_Stock!$G$2:$G$29,'Data calculations'!$B12)</f>
        <v>9405.3351305155393</v>
      </c>
      <c r="P12" s="26">
        <f>AVERAGEIFS(Rdw_Stock!Y$2:Y$29,Rdw_Stock!$D$2:$D$29,'Data calculations'!$A12,Rdw_Stock!$G$2:$G$29,'Data calculations'!$B12)</f>
        <v>1243.27710085749</v>
      </c>
      <c r="Q12" s="26">
        <f>AVERAGEIFS(Rdw_Stock!Z$2:Z$29,Rdw_Stock!$D$2:$D$29,'Data calculations'!$A12,Rdw_Stock!$G$2:$G$29,'Data calculations'!$B12)</f>
        <v>10926.6783234369</v>
      </c>
      <c r="R12" s="26">
        <f>AVERAGEIFS(Rdw_Stock!AA$2:AA$29,Rdw_Stock!$D$2:$D$29,'Data calculations'!$A12,Rdw_Stock!$G$2:$G$29,'Data calculations'!$B12)</f>
        <v>585.209313207994</v>
      </c>
      <c r="S12" s="26">
        <f>AVERAGEIFS(Rdw_Stock!AB$2:AB$29,Rdw_Stock!$D$2:$D$29,'Data calculations'!$A12,Rdw_Stock!$G$2:$G$29,'Data calculations'!$B12)</f>
        <v>1192.00799566468</v>
      </c>
      <c r="T12" s="26">
        <f>AVERAGEIFS(Rdw_Stock!AC$2:AC$29,Rdw_Stock!$D$2:$D$29,'Data calculations'!$A12,Rdw_Stock!$G$2:$G$29,'Data calculations'!$B12)</f>
        <v>194.51586367719199</v>
      </c>
      <c r="U12" s="26">
        <f>AVERAGEIFS(Rdw_Stock!AD$2:AD$29,Rdw_Stock!$D$2:$D$29,'Data calculations'!$A12,Rdw_Stock!$G$2:$G$29,'Data calculations'!$B12)</f>
        <v>86.628122498979195</v>
      </c>
      <c r="V12" s="26">
        <f>AVERAGEIFS(Rdw_Stock!AE$2:AE$29,Rdw_Stock!$D$2:$D$29,'Data calculations'!$A12,Rdw_Stock!$G$2:$G$29,'Data calculations'!$B12)</f>
        <v>18505.0277567919</v>
      </c>
      <c r="W12" s="26">
        <f>AVERAGEIFS(Rdw_Stock!AF$2:AF$29,Rdw_Stock!$D$2:$D$29,'Data calculations'!$A12,Rdw_Stock!$G$2:$G$29,'Data calculations'!$B12)</f>
        <v>342.42976242738501</v>
      </c>
      <c r="X12" s="26">
        <f>AVERAGEIFS(Rdw_Stock!AG$2:AG$29,Rdw_Stock!$D$2:$D$29,'Data calculations'!$A12,Rdw_Stock!$G$2:$G$29,'Data calculations'!$B12)</f>
        <v>432.69102066230698</v>
      </c>
      <c r="Y12" s="26">
        <f>AVERAGEIFS(Rdw_Stock!AH$2:AH$29,Rdw_Stock!$D$2:$D$29,'Data calculations'!$A12,Rdw_Stock!$G$2:$G$29,'Data calculations'!$B12)</f>
        <v>164.42580851063801</v>
      </c>
      <c r="Z12" s="26">
        <f>AVERAGEIFS(Rdw_Stock!AI$2:AI$29,Rdw_Stock!$D$2:$D$29,'Data calculations'!$A12,Rdw_Stock!$G$2:$G$29,'Data calculations'!$B12)</f>
        <v>388.64785022710402</v>
      </c>
      <c r="AA12" s="26">
        <f>AVERAGEIFS(Rdw_Stock!AJ$2:AJ$29,Rdw_Stock!$D$2:$D$29,'Data calculations'!$A12,Rdw_Stock!$G$2:$G$29,'Data calculations'!$B12)</f>
        <v>120.086299956801</v>
      </c>
      <c r="AB12" s="26">
        <f>AVERAGEIFS(Rdw_Stock!AK$2:AK$29,Rdw_Stock!$D$2:$D$29,'Data calculations'!$A12,Rdw_Stock!$G$2:$G$29,'Data calculations'!$B12)</f>
        <v>301.26036751984299</v>
      </c>
      <c r="AC12" s="26">
        <f>AVERAGEIFS(Rdw_Stock!AL$2:AL$29,Rdw_Stock!$D$2:$D$29,'Data calculations'!$A12,Rdw_Stock!$G$2:$G$29,'Data calculations'!$B12)</f>
        <v>33.804364966159</v>
      </c>
      <c r="AD12" s="26">
        <f>AVERAGEIFS(Rdw_Stock!AM$2:AM$29,Rdw_Stock!$D$2:$D$29,'Data calculations'!$A12,Rdw_Stock!$G$2:$G$29,'Data calculations'!$B12)</f>
        <v>2147.81464239968</v>
      </c>
      <c r="AE12" s="26">
        <f>AVERAGEIFS(Rdw_Stock!AN$2:AN$29,Rdw_Stock!$D$2:$D$29,'Data calculations'!$A12,Rdw_Stock!$G$2:$G$29,'Data calculations'!$B12)</f>
        <v>1562.0320805865999</v>
      </c>
      <c r="AF12" s="26">
        <f>AVERAGEIFS(Rdw_Stock!AO$2:AO$29,Rdw_Stock!$D$2:$D$29,'Data calculations'!$A12,Rdw_Stock!$G$2:$G$29,'Data calculations'!$B12)</f>
        <v>7676.4269807335004</v>
      </c>
      <c r="AG12" s="26">
        <f>AVERAGEIFS(Rdw_Stock!AP$2:AP$29,Rdw_Stock!$D$2:$D$29,'Data calculations'!$A12,Rdw_Stock!$G$2:$G$29,'Data calculations'!$B12)</f>
        <v>1141.83975008075</v>
      </c>
      <c r="AH12" s="26">
        <f>AVERAGEIFS(Rdw_Stock!AQ$2:AQ$29,Rdw_Stock!$D$2:$D$29,'Data calculations'!$A12,Rdw_Stock!$G$2:$G$29,'Data calculations'!$B12)</f>
        <v>2464.3513275</v>
      </c>
      <c r="AI12" s="26">
        <f>AVERAGEIFS(Rdw_Stock!AR$2:AR$29,Rdw_Stock!$D$2:$D$29,'Data calculations'!$A12,Rdw_Stock!$G$2:$G$29,'Data calculations'!$B12)</f>
        <v>1133.1086572721499</v>
      </c>
      <c r="AJ12" s="26">
        <f>AVERAGEIFS(Rdw_Stock!AS$2:AS$29,Rdw_Stock!$D$2:$D$29,'Data calculations'!$A12,Rdw_Stock!$G$2:$G$29,'Data calculations'!$B12)</f>
        <v>3425.3517494702101</v>
      </c>
      <c r="AK12" s="26">
        <f>AVERAGEIFS(Rdw_Stock!AT$2:AT$29,Rdw_Stock!$D$2:$D$29,'Data calculations'!$A12,Rdw_Stock!$G$2:$G$29,'Data calculations'!$B12)</f>
        <v>547.313698979376</v>
      </c>
      <c r="AL12" s="26">
        <f>AVERAGEIFS(Rdw_Stock!AU$2:AU$29,Rdw_Stock!$D$2:$D$29,'Data calculations'!$A12,Rdw_Stock!$G$2:$G$29,'Data calculations'!$B12)</f>
        <v>748.76980913823002</v>
      </c>
      <c r="AM12" s="26">
        <f>AVERAGEIFS(Rdw_Stock!AV$2:AV$29,Rdw_Stock!$D$2:$D$29,'Data calculations'!$A12,Rdw_Stock!$G$2:$G$29,'Data calculations'!$B12)</f>
        <v>5444.8133686860201</v>
      </c>
    </row>
    <row r="13" spans="1:39" s="3" customFormat="1">
      <c r="A13" s="28" t="str">
        <f>Rdw_Stock!D7</f>
        <v>R_Flat</v>
      </c>
      <c r="B13" s="28">
        <f>Rdw_Stock!G7</f>
        <v>2060</v>
      </c>
      <c r="C13" s="29">
        <f>AVERAGEIFS(Rdw_Stock!L$2:L$29,Rdw_Stock!$D$2:$D$29,'Data calculations'!$A13,Rdw_Stock!$G$2:$G$29,'Data calculations'!$B13)</f>
        <v>594.93412284646195</v>
      </c>
      <c r="D13" s="29">
        <f>AVERAGEIFS(Rdw_Stock!M$2:M$29,Rdw_Stock!$D$2:$D$29,'Data calculations'!$A13,Rdw_Stock!$G$2:$G$29,'Data calculations'!$B13)</f>
        <v>1849.3437949404499</v>
      </c>
      <c r="E13" s="29">
        <f>AVERAGEIFS(Rdw_Stock!N$2:N$29,Rdw_Stock!$D$2:$D$29,'Data calculations'!$A13,Rdw_Stock!$G$2:$G$29,'Data calculations'!$B13)</f>
        <v>533.67917828783504</v>
      </c>
      <c r="F13" s="29">
        <f>AVERAGEIFS(Rdw_Stock!O$2:O$29,Rdw_Stock!$D$2:$D$29,'Data calculations'!$A13,Rdw_Stock!$G$2:$G$29,'Data calculations'!$B13)</f>
        <v>1352.0842015303599</v>
      </c>
      <c r="G13" s="29">
        <f>AVERAGEIFS(Rdw_Stock!P$2:P$29,Rdw_Stock!$D$2:$D$29,'Data calculations'!$A13,Rdw_Stock!$G$2:$G$29,'Data calculations'!$B13)</f>
        <v>878.78692912233498</v>
      </c>
      <c r="H13" s="29">
        <f>AVERAGEIFS(Rdw_Stock!Q$2:Q$29,Rdw_Stock!$D$2:$D$29,'Data calculations'!$A13,Rdw_Stock!$G$2:$G$29,'Data calculations'!$B13)</f>
        <v>2219.15015327323</v>
      </c>
      <c r="I13" s="29">
        <f>AVERAGEIFS(Rdw_Stock!R$2:R$29,Rdw_Stock!$D$2:$D$29,'Data calculations'!$A13,Rdw_Stock!$G$2:$G$29,'Data calculations'!$B13)</f>
        <v>111.816814329298</v>
      </c>
      <c r="J13" s="29">
        <f>AVERAGEIFS(Rdw_Stock!S$2:S$29,Rdw_Stock!$D$2:$D$29,'Data calculations'!$A13,Rdw_Stock!$G$2:$G$29,'Data calculations'!$B13)</f>
        <v>2881.97564738445</v>
      </c>
      <c r="K13" s="29">
        <f>AVERAGEIFS(Rdw_Stock!T$2:T$29,Rdw_Stock!$D$2:$D$29,'Data calculations'!$A13,Rdw_Stock!$G$2:$G$29,'Data calculations'!$B13)</f>
        <v>17471.245290423802</v>
      </c>
      <c r="L13" s="29">
        <f>AVERAGEIFS(Rdw_Stock!U$2:U$29,Rdw_Stock!$D$2:$D$29,'Data calculations'!$A13,Rdw_Stock!$G$2:$G$29,'Data calculations'!$B13)</f>
        <v>1247.02971181476</v>
      </c>
      <c r="M13" s="29">
        <f>AVERAGEIFS(Rdw_Stock!V$2:V$29,Rdw_Stock!$D$2:$D$29,'Data calculations'!$A13,Rdw_Stock!$G$2:$G$29,'Data calculations'!$B13)</f>
        <v>410.02138328230302</v>
      </c>
      <c r="N13" s="29">
        <f>AVERAGEIFS(Rdw_Stock!W$2:W$29,Rdw_Stock!$D$2:$D$29,'Data calculations'!$A13,Rdw_Stock!$G$2:$G$29,'Data calculations'!$B13)</f>
        <v>1751.49295265102</v>
      </c>
      <c r="O13" s="29">
        <f>AVERAGEIFS(Rdw_Stock!X$2:X$29,Rdw_Stock!$D$2:$D$29,'Data calculations'!$A13,Rdw_Stock!$G$2:$G$29,'Data calculations'!$B13)</f>
        <v>9405.3351305155393</v>
      </c>
      <c r="P13" s="29">
        <f>AVERAGEIFS(Rdw_Stock!Y$2:Y$29,Rdw_Stock!$D$2:$D$29,'Data calculations'!$A13,Rdw_Stock!$G$2:$G$29,'Data calculations'!$B13)</f>
        <v>1243.27710085749</v>
      </c>
      <c r="Q13" s="29">
        <f>AVERAGEIFS(Rdw_Stock!Z$2:Z$29,Rdw_Stock!$D$2:$D$29,'Data calculations'!$A13,Rdw_Stock!$G$2:$G$29,'Data calculations'!$B13)</f>
        <v>10926.6783234369</v>
      </c>
      <c r="R13" s="29">
        <f>AVERAGEIFS(Rdw_Stock!AA$2:AA$29,Rdw_Stock!$D$2:$D$29,'Data calculations'!$A13,Rdw_Stock!$G$2:$G$29,'Data calculations'!$B13)</f>
        <v>585.209313207994</v>
      </c>
      <c r="S13" s="29">
        <f>AVERAGEIFS(Rdw_Stock!AB$2:AB$29,Rdw_Stock!$D$2:$D$29,'Data calculations'!$A13,Rdw_Stock!$G$2:$G$29,'Data calculations'!$B13)</f>
        <v>1192.00799566468</v>
      </c>
      <c r="T13" s="29">
        <f>AVERAGEIFS(Rdw_Stock!AC$2:AC$29,Rdw_Stock!$D$2:$D$29,'Data calculations'!$A13,Rdw_Stock!$G$2:$G$29,'Data calculations'!$B13)</f>
        <v>194.51586367719199</v>
      </c>
      <c r="U13" s="29">
        <f>AVERAGEIFS(Rdw_Stock!AD$2:AD$29,Rdw_Stock!$D$2:$D$29,'Data calculations'!$A13,Rdw_Stock!$G$2:$G$29,'Data calculations'!$B13)</f>
        <v>86.628122498979195</v>
      </c>
      <c r="V13" s="29">
        <f>AVERAGEIFS(Rdw_Stock!AE$2:AE$29,Rdw_Stock!$D$2:$D$29,'Data calculations'!$A13,Rdw_Stock!$G$2:$G$29,'Data calculations'!$B13)</f>
        <v>18505.0277567919</v>
      </c>
      <c r="W13" s="29">
        <f>AVERAGEIFS(Rdw_Stock!AF$2:AF$29,Rdw_Stock!$D$2:$D$29,'Data calculations'!$A13,Rdw_Stock!$G$2:$G$29,'Data calculations'!$B13)</f>
        <v>342.42976242738501</v>
      </c>
      <c r="X13" s="29">
        <f>AVERAGEIFS(Rdw_Stock!AG$2:AG$29,Rdw_Stock!$D$2:$D$29,'Data calculations'!$A13,Rdw_Stock!$G$2:$G$29,'Data calculations'!$B13)</f>
        <v>432.69102066230698</v>
      </c>
      <c r="Y13" s="29">
        <f>AVERAGEIFS(Rdw_Stock!AH$2:AH$29,Rdw_Stock!$D$2:$D$29,'Data calculations'!$A13,Rdw_Stock!$G$2:$G$29,'Data calculations'!$B13)</f>
        <v>164.42580851063801</v>
      </c>
      <c r="Z13" s="29">
        <f>AVERAGEIFS(Rdw_Stock!AI$2:AI$29,Rdw_Stock!$D$2:$D$29,'Data calculations'!$A13,Rdw_Stock!$G$2:$G$29,'Data calculations'!$B13)</f>
        <v>388.64785022710402</v>
      </c>
      <c r="AA13" s="29">
        <f>AVERAGEIFS(Rdw_Stock!AJ$2:AJ$29,Rdw_Stock!$D$2:$D$29,'Data calculations'!$A13,Rdw_Stock!$G$2:$G$29,'Data calculations'!$B13)</f>
        <v>120.086299956801</v>
      </c>
      <c r="AB13" s="29">
        <f>AVERAGEIFS(Rdw_Stock!AK$2:AK$29,Rdw_Stock!$D$2:$D$29,'Data calculations'!$A13,Rdw_Stock!$G$2:$G$29,'Data calculations'!$B13)</f>
        <v>301.26036751984299</v>
      </c>
      <c r="AC13" s="29">
        <f>AVERAGEIFS(Rdw_Stock!AL$2:AL$29,Rdw_Stock!$D$2:$D$29,'Data calculations'!$A13,Rdw_Stock!$G$2:$G$29,'Data calculations'!$B13)</f>
        <v>33.804364966159</v>
      </c>
      <c r="AD13" s="29">
        <f>AVERAGEIFS(Rdw_Stock!AM$2:AM$29,Rdw_Stock!$D$2:$D$29,'Data calculations'!$A13,Rdw_Stock!$G$2:$G$29,'Data calculations'!$B13)</f>
        <v>2147.81464239968</v>
      </c>
      <c r="AE13" s="29">
        <f>AVERAGEIFS(Rdw_Stock!AN$2:AN$29,Rdw_Stock!$D$2:$D$29,'Data calculations'!$A13,Rdw_Stock!$G$2:$G$29,'Data calculations'!$B13)</f>
        <v>1562.0320805865999</v>
      </c>
      <c r="AF13" s="29">
        <f>AVERAGEIFS(Rdw_Stock!AO$2:AO$29,Rdw_Stock!$D$2:$D$29,'Data calculations'!$A13,Rdw_Stock!$G$2:$G$29,'Data calculations'!$B13)</f>
        <v>7676.4269807335004</v>
      </c>
      <c r="AG13" s="29">
        <f>AVERAGEIFS(Rdw_Stock!AP$2:AP$29,Rdw_Stock!$D$2:$D$29,'Data calculations'!$A13,Rdw_Stock!$G$2:$G$29,'Data calculations'!$B13)</f>
        <v>1141.83975008075</v>
      </c>
      <c r="AH13" s="29">
        <f>AVERAGEIFS(Rdw_Stock!AQ$2:AQ$29,Rdw_Stock!$D$2:$D$29,'Data calculations'!$A13,Rdw_Stock!$G$2:$G$29,'Data calculations'!$B13)</f>
        <v>2464.3513275</v>
      </c>
      <c r="AI13" s="29">
        <f>AVERAGEIFS(Rdw_Stock!AR$2:AR$29,Rdw_Stock!$D$2:$D$29,'Data calculations'!$A13,Rdw_Stock!$G$2:$G$29,'Data calculations'!$B13)</f>
        <v>1133.1086572721499</v>
      </c>
      <c r="AJ13" s="29">
        <f>AVERAGEIFS(Rdw_Stock!AS$2:AS$29,Rdw_Stock!$D$2:$D$29,'Data calculations'!$A13,Rdw_Stock!$G$2:$G$29,'Data calculations'!$B13)</f>
        <v>3425.3517494702101</v>
      </c>
      <c r="AK13" s="29">
        <f>AVERAGEIFS(Rdw_Stock!AT$2:AT$29,Rdw_Stock!$D$2:$D$29,'Data calculations'!$A13,Rdw_Stock!$G$2:$G$29,'Data calculations'!$B13)</f>
        <v>547.313698979376</v>
      </c>
      <c r="AL13" s="29">
        <f>AVERAGEIFS(Rdw_Stock!AU$2:AU$29,Rdw_Stock!$D$2:$D$29,'Data calculations'!$A13,Rdw_Stock!$G$2:$G$29,'Data calculations'!$B13)</f>
        <v>748.76980913823002</v>
      </c>
      <c r="AM13" s="29">
        <f>AVERAGEIFS(Rdw_Stock!AV$2:AV$29,Rdw_Stock!$D$2:$D$29,'Data calculations'!$A13,Rdw_Stock!$G$2:$G$29,'Data calculations'!$B13)</f>
        <v>5444.8133686860201</v>
      </c>
    </row>
    <row r="14" spans="1:39" s="3" customFormat="1">
      <c r="A14" s="25" t="str">
        <f>Rdw_Stock!D8</f>
        <v>R_SDetH</v>
      </c>
      <c r="B14" s="25">
        <f>Rdw_Stock!G8</f>
        <v>2010</v>
      </c>
      <c r="C14" s="35">
        <f>AVERAGEIFS(Rdw_Stock!L$2:L$29,Rdw_Stock!$D$2:$D$29,'Data calculations'!$A14,Rdw_Stock!$G$2:$G$29,'Data calculations'!$B14)</f>
        <v>48.267498585209196</v>
      </c>
      <c r="D14" s="35">
        <f>AVERAGEIFS(Rdw_Stock!M$2:M$29,Rdw_Stock!$D$2:$D$29,'Data calculations'!$A14,Rdw_Stock!$G$2:$G$29,'Data calculations'!$B14)</f>
        <v>470.44080729921598</v>
      </c>
      <c r="E14" s="35">
        <f>AVERAGEIFS(Rdw_Stock!N$2:N$29,Rdw_Stock!$D$2:$D$29,'Data calculations'!$A14,Rdw_Stock!$G$2:$G$29,'Data calculations'!$B14)</f>
        <v>79.842639754449607</v>
      </c>
      <c r="F14" s="35">
        <f>AVERAGEIFS(Rdw_Stock!O$2:O$29,Rdw_Stock!$D$2:$D$29,'Data calculations'!$A14,Rdw_Stock!$G$2:$G$29,'Data calculations'!$B14)</f>
        <v>1585.6864897222899</v>
      </c>
      <c r="G14" s="35">
        <f>AVERAGEIFS(Rdw_Stock!P$2:P$29,Rdw_Stock!$D$2:$D$29,'Data calculations'!$A14,Rdw_Stock!$G$2:$G$29,'Data calculations'!$B14)</f>
        <v>335.33279917511499</v>
      </c>
      <c r="H14" s="35">
        <f>AVERAGEIFS(Rdw_Stock!Q$2:Q$29,Rdw_Stock!$D$2:$D$29,'Data calculations'!$A14,Rdw_Stock!$G$2:$G$29,'Data calculations'!$B14)</f>
        <v>944.09207412879698</v>
      </c>
      <c r="I14" s="35">
        <f>AVERAGEIFS(Rdw_Stock!R$2:R$29,Rdw_Stock!$D$2:$D$29,'Data calculations'!$A14,Rdw_Stock!$G$2:$G$29,'Data calculations'!$B14)</f>
        <v>108.10427898787999</v>
      </c>
      <c r="J14" s="35">
        <f>AVERAGEIFS(Rdw_Stock!S$2:S$29,Rdw_Stock!$D$2:$D$29,'Data calculations'!$A14,Rdw_Stock!$G$2:$G$29,'Data calculations'!$B14)</f>
        <v>608.78058155096699</v>
      </c>
      <c r="K14" s="35">
        <f>AVERAGEIFS(Rdw_Stock!T$2:T$29,Rdw_Stock!$D$2:$D$29,'Data calculations'!$A14,Rdw_Stock!$G$2:$G$29,'Data calculations'!$B14)</f>
        <v>8085.1738767626803</v>
      </c>
      <c r="L14" s="35">
        <f>AVERAGEIFS(Rdw_Stock!U$2:U$29,Rdw_Stock!$D$2:$D$29,'Data calculations'!$A14,Rdw_Stock!$G$2:$G$29,'Data calculations'!$B14)</f>
        <v>531.00509997212998</v>
      </c>
      <c r="M14" s="35">
        <f>AVERAGEIFS(Rdw_Stock!V$2:V$29,Rdw_Stock!$D$2:$D$29,'Data calculations'!$A14,Rdw_Stock!$G$2:$G$29,'Data calculations'!$B14)</f>
        <v>51.8056805448864</v>
      </c>
      <c r="N14" s="35">
        <f>AVERAGEIFS(Rdw_Stock!W$2:W$29,Rdw_Stock!$D$2:$D$29,'Data calculations'!$A14,Rdw_Stock!$G$2:$G$29,'Data calculations'!$B14)</f>
        <v>412.08562022410098</v>
      </c>
      <c r="O14" s="35">
        <f>AVERAGEIFS(Rdw_Stock!X$2:X$29,Rdw_Stock!$D$2:$D$29,'Data calculations'!$A14,Rdw_Stock!$G$2:$G$29,'Data calculations'!$B14)</f>
        <v>2157.0210401387399</v>
      </c>
      <c r="P14" s="35">
        <f>AVERAGEIFS(Rdw_Stock!Y$2:Y$29,Rdw_Stock!$D$2:$D$29,'Data calculations'!$A14,Rdw_Stock!$G$2:$G$29,'Data calculations'!$B14)</f>
        <v>598.70621603794302</v>
      </c>
      <c r="Q14" s="35">
        <f>AVERAGEIFS(Rdw_Stock!Z$2:Z$29,Rdw_Stock!$D$2:$D$29,'Data calculations'!$A14,Rdw_Stock!$G$2:$G$29,'Data calculations'!$B14)</f>
        <v>5600.5710921203899</v>
      </c>
      <c r="R14" s="35">
        <f>AVERAGEIFS(Rdw_Stock!AA$2:AA$29,Rdw_Stock!$D$2:$D$29,'Data calculations'!$A14,Rdw_Stock!$G$2:$G$29,'Data calculations'!$B14)</f>
        <v>227.63959739245499</v>
      </c>
      <c r="S14" s="35">
        <f>AVERAGEIFS(Rdw_Stock!AB$2:AB$29,Rdw_Stock!$D$2:$D$29,'Data calculations'!$A14,Rdw_Stock!$G$2:$G$29,'Data calculations'!$B14)</f>
        <v>567.53090466114202</v>
      </c>
      <c r="T14" s="35">
        <f>AVERAGEIFS(Rdw_Stock!AC$2:AC$29,Rdw_Stock!$D$2:$D$29,'Data calculations'!$A14,Rdw_Stock!$G$2:$G$29,'Data calculations'!$B14)</f>
        <v>700.17966555581495</v>
      </c>
      <c r="U14" s="35">
        <f>AVERAGEIFS(Rdw_Stock!AD$2:AD$29,Rdw_Stock!$D$2:$D$29,'Data calculations'!$A14,Rdw_Stock!$G$2:$G$29,'Data calculations'!$B14)</f>
        <v>40.710304317715099</v>
      </c>
      <c r="V14" s="35">
        <f>AVERAGEIFS(Rdw_Stock!AE$2:AE$29,Rdw_Stock!$D$2:$D$29,'Data calculations'!$A14,Rdw_Stock!$G$2:$G$29,'Data calculations'!$B14)</f>
        <v>3755.6580946086501</v>
      </c>
      <c r="W14" s="35">
        <f>AVERAGEIFS(Rdw_Stock!AF$2:AF$29,Rdw_Stock!$D$2:$D$29,'Data calculations'!$A14,Rdw_Stock!$G$2:$G$29,'Data calculations'!$B14)</f>
        <v>46.999316481953798</v>
      </c>
      <c r="X14" s="35">
        <f>AVERAGEIFS(Rdw_Stock!AG$2:AG$29,Rdw_Stock!$D$2:$D$29,'Data calculations'!$A14,Rdw_Stock!$G$2:$G$29,'Data calculations'!$B14)</f>
        <v>131.79385110597499</v>
      </c>
      <c r="Y14" s="35">
        <f>AVERAGEIFS(Rdw_Stock!AH$2:AH$29,Rdw_Stock!$D$2:$D$29,'Data calculations'!$A14,Rdw_Stock!$G$2:$G$29,'Data calculations'!$B14)</f>
        <v>67.688622394445105</v>
      </c>
      <c r="Z14" s="35">
        <f>AVERAGEIFS(Rdw_Stock!AI$2:AI$29,Rdw_Stock!$D$2:$D$29,'Data calculations'!$A14,Rdw_Stock!$G$2:$G$29,'Data calculations'!$B14)</f>
        <v>73.615615852930205</v>
      </c>
      <c r="AA14" s="35">
        <f>AVERAGEIFS(Rdw_Stock!AJ$2:AJ$29,Rdw_Stock!$D$2:$D$29,'Data calculations'!$A14,Rdw_Stock!$G$2:$G$29,'Data calculations'!$B14)</f>
        <v>24.187105315257199</v>
      </c>
      <c r="AB14" s="35">
        <f>AVERAGEIFS(Rdw_Stock!AK$2:AK$29,Rdw_Stock!$D$2:$D$29,'Data calculations'!$A14,Rdw_Stock!$G$2:$G$29,'Data calculations'!$B14)</f>
        <v>63.288108733270299</v>
      </c>
      <c r="AC14" s="35">
        <f>AVERAGEIFS(Rdw_Stock!AL$2:AL$29,Rdw_Stock!$D$2:$D$29,'Data calculations'!$A14,Rdw_Stock!$G$2:$G$29,'Data calculations'!$B14)</f>
        <v>45.592677880469303</v>
      </c>
      <c r="AD14" s="35">
        <f>AVERAGEIFS(Rdw_Stock!AM$2:AM$29,Rdw_Stock!$D$2:$D$29,'Data calculations'!$A14,Rdw_Stock!$G$2:$G$29,'Data calculations'!$B14)</f>
        <v>3357.5157752383102</v>
      </c>
      <c r="AE14" s="35">
        <f>AVERAGEIFS(Rdw_Stock!AN$2:AN$29,Rdw_Stock!$D$2:$D$29,'Data calculations'!$A14,Rdw_Stock!$G$2:$G$29,'Data calculations'!$B14)</f>
        <v>364.130577894233</v>
      </c>
      <c r="AF14" s="35">
        <f>AVERAGEIFS(Rdw_Stock!AO$2:AO$29,Rdw_Stock!$D$2:$D$29,'Data calculations'!$A14,Rdw_Stock!$G$2:$G$29,'Data calculations'!$B14)</f>
        <v>1247.67525922551</v>
      </c>
      <c r="AG14" s="35">
        <f>AVERAGEIFS(Rdw_Stock!AP$2:AP$29,Rdw_Stock!$D$2:$D$29,'Data calculations'!$A14,Rdw_Stock!$G$2:$G$29,'Data calculations'!$B14)</f>
        <v>330.83001010664299</v>
      </c>
      <c r="AH14" s="35">
        <f>AVERAGEIFS(Rdw_Stock!AQ$2:AQ$29,Rdw_Stock!$D$2:$D$29,'Data calculations'!$A14,Rdw_Stock!$G$2:$G$29,'Data calculations'!$B14)</f>
        <v>604.098545274309</v>
      </c>
      <c r="AI14" s="35">
        <f>AVERAGEIFS(Rdw_Stock!AR$2:AR$29,Rdw_Stock!$D$2:$D$29,'Data calculations'!$A14,Rdw_Stock!$G$2:$G$29,'Data calculations'!$B14)</f>
        <v>235.91107984126899</v>
      </c>
      <c r="AJ14" s="35">
        <f>AVERAGEIFS(Rdw_Stock!AS$2:AS$29,Rdw_Stock!$D$2:$D$29,'Data calculations'!$A14,Rdw_Stock!$G$2:$G$29,'Data calculations'!$B14)</f>
        <v>565.48786980541695</v>
      </c>
      <c r="AK14" s="35">
        <f>AVERAGEIFS(Rdw_Stock!AT$2:AT$29,Rdw_Stock!$D$2:$D$29,'Data calculations'!$A14,Rdw_Stock!$G$2:$G$29,'Data calculations'!$B14)</f>
        <v>64.875141320435105</v>
      </c>
      <c r="AL14" s="35">
        <f>AVERAGEIFS(Rdw_Stock!AU$2:AU$29,Rdw_Stock!$D$2:$D$29,'Data calculations'!$A14,Rdw_Stock!$G$2:$G$29,'Data calculations'!$B14)</f>
        <v>128.41321929206799</v>
      </c>
      <c r="AM14" s="35">
        <f>AVERAGEIFS(Rdw_Stock!AV$2:AV$29,Rdw_Stock!$D$2:$D$29,'Data calculations'!$A14,Rdw_Stock!$G$2:$G$29,'Data calculations'!$B14)</f>
        <v>13230.7891913522</v>
      </c>
    </row>
    <row r="15" spans="1:39" s="3" customFormat="1">
      <c r="A15" s="27" t="str">
        <f>Rdw_Stock!D9</f>
        <v>R_SDetH</v>
      </c>
      <c r="B15" s="27">
        <f>Rdw_Stock!G9</f>
        <v>2050</v>
      </c>
      <c r="C15" s="26">
        <f>AVERAGEIFS(Rdw_Stock!L$2:L$29,Rdw_Stock!$D$2:$D$29,'Data calculations'!$A15,Rdw_Stock!$G$2:$G$29,'Data calculations'!$B15)</f>
        <v>146.01119741963601</v>
      </c>
      <c r="D15" s="26">
        <f>AVERAGEIFS(Rdw_Stock!M$2:M$29,Rdw_Stock!$D$2:$D$29,'Data calculations'!$A15,Rdw_Stock!$G$2:$G$29,'Data calculations'!$B15)</f>
        <v>592.56971136958896</v>
      </c>
      <c r="E15" s="26">
        <f>AVERAGEIFS(Rdw_Stock!N$2:N$29,Rdw_Stock!$D$2:$D$29,'Data calculations'!$A15,Rdw_Stock!$G$2:$G$29,'Data calculations'!$B15)</f>
        <v>157.125125142298</v>
      </c>
      <c r="F15" s="26">
        <f>AVERAGEIFS(Rdw_Stock!O$2:O$29,Rdw_Stock!$D$2:$D$29,'Data calculations'!$A15,Rdw_Stock!$G$2:$G$29,'Data calculations'!$B15)</f>
        <v>2367.6721819443301</v>
      </c>
      <c r="G15" s="26">
        <f>AVERAGEIFS(Rdw_Stock!P$2:P$29,Rdw_Stock!$D$2:$D$29,'Data calculations'!$A15,Rdw_Stock!$G$2:$G$29,'Data calculations'!$B15)</f>
        <v>379.15513059072703</v>
      </c>
      <c r="H15" s="26">
        <f>AVERAGEIFS(Rdw_Stock!Q$2:Q$29,Rdw_Stock!$D$2:$D$29,'Data calculations'!$A15,Rdw_Stock!$G$2:$G$29,'Data calculations'!$B15)</f>
        <v>1271.0676868005601</v>
      </c>
      <c r="I15" s="26">
        <f>AVERAGEIFS(Rdw_Stock!R$2:R$29,Rdw_Stock!$D$2:$D$29,'Data calculations'!$A15,Rdw_Stock!$G$2:$G$29,'Data calculations'!$B15)</f>
        <v>144.68722684570801</v>
      </c>
      <c r="J15" s="26">
        <f>AVERAGEIFS(Rdw_Stock!S$2:S$29,Rdw_Stock!$D$2:$D$29,'Data calculations'!$A15,Rdw_Stock!$G$2:$G$29,'Data calculations'!$B15)</f>
        <v>794.59511237266895</v>
      </c>
      <c r="K15" s="26">
        <f>AVERAGEIFS(Rdw_Stock!T$2:T$29,Rdw_Stock!$D$2:$D$29,'Data calculations'!$A15,Rdw_Stock!$G$2:$G$29,'Data calculations'!$B15)</f>
        <v>7632.4850356294401</v>
      </c>
      <c r="L15" s="26">
        <f>AVERAGEIFS(Rdw_Stock!U$2:U$29,Rdw_Stock!$D$2:$D$29,'Data calculations'!$A15,Rdw_Stock!$G$2:$G$29,'Data calculations'!$B15)</f>
        <v>620.78736235050201</v>
      </c>
      <c r="M15" s="26">
        <f>AVERAGEIFS(Rdw_Stock!V$2:V$29,Rdw_Stock!$D$2:$D$29,'Data calculations'!$A15,Rdw_Stock!$G$2:$G$29,'Data calculations'!$B15)</f>
        <v>43.514481974147202</v>
      </c>
      <c r="N15" s="26">
        <f>AVERAGEIFS(Rdw_Stock!W$2:W$29,Rdw_Stock!$D$2:$D$29,'Data calculations'!$A15,Rdw_Stock!$G$2:$G$29,'Data calculations'!$B15)</f>
        <v>429.85865740067601</v>
      </c>
      <c r="O15" s="26">
        <f>AVERAGEIFS(Rdw_Stock!X$2:X$29,Rdw_Stock!$D$2:$D$29,'Data calculations'!$A15,Rdw_Stock!$G$2:$G$29,'Data calculations'!$B15)</f>
        <v>2729.34330434187</v>
      </c>
      <c r="P15" s="26">
        <f>AVERAGEIFS(Rdw_Stock!Y$2:Y$29,Rdw_Stock!$D$2:$D$29,'Data calculations'!$A15,Rdw_Stock!$G$2:$G$29,'Data calculations'!$B15)</f>
        <v>671.69854210448204</v>
      </c>
      <c r="Q15" s="26">
        <f>AVERAGEIFS(Rdw_Stock!Z$2:Z$29,Rdw_Stock!$D$2:$D$29,'Data calculations'!$A15,Rdw_Stock!$G$2:$G$29,'Data calculations'!$B15)</f>
        <v>6655.0616120761497</v>
      </c>
      <c r="R15" s="26">
        <f>AVERAGEIFS(Rdw_Stock!AA$2:AA$29,Rdw_Stock!$D$2:$D$29,'Data calculations'!$A15,Rdw_Stock!$G$2:$G$29,'Data calculations'!$B15)</f>
        <v>263.78275233693603</v>
      </c>
      <c r="S15" s="26">
        <f>AVERAGEIFS(Rdw_Stock!AB$2:AB$29,Rdw_Stock!$D$2:$D$29,'Data calculations'!$A15,Rdw_Stock!$G$2:$G$29,'Data calculations'!$B15)</f>
        <v>514.52706875635602</v>
      </c>
      <c r="T15" s="26">
        <f>AVERAGEIFS(Rdw_Stock!AC$2:AC$29,Rdw_Stock!$D$2:$D$29,'Data calculations'!$A15,Rdw_Stock!$G$2:$G$29,'Data calculations'!$B15)</f>
        <v>919.50879894339801</v>
      </c>
      <c r="U15" s="26">
        <f>AVERAGEIFS(Rdw_Stock!AD$2:AD$29,Rdw_Stock!$D$2:$D$29,'Data calculations'!$A15,Rdw_Stock!$G$2:$G$29,'Data calculations'!$B15)</f>
        <v>52.509606022715197</v>
      </c>
      <c r="V15" s="26">
        <f>AVERAGEIFS(Rdw_Stock!AE$2:AE$29,Rdw_Stock!$D$2:$D$29,'Data calculations'!$A15,Rdw_Stock!$G$2:$G$29,'Data calculations'!$B15)</f>
        <v>4076.6676177634799</v>
      </c>
      <c r="W15" s="26">
        <f>AVERAGEIFS(Rdw_Stock!AF$2:AF$29,Rdw_Stock!$D$2:$D$29,'Data calculations'!$A15,Rdw_Stock!$G$2:$G$29,'Data calculations'!$B15)</f>
        <v>100.817722449781</v>
      </c>
      <c r="X15" s="26">
        <f>AVERAGEIFS(Rdw_Stock!AG$2:AG$29,Rdw_Stock!$D$2:$D$29,'Data calculations'!$A15,Rdw_Stock!$G$2:$G$29,'Data calculations'!$B15)</f>
        <v>78.597656268131004</v>
      </c>
      <c r="Y15" s="26">
        <f>AVERAGEIFS(Rdw_Stock!AH$2:AH$29,Rdw_Stock!$D$2:$D$29,'Data calculations'!$A15,Rdw_Stock!$G$2:$G$29,'Data calculations'!$B15)</f>
        <v>163.67289004968799</v>
      </c>
      <c r="Z15" s="26">
        <f>AVERAGEIFS(Rdw_Stock!AI$2:AI$29,Rdw_Stock!$D$2:$D$29,'Data calculations'!$A15,Rdw_Stock!$G$2:$G$29,'Data calculations'!$B15)</f>
        <v>49.657286556947703</v>
      </c>
      <c r="AA15" s="26">
        <f>AVERAGEIFS(Rdw_Stock!AJ$2:AJ$29,Rdw_Stock!$D$2:$D$29,'Data calculations'!$A15,Rdw_Stock!$G$2:$G$29,'Data calculations'!$B15)</f>
        <v>29.4720772889861</v>
      </c>
      <c r="AB15" s="26">
        <f>AVERAGEIFS(Rdw_Stock!AK$2:AK$29,Rdw_Stock!$D$2:$D$29,'Data calculations'!$A15,Rdw_Stock!$G$2:$G$29,'Data calculations'!$B15)</f>
        <v>118.49934242259</v>
      </c>
      <c r="AC15" s="26">
        <f>AVERAGEIFS(Rdw_Stock!AL$2:AL$29,Rdw_Stock!$D$2:$D$29,'Data calculations'!$A15,Rdw_Stock!$G$2:$G$29,'Data calculations'!$B15)</f>
        <v>94.348814749126703</v>
      </c>
      <c r="AD15" s="26">
        <f>AVERAGEIFS(Rdw_Stock!AM$2:AM$29,Rdw_Stock!$D$2:$D$29,'Data calculations'!$A15,Rdw_Stock!$G$2:$G$29,'Data calculations'!$B15)</f>
        <v>4171.5272610860502</v>
      </c>
      <c r="AE15" s="26">
        <f>AVERAGEIFS(Rdw_Stock!AN$2:AN$29,Rdw_Stock!$D$2:$D$29,'Data calculations'!$A15,Rdw_Stock!$G$2:$G$29,'Data calculations'!$B15)</f>
        <v>493.88036032811499</v>
      </c>
      <c r="AF15" s="26">
        <f>AVERAGEIFS(Rdw_Stock!AO$2:AO$29,Rdw_Stock!$D$2:$D$29,'Data calculations'!$A15,Rdw_Stock!$G$2:$G$29,'Data calculations'!$B15)</f>
        <v>1422.25869718941</v>
      </c>
      <c r="AG15" s="26">
        <f>AVERAGEIFS(Rdw_Stock!AP$2:AP$29,Rdw_Stock!$D$2:$D$29,'Data calculations'!$A15,Rdw_Stock!$G$2:$G$29,'Data calculations'!$B15)</f>
        <v>733.95240635234597</v>
      </c>
      <c r="AH15" s="26">
        <f>AVERAGEIFS(Rdw_Stock!AQ$2:AQ$29,Rdw_Stock!$D$2:$D$29,'Data calculations'!$A15,Rdw_Stock!$G$2:$G$29,'Data calculations'!$B15)</f>
        <v>725.87923431380398</v>
      </c>
      <c r="AI15" s="26">
        <f>AVERAGEIFS(Rdw_Stock!AR$2:AR$29,Rdw_Stock!$D$2:$D$29,'Data calculations'!$A15,Rdw_Stock!$G$2:$G$29,'Data calculations'!$B15)</f>
        <v>333.60836775551201</v>
      </c>
      <c r="AJ15" s="26">
        <f>AVERAGEIFS(Rdw_Stock!AS$2:AS$29,Rdw_Stock!$D$2:$D$29,'Data calculations'!$A15,Rdw_Stock!$G$2:$G$29,'Data calculations'!$B15)</f>
        <v>798.17440108995697</v>
      </c>
      <c r="AK15" s="26">
        <f>AVERAGEIFS(Rdw_Stock!AT$2:AT$29,Rdw_Stock!$D$2:$D$29,'Data calculations'!$A15,Rdw_Stock!$G$2:$G$29,'Data calculations'!$B15)</f>
        <v>76.951881883299095</v>
      </c>
      <c r="AL15" s="26">
        <f>AVERAGEIFS(Rdw_Stock!AU$2:AU$29,Rdw_Stock!$D$2:$D$29,'Data calculations'!$A15,Rdw_Stock!$G$2:$G$29,'Data calculations'!$B15)</f>
        <v>165.67616153354899</v>
      </c>
      <c r="AM15" s="26">
        <f>AVERAGEIFS(Rdw_Stock!AV$2:AV$29,Rdw_Stock!$D$2:$D$29,'Data calculations'!$A15,Rdw_Stock!$G$2:$G$29,'Data calculations'!$B15)</f>
        <v>18338.8527112952</v>
      </c>
    </row>
    <row r="16" spans="1:39" s="3" customFormat="1">
      <c r="A16" s="28" t="str">
        <f>Rdw_Stock!D10</f>
        <v>R_SDetH</v>
      </c>
      <c r="B16" s="28">
        <f>Rdw_Stock!G10</f>
        <v>2060</v>
      </c>
      <c r="C16" s="29">
        <f>AVERAGEIFS(Rdw_Stock!L$2:L$29,Rdw_Stock!$D$2:$D$29,'Data calculations'!$A16,Rdw_Stock!$G$2:$G$29,'Data calculations'!$B16)</f>
        <v>146.01119741963601</v>
      </c>
      <c r="D16" s="29">
        <f>AVERAGEIFS(Rdw_Stock!M$2:M$29,Rdw_Stock!$D$2:$D$29,'Data calculations'!$A16,Rdw_Stock!$G$2:$G$29,'Data calculations'!$B16)</f>
        <v>592.56971136958896</v>
      </c>
      <c r="E16" s="29">
        <f>AVERAGEIFS(Rdw_Stock!N$2:N$29,Rdw_Stock!$D$2:$D$29,'Data calculations'!$A16,Rdw_Stock!$G$2:$G$29,'Data calculations'!$B16)</f>
        <v>157.125125142298</v>
      </c>
      <c r="F16" s="29">
        <f>AVERAGEIFS(Rdw_Stock!O$2:O$29,Rdw_Stock!$D$2:$D$29,'Data calculations'!$A16,Rdw_Stock!$G$2:$G$29,'Data calculations'!$B16)</f>
        <v>2367.6721819443301</v>
      </c>
      <c r="G16" s="29">
        <f>AVERAGEIFS(Rdw_Stock!P$2:P$29,Rdw_Stock!$D$2:$D$29,'Data calculations'!$A16,Rdw_Stock!$G$2:$G$29,'Data calculations'!$B16)</f>
        <v>379.15513059072703</v>
      </c>
      <c r="H16" s="29">
        <f>AVERAGEIFS(Rdw_Stock!Q$2:Q$29,Rdw_Stock!$D$2:$D$29,'Data calculations'!$A16,Rdw_Stock!$G$2:$G$29,'Data calculations'!$B16)</f>
        <v>1271.0676868005601</v>
      </c>
      <c r="I16" s="29">
        <f>AVERAGEIFS(Rdw_Stock!R$2:R$29,Rdw_Stock!$D$2:$D$29,'Data calculations'!$A16,Rdw_Stock!$G$2:$G$29,'Data calculations'!$B16)</f>
        <v>144.68722684570801</v>
      </c>
      <c r="J16" s="29">
        <f>AVERAGEIFS(Rdw_Stock!S$2:S$29,Rdw_Stock!$D$2:$D$29,'Data calculations'!$A16,Rdw_Stock!$G$2:$G$29,'Data calculations'!$B16)</f>
        <v>794.59511237266895</v>
      </c>
      <c r="K16" s="29">
        <f>AVERAGEIFS(Rdw_Stock!T$2:T$29,Rdw_Stock!$D$2:$D$29,'Data calculations'!$A16,Rdw_Stock!$G$2:$G$29,'Data calculations'!$B16)</f>
        <v>7632.4850356294401</v>
      </c>
      <c r="L16" s="29">
        <f>AVERAGEIFS(Rdw_Stock!U$2:U$29,Rdw_Stock!$D$2:$D$29,'Data calculations'!$A16,Rdw_Stock!$G$2:$G$29,'Data calculations'!$B16)</f>
        <v>620.78736235050201</v>
      </c>
      <c r="M16" s="29">
        <f>AVERAGEIFS(Rdw_Stock!V$2:V$29,Rdw_Stock!$D$2:$D$29,'Data calculations'!$A16,Rdw_Stock!$G$2:$G$29,'Data calculations'!$B16)</f>
        <v>43.514481974147202</v>
      </c>
      <c r="N16" s="29">
        <f>AVERAGEIFS(Rdw_Stock!W$2:W$29,Rdw_Stock!$D$2:$D$29,'Data calculations'!$A16,Rdw_Stock!$G$2:$G$29,'Data calculations'!$B16)</f>
        <v>429.85865740067601</v>
      </c>
      <c r="O16" s="29">
        <f>AVERAGEIFS(Rdw_Stock!X$2:X$29,Rdw_Stock!$D$2:$D$29,'Data calculations'!$A16,Rdw_Stock!$G$2:$G$29,'Data calculations'!$B16)</f>
        <v>2729.34330434187</v>
      </c>
      <c r="P16" s="29">
        <f>AVERAGEIFS(Rdw_Stock!Y$2:Y$29,Rdw_Stock!$D$2:$D$29,'Data calculations'!$A16,Rdw_Stock!$G$2:$G$29,'Data calculations'!$B16)</f>
        <v>671.69854210448204</v>
      </c>
      <c r="Q16" s="29">
        <f>AVERAGEIFS(Rdw_Stock!Z$2:Z$29,Rdw_Stock!$D$2:$D$29,'Data calculations'!$A16,Rdw_Stock!$G$2:$G$29,'Data calculations'!$B16)</f>
        <v>6655.0616120761497</v>
      </c>
      <c r="R16" s="29">
        <f>AVERAGEIFS(Rdw_Stock!AA$2:AA$29,Rdw_Stock!$D$2:$D$29,'Data calculations'!$A16,Rdw_Stock!$G$2:$G$29,'Data calculations'!$B16)</f>
        <v>263.78275233693603</v>
      </c>
      <c r="S16" s="29">
        <f>AVERAGEIFS(Rdw_Stock!AB$2:AB$29,Rdw_Stock!$D$2:$D$29,'Data calculations'!$A16,Rdw_Stock!$G$2:$G$29,'Data calculations'!$B16)</f>
        <v>514.52706875635602</v>
      </c>
      <c r="T16" s="29">
        <f>AVERAGEIFS(Rdw_Stock!AC$2:AC$29,Rdw_Stock!$D$2:$D$29,'Data calculations'!$A16,Rdw_Stock!$G$2:$G$29,'Data calculations'!$B16)</f>
        <v>919.50879894339801</v>
      </c>
      <c r="U16" s="29">
        <f>AVERAGEIFS(Rdw_Stock!AD$2:AD$29,Rdw_Stock!$D$2:$D$29,'Data calculations'!$A16,Rdw_Stock!$G$2:$G$29,'Data calculations'!$B16)</f>
        <v>52.509606022715197</v>
      </c>
      <c r="V16" s="29">
        <f>AVERAGEIFS(Rdw_Stock!AE$2:AE$29,Rdw_Stock!$D$2:$D$29,'Data calculations'!$A16,Rdw_Stock!$G$2:$G$29,'Data calculations'!$B16)</f>
        <v>4076.6676177634799</v>
      </c>
      <c r="W16" s="29">
        <f>AVERAGEIFS(Rdw_Stock!AF$2:AF$29,Rdw_Stock!$D$2:$D$29,'Data calculations'!$A16,Rdw_Stock!$G$2:$G$29,'Data calculations'!$B16)</f>
        <v>100.817722449781</v>
      </c>
      <c r="X16" s="29">
        <f>AVERAGEIFS(Rdw_Stock!AG$2:AG$29,Rdw_Stock!$D$2:$D$29,'Data calculations'!$A16,Rdw_Stock!$G$2:$G$29,'Data calculations'!$B16)</f>
        <v>78.597656268131004</v>
      </c>
      <c r="Y16" s="29">
        <f>AVERAGEIFS(Rdw_Stock!AH$2:AH$29,Rdw_Stock!$D$2:$D$29,'Data calculations'!$A16,Rdw_Stock!$G$2:$G$29,'Data calculations'!$B16)</f>
        <v>163.67289004968799</v>
      </c>
      <c r="Z16" s="29">
        <f>AVERAGEIFS(Rdw_Stock!AI$2:AI$29,Rdw_Stock!$D$2:$D$29,'Data calculations'!$A16,Rdw_Stock!$G$2:$G$29,'Data calculations'!$B16)</f>
        <v>49.657286556947703</v>
      </c>
      <c r="AA16" s="29">
        <f>AVERAGEIFS(Rdw_Stock!AJ$2:AJ$29,Rdw_Stock!$D$2:$D$29,'Data calculations'!$A16,Rdw_Stock!$G$2:$G$29,'Data calculations'!$B16)</f>
        <v>29.4720772889861</v>
      </c>
      <c r="AB16" s="29">
        <f>AVERAGEIFS(Rdw_Stock!AK$2:AK$29,Rdw_Stock!$D$2:$D$29,'Data calculations'!$A16,Rdw_Stock!$G$2:$G$29,'Data calculations'!$B16)</f>
        <v>118.49934242259</v>
      </c>
      <c r="AC16" s="29">
        <f>AVERAGEIFS(Rdw_Stock!AL$2:AL$29,Rdw_Stock!$D$2:$D$29,'Data calculations'!$A16,Rdw_Stock!$G$2:$G$29,'Data calculations'!$B16)</f>
        <v>94.348814749126703</v>
      </c>
      <c r="AD16" s="29">
        <f>AVERAGEIFS(Rdw_Stock!AM$2:AM$29,Rdw_Stock!$D$2:$D$29,'Data calculations'!$A16,Rdw_Stock!$G$2:$G$29,'Data calculations'!$B16)</f>
        <v>4171.5272610860502</v>
      </c>
      <c r="AE16" s="29">
        <f>AVERAGEIFS(Rdw_Stock!AN$2:AN$29,Rdw_Stock!$D$2:$D$29,'Data calculations'!$A16,Rdw_Stock!$G$2:$G$29,'Data calculations'!$B16)</f>
        <v>493.88036032811499</v>
      </c>
      <c r="AF16" s="29">
        <f>AVERAGEIFS(Rdw_Stock!AO$2:AO$29,Rdw_Stock!$D$2:$D$29,'Data calculations'!$A16,Rdw_Stock!$G$2:$G$29,'Data calculations'!$B16)</f>
        <v>1422.25869718941</v>
      </c>
      <c r="AG16" s="29">
        <f>AVERAGEIFS(Rdw_Stock!AP$2:AP$29,Rdw_Stock!$D$2:$D$29,'Data calculations'!$A16,Rdw_Stock!$G$2:$G$29,'Data calculations'!$B16)</f>
        <v>733.95240635234597</v>
      </c>
      <c r="AH16" s="29">
        <f>AVERAGEIFS(Rdw_Stock!AQ$2:AQ$29,Rdw_Stock!$D$2:$D$29,'Data calculations'!$A16,Rdw_Stock!$G$2:$G$29,'Data calculations'!$B16)</f>
        <v>725.87923431380398</v>
      </c>
      <c r="AI16" s="29">
        <f>AVERAGEIFS(Rdw_Stock!AR$2:AR$29,Rdw_Stock!$D$2:$D$29,'Data calculations'!$A16,Rdw_Stock!$G$2:$G$29,'Data calculations'!$B16)</f>
        <v>333.60836775551201</v>
      </c>
      <c r="AJ16" s="29">
        <f>AVERAGEIFS(Rdw_Stock!AS$2:AS$29,Rdw_Stock!$D$2:$D$29,'Data calculations'!$A16,Rdw_Stock!$G$2:$G$29,'Data calculations'!$B16)</f>
        <v>798.17440108995697</v>
      </c>
      <c r="AK16" s="29">
        <f>AVERAGEIFS(Rdw_Stock!AT$2:AT$29,Rdw_Stock!$D$2:$D$29,'Data calculations'!$A16,Rdw_Stock!$G$2:$G$29,'Data calculations'!$B16)</f>
        <v>76.951881883299095</v>
      </c>
      <c r="AL16" s="29">
        <f>AVERAGEIFS(Rdw_Stock!AU$2:AU$29,Rdw_Stock!$D$2:$D$29,'Data calculations'!$A16,Rdw_Stock!$G$2:$G$29,'Data calculations'!$B16)</f>
        <v>165.67616153354899</v>
      </c>
      <c r="AM16" s="29">
        <f>AVERAGEIFS(Rdw_Stock!AV$2:AV$29,Rdw_Stock!$D$2:$D$29,'Data calculations'!$A16,Rdw_Stock!$G$2:$G$29,'Data calculations'!$B16)</f>
        <v>18338.8527112952</v>
      </c>
    </row>
    <row r="17" spans="1:39" s="3" customFormat="1">
      <c r="A17" s="36" t="s">
        <v>113</v>
      </c>
      <c r="B17" s="25">
        <f>B8</f>
        <v>2010</v>
      </c>
      <c r="C17" s="26">
        <f t="shared" ref="C17:AM17" si="0">SUM(C8,C11,C14)</f>
        <v>330.30288148218091</v>
      </c>
      <c r="D17" s="26">
        <f t="shared" si="0"/>
        <v>2953.7956938565158</v>
      </c>
      <c r="E17" s="26">
        <f t="shared" si="0"/>
        <v>574.13100579214563</v>
      </c>
      <c r="F17" s="26">
        <f t="shared" si="0"/>
        <v>3441.5967217222787</v>
      </c>
      <c r="G17" s="26">
        <f t="shared" si="0"/>
        <v>1729.5628556711479</v>
      </c>
      <c r="H17" s="26">
        <f t="shared" si="0"/>
        <v>3433.9275240207658</v>
      </c>
      <c r="I17" s="26">
        <f t="shared" si="0"/>
        <v>297.50125918967507</v>
      </c>
      <c r="J17" s="26">
        <f t="shared" si="0"/>
        <v>3843.870191661787</v>
      </c>
      <c r="K17" s="26">
        <f t="shared" si="0"/>
        <v>34326.29738927797</v>
      </c>
      <c r="L17" s="26">
        <f t="shared" si="0"/>
        <v>2595.0626414476237</v>
      </c>
      <c r="M17" s="26">
        <f t="shared" si="0"/>
        <v>651.61999999999944</v>
      </c>
      <c r="N17" s="26">
        <f t="shared" si="0"/>
        <v>2819.9735177306661</v>
      </c>
      <c r="O17" s="26">
        <f t="shared" si="0"/>
        <v>10563.114467113293</v>
      </c>
      <c r="P17" s="26">
        <f t="shared" si="0"/>
        <v>2499.0000000000027</v>
      </c>
      <c r="Q17" s="26">
        <f t="shared" si="0"/>
        <v>21094.784916804419</v>
      </c>
      <c r="R17" s="26">
        <f t="shared" si="0"/>
        <v>1368.7481753381521</v>
      </c>
      <c r="S17" s="26">
        <f t="shared" si="0"/>
        <v>3418.9952780956619</v>
      </c>
      <c r="T17" s="26">
        <f t="shared" si="0"/>
        <v>1313.7917527328229</v>
      </c>
      <c r="U17" s="26">
        <f t="shared" si="0"/>
        <v>151.45494265628162</v>
      </c>
      <c r="V17" s="26">
        <f t="shared" si="0"/>
        <v>22915.349996019759</v>
      </c>
      <c r="W17" s="26">
        <f t="shared" si="0"/>
        <v>337.96183250346076</v>
      </c>
      <c r="X17" s="26">
        <f t="shared" si="0"/>
        <v>1117.9633597909049</v>
      </c>
      <c r="Y17" s="26">
        <f t="shared" si="0"/>
        <v>187.999999</v>
      </c>
      <c r="Z17" s="26">
        <f t="shared" si="0"/>
        <v>834.10465436928314</v>
      </c>
      <c r="AA17" s="26">
        <f t="shared" si="0"/>
        <v>165.51656527712709</v>
      </c>
      <c r="AB17" s="26">
        <f t="shared" si="0"/>
        <v>340.63531486923728</v>
      </c>
      <c r="AC17" s="26">
        <f t="shared" si="0"/>
        <v>65.496262971786479</v>
      </c>
      <c r="AD17" s="26">
        <f t="shared" si="0"/>
        <v>5722.0054201248495</v>
      </c>
      <c r="AE17" s="26">
        <f t="shared" si="0"/>
        <v>1979.405892088344</v>
      </c>
      <c r="AF17" s="26">
        <f t="shared" si="0"/>
        <v>11306.6820281665</v>
      </c>
      <c r="AG17" s="26">
        <f t="shared" si="0"/>
        <v>1255.331135128723</v>
      </c>
      <c r="AH17" s="26">
        <f t="shared" si="0"/>
        <v>4758.4857152633585</v>
      </c>
      <c r="AI17" s="26">
        <f t="shared" si="0"/>
        <v>1696.3851140609449</v>
      </c>
      <c r="AJ17" s="26">
        <f t="shared" si="0"/>
        <v>4170.9999989999969</v>
      </c>
      <c r="AK17" s="26">
        <f t="shared" si="0"/>
        <v>721.35881171315611</v>
      </c>
      <c r="AL17" s="26">
        <f t="shared" si="0"/>
        <v>1140.2769775572792</v>
      </c>
      <c r="AM17" s="26">
        <f t="shared" si="0"/>
        <v>20969.99381654317</v>
      </c>
    </row>
    <row r="18" spans="1:39" s="3" customFormat="1">
      <c r="A18" s="36" t="s">
        <v>113</v>
      </c>
      <c r="B18" s="25">
        <f>B9</f>
        <v>2050</v>
      </c>
      <c r="C18" s="26">
        <f t="shared" ref="C18:AM18" si="1">SUM(C9,C12,C15)</f>
        <v>999.18</v>
      </c>
      <c r="D18" s="26">
        <f t="shared" si="1"/>
        <v>3720.6165676865185</v>
      </c>
      <c r="E18" s="26">
        <f t="shared" si="1"/>
        <v>1129.8525</v>
      </c>
      <c r="F18" s="26">
        <f t="shared" si="1"/>
        <v>5138.8296944623198</v>
      </c>
      <c r="G18" s="26">
        <f t="shared" si="1"/>
        <v>1955.5875000000001</v>
      </c>
      <c r="H18" s="26">
        <f t="shared" si="1"/>
        <v>4623.2294859859003</v>
      </c>
      <c r="I18" s="26">
        <f t="shared" si="1"/>
        <v>398.17695079476198</v>
      </c>
      <c r="J18" s="26">
        <f t="shared" si="1"/>
        <v>5017.112173828019</v>
      </c>
      <c r="K18" s="26">
        <f t="shared" si="1"/>
        <v>32404.368186220534</v>
      </c>
      <c r="L18" s="26">
        <f t="shared" si="1"/>
        <v>3033.835442264392</v>
      </c>
      <c r="M18" s="26">
        <f t="shared" si="1"/>
        <v>547.33200000000056</v>
      </c>
      <c r="N18" s="26">
        <f t="shared" si="1"/>
        <v>2941.5974999999989</v>
      </c>
      <c r="O18" s="26">
        <f t="shared" si="1"/>
        <v>13365.82500000001</v>
      </c>
      <c r="P18" s="26">
        <f t="shared" si="1"/>
        <v>2803.669999999996</v>
      </c>
      <c r="Q18" s="26">
        <f t="shared" si="1"/>
        <v>25066.567499222096</v>
      </c>
      <c r="R18" s="26">
        <f t="shared" si="1"/>
        <v>1586.0692299696711</v>
      </c>
      <c r="S18" s="26">
        <f t="shared" si="1"/>
        <v>3099.682509062186</v>
      </c>
      <c r="T18" s="26">
        <f t="shared" si="1"/>
        <v>1725.3329910090051</v>
      </c>
      <c r="U18" s="26">
        <f t="shared" si="1"/>
        <v>195.35199999999998</v>
      </c>
      <c r="V18" s="26">
        <f t="shared" si="1"/>
        <v>24874.006878473501</v>
      </c>
      <c r="W18" s="26">
        <f t="shared" si="1"/>
        <v>724.95825000000013</v>
      </c>
      <c r="X18" s="26">
        <f t="shared" si="1"/>
        <v>666.71775000000002</v>
      </c>
      <c r="Y18" s="26">
        <f t="shared" si="1"/>
        <v>454.58900000000006</v>
      </c>
      <c r="Z18" s="26">
        <f t="shared" si="1"/>
        <v>562.64385430459777</v>
      </c>
      <c r="AA18" s="26">
        <f t="shared" si="1"/>
        <v>201.68254699655591</v>
      </c>
      <c r="AB18" s="26">
        <f t="shared" si="1"/>
        <v>637.79849999999897</v>
      </c>
      <c r="AC18" s="26">
        <f t="shared" si="1"/>
        <v>135.53699999999998</v>
      </c>
      <c r="AD18" s="26">
        <f t="shared" si="1"/>
        <v>7109.2745934868308</v>
      </c>
      <c r="AE18" s="26">
        <f t="shared" si="1"/>
        <v>2684.7228839543909</v>
      </c>
      <c r="AF18" s="26">
        <f t="shared" si="1"/>
        <v>12888.791960896311</v>
      </c>
      <c r="AG18" s="26">
        <f t="shared" si="1"/>
        <v>2784.974999999999</v>
      </c>
      <c r="AH18" s="26">
        <f t="shared" si="1"/>
        <v>5717.7525000000032</v>
      </c>
      <c r="AI18" s="26">
        <f t="shared" si="1"/>
        <v>2398.9050000000029</v>
      </c>
      <c r="AJ18" s="26">
        <f t="shared" si="1"/>
        <v>5887.279999999997</v>
      </c>
      <c r="AK18" s="26">
        <f t="shared" si="1"/>
        <v>855.64234535151104</v>
      </c>
      <c r="AL18" s="26">
        <f t="shared" si="1"/>
        <v>1471.1624999999999</v>
      </c>
      <c r="AM18" s="26">
        <f t="shared" si="1"/>
        <v>29065.962913966818</v>
      </c>
    </row>
    <row r="19" spans="1:39" s="3" customFormat="1">
      <c r="A19" s="37" t="s">
        <v>113</v>
      </c>
      <c r="B19" s="28">
        <f>B10</f>
        <v>2060</v>
      </c>
      <c r="C19" s="29">
        <f t="shared" ref="C19:AM19" si="2">SUM(C10,C13,C16)</f>
        <v>999.18</v>
      </c>
      <c r="D19" s="29">
        <f t="shared" si="2"/>
        <v>3720.6165676865185</v>
      </c>
      <c r="E19" s="29">
        <f t="shared" si="2"/>
        <v>1129.8525</v>
      </c>
      <c r="F19" s="29">
        <f t="shared" si="2"/>
        <v>5138.8296944623198</v>
      </c>
      <c r="G19" s="29">
        <f t="shared" si="2"/>
        <v>1955.5875000000001</v>
      </c>
      <c r="H19" s="29">
        <f t="shared" si="2"/>
        <v>4623.2294859859003</v>
      </c>
      <c r="I19" s="29">
        <f t="shared" si="2"/>
        <v>398.17695079476198</v>
      </c>
      <c r="J19" s="29">
        <f t="shared" si="2"/>
        <v>5017.112173828019</v>
      </c>
      <c r="K19" s="29">
        <f t="shared" si="2"/>
        <v>32404.368186220534</v>
      </c>
      <c r="L19" s="29">
        <f t="shared" si="2"/>
        <v>3033.835442264392</v>
      </c>
      <c r="M19" s="29">
        <f t="shared" si="2"/>
        <v>547.33200000000056</v>
      </c>
      <c r="N19" s="29">
        <f t="shared" si="2"/>
        <v>2941.5974999999989</v>
      </c>
      <c r="O19" s="29">
        <f t="shared" si="2"/>
        <v>13365.82500000001</v>
      </c>
      <c r="P19" s="29">
        <f t="shared" si="2"/>
        <v>2803.669999999996</v>
      </c>
      <c r="Q19" s="29">
        <f t="shared" si="2"/>
        <v>25066.567499222096</v>
      </c>
      <c r="R19" s="29">
        <f t="shared" si="2"/>
        <v>1586.0692299696711</v>
      </c>
      <c r="S19" s="29">
        <f t="shared" si="2"/>
        <v>3099.682509062186</v>
      </c>
      <c r="T19" s="29">
        <f t="shared" si="2"/>
        <v>1725.3329910090051</v>
      </c>
      <c r="U19" s="29">
        <f t="shared" si="2"/>
        <v>195.35199999999998</v>
      </c>
      <c r="V19" s="29">
        <f t="shared" si="2"/>
        <v>24874.006878473501</v>
      </c>
      <c r="W19" s="29">
        <f t="shared" si="2"/>
        <v>724.95825000000013</v>
      </c>
      <c r="X19" s="29">
        <f t="shared" si="2"/>
        <v>666.71775000000002</v>
      </c>
      <c r="Y19" s="29">
        <f t="shared" si="2"/>
        <v>454.58900000000006</v>
      </c>
      <c r="Z19" s="29">
        <f t="shared" si="2"/>
        <v>562.64385430459777</v>
      </c>
      <c r="AA19" s="29">
        <f t="shared" si="2"/>
        <v>201.68254699655591</v>
      </c>
      <c r="AB19" s="29">
        <f t="shared" si="2"/>
        <v>637.79849999999897</v>
      </c>
      <c r="AC19" s="29">
        <f t="shared" si="2"/>
        <v>135.53699999999998</v>
      </c>
      <c r="AD19" s="29">
        <f t="shared" si="2"/>
        <v>7109.2745934868308</v>
      </c>
      <c r="AE19" s="29">
        <f t="shared" si="2"/>
        <v>2684.7228839543909</v>
      </c>
      <c r="AF19" s="29">
        <f t="shared" si="2"/>
        <v>12888.791960896311</v>
      </c>
      <c r="AG19" s="29">
        <f t="shared" si="2"/>
        <v>2784.974999999999</v>
      </c>
      <c r="AH19" s="29">
        <f t="shared" si="2"/>
        <v>5717.7525000000032</v>
      </c>
      <c r="AI19" s="29">
        <f t="shared" si="2"/>
        <v>2398.9050000000029</v>
      </c>
      <c r="AJ19" s="29">
        <f t="shared" si="2"/>
        <v>5887.279999999997</v>
      </c>
      <c r="AK19" s="29">
        <f t="shared" si="2"/>
        <v>855.64234535151104</v>
      </c>
      <c r="AL19" s="29">
        <f t="shared" si="2"/>
        <v>1471.1624999999999</v>
      </c>
      <c r="AM19" s="29">
        <f t="shared" si="2"/>
        <v>29065.962913966818</v>
      </c>
    </row>
    <row r="20" spans="1:39" s="3" customFormat="1"/>
    <row r="21" spans="1:39" s="3" customFormat="1" ht="15.75" thickBot="1">
      <c r="A21" s="38" t="s">
        <v>75</v>
      </c>
      <c r="B21" s="38" t="s">
        <v>35</v>
      </c>
      <c r="C21" s="38" t="s">
        <v>86</v>
      </c>
      <c r="D21" s="38" t="s">
        <v>0</v>
      </c>
      <c r="E21" s="38" t="s">
        <v>87</v>
      </c>
      <c r="F21" s="38" t="s">
        <v>1</v>
      </c>
      <c r="G21" s="38" t="s">
        <v>76</v>
      </c>
      <c r="H21" s="38" t="s">
        <v>20</v>
      </c>
      <c r="I21" s="38" t="s">
        <v>77</v>
      </c>
      <c r="J21" s="38" t="s">
        <v>2</v>
      </c>
      <c r="K21" s="38" t="s">
        <v>3</v>
      </c>
      <c r="L21" s="38" t="s">
        <v>4</v>
      </c>
      <c r="M21" s="38" t="s">
        <v>5</v>
      </c>
      <c r="N21" s="38" t="s">
        <v>78</v>
      </c>
      <c r="O21" s="38" t="s">
        <v>6</v>
      </c>
      <c r="P21" s="38" t="s">
        <v>7</v>
      </c>
      <c r="Q21" s="38" t="s">
        <v>8</v>
      </c>
      <c r="R21" s="38" t="s">
        <v>79</v>
      </c>
      <c r="S21" s="38" t="s">
        <v>9</v>
      </c>
      <c r="T21" s="38" t="s">
        <v>10</v>
      </c>
      <c r="U21" s="38" t="s">
        <v>80</v>
      </c>
      <c r="V21" s="38" t="s">
        <v>11</v>
      </c>
      <c r="W21" s="38" t="s">
        <v>91</v>
      </c>
      <c r="X21" s="38" t="s">
        <v>12</v>
      </c>
      <c r="Y21" s="38" t="s">
        <v>81</v>
      </c>
      <c r="Z21" s="38" t="s">
        <v>82</v>
      </c>
      <c r="AA21" s="38" t="s">
        <v>88</v>
      </c>
      <c r="AB21" s="38" t="s">
        <v>89</v>
      </c>
      <c r="AC21" s="38" t="s">
        <v>83</v>
      </c>
      <c r="AD21" s="38" t="s">
        <v>13</v>
      </c>
      <c r="AE21" s="38" t="s">
        <v>19</v>
      </c>
      <c r="AF21" s="38" t="s">
        <v>14</v>
      </c>
      <c r="AG21" s="38" t="s">
        <v>15</v>
      </c>
      <c r="AH21" s="38" t="s">
        <v>84</v>
      </c>
      <c r="AI21" s="38" t="s">
        <v>90</v>
      </c>
      <c r="AJ21" s="38" t="s">
        <v>16</v>
      </c>
      <c r="AK21" s="38" t="s">
        <v>85</v>
      </c>
      <c r="AL21" s="38" t="s">
        <v>17</v>
      </c>
      <c r="AM21" s="38" t="s">
        <v>18</v>
      </c>
    </row>
    <row r="22" spans="1:39" s="3" customFormat="1">
      <c r="A22" s="23" t="s">
        <v>119</v>
      </c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s="3" customFormat="1">
      <c r="A23" s="25" t="str">
        <f>'STOCK 2014'!R4</f>
        <v>AIR</v>
      </c>
      <c r="B23" s="25">
        <v>2010</v>
      </c>
      <c r="C23" s="26"/>
      <c r="D23" s="26">
        <f>'STOCK 2010'!D18</f>
        <v>21063</v>
      </c>
      <c r="E23" s="26"/>
      <c r="F23" s="26">
        <f>'STOCK 2010'!D9</f>
        <v>2879</v>
      </c>
      <c r="G23" s="26"/>
      <c r="H23" s="26">
        <f>'STOCK 2010'!D17</f>
        <v>59579</v>
      </c>
      <c r="I23" s="26"/>
      <c r="J23" s="26">
        <f>'STOCK 2010'!D10</f>
        <v>9724</v>
      </c>
      <c r="K23" s="26">
        <f>'STOCK 2010'!D21</f>
        <v>130781</v>
      </c>
      <c r="L23" s="26">
        <f>'STOCK 2010'!D16</f>
        <v>4226</v>
      </c>
      <c r="M23" s="26">
        <f>'STOCK 2010'!D13</f>
        <v>1520</v>
      </c>
      <c r="N23" s="26"/>
      <c r="O23" s="26">
        <f>'STOCK 2010'!D19</f>
        <v>0</v>
      </c>
      <c r="P23" s="26">
        <f>'STOCK 2010'!D20</f>
        <v>6326</v>
      </c>
      <c r="Q23" s="26">
        <f>'STOCK 2010'!D24</f>
        <v>366053</v>
      </c>
      <c r="R23" s="26"/>
      <c r="S23" s="26">
        <f>'STOCK 2010'!D6</f>
        <v>164</v>
      </c>
      <c r="T23" s="26">
        <f>'STOCK 2010'!D8</f>
        <v>927</v>
      </c>
      <c r="U23" s="26"/>
      <c r="V23" s="26">
        <f>'STOCK 2010'!D23</f>
        <v>1240</v>
      </c>
      <c r="W23" s="26"/>
      <c r="X23" s="26">
        <f>'STOCK 2010'!D5</f>
        <v>302</v>
      </c>
      <c r="Y23" s="26"/>
      <c r="Z23" s="26"/>
      <c r="AA23" s="26"/>
      <c r="AB23" s="26"/>
      <c r="AC23" s="26"/>
      <c r="AD23" s="26">
        <f>'STOCK 2010'!D12</f>
        <v>9070.2649889999993</v>
      </c>
      <c r="AE23" s="26">
        <f>'STOCK 2010'!D22</f>
        <v>20941</v>
      </c>
      <c r="AF23" s="26">
        <f>'STOCK 2010'!D11</f>
        <v>1200</v>
      </c>
      <c r="AG23" s="26">
        <f>'STOCK 2010'!D14</f>
        <v>0</v>
      </c>
      <c r="AH23" s="26"/>
      <c r="AI23" s="26"/>
      <c r="AJ23" s="26">
        <f>'STOCK 2010'!D25</f>
        <v>96565</v>
      </c>
      <c r="AK23" s="26"/>
      <c r="AL23" s="26">
        <f>'STOCK 2010'!D7</f>
        <v>650</v>
      </c>
      <c r="AM23" s="26">
        <f>'STOCK 2010'!D15</f>
        <v>25245</v>
      </c>
    </row>
    <row r="24" spans="1:39" s="3" customFormat="1">
      <c r="A24" s="25" t="str">
        <f>'STOCK 2014'!S4</f>
        <v xml:space="preserve">AIR REVERSIBLE </v>
      </c>
      <c r="B24" s="25">
        <v>2010</v>
      </c>
      <c r="C24" s="26"/>
      <c r="D24" s="26">
        <f>'STOCK 2010'!F18</f>
        <v>0</v>
      </c>
      <c r="E24" s="26"/>
      <c r="F24" s="26">
        <f>'STOCK 2010'!F9</f>
        <v>0</v>
      </c>
      <c r="G24" s="26"/>
      <c r="H24" s="26">
        <f>'STOCK 2010'!F17</f>
        <v>0</v>
      </c>
      <c r="I24" s="26"/>
      <c r="J24" s="26">
        <f>'STOCK 2010'!F10</f>
        <v>0</v>
      </c>
      <c r="K24" s="26">
        <f>'STOCK 2010'!F21</f>
        <v>1371.6</v>
      </c>
      <c r="L24" s="26">
        <f>'STOCK 2010'!F16</f>
        <v>42163</v>
      </c>
      <c r="M24" s="26">
        <f>'STOCK 2010'!F13</f>
        <v>34320</v>
      </c>
      <c r="N24" s="26"/>
      <c r="O24" s="26">
        <f>'STOCK 2010'!F19</f>
        <v>67229.95</v>
      </c>
      <c r="P24" s="26">
        <f>'STOCK 2010'!F20</f>
        <v>297948</v>
      </c>
      <c r="Q24" s="26">
        <f>'STOCK 2010'!F24</f>
        <v>217550.715</v>
      </c>
      <c r="R24" s="26"/>
      <c r="S24" s="26">
        <f>'STOCK 2010'!F6</f>
        <v>268.02</v>
      </c>
      <c r="T24" s="26">
        <f>'STOCK 2010'!F8</f>
        <v>0</v>
      </c>
      <c r="U24" s="26"/>
      <c r="V24" s="26">
        <f>'STOCK 2010'!F23</f>
        <v>715200.73</v>
      </c>
      <c r="W24" s="26"/>
      <c r="X24" s="26">
        <f>'STOCK 2010'!F5</f>
        <v>0</v>
      </c>
      <c r="Y24" s="26"/>
      <c r="Z24" s="26"/>
      <c r="AA24" s="26"/>
      <c r="AB24" s="26"/>
      <c r="AC24" s="26"/>
      <c r="AD24" s="26">
        <f>'STOCK 2010'!F12</f>
        <v>130.5</v>
      </c>
      <c r="AE24" s="26">
        <f>'STOCK 2010'!F22</f>
        <v>504182</v>
      </c>
      <c r="AF24" s="26">
        <f>'STOCK 2010'!F11</f>
        <v>0</v>
      </c>
      <c r="AG24" s="26">
        <f>'STOCK 2010'!F14</f>
        <v>49669.254999999997</v>
      </c>
      <c r="AH24" s="26"/>
      <c r="AI24" s="26"/>
      <c r="AJ24" s="26">
        <f>'STOCK 2010'!F25</f>
        <v>402543</v>
      </c>
      <c r="AK24" s="26"/>
      <c r="AL24" s="26">
        <f>'STOCK 2010'!F7</f>
        <v>58.5</v>
      </c>
      <c r="AM24" s="26">
        <f>'STOCK 2010'!F15</f>
        <v>0</v>
      </c>
    </row>
    <row r="25" spans="1:39" s="3" customFormat="1">
      <c r="A25" s="27" t="str">
        <f>'STOCK 2014'!T4</f>
        <v>AIR Sanitary Hot Water</v>
      </c>
      <c r="B25" s="25">
        <v>2010</v>
      </c>
      <c r="C25" s="26"/>
      <c r="D25" s="26">
        <f>'STOCK 2010'!H18</f>
        <v>80685</v>
      </c>
      <c r="E25" s="26"/>
      <c r="F25" s="26">
        <f>'STOCK 2010'!H9</f>
        <v>1611</v>
      </c>
      <c r="G25" s="26"/>
      <c r="H25" s="26">
        <f>'STOCK 2010'!H17</f>
        <v>1487</v>
      </c>
      <c r="I25" s="26"/>
      <c r="J25" s="26">
        <f>'STOCK 2010'!H10</f>
        <v>10</v>
      </c>
      <c r="K25" s="26">
        <f>'STOCK 2010'!H21</f>
        <v>102515</v>
      </c>
      <c r="L25" s="26">
        <f>'STOCK 2010'!H16</f>
        <v>6580</v>
      </c>
      <c r="M25" s="26">
        <f>'STOCK 2010'!H13</f>
        <v>0</v>
      </c>
      <c r="N25" s="26"/>
      <c r="O25" s="26">
        <f>'STOCK 2010'!H19</f>
        <v>0</v>
      </c>
      <c r="P25" s="26">
        <f>'STOCK 2010'!H20</f>
        <v>0</v>
      </c>
      <c r="Q25" s="26">
        <f>'STOCK 2010'!H24</f>
        <v>29000</v>
      </c>
      <c r="R25" s="26"/>
      <c r="S25" s="26">
        <f>'STOCK 2010'!H6</f>
        <v>38</v>
      </c>
      <c r="T25" s="26">
        <f>'STOCK 2010'!H8</f>
        <v>3</v>
      </c>
      <c r="U25" s="26"/>
      <c r="V25" s="26">
        <f>'STOCK 2010'!H23</f>
        <v>0</v>
      </c>
      <c r="W25" s="26"/>
      <c r="X25" s="26">
        <f>'STOCK 2010'!H5</f>
        <v>0</v>
      </c>
      <c r="Y25" s="26"/>
      <c r="Z25" s="26"/>
      <c r="AA25" s="26"/>
      <c r="AB25" s="26"/>
      <c r="AC25" s="26"/>
      <c r="AD25" s="26">
        <f>'STOCK 2010'!H12</f>
        <v>5901</v>
      </c>
      <c r="AE25" s="26">
        <f>'STOCK 2010'!H22</f>
        <v>0</v>
      </c>
      <c r="AF25" s="26">
        <f>'STOCK 2010'!H11</f>
        <v>2060</v>
      </c>
      <c r="AG25" s="26">
        <f>'STOCK 2010'!H14</f>
        <v>427</v>
      </c>
      <c r="AH25" s="26"/>
      <c r="AI25" s="26"/>
      <c r="AJ25" s="26">
        <f>'STOCK 2010'!H25</f>
        <v>0</v>
      </c>
      <c r="AK25" s="26"/>
      <c r="AL25" s="26">
        <f>'STOCK 2010'!H7</f>
        <v>0</v>
      </c>
      <c r="AM25" s="26">
        <f>'STOCK 2010'!H15</f>
        <v>0</v>
      </c>
    </row>
    <row r="26" spans="1:39" s="3" customFormat="1">
      <c r="A26" s="28" t="str">
        <f>'STOCK 2014'!U4</f>
        <v>GROUND</v>
      </c>
      <c r="B26" s="28">
        <v>2010</v>
      </c>
      <c r="C26" s="29"/>
      <c r="D26" s="29">
        <f>'STOCK 2010'!E18</f>
        <v>69213</v>
      </c>
      <c r="E26" s="29"/>
      <c r="F26" s="29">
        <f>'STOCK 2010'!E9</f>
        <v>1954</v>
      </c>
      <c r="G26" s="29"/>
      <c r="H26" s="29">
        <f>'STOCK 2010'!E17</f>
        <v>45733</v>
      </c>
      <c r="I26" s="29"/>
      <c r="J26" s="29">
        <f>'STOCK 2010'!E10</f>
        <v>8747</v>
      </c>
      <c r="K26" s="29">
        <f>'STOCK 2010'!E21</f>
        <v>216821</v>
      </c>
      <c r="L26" s="29">
        <f>'STOCK 2010'!E16</f>
        <v>13528</v>
      </c>
      <c r="M26" s="29">
        <f>'STOCK 2010'!E13</f>
        <v>3735</v>
      </c>
      <c r="N26" s="29"/>
      <c r="O26" s="29">
        <f>'STOCK 2010'!E19</f>
        <v>0</v>
      </c>
      <c r="P26" s="29">
        <f>'STOCK 2010'!E20</f>
        <v>34934</v>
      </c>
      <c r="Q26" s="29">
        <f>'STOCK 2010'!E24</f>
        <v>84737</v>
      </c>
      <c r="R26" s="29"/>
      <c r="S26" s="29">
        <f>'STOCK 2010'!E6</f>
        <v>520</v>
      </c>
      <c r="T26" s="29">
        <f>'STOCK 2010'!E8</f>
        <v>1279</v>
      </c>
      <c r="U26" s="29"/>
      <c r="V26" s="29">
        <f>'STOCK 2010'!E23</f>
        <v>357</v>
      </c>
      <c r="W26" s="29"/>
      <c r="X26" s="29">
        <f>'STOCK 2010'!E5</f>
        <v>769</v>
      </c>
      <c r="Y26" s="29"/>
      <c r="Z26" s="29"/>
      <c r="AA26" s="29"/>
      <c r="AB26" s="29"/>
      <c r="AC26" s="29"/>
      <c r="AD26" s="29">
        <f>'STOCK 2010'!E12</f>
        <v>18652.7350114</v>
      </c>
      <c r="AE26" s="29">
        <f>'STOCK 2010'!E22</f>
        <v>25248</v>
      </c>
      <c r="AF26" s="29">
        <f>'STOCK 2010'!E11</f>
        <v>4120</v>
      </c>
      <c r="AG26" s="29">
        <f>'STOCK 2010'!E14</f>
        <v>0</v>
      </c>
      <c r="AH26" s="29"/>
      <c r="AI26" s="29"/>
      <c r="AJ26" s="29">
        <f>'STOCK 2010'!E25</f>
        <v>372685</v>
      </c>
      <c r="AK26" s="29"/>
      <c r="AL26" s="29">
        <f>'STOCK 2010'!E7</f>
        <v>500</v>
      </c>
      <c r="AM26" s="29">
        <f>'STOCK 2010'!E15</f>
        <v>16160</v>
      </c>
    </row>
    <row r="27" spans="1:39" s="3" customFormat="1">
      <c r="A27" s="27" t="str">
        <f>'STOCK 2014'!L4</f>
        <v>AIR</v>
      </c>
      <c r="B27" s="27">
        <v>2014</v>
      </c>
      <c r="C27" s="26"/>
      <c r="D27" s="26">
        <f>'STOCK 2014'!L18</f>
        <v>49974</v>
      </c>
      <c r="E27" s="26"/>
      <c r="F27" s="26">
        <f>'STOCK 2014'!L9</f>
        <v>19544</v>
      </c>
      <c r="G27" s="26"/>
      <c r="H27" s="26">
        <f>'STOCK 2014'!L17</f>
        <v>105523</v>
      </c>
      <c r="I27" s="26"/>
      <c r="J27" s="26">
        <f>'STOCK 2014'!L10</f>
        <v>28948</v>
      </c>
      <c r="K27" s="26">
        <f>'STOCK 2014'!L21</f>
        <v>277894</v>
      </c>
      <c r="L27" s="26">
        <f>'STOCK 2014'!L16</f>
        <v>14122</v>
      </c>
      <c r="M27" s="26">
        <f>'STOCK 2014'!L13</f>
        <v>4820</v>
      </c>
      <c r="N27" s="26"/>
      <c r="O27" s="26">
        <f>'STOCK 2014'!L19</f>
        <v>2090</v>
      </c>
      <c r="P27" s="26">
        <f>'STOCK 2014'!L20</f>
        <v>11055</v>
      </c>
      <c r="Q27" s="26">
        <f>'STOCK 2014'!L24</f>
        <v>507040</v>
      </c>
      <c r="R27" s="26"/>
      <c r="S27" s="26">
        <f>'STOCK 2014'!L6</f>
        <v>552</v>
      </c>
      <c r="T27" s="26">
        <f>'STOCK 2014'!L8</f>
        <v>5432</v>
      </c>
      <c r="U27" s="26"/>
      <c r="V27" s="26">
        <f>'STOCK 2014'!L23</f>
        <v>2889</v>
      </c>
      <c r="W27" s="26"/>
      <c r="X27" s="26">
        <f>'STOCK 2014'!L5</f>
        <v>1175</v>
      </c>
      <c r="Y27" s="26"/>
      <c r="Z27" s="26"/>
      <c r="AA27" s="26"/>
      <c r="AB27" s="26"/>
      <c r="AC27" s="26"/>
      <c r="AD27" s="26">
        <f>'STOCK 2014'!L12</f>
        <v>23527.264988999999</v>
      </c>
      <c r="AE27" s="26">
        <f>'STOCK 2014'!L22</f>
        <v>32157</v>
      </c>
      <c r="AF27" s="26">
        <f>'STOCK 2014'!L11</f>
        <v>6533</v>
      </c>
      <c r="AG27" s="26">
        <f>'STOCK 2014'!L14</f>
        <v>202</v>
      </c>
      <c r="AH27" s="26"/>
      <c r="AI27" s="26"/>
      <c r="AJ27" s="26">
        <f>'STOCK 2014'!L25</f>
        <v>124437</v>
      </c>
      <c r="AK27" s="26"/>
      <c r="AL27" s="26">
        <f>'STOCK 2014'!L7</f>
        <v>1499</v>
      </c>
      <c r="AM27" s="26">
        <f>'STOCK 2014'!L15</f>
        <v>84481</v>
      </c>
    </row>
    <row r="28" spans="1:39" s="3" customFormat="1">
      <c r="A28" s="27" t="str">
        <f>'STOCK 2014'!M4</f>
        <v xml:space="preserve">AIR REVERSIBLE </v>
      </c>
      <c r="B28" s="27">
        <v>2014</v>
      </c>
      <c r="C28" s="26"/>
      <c r="D28" s="26">
        <f>'STOCK 2014'!M18</f>
        <v>0</v>
      </c>
      <c r="E28" s="26"/>
      <c r="F28" s="26">
        <f>'STOCK 2014'!M9</f>
        <v>1819.8</v>
      </c>
      <c r="G28" s="26"/>
      <c r="H28" s="26">
        <f>'STOCK 2014'!M17</f>
        <v>0</v>
      </c>
      <c r="I28" s="26"/>
      <c r="J28" s="26">
        <f>'STOCK 2014'!M10</f>
        <v>0</v>
      </c>
      <c r="K28" s="26">
        <f>'STOCK 2014'!M21</f>
        <v>1371.6</v>
      </c>
      <c r="L28" s="26">
        <f>'STOCK 2014'!M16</f>
        <v>115755</v>
      </c>
      <c r="M28" s="26">
        <f>'STOCK 2014'!M13</f>
        <v>81520</v>
      </c>
      <c r="N28" s="26"/>
      <c r="O28" s="26">
        <f>'STOCK 2014'!M19</f>
        <v>278896.065</v>
      </c>
      <c r="P28" s="26">
        <f>'STOCK 2014'!M20</f>
        <v>496910</v>
      </c>
      <c r="Q28" s="26">
        <f>'STOCK 2014'!M24</f>
        <v>405640.01</v>
      </c>
      <c r="R28" s="26"/>
      <c r="S28" s="26">
        <f>'STOCK 2014'!M6</f>
        <v>613.62</v>
      </c>
      <c r="T28" s="26">
        <f>'STOCK 2014'!M8</f>
        <v>0</v>
      </c>
      <c r="U28" s="26"/>
      <c r="V28" s="26">
        <f>'STOCK 2014'!M23</f>
        <v>1103936.47</v>
      </c>
      <c r="W28" s="26"/>
      <c r="X28" s="26">
        <f>'STOCK 2014'!M5</f>
        <v>0</v>
      </c>
      <c r="Y28" s="26"/>
      <c r="Z28" s="26"/>
      <c r="AA28" s="26"/>
      <c r="AB28" s="26"/>
      <c r="AC28" s="26"/>
      <c r="AD28" s="26">
        <f>'STOCK 2014'!M12</f>
        <v>130.5</v>
      </c>
      <c r="AE28" s="26">
        <f>'STOCK 2014'!M22</f>
        <v>749025.1</v>
      </c>
      <c r="AF28" s="26">
        <f>'STOCK 2014'!M11</f>
        <v>2685.6</v>
      </c>
      <c r="AG28" s="26">
        <f>'STOCK 2014'!M14</f>
        <v>85780.105000150012</v>
      </c>
      <c r="AH28" s="26"/>
      <c r="AI28" s="26"/>
      <c r="AJ28" s="26">
        <f>'STOCK 2014'!M25</f>
        <v>619234</v>
      </c>
      <c r="AK28" s="26"/>
      <c r="AL28" s="26">
        <f>'STOCK 2014'!M7</f>
        <v>169.2</v>
      </c>
      <c r="AM28" s="26">
        <f>'STOCK 2014'!M15</f>
        <v>0</v>
      </c>
    </row>
    <row r="29" spans="1:39" s="3" customFormat="1">
      <c r="A29" s="27" t="str">
        <f>'STOCK 2014'!N4</f>
        <v>AIR Sanitary Hot Water</v>
      </c>
      <c r="B29" s="27">
        <v>2014</v>
      </c>
      <c r="C29" s="26"/>
      <c r="D29" s="26">
        <f>'STOCK 2014'!N18</f>
        <v>75277</v>
      </c>
      <c r="E29" s="26"/>
      <c r="F29" s="26">
        <f>'STOCK 2014'!N9</f>
        <v>12489</v>
      </c>
      <c r="G29" s="26"/>
      <c r="H29" s="26">
        <f>'STOCK 2014'!N17</f>
        <v>12446</v>
      </c>
      <c r="I29" s="26"/>
      <c r="J29" s="26">
        <f>'STOCK 2014'!N10</f>
        <v>20</v>
      </c>
      <c r="K29" s="26">
        <f>'STOCK 2014'!N21</f>
        <v>144174</v>
      </c>
      <c r="L29" s="26">
        <f>'STOCK 2014'!N16</f>
        <v>15463</v>
      </c>
      <c r="M29" s="26">
        <f>'STOCK 2014'!N13</f>
        <v>0</v>
      </c>
      <c r="N29" s="26"/>
      <c r="O29" s="26">
        <f>'STOCK 2014'!N19</f>
        <v>2187</v>
      </c>
      <c r="P29" s="26">
        <f>'STOCK 2014'!N20</f>
        <v>0</v>
      </c>
      <c r="Q29" s="26">
        <f>'STOCK 2014'!N24</f>
        <v>209089</v>
      </c>
      <c r="R29" s="26"/>
      <c r="S29" s="26">
        <f>'STOCK 2014'!N6</f>
        <v>71</v>
      </c>
      <c r="T29" s="26">
        <f>'STOCK 2014'!N8</f>
        <v>15</v>
      </c>
      <c r="U29" s="26"/>
      <c r="V29" s="26">
        <f>'STOCK 2014'!N23</f>
        <v>1551</v>
      </c>
      <c r="W29" s="26"/>
      <c r="X29" s="26">
        <f>'STOCK 2014'!N5</f>
        <v>0</v>
      </c>
      <c r="Y29" s="26"/>
      <c r="Z29" s="26"/>
      <c r="AA29" s="26"/>
      <c r="AB29" s="26"/>
      <c r="AC29" s="26"/>
      <c r="AD29" s="26">
        <f>'STOCK 2014'!N12</f>
        <v>7155</v>
      </c>
      <c r="AE29" s="26">
        <f>'STOCK 2014'!N22</f>
        <v>0</v>
      </c>
      <c r="AF29" s="26">
        <f>'STOCK 2014'!N11</f>
        <v>28457</v>
      </c>
      <c r="AG29" s="26">
        <f>'STOCK 2014'!N14</f>
        <v>2772</v>
      </c>
      <c r="AH29" s="26"/>
      <c r="AI29" s="26"/>
      <c r="AJ29" s="26">
        <f>'STOCK 2014'!N25</f>
        <v>0</v>
      </c>
      <c r="AK29" s="26"/>
      <c r="AL29" s="26">
        <f>'STOCK 2014'!N7</f>
        <v>72</v>
      </c>
      <c r="AM29" s="26">
        <f>'STOCK 2014'!N15</f>
        <v>230</v>
      </c>
    </row>
    <row r="30" spans="1:39" s="3" customFormat="1">
      <c r="A30" s="28" t="str">
        <f>'STOCK 2014'!O4</f>
        <v>GROUND</v>
      </c>
      <c r="B30" s="28">
        <v>2014</v>
      </c>
      <c r="C30" s="29"/>
      <c r="D30" s="29">
        <f>'STOCK 2014'!O18</f>
        <v>89852</v>
      </c>
      <c r="E30" s="29"/>
      <c r="F30" s="29">
        <f>'STOCK 2014'!O9</f>
        <v>6996</v>
      </c>
      <c r="G30" s="29"/>
      <c r="H30" s="29">
        <f>'STOCK 2014'!O17</f>
        <v>75879</v>
      </c>
      <c r="I30" s="29"/>
      <c r="J30" s="29">
        <f>'STOCK 2014'!O10</f>
        <v>17469</v>
      </c>
      <c r="K30" s="29">
        <f>'STOCK 2014'!O21</f>
        <v>296129</v>
      </c>
      <c r="L30" s="29">
        <f>'STOCK 2014'!O16</f>
        <v>25814</v>
      </c>
      <c r="M30" s="29">
        <f>'STOCK 2014'!O13</f>
        <v>8875</v>
      </c>
      <c r="N30" s="29"/>
      <c r="O30" s="29">
        <f>'STOCK 2014'!O19</f>
        <v>1144</v>
      </c>
      <c r="P30" s="29">
        <f>'STOCK 2014'!O20</f>
        <v>85294</v>
      </c>
      <c r="Q30" s="29">
        <f>'STOCK 2014'!O24</f>
        <v>103409</v>
      </c>
      <c r="R30" s="29"/>
      <c r="S30" s="29">
        <f>'STOCK 2014'!O6</f>
        <v>1845</v>
      </c>
      <c r="T30" s="29">
        <f>'STOCK 2014'!O8</f>
        <v>3119</v>
      </c>
      <c r="U30" s="29"/>
      <c r="V30" s="29">
        <f>'STOCK 2014'!O23</f>
        <v>2759</v>
      </c>
      <c r="W30" s="29"/>
      <c r="X30" s="29">
        <f>'STOCK 2014'!O5</f>
        <v>2868</v>
      </c>
      <c r="Y30" s="29"/>
      <c r="Z30" s="29"/>
      <c r="AA30" s="29"/>
      <c r="AB30" s="29"/>
      <c r="AC30" s="29"/>
      <c r="AD30" s="29">
        <f>'STOCK 2014'!O12</f>
        <v>35860.7350114</v>
      </c>
      <c r="AE30" s="29">
        <f>'STOCK 2014'!O22</f>
        <v>38104</v>
      </c>
      <c r="AF30" s="29">
        <f>'STOCK 2014'!O11</f>
        <v>22750</v>
      </c>
      <c r="AG30" s="29">
        <f>'STOCK 2014'!O14</f>
        <v>54</v>
      </c>
      <c r="AH30" s="29"/>
      <c r="AI30" s="29"/>
      <c r="AJ30" s="29">
        <f>'STOCK 2014'!O25</f>
        <v>474079</v>
      </c>
      <c r="AK30" s="29"/>
      <c r="AL30" s="29">
        <f>'STOCK 2014'!O7</f>
        <v>1426</v>
      </c>
      <c r="AM30" s="29">
        <f>'STOCK 2014'!O15</f>
        <v>24875</v>
      </c>
    </row>
    <row r="31" spans="1:39" s="3" customFormat="1">
      <c r="A31" s="23" t="s">
        <v>120</v>
      </c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</row>
    <row r="32" spans="1:39" s="3" customFormat="1">
      <c r="A32" s="30" t="s">
        <v>117</v>
      </c>
      <c r="B32" s="31" t="s">
        <v>116</v>
      </c>
      <c r="C32" s="24">
        <f t="shared" ref="C32:AM32" si="3">(SUM(C27:C28)-SUM(C23:C24))/4/1000</f>
        <v>0</v>
      </c>
      <c r="D32" s="24">
        <f t="shared" si="3"/>
        <v>7.2277500000000003</v>
      </c>
      <c r="E32" s="24">
        <f t="shared" si="3"/>
        <v>0</v>
      </c>
      <c r="F32" s="24">
        <f t="shared" si="3"/>
        <v>4.6212</v>
      </c>
      <c r="G32" s="24">
        <f t="shared" si="3"/>
        <v>0</v>
      </c>
      <c r="H32" s="24">
        <f t="shared" si="3"/>
        <v>11.486000000000001</v>
      </c>
      <c r="I32" s="24">
        <f t="shared" si="3"/>
        <v>0</v>
      </c>
      <c r="J32" s="24">
        <f t="shared" si="3"/>
        <v>4.806</v>
      </c>
      <c r="K32" s="24">
        <f t="shared" si="3"/>
        <v>36.778249999999993</v>
      </c>
      <c r="L32" s="24">
        <f t="shared" si="3"/>
        <v>20.872</v>
      </c>
      <c r="M32" s="24">
        <f t="shared" si="3"/>
        <v>12.625</v>
      </c>
      <c r="N32" s="24">
        <f t="shared" si="3"/>
        <v>0</v>
      </c>
      <c r="O32" s="24">
        <f t="shared" si="3"/>
        <v>53.439028749999999</v>
      </c>
      <c r="P32" s="24">
        <f t="shared" si="3"/>
        <v>50.922750000000001</v>
      </c>
      <c r="Q32" s="24">
        <f t="shared" si="3"/>
        <v>82.269073750000004</v>
      </c>
      <c r="R32" s="24">
        <f t="shared" si="3"/>
        <v>0</v>
      </c>
      <c r="S32" s="24">
        <f t="shared" si="3"/>
        <v>0.18339999999999998</v>
      </c>
      <c r="T32" s="24">
        <f t="shared" si="3"/>
        <v>1.12625</v>
      </c>
      <c r="U32" s="24">
        <f t="shared" si="3"/>
        <v>0</v>
      </c>
      <c r="V32" s="24">
        <f t="shared" si="3"/>
        <v>97.596184999999991</v>
      </c>
      <c r="W32" s="24">
        <f t="shared" si="3"/>
        <v>0</v>
      </c>
      <c r="X32" s="24">
        <f t="shared" si="3"/>
        <v>0.21825</v>
      </c>
      <c r="Y32" s="24">
        <f t="shared" si="3"/>
        <v>0</v>
      </c>
      <c r="Z32" s="24">
        <f t="shared" si="3"/>
        <v>0</v>
      </c>
      <c r="AA32" s="24">
        <f t="shared" si="3"/>
        <v>0</v>
      </c>
      <c r="AB32" s="24">
        <f t="shared" si="3"/>
        <v>0</v>
      </c>
      <c r="AC32" s="24">
        <f t="shared" si="3"/>
        <v>0</v>
      </c>
      <c r="AD32" s="24">
        <f t="shared" si="3"/>
        <v>3.6142500000000002</v>
      </c>
      <c r="AE32" s="24">
        <f t="shared" si="3"/>
        <v>64.014775</v>
      </c>
      <c r="AF32" s="24">
        <f t="shared" si="3"/>
        <v>2.0046500000000003</v>
      </c>
      <c r="AG32" s="24">
        <f t="shared" si="3"/>
        <v>9.0782125000375036</v>
      </c>
      <c r="AH32" s="24">
        <f t="shared" si="3"/>
        <v>0</v>
      </c>
      <c r="AI32" s="24">
        <f t="shared" si="3"/>
        <v>0</v>
      </c>
      <c r="AJ32" s="24">
        <f t="shared" si="3"/>
        <v>61.140749999999997</v>
      </c>
      <c r="AK32" s="24">
        <f t="shared" si="3"/>
        <v>0</v>
      </c>
      <c r="AL32" s="24">
        <f t="shared" si="3"/>
        <v>0.239925</v>
      </c>
      <c r="AM32" s="24">
        <f t="shared" si="3"/>
        <v>14.808999999999999</v>
      </c>
    </row>
    <row r="33" spans="1:39" s="3" customFormat="1">
      <c r="A33" s="32" t="s">
        <v>118</v>
      </c>
      <c r="B33" s="33" t="s">
        <v>116</v>
      </c>
      <c r="C33" s="34">
        <f t="shared" ref="C33:AM33" si="4">(C30-C26)/4/1000</f>
        <v>0</v>
      </c>
      <c r="D33" s="34">
        <f t="shared" si="4"/>
        <v>5.1597499999999998</v>
      </c>
      <c r="E33" s="34">
        <f t="shared" si="4"/>
        <v>0</v>
      </c>
      <c r="F33" s="34">
        <f t="shared" si="4"/>
        <v>1.2605</v>
      </c>
      <c r="G33" s="34">
        <f t="shared" si="4"/>
        <v>0</v>
      </c>
      <c r="H33" s="34">
        <f t="shared" si="4"/>
        <v>7.5365000000000002</v>
      </c>
      <c r="I33" s="34">
        <f t="shared" si="4"/>
        <v>0</v>
      </c>
      <c r="J33" s="34">
        <f t="shared" si="4"/>
        <v>2.1804999999999999</v>
      </c>
      <c r="K33" s="34">
        <f t="shared" si="4"/>
        <v>19.827000000000002</v>
      </c>
      <c r="L33" s="34">
        <f t="shared" si="4"/>
        <v>3.0714999999999999</v>
      </c>
      <c r="M33" s="34">
        <f t="shared" si="4"/>
        <v>1.2849999999999999</v>
      </c>
      <c r="N33" s="34">
        <f t="shared" si="4"/>
        <v>0</v>
      </c>
      <c r="O33" s="34">
        <f t="shared" si="4"/>
        <v>0.28599999999999998</v>
      </c>
      <c r="P33" s="34">
        <f t="shared" si="4"/>
        <v>12.59</v>
      </c>
      <c r="Q33" s="34">
        <f t="shared" si="4"/>
        <v>4.6680000000000001</v>
      </c>
      <c r="R33" s="34">
        <f t="shared" si="4"/>
        <v>0</v>
      </c>
      <c r="S33" s="34">
        <f t="shared" si="4"/>
        <v>0.33124999999999999</v>
      </c>
      <c r="T33" s="34">
        <f t="shared" si="4"/>
        <v>0.46</v>
      </c>
      <c r="U33" s="34">
        <f t="shared" si="4"/>
        <v>0</v>
      </c>
      <c r="V33" s="34">
        <f t="shared" si="4"/>
        <v>0.60050000000000003</v>
      </c>
      <c r="W33" s="34">
        <f t="shared" si="4"/>
        <v>0</v>
      </c>
      <c r="X33" s="34">
        <f t="shared" si="4"/>
        <v>0.52475000000000005</v>
      </c>
      <c r="Y33" s="34">
        <f t="shared" si="4"/>
        <v>0</v>
      </c>
      <c r="Z33" s="34">
        <f t="shared" si="4"/>
        <v>0</v>
      </c>
      <c r="AA33" s="34">
        <f t="shared" si="4"/>
        <v>0</v>
      </c>
      <c r="AB33" s="34">
        <f t="shared" si="4"/>
        <v>0</v>
      </c>
      <c r="AC33" s="34">
        <f t="shared" si="4"/>
        <v>0</v>
      </c>
      <c r="AD33" s="34">
        <f t="shared" si="4"/>
        <v>4.3019999999999996</v>
      </c>
      <c r="AE33" s="34">
        <f t="shared" si="4"/>
        <v>3.214</v>
      </c>
      <c r="AF33" s="34">
        <f t="shared" si="4"/>
        <v>4.6574999999999998</v>
      </c>
      <c r="AG33" s="34">
        <f t="shared" si="4"/>
        <v>1.35E-2</v>
      </c>
      <c r="AH33" s="34">
        <f t="shared" si="4"/>
        <v>0</v>
      </c>
      <c r="AI33" s="34">
        <f t="shared" si="4"/>
        <v>0</v>
      </c>
      <c r="AJ33" s="34">
        <f t="shared" si="4"/>
        <v>25.348500000000001</v>
      </c>
      <c r="AK33" s="34">
        <f t="shared" si="4"/>
        <v>0</v>
      </c>
      <c r="AL33" s="34">
        <f t="shared" si="4"/>
        <v>0.23150000000000001</v>
      </c>
      <c r="AM33" s="34">
        <f t="shared" si="4"/>
        <v>2.17875</v>
      </c>
    </row>
    <row r="34" spans="1:39" s="3" customFormat="1">
      <c r="A34" s="23" t="s">
        <v>121</v>
      </c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</row>
    <row r="35" spans="1:39" s="3" customFormat="1">
      <c r="A35" s="44" t="s">
        <v>117</v>
      </c>
      <c r="B35" s="59">
        <v>2014</v>
      </c>
      <c r="C35" s="60" t="str">
        <f t="shared" ref="C35:AM35" si="5">IF(SUM(C27:C28)=0,"",SUM(C27:C28)/1000)</f>
        <v/>
      </c>
      <c r="D35" s="60">
        <f t="shared" si="5"/>
        <v>49.973999999999997</v>
      </c>
      <c r="E35" s="60" t="str">
        <f t="shared" si="5"/>
        <v/>
      </c>
      <c r="F35" s="60">
        <f t="shared" si="5"/>
        <v>21.363799999999998</v>
      </c>
      <c r="G35" s="60" t="str">
        <f t="shared" si="5"/>
        <v/>
      </c>
      <c r="H35" s="60">
        <f t="shared" si="5"/>
        <v>105.523</v>
      </c>
      <c r="I35" s="60" t="str">
        <f t="shared" si="5"/>
        <v/>
      </c>
      <c r="J35" s="60">
        <f t="shared" si="5"/>
        <v>28.948</v>
      </c>
      <c r="K35" s="60">
        <f t="shared" si="5"/>
        <v>279.26559999999995</v>
      </c>
      <c r="L35" s="60">
        <f t="shared" si="5"/>
        <v>129.87700000000001</v>
      </c>
      <c r="M35" s="60">
        <f t="shared" si="5"/>
        <v>86.34</v>
      </c>
      <c r="N35" s="60" t="str">
        <f t="shared" si="5"/>
        <v/>
      </c>
      <c r="O35" s="60">
        <f t="shared" si="5"/>
        <v>280.986065</v>
      </c>
      <c r="P35" s="60">
        <f t="shared" si="5"/>
        <v>507.96499999999997</v>
      </c>
      <c r="Q35" s="60">
        <f t="shared" si="5"/>
        <v>912.68001000000004</v>
      </c>
      <c r="R35" s="60" t="str">
        <f t="shared" si="5"/>
        <v/>
      </c>
      <c r="S35" s="60">
        <f t="shared" si="5"/>
        <v>1.1656199999999999</v>
      </c>
      <c r="T35" s="60">
        <f t="shared" si="5"/>
        <v>5.4320000000000004</v>
      </c>
      <c r="U35" s="60" t="str">
        <f t="shared" si="5"/>
        <v/>
      </c>
      <c r="V35" s="60">
        <f t="shared" si="5"/>
        <v>1106.82547</v>
      </c>
      <c r="W35" s="60" t="str">
        <f t="shared" si="5"/>
        <v/>
      </c>
      <c r="X35" s="60">
        <f t="shared" si="5"/>
        <v>1.175</v>
      </c>
      <c r="Y35" s="60" t="str">
        <f t="shared" si="5"/>
        <v/>
      </c>
      <c r="Z35" s="60" t="str">
        <f t="shared" si="5"/>
        <v/>
      </c>
      <c r="AA35" s="60" t="str">
        <f t="shared" si="5"/>
        <v/>
      </c>
      <c r="AB35" s="60" t="str">
        <f t="shared" si="5"/>
        <v/>
      </c>
      <c r="AC35" s="60" t="str">
        <f t="shared" si="5"/>
        <v/>
      </c>
      <c r="AD35" s="60">
        <f t="shared" si="5"/>
        <v>23.657764989</v>
      </c>
      <c r="AE35" s="60">
        <f t="shared" si="5"/>
        <v>781.18209999999999</v>
      </c>
      <c r="AF35" s="60">
        <f t="shared" si="5"/>
        <v>9.2186000000000003</v>
      </c>
      <c r="AG35" s="60">
        <f t="shared" si="5"/>
        <v>85.982105000150014</v>
      </c>
      <c r="AH35" s="60" t="str">
        <f t="shared" si="5"/>
        <v/>
      </c>
      <c r="AI35" s="60" t="str">
        <f t="shared" si="5"/>
        <v/>
      </c>
      <c r="AJ35" s="60">
        <f t="shared" si="5"/>
        <v>743.67100000000005</v>
      </c>
      <c r="AK35" s="60" t="str">
        <f t="shared" si="5"/>
        <v/>
      </c>
      <c r="AL35" s="60">
        <f t="shared" si="5"/>
        <v>1.6682000000000001</v>
      </c>
      <c r="AM35" s="60">
        <f t="shared" si="5"/>
        <v>84.480999999999995</v>
      </c>
    </row>
    <row r="36" spans="1:39" s="3" customFormat="1">
      <c r="A36" s="44"/>
      <c r="B36" s="44">
        <v>2020</v>
      </c>
      <c r="C36" s="47" t="str">
        <f t="shared" ref="C36:L38" si="6">IFERROR(C$35+($B36-$B$35)*C$32,"")</f>
        <v/>
      </c>
      <c r="D36" s="47">
        <f t="shared" si="6"/>
        <v>93.340499999999992</v>
      </c>
      <c r="E36" s="47" t="str">
        <f t="shared" si="6"/>
        <v/>
      </c>
      <c r="F36" s="47">
        <f t="shared" si="6"/>
        <v>49.090999999999994</v>
      </c>
      <c r="G36" s="47" t="str">
        <f t="shared" si="6"/>
        <v/>
      </c>
      <c r="H36" s="47">
        <f t="shared" si="6"/>
        <v>174.43899999999999</v>
      </c>
      <c r="I36" s="47" t="str">
        <f t="shared" si="6"/>
        <v/>
      </c>
      <c r="J36" s="47">
        <f t="shared" si="6"/>
        <v>57.783999999999999</v>
      </c>
      <c r="K36" s="47">
        <f t="shared" si="6"/>
        <v>499.93509999999992</v>
      </c>
      <c r="L36" s="47">
        <f t="shared" si="6"/>
        <v>255.10900000000001</v>
      </c>
      <c r="M36" s="47">
        <f t="shared" ref="M36:V38" si="7">IFERROR(M$35+($B36-$B$35)*M$32,"")</f>
        <v>162.09</v>
      </c>
      <c r="N36" s="47" t="str">
        <f t="shared" si="7"/>
        <v/>
      </c>
      <c r="O36" s="47">
        <f t="shared" si="7"/>
        <v>601.62023750000003</v>
      </c>
      <c r="P36" s="47">
        <f t="shared" si="7"/>
        <v>813.50149999999996</v>
      </c>
      <c r="Q36" s="47">
        <f t="shared" si="7"/>
        <v>1406.2944525</v>
      </c>
      <c r="R36" s="47" t="str">
        <f t="shared" si="7"/>
        <v/>
      </c>
      <c r="S36" s="47">
        <f t="shared" si="7"/>
        <v>2.2660199999999997</v>
      </c>
      <c r="T36" s="47">
        <f t="shared" si="7"/>
        <v>12.189500000000001</v>
      </c>
      <c r="U36" s="47" t="str">
        <f t="shared" si="7"/>
        <v/>
      </c>
      <c r="V36" s="47">
        <f t="shared" si="7"/>
        <v>1692.4025799999999</v>
      </c>
      <c r="W36" s="47" t="str">
        <f t="shared" ref="W36:AF38" si="8">IFERROR(W$35+($B36-$B$35)*W$32,"")</f>
        <v/>
      </c>
      <c r="X36" s="47">
        <f t="shared" si="8"/>
        <v>2.4844999999999997</v>
      </c>
      <c r="Y36" s="47" t="str">
        <f t="shared" si="8"/>
        <v/>
      </c>
      <c r="Z36" s="47" t="str">
        <f t="shared" si="8"/>
        <v/>
      </c>
      <c r="AA36" s="47" t="str">
        <f t="shared" si="8"/>
        <v/>
      </c>
      <c r="AB36" s="47" t="str">
        <f t="shared" si="8"/>
        <v/>
      </c>
      <c r="AC36" s="47" t="str">
        <f t="shared" si="8"/>
        <v/>
      </c>
      <c r="AD36" s="47">
        <f t="shared" si="8"/>
        <v>45.343264989000005</v>
      </c>
      <c r="AE36" s="47">
        <f t="shared" si="8"/>
        <v>1165.2707500000001</v>
      </c>
      <c r="AF36" s="47">
        <f t="shared" si="8"/>
        <v>21.246500000000005</v>
      </c>
      <c r="AG36" s="47">
        <f t="shared" ref="AG36:AM38" si="9">IFERROR(AG$35+($B36-$B$35)*AG$32,"")</f>
        <v>140.45138000037502</v>
      </c>
      <c r="AH36" s="47" t="str">
        <f t="shared" si="9"/>
        <v/>
      </c>
      <c r="AI36" s="47" t="str">
        <f t="shared" si="9"/>
        <v/>
      </c>
      <c r="AJ36" s="47">
        <f t="shared" si="9"/>
        <v>1110.5155</v>
      </c>
      <c r="AK36" s="47" t="str">
        <f t="shared" si="9"/>
        <v/>
      </c>
      <c r="AL36" s="47">
        <f t="shared" si="9"/>
        <v>3.1077500000000002</v>
      </c>
      <c r="AM36" s="47">
        <f t="shared" si="9"/>
        <v>173.33499999999998</v>
      </c>
    </row>
    <row r="37" spans="1:39" s="3" customFormat="1">
      <c r="A37" s="44"/>
      <c r="B37" s="44">
        <v>2030</v>
      </c>
      <c r="C37" s="47" t="str">
        <f t="shared" si="6"/>
        <v/>
      </c>
      <c r="D37" s="47">
        <f t="shared" si="6"/>
        <v>165.61799999999999</v>
      </c>
      <c r="E37" s="47" t="str">
        <f t="shared" si="6"/>
        <v/>
      </c>
      <c r="F37" s="47">
        <f t="shared" si="6"/>
        <v>95.302999999999997</v>
      </c>
      <c r="G37" s="47" t="str">
        <f t="shared" si="6"/>
        <v/>
      </c>
      <c r="H37" s="47">
        <f t="shared" si="6"/>
        <v>289.29899999999998</v>
      </c>
      <c r="I37" s="47" t="str">
        <f t="shared" si="6"/>
        <v/>
      </c>
      <c r="J37" s="47">
        <f t="shared" si="6"/>
        <v>105.84399999999999</v>
      </c>
      <c r="K37" s="47">
        <f t="shared" si="6"/>
        <v>867.71759999999983</v>
      </c>
      <c r="L37" s="47">
        <f t="shared" si="6"/>
        <v>463.82900000000001</v>
      </c>
      <c r="M37" s="47">
        <f t="shared" si="7"/>
        <v>288.34000000000003</v>
      </c>
      <c r="N37" s="47" t="str">
        <f t="shared" si="7"/>
        <v/>
      </c>
      <c r="O37" s="47">
        <f t="shared" si="7"/>
        <v>1136.0105249999999</v>
      </c>
      <c r="P37" s="47">
        <f t="shared" si="7"/>
        <v>1322.729</v>
      </c>
      <c r="Q37" s="47">
        <f t="shared" si="7"/>
        <v>2228.9851900000003</v>
      </c>
      <c r="R37" s="47" t="str">
        <f t="shared" si="7"/>
        <v/>
      </c>
      <c r="S37" s="47">
        <f t="shared" si="7"/>
        <v>4.1000199999999998</v>
      </c>
      <c r="T37" s="47">
        <f t="shared" si="7"/>
        <v>23.451999999999998</v>
      </c>
      <c r="U37" s="47" t="str">
        <f t="shared" si="7"/>
        <v/>
      </c>
      <c r="V37" s="47">
        <f t="shared" si="7"/>
        <v>2668.3644299999996</v>
      </c>
      <c r="W37" s="47" t="str">
        <f t="shared" si="8"/>
        <v/>
      </c>
      <c r="X37" s="47">
        <f t="shared" si="8"/>
        <v>4.6669999999999998</v>
      </c>
      <c r="Y37" s="47" t="str">
        <f t="shared" si="8"/>
        <v/>
      </c>
      <c r="Z37" s="47" t="str">
        <f t="shared" si="8"/>
        <v/>
      </c>
      <c r="AA37" s="47" t="str">
        <f t="shared" si="8"/>
        <v/>
      </c>
      <c r="AB37" s="47" t="str">
        <f t="shared" si="8"/>
        <v/>
      </c>
      <c r="AC37" s="47" t="str">
        <f t="shared" si="8"/>
        <v/>
      </c>
      <c r="AD37" s="47">
        <f t="shared" si="8"/>
        <v>81.485764989000003</v>
      </c>
      <c r="AE37" s="47">
        <f t="shared" si="8"/>
        <v>1805.4185</v>
      </c>
      <c r="AF37" s="47">
        <f t="shared" si="8"/>
        <v>41.293000000000006</v>
      </c>
      <c r="AG37" s="47">
        <f t="shared" si="9"/>
        <v>231.23350500075009</v>
      </c>
      <c r="AH37" s="47" t="str">
        <f t="shared" si="9"/>
        <v/>
      </c>
      <c r="AI37" s="47" t="str">
        <f t="shared" si="9"/>
        <v/>
      </c>
      <c r="AJ37" s="47">
        <f t="shared" si="9"/>
        <v>1721.923</v>
      </c>
      <c r="AK37" s="47" t="str">
        <f t="shared" si="9"/>
        <v/>
      </c>
      <c r="AL37" s="47">
        <f t="shared" si="9"/>
        <v>5.5069999999999997</v>
      </c>
      <c r="AM37" s="47">
        <f t="shared" si="9"/>
        <v>321.42499999999995</v>
      </c>
    </row>
    <row r="38" spans="1:39" s="3" customFormat="1">
      <c r="A38" s="44"/>
      <c r="B38" s="44">
        <v>2050</v>
      </c>
      <c r="C38" s="47" t="str">
        <f t="shared" si="6"/>
        <v/>
      </c>
      <c r="D38" s="47">
        <f t="shared" si="6"/>
        <v>310.173</v>
      </c>
      <c r="E38" s="47" t="str">
        <f t="shared" si="6"/>
        <v/>
      </c>
      <c r="F38" s="47">
        <f t="shared" si="6"/>
        <v>187.727</v>
      </c>
      <c r="G38" s="47" t="str">
        <f t="shared" si="6"/>
        <v/>
      </c>
      <c r="H38" s="47">
        <f t="shared" si="6"/>
        <v>519.01900000000001</v>
      </c>
      <c r="I38" s="47" t="str">
        <f t="shared" si="6"/>
        <v/>
      </c>
      <c r="J38" s="47">
        <f t="shared" si="6"/>
        <v>201.964</v>
      </c>
      <c r="K38" s="47">
        <f t="shared" si="6"/>
        <v>1603.2825999999998</v>
      </c>
      <c r="L38" s="47">
        <f t="shared" si="6"/>
        <v>881.26900000000001</v>
      </c>
      <c r="M38" s="47">
        <f t="shared" si="7"/>
        <v>540.84</v>
      </c>
      <c r="N38" s="47" t="str">
        <f t="shared" si="7"/>
        <v/>
      </c>
      <c r="O38" s="47">
        <f t="shared" si="7"/>
        <v>2204.7910999999999</v>
      </c>
      <c r="P38" s="47">
        <f t="shared" si="7"/>
        <v>2341.1840000000002</v>
      </c>
      <c r="Q38" s="47">
        <f t="shared" si="7"/>
        <v>3874.366665</v>
      </c>
      <c r="R38" s="47" t="str">
        <f t="shared" si="7"/>
        <v/>
      </c>
      <c r="S38" s="47">
        <f t="shared" si="7"/>
        <v>7.768019999999999</v>
      </c>
      <c r="T38" s="47">
        <f t="shared" si="7"/>
        <v>45.977000000000004</v>
      </c>
      <c r="U38" s="47" t="str">
        <f t="shared" si="7"/>
        <v/>
      </c>
      <c r="V38" s="47">
        <f t="shared" si="7"/>
        <v>4620.2881299999999</v>
      </c>
      <c r="W38" s="47" t="str">
        <f t="shared" si="8"/>
        <v/>
      </c>
      <c r="X38" s="47">
        <f t="shared" si="8"/>
        <v>9.032</v>
      </c>
      <c r="Y38" s="47" t="str">
        <f t="shared" si="8"/>
        <v/>
      </c>
      <c r="Z38" s="47" t="str">
        <f t="shared" si="8"/>
        <v/>
      </c>
      <c r="AA38" s="47" t="str">
        <f t="shared" si="8"/>
        <v/>
      </c>
      <c r="AB38" s="47" t="str">
        <f t="shared" si="8"/>
        <v/>
      </c>
      <c r="AC38" s="47" t="str">
        <f t="shared" si="8"/>
        <v/>
      </c>
      <c r="AD38" s="47">
        <f t="shared" si="8"/>
        <v>153.77076498899999</v>
      </c>
      <c r="AE38" s="47">
        <f t="shared" si="8"/>
        <v>3085.7139999999999</v>
      </c>
      <c r="AF38" s="47">
        <f t="shared" si="8"/>
        <v>81.38600000000001</v>
      </c>
      <c r="AG38" s="47">
        <f t="shared" si="9"/>
        <v>412.79775500150015</v>
      </c>
      <c r="AH38" s="47" t="str">
        <f t="shared" si="9"/>
        <v/>
      </c>
      <c r="AI38" s="47" t="str">
        <f t="shared" si="9"/>
        <v/>
      </c>
      <c r="AJ38" s="47">
        <f t="shared" si="9"/>
        <v>2944.7380000000003</v>
      </c>
      <c r="AK38" s="47" t="str">
        <f t="shared" si="9"/>
        <v/>
      </c>
      <c r="AL38" s="47">
        <f t="shared" si="9"/>
        <v>10.3055</v>
      </c>
      <c r="AM38" s="47">
        <f t="shared" si="9"/>
        <v>617.60500000000002</v>
      </c>
    </row>
    <row r="39" spans="1:39" s="3" customFormat="1">
      <c r="A39" s="45" t="s">
        <v>118</v>
      </c>
      <c r="B39" s="59">
        <v>2014</v>
      </c>
      <c r="C39" s="61" t="str">
        <f t="shared" ref="C39:AM39" si="10">IF(C30=0,"",C30/1000)</f>
        <v/>
      </c>
      <c r="D39" s="61">
        <f t="shared" si="10"/>
        <v>89.852000000000004</v>
      </c>
      <c r="E39" s="61" t="str">
        <f t="shared" si="10"/>
        <v/>
      </c>
      <c r="F39" s="61">
        <f t="shared" si="10"/>
        <v>6.9960000000000004</v>
      </c>
      <c r="G39" s="61" t="str">
        <f t="shared" si="10"/>
        <v/>
      </c>
      <c r="H39" s="61">
        <f t="shared" si="10"/>
        <v>75.879000000000005</v>
      </c>
      <c r="I39" s="61" t="str">
        <f t="shared" si="10"/>
        <v/>
      </c>
      <c r="J39" s="61">
        <f t="shared" si="10"/>
        <v>17.469000000000001</v>
      </c>
      <c r="K39" s="61">
        <f t="shared" si="10"/>
        <v>296.12900000000002</v>
      </c>
      <c r="L39" s="61">
        <f t="shared" si="10"/>
        <v>25.814</v>
      </c>
      <c r="M39" s="61">
        <f t="shared" si="10"/>
        <v>8.875</v>
      </c>
      <c r="N39" s="61" t="str">
        <f t="shared" si="10"/>
        <v/>
      </c>
      <c r="O39" s="61">
        <f t="shared" si="10"/>
        <v>1.1439999999999999</v>
      </c>
      <c r="P39" s="61">
        <f t="shared" si="10"/>
        <v>85.293999999999997</v>
      </c>
      <c r="Q39" s="61">
        <f t="shared" si="10"/>
        <v>103.40900000000001</v>
      </c>
      <c r="R39" s="61" t="str">
        <f t="shared" si="10"/>
        <v/>
      </c>
      <c r="S39" s="61">
        <f t="shared" si="10"/>
        <v>1.845</v>
      </c>
      <c r="T39" s="61">
        <f t="shared" si="10"/>
        <v>3.1190000000000002</v>
      </c>
      <c r="U39" s="61" t="str">
        <f t="shared" si="10"/>
        <v/>
      </c>
      <c r="V39" s="61">
        <f t="shared" si="10"/>
        <v>2.7589999999999999</v>
      </c>
      <c r="W39" s="61" t="str">
        <f t="shared" si="10"/>
        <v/>
      </c>
      <c r="X39" s="61">
        <f t="shared" si="10"/>
        <v>2.8679999999999999</v>
      </c>
      <c r="Y39" s="61" t="str">
        <f t="shared" si="10"/>
        <v/>
      </c>
      <c r="Z39" s="61" t="str">
        <f t="shared" si="10"/>
        <v/>
      </c>
      <c r="AA39" s="61" t="str">
        <f t="shared" si="10"/>
        <v/>
      </c>
      <c r="AB39" s="61" t="str">
        <f t="shared" si="10"/>
        <v/>
      </c>
      <c r="AC39" s="61" t="str">
        <f t="shared" si="10"/>
        <v/>
      </c>
      <c r="AD39" s="61">
        <f t="shared" si="10"/>
        <v>35.860735011400003</v>
      </c>
      <c r="AE39" s="61">
        <f t="shared" si="10"/>
        <v>38.103999999999999</v>
      </c>
      <c r="AF39" s="61">
        <f t="shared" si="10"/>
        <v>22.75</v>
      </c>
      <c r="AG39" s="61">
        <f t="shared" si="10"/>
        <v>5.3999999999999999E-2</v>
      </c>
      <c r="AH39" s="61" t="str">
        <f t="shared" si="10"/>
        <v/>
      </c>
      <c r="AI39" s="61" t="str">
        <f t="shared" si="10"/>
        <v/>
      </c>
      <c r="AJ39" s="61">
        <f t="shared" si="10"/>
        <v>474.07900000000001</v>
      </c>
      <c r="AK39" s="61" t="str">
        <f t="shared" si="10"/>
        <v/>
      </c>
      <c r="AL39" s="61">
        <f t="shared" si="10"/>
        <v>1.4259999999999999</v>
      </c>
      <c r="AM39" s="61">
        <f t="shared" si="10"/>
        <v>24.875</v>
      </c>
    </row>
    <row r="40" spans="1:39" s="3" customFormat="1">
      <c r="A40" s="45"/>
      <c r="B40" s="44">
        <v>2020</v>
      </c>
      <c r="C40" s="47" t="str">
        <f t="shared" ref="C40:L42" si="11">IFERROR(C$39+($B40-$B$39)*C$33,"")</f>
        <v/>
      </c>
      <c r="D40" s="47">
        <f t="shared" si="11"/>
        <v>120.8105</v>
      </c>
      <c r="E40" s="47" t="str">
        <f t="shared" si="11"/>
        <v/>
      </c>
      <c r="F40" s="47">
        <f t="shared" si="11"/>
        <v>14.559000000000001</v>
      </c>
      <c r="G40" s="47" t="str">
        <f t="shared" si="11"/>
        <v/>
      </c>
      <c r="H40" s="47">
        <f t="shared" si="11"/>
        <v>121.09800000000001</v>
      </c>
      <c r="I40" s="47" t="str">
        <f t="shared" si="11"/>
        <v/>
      </c>
      <c r="J40" s="47">
        <f t="shared" si="11"/>
        <v>30.552</v>
      </c>
      <c r="K40" s="47">
        <f t="shared" si="11"/>
        <v>415.09100000000001</v>
      </c>
      <c r="L40" s="47">
        <f t="shared" si="11"/>
        <v>44.242999999999995</v>
      </c>
      <c r="M40" s="47">
        <f t="shared" ref="M40:V42" si="12">IFERROR(M$39+($B40-$B$39)*M$33,"")</f>
        <v>16.585000000000001</v>
      </c>
      <c r="N40" s="47" t="str">
        <f t="shared" si="12"/>
        <v/>
      </c>
      <c r="O40" s="47">
        <f t="shared" si="12"/>
        <v>2.8599999999999994</v>
      </c>
      <c r="P40" s="47">
        <f t="shared" si="12"/>
        <v>160.834</v>
      </c>
      <c r="Q40" s="47">
        <f t="shared" si="12"/>
        <v>131.417</v>
      </c>
      <c r="R40" s="47" t="str">
        <f t="shared" si="12"/>
        <v/>
      </c>
      <c r="S40" s="47">
        <f t="shared" si="12"/>
        <v>3.8324999999999996</v>
      </c>
      <c r="T40" s="47">
        <f t="shared" si="12"/>
        <v>5.8790000000000004</v>
      </c>
      <c r="U40" s="47" t="str">
        <f t="shared" si="12"/>
        <v/>
      </c>
      <c r="V40" s="47">
        <f t="shared" si="12"/>
        <v>6.3620000000000001</v>
      </c>
      <c r="W40" s="47" t="str">
        <f t="shared" ref="W40:AF42" si="13">IFERROR(W$39+($B40-$B$39)*W$33,"")</f>
        <v/>
      </c>
      <c r="X40" s="47">
        <f t="shared" si="13"/>
        <v>6.0165000000000006</v>
      </c>
      <c r="Y40" s="47" t="str">
        <f t="shared" si="13"/>
        <v/>
      </c>
      <c r="Z40" s="47" t="str">
        <f t="shared" si="13"/>
        <v/>
      </c>
      <c r="AA40" s="47" t="str">
        <f t="shared" si="13"/>
        <v/>
      </c>
      <c r="AB40" s="47" t="str">
        <f t="shared" si="13"/>
        <v/>
      </c>
      <c r="AC40" s="47" t="str">
        <f t="shared" si="13"/>
        <v/>
      </c>
      <c r="AD40" s="47">
        <f t="shared" si="13"/>
        <v>61.6727350114</v>
      </c>
      <c r="AE40" s="47">
        <f t="shared" si="13"/>
        <v>57.387999999999998</v>
      </c>
      <c r="AF40" s="47">
        <f t="shared" si="13"/>
        <v>50.695</v>
      </c>
      <c r="AG40" s="47">
        <f t="shared" ref="AG40:AM42" si="14">IFERROR(AG$39+($B40-$B$39)*AG$33,"")</f>
        <v>0.13500000000000001</v>
      </c>
      <c r="AH40" s="47" t="str">
        <f t="shared" si="14"/>
        <v/>
      </c>
      <c r="AI40" s="47" t="str">
        <f t="shared" si="14"/>
        <v/>
      </c>
      <c r="AJ40" s="47">
        <f t="shared" si="14"/>
        <v>626.17000000000007</v>
      </c>
      <c r="AK40" s="47" t="str">
        <f t="shared" si="14"/>
        <v/>
      </c>
      <c r="AL40" s="47">
        <f t="shared" si="14"/>
        <v>2.8149999999999999</v>
      </c>
      <c r="AM40" s="47">
        <f t="shared" si="14"/>
        <v>37.947499999999998</v>
      </c>
    </row>
    <row r="41" spans="1:39" s="3" customFormat="1">
      <c r="A41" s="45"/>
      <c r="B41" s="44">
        <v>2030</v>
      </c>
      <c r="C41" s="47" t="str">
        <f t="shared" si="11"/>
        <v/>
      </c>
      <c r="D41" s="47">
        <f t="shared" si="11"/>
        <v>172.40800000000002</v>
      </c>
      <c r="E41" s="47" t="str">
        <f t="shared" si="11"/>
        <v/>
      </c>
      <c r="F41" s="47">
        <f t="shared" si="11"/>
        <v>27.164000000000001</v>
      </c>
      <c r="G41" s="47" t="str">
        <f t="shared" si="11"/>
        <v/>
      </c>
      <c r="H41" s="47">
        <f t="shared" si="11"/>
        <v>196.46300000000002</v>
      </c>
      <c r="I41" s="47" t="str">
        <f t="shared" si="11"/>
        <v/>
      </c>
      <c r="J41" s="47">
        <f t="shared" si="11"/>
        <v>52.356999999999999</v>
      </c>
      <c r="K41" s="47">
        <f t="shared" si="11"/>
        <v>613.3610000000001</v>
      </c>
      <c r="L41" s="47">
        <f t="shared" si="11"/>
        <v>74.957999999999998</v>
      </c>
      <c r="M41" s="47">
        <f t="shared" si="12"/>
        <v>29.434999999999999</v>
      </c>
      <c r="N41" s="47" t="str">
        <f t="shared" si="12"/>
        <v/>
      </c>
      <c r="O41" s="47">
        <f t="shared" si="12"/>
        <v>5.72</v>
      </c>
      <c r="P41" s="47">
        <f t="shared" si="12"/>
        <v>286.73399999999998</v>
      </c>
      <c r="Q41" s="47">
        <f t="shared" si="12"/>
        <v>178.09700000000001</v>
      </c>
      <c r="R41" s="47" t="str">
        <f t="shared" si="12"/>
        <v/>
      </c>
      <c r="S41" s="47">
        <f t="shared" si="12"/>
        <v>7.1449999999999996</v>
      </c>
      <c r="T41" s="47">
        <f t="shared" si="12"/>
        <v>10.479000000000001</v>
      </c>
      <c r="U41" s="47" t="str">
        <f t="shared" si="12"/>
        <v/>
      </c>
      <c r="V41" s="47">
        <f t="shared" si="12"/>
        <v>12.367000000000001</v>
      </c>
      <c r="W41" s="47" t="str">
        <f t="shared" si="13"/>
        <v/>
      </c>
      <c r="X41" s="47">
        <f t="shared" si="13"/>
        <v>11.264000000000001</v>
      </c>
      <c r="Y41" s="47" t="str">
        <f t="shared" si="13"/>
        <v/>
      </c>
      <c r="Z41" s="47" t="str">
        <f t="shared" si="13"/>
        <v/>
      </c>
      <c r="AA41" s="47" t="str">
        <f t="shared" si="13"/>
        <v/>
      </c>
      <c r="AB41" s="47" t="str">
        <f t="shared" si="13"/>
        <v/>
      </c>
      <c r="AC41" s="47" t="str">
        <f t="shared" si="13"/>
        <v/>
      </c>
      <c r="AD41" s="47">
        <f t="shared" si="13"/>
        <v>104.6927350114</v>
      </c>
      <c r="AE41" s="47">
        <f t="shared" si="13"/>
        <v>89.527999999999992</v>
      </c>
      <c r="AF41" s="47">
        <f t="shared" si="13"/>
        <v>97.27</v>
      </c>
      <c r="AG41" s="47">
        <f t="shared" si="14"/>
        <v>0.27</v>
      </c>
      <c r="AH41" s="47" t="str">
        <f t="shared" si="14"/>
        <v/>
      </c>
      <c r="AI41" s="47" t="str">
        <f t="shared" si="14"/>
        <v/>
      </c>
      <c r="AJ41" s="47">
        <f t="shared" si="14"/>
        <v>879.65499999999997</v>
      </c>
      <c r="AK41" s="47" t="str">
        <f t="shared" si="14"/>
        <v/>
      </c>
      <c r="AL41" s="47">
        <f t="shared" si="14"/>
        <v>5.13</v>
      </c>
      <c r="AM41" s="47">
        <f t="shared" si="14"/>
        <v>59.734999999999999</v>
      </c>
    </row>
    <row r="42" spans="1:39" s="3" customFormat="1">
      <c r="A42" s="46"/>
      <c r="B42" s="46">
        <v>2050</v>
      </c>
      <c r="C42" s="48" t="str">
        <f t="shared" si="11"/>
        <v/>
      </c>
      <c r="D42" s="48">
        <f t="shared" si="11"/>
        <v>275.60300000000001</v>
      </c>
      <c r="E42" s="48" t="str">
        <f t="shared" si="11"/>
        <v/>
      </c>
      <c r="F42" s="48">
        <f t="shared" si="11"/>
        <v>52.374000000000002</v>
      </c>
      <c r="G42" s="48" t="str">
        <f t="shared" si="11"/>
        <v/>
      </c>
      <c r="H42" s="48">
        <f t="shared" si="11"/>
        <v>347.19300000000004</v>
      </c>
      <c r="I42" s="48" t="str">
        <f t="shared" si="11"/>
        <v/>
      </c>
      <c r="J42" s="48">
        <f t="shared" si="11"/>
        <v>95.966999999999985</v>
      </c>
      <c r="K42" s="48">
        <f t="shared" si="11"/>
        <v>1009.9010000000001</v>
      </c>
      <c r="L42" s="48">
        <f t="shared" si="11"/>
        <v>136.38800000000001</v>
      </c>
      <c r="M42" s="48">
        <f t="shared" si="12"/>
        <v>55.134999999999998</v>
      </c>
      <c r="N42" s="48" t="str">
        <f t="shared" si="12"/>
        <v/>
      </c>
      <c r="O42" s="48">
        <f t="shared" si="12"/>
        <v>11.44</v>
      </c>
      <c r="P42" s="48">
        <f t="shared" si="12"/>
        <v>538.53399999999999</v>
      </c>
      <c r="Q42" s="48">
        <f t="shared" si="12"/>
        <v>271.45699999999999</v>
      </c>
      <c r="R42" s="48" t="str">
        <f t="shared" si="12"/>
        <v/>
      </c>
      <c r="S42" s="48">
        <f t="shared" si="12"/>
        <v>13.77</v>
      </c>
      <c r="T42" s="48">
        <f t="shared" si="12"/>
        <v>19.679000000000002</v>
      </c>
      <c r="U42" s="48" t="str">
        <f t="shared" si="12"/>
        <v/>
      </c>
      <c r="V42" s="48">
        <f t="shared" si="12"/>
        <v>24.377000000000002</v>
      </c>
      <c r="W42" s="48" t="str">
        <f t="shared" si="13"/>
        <v/>
      </c>
      <c r="X42" s="48">
        <f t="shared" si="13"/>
        <v>21.759</v>
      </c>
      <c r="Y42" s="48" t="str">
        <f t="shared" si="13"/>
        <v/>
      </c>
      <c r="Z42" s="48" t="str">
        <f t="shared" si="13"/>
        <v/>
      </c>
      <c r="AA42" s="48" t="str">
        <f t="shared" si="13"/>
        <v/>
      </c>
      <c r="AB42" s="48" t="str">
        <f t="shared" si="13"/>
        <v/>
      </c>
      <c r="AC42" s="48" t="str">
        <f t="shared" si="13"/>
        <v/>
      </c>
      <c r="AD42" s="48">
        <f t="shared" si="13"/>
        <v>190.7327350114</v>
      </c>
      <c r="AE42" s="48">
        <f t="shared" si="13"/>
        <v>153.80799999999999</v>
      </c>
      <c r="AF42" s="48">
        <f t="shared" si="13"/>
        <v>190.42</v>
      </c>
      <c r="AG42" s="48">
        <f t="shared" si="14"/>
        <v>0.54</v>
      </c>
      <c r="AH42" s="48" t="str">
        <f t="shared" si="14"/>
        <v/>
      </c>
      <c r="AI42" s="48" t="str">
        <f t="shared" si="14"/>
        <v/>
      </c>
      <c r="AJ42" s="48">
        <f t="shared" si="14"/>
        <v>1386.625</v>
      </c>
      <c r="AK42" s="48" t="str">
        <f t="shared" si="14"/>
        <v/>
      </c>
      <c r="AL42" s="48">
        <f t="shared" si="14"/>
        <v>9.76</v>
      </c>
      <c r="AM42" s="48">
        <f t="shared" si="14"/>
        <v>103.31</v>
      </c>
    </row>
    <row r="43" spans="1:39" s="3" customFormat="1">
      <c r="A43" s="42" t="s">
        <v>132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>
      <c r="A44" s="76" t="s">
        <v>117</v>
      </c>
      <c r="B44" s="77"/>
      <c r="C44" s="81"/>
      <c r="D44" s="81">
        <f t="shared" ref="D44:AG44" si="15">(SUM(D$27:D$28)/SUM(D$27,D$28,D30))</f>
        <v>0.35740134166750104</v>
      </c>
      <c r="E44" s="81"/>
      <c r="F44" s="81">
        <f t="shared" si="15"/>
        <v>0.75331278781937816</v>
      </c>
      <c r="G44" s="81"/>
      <c r="H44" s="81">
        <f t="shared" si="15"/>
        <v>0.5817080296799374</v>
      </c>
      <c r="I44" s="81"/>
      <c r="J44" s="81">
        <f t="shared" si="15"/>
        <v>0.62365081758838359</v>
      </c>
      <c r="K44" s="81">
        <f t="shared" si="15"/>
        <v>0.48534623022183382</v>
      </c>
      <c r="L44" s="81">
        <f t="shared" si="15"/>
        <v>0.83419722398854146</v>
      </c>
      <c r="M44" s="81">
        <f t="shared" si="15"/>
        <v>0.90678989654991338</v>
      </c>
      <c r="N44" s="81"/>
      <c r="O44" s="81">
        <f t="shared" si="15"/>
        <v>0.99594513261108841</v>
      </c>
      <c r="P44" s="81">
        <f t="shared" si="15"/>
        <v>0.85622805553729486</v>
      </c>
      <c r="Q44" s="81">
        <f t="shared" si="15"/>
        <v>0.89822840422218519</v>
      </c>
      <c r="R44" s="81"/>
      <c r="S44" s="81">
        <f t="shared" si="15"/>
        <v>0.38716942025230683</v>
      </c>
      <c r="T44" s="81">
        <f t="shared" si="15"/>
        <v>0.63524733949245704</v>
      </c>
      <c r="U44" s="81"/>
      <c r="V44" s="81">
        <f t="shared" si="15"/>
        <v>0.99751348358363379</v>
      </c>
      <c r="W44" s="81"/>
      <c r="X44" s="81">
        <f t="shared" si="15"/>
        <v>0.29062577294088549</v>
      </c>
      <c r="Y44" s="81"/>
      <c r="Z44" s="81"/>
      <c r="AA44" s="81"/>
      <c r="AB44" s="81"/>
      <c r="AC44" s="81"/>
      <c r="AD44" s="81">
        <f t="shared" si="15"/>
        <v>0.3974859075554828</v>
      </c>
      <c r="AE44" s="81">
        <f t="shared" si="15"/>
        <v>0.95349121631625389</v>
      </c>
      <c r="AF44" s="81">
        <f t="shared" si="15"/>
        <v>0.28836420737849017</v>
      </c>
      <c r="AG44" s="81">
        <f t="shared" si="15"/>
        <v>0.9993723565240441</v>
      </c>
      <c r="AH44" s="81"/>
      <c r="AI44" s="81"/>
      <c r="AJ44" s="81">
        <f>(SUM(AJ$27:AJ$28)/SUM(AJ$27,AJ$28,AJ30))</f>
        <v>0.61069267090946422</v>
      </c>
      <c r="AK44" s="81"/>
      <c r="AL44" s="81">
        <f t="shared" ref="AL44:AM44" si="16">(SUM(AL$27:AL$28)/SUM(AL$27,AL$28,AL30))</f>
        <v>0.53913774158102257</v>
      </c>
      <c r="AM44" s="81">
        <f t="shared" si="16"/>
        <v>0.77253191411536637</v>
      </c>
    </row>
    <row r="45" spans="1:39" s="3" customFormat="1">
      <c r="A45" s="76" t="s">
        <v>133</v>
      </c>
      <c r="B45" s="77"/>
      <c r="C45" s="81"/>
      <c r="D45" s="81">
        <f>MAX(1-D44,0.2)</f>
        <v>0.64259865833249896</v>
      </c>
      <c r="E45" s="81"/>
      <c r="F45" s="81">
        <f>MAX(1-F44,0.2)</f>
        <v>0.24668721218062184</v>
      </c>
      <c r="G45" s="81"/>
      <c r="H45" s="81">
        <f>MAX(1-H44,0.2)</f>
        <v>0.4182919703200626</v>
      </c>
      <c r="I45" s="81"/>
      <c r="J45" s="81">
        <f t="shared" ref="J45" si="17">MAX(1-J44,0.2)</f>
        <v>0.37634918241161641</v>
      </c>
      <c r="K45" s="81">
        <f t="shared" ref="K45" si="18">MAX(1-K44,0.2)</f>
        <v>0.51465376977816613</v>
      </c>
      <c r="L45" s="81">
        <f t="shared" ref="L45" si="19">MAX(1-L44,0.2)</f>
        <v>0.2</v>
      </c>
      <c r="M45" s="81">
        <f t="shared" ref="M45" si="20">MAX(1-M44,0.2)</f>
        <v>0.2</v>
      </c>
      <c r="N45" s="81"/>
      <c r="O45" s="81">
        <f t="shared" ref="O45" si="21">MAX(1-O44,0.2)</f>
        <v>0.2</v>
      </c>
      <c r="P45" s="81">
        <f t="shared" ref="P45" si="22">MAX(1-P44,0.2)</f>
        <v>0.2</v>
      </c>
      <c r="Q45" s="81">
        <f t="shared" ref="Q45" si="23">MAX(1-Q44,0.2)</f>
        <v>0.2</v>
      </c>
      <c r="R45" s="81"/>
      <c r="S45" s="81">
        <f t="shared" ref="S45:T45" si="24">MAX(1-S44,0.2)</f>
        <v>0.61283057974769317</v>
      </c>
      <c r="T45" s="81">
        <f t="shared" si="24"/>
        <v>0.36475266050754296</v>
      </c>
      <c r="U45" s="81"/>
      <c r="V45" s="81">
        <f t="shared" ref="V45" si="25">MAX(1-V44,0.2)</f>
        <v>0.2</v>
      </c>
      <c r="W45" s="81"/>
      <c r="X45" s="81">
        <f t="shared" ref="X45" si="26">MAX(1-X44,0.2)</f>
        <v>0.70937422705911457</v>
      </c>
      <c r="Y45" s="81"/>
      <c r="Z45" s="81"/>
      <c r="AA45" s="81"/>
      <c r="AB45" s="81"/>
      <c r="AC45" s="81"/>
      <c r="AD45" s="81">
        <f t="shared" ref="AD45" si="27">MAX(1-AD44,0.2)</f>
        <v>0.60251409244451715</v>
      </c>
      <c r="AE45" s="81">
        <f t="shared" ref="AE45" si="28">MAX(1-AE44,0.2)</f>
        <v>0.2</v>
      </c>
      <c r="AF45" s="81">
        <f t="shared" ref="AF45" si="29">MAX(1-AF44,0.2)</f>
        <v>0.71163579262150978</v>
      </c>
      <c r="AG45" s="81">
        <f t="shared" ref="AG45" si="30">MAX(1-AG44,0.2)</f>
        <v>0.2</v>
      </c>
      <c r="AH45" s="81"/>
      <c r="AI45" s="81"/>
      <c r="AJ45" s="81">
        <f t="shared" ref="AJ45" si="31">MAX(1-AJ44,0.2)</f>
        <v>0.38930732909053578</v>
      </c>
      <c r="AK45" s="81"/>
      <c r="AL45" s="81">
        <f t="shared" ref="AL45:AM45" si="32">MAX(1-AL44,0.2)</f>
        <v>0.46086225841897743</v>
      </c>
      <c r="AM45" s="81">
        <f t="shared" si="32"/>
        <v>0.22746808588463363</v>
      </c>
    </row>
    <row r="46" spans="1:39" s="3" customFormat="1">
      <c r="A46" s="79"/>
      <c r="B46" s="80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</row>
    <row r="47" spans="1:39" s="3" customFormat="1">
      <c r="A47" s="42" t="s">
        <v>123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>
      <c r="A48" s="43" t="s">
        <v>117</v>
      </c>
      <c r="B48" s="20"/>
      <c r="C48" s="58">
        <v>0.5</v>
      </c>
      <c r="D48" s="58">
        <v>0.5</v>
      </c>
      <c r="E48" s="58">
        <v>0.5</v>
      </c>
      <c r="F48" s="58">
        <v>0.5</v>
      </c>
      <c r="G48" s="58">
        <v>0.5</v>
      </c>
      <c r="H48" s="58">
        <v>0.5</v>
      </c>
      <c r="I48" s="58">
        <v>0.5</v>
      </c>
      <c r="J48" s="58">
        <v>0.5</v>
      </c>
      <c r="K48" s="58">
        <v>0.5</v>
      </c>
      <c r="L48" s="58">
        <v>0.5</v>
      </c>
      <c r="M48" s="58">
        <v>0.5</v>
      </c>
      <c r="N48" s="58">
        <v>0.5</v>
      </c>
      <c r="O48" s="58">
        <v>0.5</v>
      </c>
      <c r="P48" s="58">
        <v>0.5</v>
      </c>
      <c r="Q48" s="58">
        <v>0.5</v>
      </c>
      <c r="R48" s="58">
        <v>0.5</v>
      </c>
      <c r="S48" s="58">
        <v>0.5</v>
      </c>
      <c r="T48" s="58">
        <v>0.5</v>
      </c>
      <c r="U48" s="58">
        <v>0.5</v>
      </c>
      <c r="V48" s="58">
        <v>0.5</v>
      </c>
      <c r="W48" s="58">
        <v>0.5</v>
      </c>
      <c r="X48" s="58">
        <v>0.5</v>
      </c>
      <c r="Y48" s="58">
        <v>0.5</v>
      </c>
      <c r="Z48" s="58">
        <v>0.5</v>
      </c>
      <c r="AA48" s="58">
        <v>0.5</v>
      </c>
      <c r="AB48" s="58">
        <v>0.5</v>
      </c>
      <c r="AC48" s="58">
        <v>0.5</v>
      </c>
      <c r="AD48" s="58">
        <v>0.5</v>
      </c>
      <c r="AE48" s="58">
        <v>0.5</v>
      </c>
      <c r="AF48" s="58">
        <v>0.5</v>
      </c>
      <c r="AG48" s="58">
        <v>0.5</v>
      </c>
      <c r="AH48" s="58">
        <v>0.5</v>
      </c>
      <c r="AI48" s="58">
        <v>0.5</v>
      </c>
      <c r="AJ48" s="58">
        <v>0.5</v>
      </c>
      <c r="AK48" s="58">
        <v>0.5</v>
      </c>
      <c r="AL48" s="58">
        <v>0.5</v>
      </c>
      <c r="AM48" s="58">
        <v>0.5</v>
      </c>
    </row>
    <row r="49" spans="1:39" s="3" customFormat="1">
      <c r="A49" s="43" t="s">
        <v>118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</row>
    <row r="50" spans="1:39" s="3" customFormat="1">
      <c r="A50" s="40" t="s">
        <v>114</v>
      </c>
      <c r="B50" s="41"/>
      <c r="C50" s="58">
        <v>0.5</v>
      </c>
      <c r="D50" s="58">
        <v>0.5</v>
      </c>
      <c r="E50" s="58">
        <v>0.5</v>
      </c>
      <c r="F50" s="58">
        <v>0.5</v>
      </c>
      <c r="G50" s="58">
        <v>0.5</v>
      </c>
      <c r="H50" s="58">
        <v>0.5</v>
      </c>
      <c r="I50" s="58">
        <v>0.5</v>
      </c>
      <c r="J50" s="58">
        <v>0.5</v>
      </c>
      <c r="K50" s="58">
        <v>0.5</v>
      </c>
      <c r="L50" s="58">
        <v>0.5</v>
      </c>
      <c r="M50" s="58">
        <v>0.5</v>
      </c>
      <c r="N50" s="58">
        <v>0.5</v>
      </c>
      <c r="O50" s="58">
        <v>0.5</v>
      </c>
      <c r="P50" s="58">
        <v>0.5</v>
      </c>
      <c r="Q50" s="58">
        <v>0.5</v>
      </c>
      <c r="R50" s="58">
        <v>0.5</v>
      </c>
      <c r="S50" s="58">
        <v>0.5</v>
      </c>
      <c r="T50" s="58">
        <v>0.5</v>
      </c>
      <c r="U50" s="58">
        <v>0.5</v>
      </c>
      <c r="V50" s="58">
        <v>0.5</v>
      </c>
      <c r="W50" s="58">
        <v>0.5</v>
      </c>
      <c r="X50" s="58">
        <v>0.5</v>
      </c>
      <c r="Y50" s="58">
        <v>0.5</v>
      </c>
      <c r="Z50" s="58">
        <v>0.5</v>
      </c>
      <c r="AA50" s="58">
        <v>0.5</v>
      </c>
      <c r="AB50" s="58">
        <v>0.5</v>
      </c>
      <c r="AC50" s="58">
        <v>0.5</v>
      </c>
      <c r="AD50" s="58">
        <v>0.5</v>
      </c>
      <c r="AE50" s="58">
        <v>0.5</v>
      </c>
      <c r="AF50" s="58">
        <v>0.5</v>
      </c>
      <c r="AG50" s="58">
        <v>0.5</v>
      </c>
      <c r="AH50" s="58">
        <v>0.5</v>
      </c>
      <c r="AI50" s="58">
        <v>0.5</v>
      </c>
      <c r="AJ50" s="58">
        <v>0.5</v>
      </c>
      <c r="AK50" s="58">
        <v>0.5</v>
      </c>
      <c r="AL50" s="58">
        <v>0.5</v>
      </c>
      <c r="AM50" s="58">
        <v>0.5</v>
      </c>
    </row>
    <row r="51" spans="1:39" s="3" customFormat="1">
      <c r="A51" s="40" t="s">
        <v>96</v>
      </c>
      <c r="B51" s="41"/>
      <c r="C51" s="58">
        <v>0.2</v>
      </c>
      <c r="D51" s="58">
        <v>0.2</v>
      </c>
      <c r="E51" s="58">
        <v>0.2</v>
      </c>
      <c r="F51" s="58">
        <v>0.2</v>
      </c>
      <c r="G51" s="58">
        <v>0.2</v>
      </c>
      <c r="H51" s="58">
        <v>0.2</v>
      </c>
      <c r="I51" s="58">
        <v>0.2</v>
      </c>
      <c r="J51" s="58">
        <v>0.2</v>
      </c>
      <c r="K51" s="58">
        <v>0.2</v>
      </c>
      <c r="L51" s="58">
        <v>0.2</v>
      </c>
      <c r="M51" s="58">
        <v>0.2</v>
      </c>
      <c r="N51" s="58">
        <v>0.2</v>
      </c>
      <c r="O51" s="58">
        <v>0.2</v>
      </c>
      <c r="P51" s="58">
        <v>0.2</v>
      </c>
      <c r="Q51" s="58">
        <v>0.2</v>
      </c>
      <c r="R51" s="58">
        <v>0.2</v>
      </c>
      <c r="S51" s="58">
        <v>0.2</v>
      </c>
      <c r="T51" s="58">
        <v>0.2</v>
      </c>
      <c r="U51" s="58">
        <v>0.2</v>
      </c>
      <c r="V51" s="58">
        <v>0.2</v>
      </c>
      <c r="W51" s="58">
        <v>0.2</v>
      </c>
      <c r="X51" s="58">
        <v>0.2</v>
      </c>
      <c r="Y51" s="58">
        <v>0.2</v>
      </c>
      <c r="Z51" s="58">
        <v>0.2</v>
      </c>
      <c r="AA51" s="58">
        <v>0.2</v>
      </c>
      <c r="AB51" s="58">
        <v>0.2</v>
      </c>
      <c r="AC51" s="58">
        <v>0.2</v>
      </c>
      <c r="AD51" s="58">
        <v>0.2</v>
      </c>
      <c r="AE51" s="58">
        <v>0.2</v>
      </c>
      <c r="AF51" s="58">
        <v>0.2</v>
      </c>
      <c r="AG51" s="58">
        <v>0.2</v>
      </c>
      <c r="AH51" s="58">
        <v>0.2</v>
      </c>
      <c r="AI51" s="58">
        <v>0.2</v>
      </c>
      <c r="AJ51" s="58">
        <v>0.2</v>
      </c>
      <c r="AK51" s="58">
        <v>0.2</v>
      </c>
      <c r="AL51" s="58">
        <v>0.2</v>
      </c>
      <c r="AM51" s="58">
        <v>0.2</v>
      </c>
    </row>
    <row r="52" spans="1:39" s="3" customFormat="1">
      <c r="A52" s="40" t="s">
        <v>115</v>
      </c>
      <c r="B52" s="41"/>
      <c r="C52" s="58">
        <v>0.1</v>
      </c>
      <c r="D52" s="58">
        <v>0.1</v>
      </c>
      <c r="E52" s="58">
        <v>0.1</v>
      </c>
      <c r="F52" s="58">
        <v>0.1</v>
      </c>
      <c r="G52" s="58">
        <v>0.1</v>
      </c>
      <c r="H52" s="58">
        <v>0.1</v>
      </c>
      <c r="I52" s="58">
        <v>0.1</v>
      </c>
      <c r="J52" s="58">
        <v>0.1</v>
      </c>
      <c r="K52" s="58">
        <v>0.1</v>
      </c>
      <c r="L52" s="58">
        <v>0.1</v>
      </c>
      <c r="M52" s="58">
        <v>0.1</v>
      </c>
      <c r="N52" s="58">
        <v>0.1</v>
      </c>
      <c r="O52" s="58">
        <v>0.1</v>
      </c>
      <c r="P52" s="58">
        <v>0.1</v>
      </c>
      <c r="Q52" s="58">
        <v>0.1</v>
      </c>
      <c r="R52" s="58">
        <v>0.1</v>
      </c>
      <c r="S52" s="58">
        <v>0.1</v>
      </c>
      <c r="T52" s="58">
        <v>0.1</v>
      </c>
      <c r="U52" s="58">
        <v>0.1</v>
      </c>
      <c r="V52" s="58">
        <v>0.1</v>
      </c>
      <c r="W52" s="58">
        <v>0.1</v>
      </c>
      <c r="X52" s="58">
        <v>0.1</v>
      </c>
      <c r="Y52" s="58">
        <v>0.1</v>
      </c>
      <c r="Z52" s="58">
        <v>0.1</v>
      </c>
      <c r="AA52" s="58">
        <v>0.1</v>
      </c>
      <c r="AB52" s="58">
        <v>0.1</v>
      </c>
      <c r="AC52" s="58">
        <v>0.1</v>
      </c>
      <c r="AD52" s="58">
        <v>0.1</v>
      </c>
      <c r="AE52" s="58">
        <v>0.1</v>
      </c>
      <c r="AF52" s="58">
        <v>0.1</v>
      </c>
      <c r="AG52" s="58">
        <v>0.1</v>
      </c>
      <c r="AH52" s="58">
        <v>0.1</v>
      </c>
      <c r="AI52" s="58">
        <v>0.1</v>
      </c>
      <c r="AJ52" s="58">
        <v>0.1</v>
      </c>
      <c r="AK52" s="58">
        <v>0.1</v>
      </c>
      <c r="AL52" s="58">
        <v>0.1</v>
      </c>
      <c r="AM52" s="58">
        <v>0.1</v>
      </c>
    </row>
    <row r="53" spans="1:39" s="3" customFormat="1">
      <c r="A53" s="42" t="s">
        <v>122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1:39" s="3" customFormat="1">
      <c r="A54" s="44" t="s">
        <v>117</v>
      </c>
      <c r="B54" s="44">
        <f>B17</f>
        <v>2010</v>
      </c>
      <c r="C54" s="18">
        <f t="shared" ref="C54:AI54" si="33">C17*C48*C44</f>
        <v>0</v>
      </c>
      <c r="D54" s="18">
        <f t="shared" si="33"/>
        <v>527.84527199800289</v>
      </c>
      <c r="E54" s="18">
        <f t="shared" si="33"/>
        <v>0</v>
      </c>
      <c r="F54" s="18">
        <f t="shared" si="33"/>
        <v>1296.2994104953211</v>
      </c>
      <c r="G54" s="18">
        <f t="shared" si="33"/>
        <v>0</v>
      </c>
      <c r="H54" s="18">
        <f t="shared" si="33"/>
        <v>998.77160703091283</v>
      </c>
      <c r="I54" s="18">
        <f t="shared" si="33"/>
        <v>0</v>
      </c>
      <c r="J54" s="18">
        <f t="shared" si="33"/>
        <v>1198.6163938667451</v>
      </c>
      <c r="K54" s="18">
        <f t="shared" si="33"/>
        <v>8330.0695176798199</v>
      </c>
      <c r="L54" s="18">
        <f t="shared" si="33"/>
        <v>1082.3970257859896</v>
      </c>
      <c r="M54" s="18">
        <f t="shared" si="33"/>
        <v>295.44121619492699</v>
      </c>
      <c r="N54" s="18">
        <f t="shared" si="33"/>
        <v>0</v>
      </c>
      <c r="O54" s="18">
        <f t="shared" si="33"/>
        <v>5260.1412193676279</v>
      </c>
      <c r="P54" s="18">
        <f t="shared" si="33"/>
        <v>1069.8569553938512</v>
      </c>
      <c r="Q54" s="18">
        <f t="shared" si="33"/>
        <v>9473.9674966157272</v>
      </c>
      <c r="R54" s="18">
        <f t="shared" si="33"/>
        <v>0</v>
      </c>
      <c r="S54" s="18">
        <f t="shared" si="33"/>
        <v>661.86520983283594</v>
      </c>
      <c r="T54" s="18">
        <f t="shared" si="33"/>
        <v>417.2913577853289</v>
      </c>
      <c r="U54" s="18">
        <f t="shared" si="33"/>
        <v>0</v>
      </c>
      <c r="V54" s="18">
        <f t="shared" si="33"/>
        <v>11429.185301033938</v>
      </c>
      <c r="W54" s="18">
        <f t="shared" si="33"/>
        <v>0</v>
      </c>
      <c r="X54" s="18">
        <f t="shared" si="33"/>
        <v>162.45448277941048</v>
      </c>
      <c r="Y54" s="18">
        <f t="shared" si="33"/>
        <v>0</v>
      </c>
      <c r="Z54" s="18">
        <f t="shared" si="33"/>
        <v>0</v>
      </c>
      <c r="AA54" s="18">
        <f t="shared" si="33"/>
        <v>0</v>
      </c>
      <c r="AB54" s="18">
        <f t="shared" si="33"/>
        <v>0</v>
      </c>
      <c r="AC54" s="18">
        <f t="shared" si="33"/>
        <v>0</v>
      </c>
      <c r="AD54" s="18">
        <f t="shared" si="33"/>
        <v>1137.2082587278587</v>
      </c>
      <c r="AE54" s="18">
        <f t="shared" si="33"/>
        <v>943.67306581543733</v>
      </c>
      <c r="AF54" s="18">
        <f t="shared" si="33"/>
        <v>1630.2212005664262</v>
      </c>
      <c r="AG54" s="18">
        <f t="shared" si="33"/>
        <v>627.27161736579751</v>
      </c>
      <c r="AH54" s="18">
        <f t="shared" si="33"/>
        <v>0</v>
      </c>
      <c r="AI54" s="18">
        <f t="shared" si="33"/>
        <v>0</v>
      </c>
      <c r="AJ54" s="18">
        <f>AJ17*AJ48*AJ44</f>
        <v>1273.5995648763403</v>
      </c>
      <c r="AK54" s="18">
        <f t="shared" ref="AK54:AM54" si="34">AK17*AK48*AK44</f>
        <v>0</v>
      </c>
      <c r="AL54" s="18">
        <f t="shared" si="34"/>
        <v>307.38317722853293</v>
      </c>
      <c r="AM54" s="18">
        <f t="shared" si="34"/>
        <v>8099.994731040746</v>
      </c>
    </row>
    <row r="55" spans="1:39" s="3" customFormat="1">
      <c r="A55" s="44"/>
      <c r="B55" s="44">
        <v>2014</v>
      </c>
      <c r="C55" s="49">
        <f t="shared" ref="C55:AI57" si="35">C$54+($B55-$B$54)*(C$58-C$54)/($B$58-$B$54)</f>
        <v>0</v>
      </c>
      <c r="D55" s="49">
        <f t="shared" si="35"/>
        <v>541.54841245427735</v>
      </c>
      <c r="E55" s="49">
        <f t="shared" si="35"/>
        <v>0</v>
      </c>
      <c r="F55" s="49">
        <f t="shared" si="35"/>
        <v>1360.2267756090096</v>
      </c>
      <c r="G55" s="49">
        <f t="shared" si="35"/>
        <v>0</v>
      </c>
      <c r="H55" s="49">
        <f t="shared" si="35"/>
        <v>1033.3629320803739</v>
      </c>
      <c r="I55" s="49">
        <f t="shared" si="35"/>
        <v>0</v>
      </c>
      <c r="J55" s="49">
        <f t="shared" si="35"/>
        <v>1235.2010599370944</v>
      </c>
      <c r="K55" s="49">
        <f t="shared" si="35"/>
        <v>8283.4294630069617</v>
      </c>
      <c r="L55" s="49">
        <f t="shared" si="35"/>
        <v>1100.6981784061409</v>
      </c>
      <c r="M55" s="49">
        <f t="shared" si="35"/>
        <v>290.71285095835719</v>
      </c>
      <c r="N55" s="49">
        <f t="shared" si="35"/>
        <v>0</v>
      </c>
      <c r="O55" s="49">
        <f t="shared" si="35"/>
        <v>5399.7085150349458</v>
      </c>
      <c r="P55" s="49">
        <f t="shared" si="35"/>
        <v>1082.9003054778782</v>
      </c>
      <c r="Q55" s="49">
        <f t="shared" si="35"/>
        <v>9652.3458931618516</v>
      </c>
      <c r="R55" s="49">
        <f t="shared" si="35"/>
        <v>0</v>
      </c>
      <c r="S55" s="49">
        <f t="shared" si="35"/>
        <v>655.68380284954344</v>
      </c>
      <c r="T55" s="49">
        <f t="shared" si="35"/>
        <v>430.36288162064773</v>
      </c>
      <c r="U55" s="49">
        <f t="shared" si="35"/>
        <v>0</v>
      </c>
      <c r="V55" s="49">
        <f t="shared" si="35"/>
        <v>11526.874633532014</v>
      </c>
      <c r="W55" s="49">
        <f t="shared" si="35"/>
        <v>0</v>
      </c>
      <c r="X55" s="49">
        <f t="shared" si="35"/>
        <v>155.89730257282733</v>
      </c>
      <c r="Y55" s="49">
        <f t="shared" si="35"/>
        <v>0</v>
      </c>
      <c r="Z55" s="49">
        <f t="shared" si="35"/>
        <v>0</v>
      </c>
      <c r="AA55" s="49">
        <f t="shared" si="35"/>
        <v>0</v>
      </c>
      <c r="AB55" s="49">
        <f t="shared" si="35"/>
        <v>0</v>
      </c>
      <c r="AC55" s="49">
        <f t="shared" si="35"/>
        <v>0</v>
      </c>
      <c r="AD55" s="49">
        <f t="shared" si="35"/>
        <v>1164.7792560477353</v>
      </c>
      <c r="AE55" s="49">
        <f t="shared" si="35"/>
        <v>977.2987436385813</v>
      </c>
      <c r="AF55" s="49">
        <f t="shared" si="35"/>
        <v>1653.0323944032896</v>
      </c>
      <c r="AG55" s="49">
        <f t="shared" si="35"/>
        <v>703.70580705974521</v>
      </c>
      <c r="AH55" s="49">
        <f t="shared" si="35"/>
        <v>0</v>
      </c>
      <c r="AI55" s="49">
        <f t="shared" si="35"/>
        <v>0</v>
      </c>
      <c r="AJ55" s="49">
        <f t="shared" ref="AJ55:AM57" si="36">AJ$54+($B55-$B$54)*(AJ$58-AJ$54)/($B$58-$B$54)</f>
        <v>1326.0055457682997</v>
      </c>
      <c r="AK55" s="49">
        <f t="shared" si="36"/>
        <v>0</v>
      </c>
      <c r="AL55" s="49">
        <f t="shared" si="36"/>
        <v>316.30282089311419</v>
      </c>
      <c r="AM55" s="49">
        <f t="shared" si="36"/>
        <v>8412.7144562133235</v>
      </c>
    </row>
    <row r="56" spans="1:39" s="3" customFormat="1">
      <c r="A56" s="44"/>
      <c r="B56" s="44">
        <v>2020</v>
      </c>
      <c r="C56" s="49">
        <f t="shared" si="35"/>
        <v>0</v>
      </c>
      <c r="D56" s="49">
        <f t="shared" si="35"/>
        <v>562.10312313868894</v>
      </c>
      <c r="E56" s="49">
        <f t="shared" si="35"/>
        <v>0</v>
      </c>
      <c r="F56" s="49">
        <f t="shared" si="35"/>
        <v>1456.1178232795426</v>
      </c>
      <c r="G56" s="49">
        <f t="shared" si="35"/>
        <v>0</v>
      </c>
      <c r="H56" s="49">
        <f t="shared" si="35"/>
        <v>1085.2499196545657</v>
      </c>
      <c r="I56" s="49">
        <f t="shared" si="35"/>
        <v>0</v>
      </c>
      <c r="J56" s="49">
        <f t="shared" si="35"/>
        <v>1290.0780590426184</v>
      </c>
      <c r="K56" s="49">
        <f t="shared" si="35"/>
        <v>8213.4693809976725</v>
      </c>
      <c r="L56" s="49">
        <f t="shared" si="35"/>
        <v>1128.1499073363677</v>
      </c>
      <c r="M56" s="49">
        <f t="shared" si="35"/>
        <v>283.62030310350247</v>
      </c>
      <c r="N56" s="49">
        <f t="shared" si="35"/>
        <v>0</v>
      </c>
      <c r="O56" s="49">
        <f t="shared" si="35"/>
        <v>5609.0594585359222</v>
      </c>
      <c r="P56" s="49">
        <f t="shared" si="35"/>
        <v>1102.465330603919</v>
      </c>
      <c r="Q56" s="49">
        <f t="shared" si="35"/>
        <v>9919.9134879810408</v>
      </c>
      <c r="R56" s="49">
        <f t="shared" si="35"/>
        <v>0</v>
      </c>
      <c r="S56" s="49">
        <f t="shared" si="35"/>
        <v>646.41169237460474</v>
      </c>
      <c r="T56" s="49">
        <f t="shared" si="35"/>
        <v>449.97016737362588</v>
      </c>
      <c r="U56" s="49">
        <f t="shared" si="35"/>
        <v>0</v>
      </c>
      <c r="V56" s="49">
        <f t="shared" si="35"/>
        <v>11673.408632279125</v>
      </c>
      <c r="W56" s="49">
        <f t="shared" si="35"/>
        <v>0</v>
      </c>
      <c r="X56" s="49">
        <f t="shared" si="35"/>
        <v>146.06153226295262</v>
      </c>
      <c r="Y56" s="49">
        <f t="shared" si="35"/>
        <v>0</v>
      </c>
      <c r="Z56" s="49">
        <f t="shared" si="35"/>
        <v>0</v>
      </c>
      <c r="AA56" s="49">
        <f t="shared" si="35"/>
        <v>0</v>
      </c>
      <c r="AB56" s="49">
        <f t="shared" si="35"/>
        <v>0</v>
      </c>
      <c r="AC56" s="49">
        <f t="shared" si="35"/>
        <v>0</v>
      </c>
      <c r="AD56" s="49">
        <f t="shared" si="35"/>
        <v>1206.1357520275501</v>
      </c>
      <c r="AE56" s="49">
        <f t="shared" si="35"/>
        <v>1027.7372603732972</v>
      </c>
      <c r="AF56" s="49">
        <f t="shared" si="35"/>
        <v>1687.2491851585846</v>
      </c>
      <c r="AG56" s="49">
        <f t="shared" si="35"/>
        <v>818.35709160066676</v>
      </c>
      <c r="AH56" s="49">
        <f t="shared" si="35"/>
        <v>0</v>
      </c>
      <c r="AI56" s="49">
        <f t="shared" si="35"/>
        <v>0</v>
      </c>
      <c r="AJ56" s="49">
        <f t="shared" si="36"/>
        <v>1404.6145171062387</v>
      </c>
      <c r="AK56" s="49">
        <f t="shared" si="36"/>
        <v>0</v>
      </c>
      <c r="AL56" s="49">
        <f t="shared" si="36"/>
        <v>329.68228638998607</v>
      </c>
      <c r="AM56" s="49">
        <f t="shared" si="36"/>
        <v>8881.7940439721897</v>
      </c>
    </row>
    <row r="57" spans="1:39" s="3" customFormat="1">
      <c r="A57" s="44"/>
      <c r="B57" s="44">
        <v>2030</v>
      </c>
      <c r="C57" s="49">
        <f t="shared" si="35"/>
        <v>0</v>
      </c>
      <c r="D57" s="49">
        <f t="shared" si="35"/>
        <v>596.36097427937511</v>
      </c>
      <c r="E57" s="49">
        <f t="shared" si="35"/>
        <v>0</v>
      </c>
      <c r="F57" s="49">
        <f t="shared" si="35"/>
        <v>1615.9362360637638</v>
      </c>
      <c r="G57" s="49">
        <f t="shared" si="35"/>
        <v>0</v>
      </c>
      <c r="H57" s="49">
        <f t="shared" si="35"/>
        <v>1171.7282322782185</v>
      </c>
      <c r="I57" s="49">
        <f t="shared" si="35"/>
        <v>0</v>
      </c>
      <c r="J57" s="49">
        <f t="shared" si="35"/>
        <v>1381.5397242184918</v>
      </c>
      <c r="K57" s="49">
        <f t="shared" si="35"/>
        <v>8096.8692443155251</v>
      </c>
      <c r="L57" s="49">
        <f t="shared" si="35"/>
        <v>1173.9027888867458</v>
      </c>
      <c r="M57" s="49">
        <f t="shared" si="35"/>
        <v>271.79939001207794</v>
      </c>
      <c r="N57" s="49">
        <f t="shared" si="35"/>
        <v>0</v>
      </c>
      <c r="O57" s="49">
        <f t="shared" si="35"/>
        <v>5957.9776977042166</v>
      </c>
      <c r="P57" s="49">
        <f t="shared" si="35"/>
        <v>1135.0737058139866</v>
      </c>
      <c r="Q57" s="49">
        <f t="shared" si="35"/>
        <v>10365.859479346353</v>
      </c>
      <c r="R57" s="49">
        <f t="shared" si="35"/>
        <v>0</v>
      </c>
      <c r="S57" s="49">
        <f t="shared" si="35"/>
        <v>630.95817491637354</v>
      </c>
      <c r="T57" s="49">
        <f t="shared" si="35"/>
        <v>482.64897696192293</v>
      </c>
      <c r="U57" s="49">
        <f t="shared" si="35"/>
        <v>0</v>
      </c>
      <c r="V57" s="49">
        <f t="shared" si="35"/>
        <v>11917.631963524313</v>
      </c>
      <c r="W57" s="49">
        <f t="shared" si="35"/>
        <v>0</v>
      </c>
      <c r="X57" s="49">
        <f t="shared" si="35"/>
        <v>129.66858174649477</v>
      </c>
      <c r="Y57" s="49">
        <f t="shared" si="35"/>
        <v>0</v>
      </c>
      <c r="Z57" s="49">
        <f t="shared" si="35"/>
        <v>0</v>
      </c>
      <c r="AA57" s="49">
        <f t="shared" si="35"/>
        <v>0</v>
      </c>
      <c r="AB57" s="49">
        <f t="shared" si="35"/>
        <v>0</v>
      </c>
      <c r="AC57" s="49">
        <f t="shared" si="35"/>
        <v>0</v>
      </c>
      <c r="AD57" s="49">
        <f t="shared" si="35"/>
        <v>1275.0632453272415</v>
      </c>
      <c r="AE57" s="49">
        <f t="shared" si="35"/>
        <v>1111.801454931157</v>
      </c>
      <c r="AF57" s="49">
        <f t="shared" si="35"/>
        <v>1744.2771697507433</v>
      </c>
      <c r="AG57" s="49">
        <f t="shared" si="35"/>
        <v>1009.4425658355359</v>
      </c>
      <c r="AH57" s="49">
        <f t="shared" si="35"/>
        <v>0</v>
      </c>
      <c r="AI57" s="49">
        <f t="shared" si="35"/>
        <v>0</v>
      </c>
      <c r="AJ57" s="49">
        <f t="shared" si="36"/>
        <v>1535.6294693361374</v>
      </c>
      <c r="AK57" s="49">
        <f t="shared" si="36"/>
        <v>0</v>
      </c>
      <c r="AL57" s="49">
        <f t="shared" si="36"/>
        <v>351.98139555143922</v>
      </c>
      <c r="AM57" s="49">
        <f t="shared" si="36"/>
        <v>9663.5933569036315</v>
      </c>
    </row>
    <row r="58" spans="1:39" s="3" customFormat="1">
      <c r="A58" s="44"/>
      <c r="B58" s="44">
        <f>B18</f>
        <v>2050</v>
      </c>
      <c r="C58" s="50">
        <f t="shared" ref="C58:AI58" si="37">C18*C$48*C44</f>
        <v>0</v>
      </c>
      <c r="D58" s="50">
        <f t="shared" si="37"/>
        <v>664.87667656074723</v>
      </c>
      <c r="E58" s="50">
        <f t="shared" si="37"/>
        <v>0</v>
      </c>
      <c r="F58" s="50">
        <f t="shared" si="37"/>
        <v>1935.5730616322066</v>
      </c>
      <c r="G58" s="50">
        <f t="shared" si="37"/>
        <v>0</v>
      </c>
      <c r="H58" s="50">
        <f t="shared" si="37"/>
        <v>1344.684857525524</v>
      </c>
      <c r="I58" s="50">
        <f t="shared" si="37"/>
        <v>0</v>
      </c>
      <c r="J58" s="50">
        <f t="shared" si="37"/>
        <v>1564.4630545702382</v>
      </c>
      <c r="K58" s="50">
        <f t="shared" si="37"/>
        <v>7863.6689709512293</v>
      </c>
      <c r="L58" s="50">
        <f t="shared" si="37"/>
        <v>1265.4085519875023</v>
      </c>
      <c r="M58" s="50">
        <f t="shared" si="37"/>
        <v>248.15756382922885</v>
      </c>
      <c r="N58" s="50">
        <f t="shared" si="37"/>
        <v>0</v>
      </c>
      <c r="O58" s="50">
        <f t="shared" si="37"/>
        <v>6655.8141760408053</v>
      </c>
      <c r="P58" s="50">
        <f t="shared" si="37"/>
        <v>1200.2904562341221</v>
      </c>
      <c r="Q58" s="50">
        <f t="shared" si="37"/>
        <v>11257.751462076978</v>
      </c>
      <c r="R58" s="50">
        <f t="shared" si="37"/>
        <v>0</v>
      </c>
      <c r="S58" s="50">
        <f t="shared" si="37"/>
        <v>600.05113999991113</v>
      </c>
      <c r="T58" s="50">
        <f t="shared" si="37"/>
        <v>548.0065961385169</v>
      </c>
      <c r="U58" s="50">
        <f t="shared" si="37"/>
        <v>0</v>
      </c>
      <c r="V58" s="50">
        <f t="shared" si="37"/>
        <v>12406.078626014685</v>
      </c>
      <c r="W58" s="50">
        <f t="shared" si="37"/>
        <v>0</v>
      </c>
      <c r="X58" s="50">
        <f t="shared" si="37"/>
        <v>96.882680713579035</v>
      </c>
      <c r="Y58" s="50">
        <f t="shared" si="37"/>
        <v>0</v>
      </c>
      <c r="Z58" s="50">
        <f t="shared" si="37"/>
        <v>0</v>
      </c>
      <c r="AA58" s="50">
        <f t="shared" si="37"/>
        <v>0</v>
      </c>
      <c r="AB58" s="50">
        <f t="shared" si="37"/>
        <v>0</v>
      </c>
      <c r="AC58" s="50">
        <f t="shared" si="37"/>
        <v>0</v>
      </c>
      <c r="AD58" s="50">
        <f t="shared" si="37"/>
        <v>1412.9182319266245</v>
      </c>
      <c r="AE58" s="50">
        <f t="shared" si="37"/>
        <v>1279.9298440468765</v>
      </c>
      <c r="AF58" s="50">
        <f t="shared" si="37"/>
        <v>1858.3331389350603</v>
      </c>
      <c r="AG58" s="50">
        <f>AG18*AG$48*AG44</f>
        <v>1391.6135143052743</v>
      </c>
      <c r="AH58" s="50">
        <f t="shared" si="37"/>
        <v>0</v>
      </c>
      <c r="AI58" s="50">
        <f t="shared" si="37"/>
        <v>0</v>
      </c>
      <c r="AJ58" s="50">
        <f>AJ18*AJ$48*AJ44</f>
        <v>1797.6593737959342</v>
      </c>
      <c r="AK58" s="50">
        <f t="shared" ref="AK58:AM58" si="38">AK18*AK$48*AK44</f>
        <v>0</v>
      </c>
      <c r="AL58" s="50">
        <f t="shared" si="38"/>
        <v>396.57961387434551</v>
      </c>
      <c r="AM58" s="50">
        <f t="shared" si="38"/>
        <v>11227.191982766519</v>
      </c>
    </row>
    <row r="59" spans="1:39" s="3" customFormat="1">
      <c r="A59" s="45" t="s">
        <v>118</v>
      </c>
      <c r="B59" s="45">
        <f>B17</f>
        <v>2010</v>
      </c>
      <c r="C59" s="50">
        <f t="shared" ref="C59:AI59" si="39">(C8*C$50+C11*C$51+C14*C$52)*C45</f>
        <v>0</v>
      </c>
      <c r="D59" s="50">
        <f t="shared" si="39"/>
        <v>545.09303884533756</v>
      </c>
      <c r="E59" s="50">
        <f t="shared" si="39"/>
        <v>0</v>
      </c>
      <c r="F59" s="50">
        <f t="shared" si="39"/>
        <v>201.01723415178478</v>
      </c>
      <c r="G59" s="50">
        <f t="shared" si="39"/>
        <v>0</v>
      </c>
      <c r="H59" s="50">
        <f t="shared" si="39"/>
        <v>353.39036080502683</v>
      </c>
      <c r="I59" s="50">
        <f t="shared" si="39"/>
        <v>0</v>
      </c>
      <c r="J59" s="50">
        <f t="shared" si="39"/>
        <v>382.37584966896532</v>
      </c>
      <c r="K59" s="50">
        <f t="shared" si="39"/>
        <v>4311.1699501074827</v>
      </c>
      <c r="L59" s="50">
        <f t="shared" si="39"/>
        <v>153.02528104347942</v>
      </c>
      <c r="M59" s="50">
        <f t="shared" si="39"/>
        <v>31.728762831363127</v>
      </c>
      <c r="N59" s="50">
        <f t="shared" si="39"/>
        <v>0</v>
      </c>
      <c r="O59" s="50">
        <f t="shared" si="39"/>
        <v>437.7632347889944</v>
      </c>
      <c r="P59" s="50">
        <f t="shared" si="39"/>
        <v>135.51316380312227</v>
      </c>
      <c r="Q59" s="50">
        <f t="shared" si="39"/>
        <v>1109.7116424201838</v>
      </c>
      <c r="R59" s="50">
        <f t="shared" si="39"/>
        <v>0</v>
      </c>
      <c r="S59" s="50">
        <f t="shared" si="39"/>
        <v>666.78699417953146</v>
      </c>
      <c r="T59" s="50">
        <f t="shared" si="39"/>
        <v>121.23960034825771</v>
      </c>
      <c r="U59" s="50">
        <f t="shared" si="39"/>
        <v>0</v>
      </c>
      <c r="V59" s="50">
        <f t="shared" si="39"/>
        <v>968.20930273797012</v>
      </c>
      <c r="W59" s="50">
        <f t="shared" si="39"/>
        <v>0</v>
      </c>
      <c r="X59" s="50">
        <f t="shared" si="39"/>
        <v>204.72618198450246</v>
      </c>
      <c r="Y59" s="50">
        <f t="shared" si="39"/>
        <v>0</v>
      </c>
      <c r="Z59" s="50">
        <f t="shared" si="39"/>
        <v>0</v>
      </c>
      <c r="AA59" s="50">
        <f t="shared" si="39"/>
        <v>0</v>
      </c>
      <c r="AB59" s="50">
        <f t="shared" si="39"/>
        <v>0</v>
      </c>
      <c r="AC59" s="50">
        <f t="shared" si="39"/>
        <v>0</v>
      </c>
      <c r="AD59" s="50">
        <f t="shared" si="39"/>
        <v>602.14428717512669</v>
      </c>
      <c r="AE59" s="50">
        <f t="shared" si="39"/>
        <v>99.710374302697758</v>
      </c>
      <c r="AF59" s="50">
        <f t="shared" si="39"/>
        <v>2230.2873218670029</v>
      </c>
      <c r="AG59" s="50">
        <f t="shared" si="39"/>
        <v>68.185566777990374</v>
      </c>
      <c r="AH59" s="50">
        <f t="shared" si="39"/>
        <v>0</v>
      </c>
      <c r="AI59" s="50">
        <f t="shared" si="39"/>
        <v>0</v>
      </c>
      <c r="AJ59" s="50">
        <f>(AJ8*AJ$50+AJ11*AJ$51+AJ14*AJ$52)*AJ45</f>
        <v>440.41185942414347</v>
      </c>
      <c r="AK59" s="50">
        <f t="shared" ref="AK59:AM59" si="40">(AK8*AK$50+AK11*AK$51+AK14*AK$52)*AK45</f>
        <v>0</v>
      </c>
      <c r="AL59" s="50">
        <f t="shared" si="40"/>
        <v>158.84307898586133</v>
      </c>
      <c r="AM59" s="50">
        <f t="shared" si="40"/>
        <v>913.10537183427357</v>
      </c>
    </row>
    <row r="60" spans="1:39" s="3" customFormat="1">
      <c r="A60" s="45"/>
      <c r="B60" s="44">
        <v>2014</v>
      </c>
      <c r="C60" s="49">
        <f t="shared" ref="C60:AI62" si="41">C$59+($B60-$B$59)*(C$63-C$59)/($B$63-$B$59)</f>
        <v>0</v>
      </c>
      <c r="D60" s="49">
        <f t="shared" si="41"/>
        <v>559.24394038654407</v>
      </c>
      <c r="E60" s="49">
        <f t="shared" si="41"/>
        <v>0</v>
      </c>
      <c r="F60" s="49">
        <f t="shared" si="41"/>
        <v>210.93045483037375</v>
      </c>
      <c r="G60" s="49">
        <f t="shared" si="41"/>
        <v>0</v>
      </c>
      <c r="H60" s="49">
        <f t="shared" si="41"/>
        <v>365.62963628492611</v>
      </c>
      <c r="I60" s="49">
        <f t="shared" si="41"/>
        <v>0</v>
      </c>
      <c r="J60" s="49">
        <f t="shared" si="41"/>
        <v>394.04688374215726</v>
      </c>
      <c r="K60" s="49">
        <f t="shared" si="41"/>
        <v>4287.0317119150832</v>
      </c>
      <c r="L60" s="49">
        <f t="shared" si="41"/>
        <v>155.61263019208283</v>
      </c>
      <c r="M60" s="49">
        <f t="shared" si="41"/>
        <v>31.220962392739825</v>
      </c>
      <c r="N60" s="49">
        <f t="shared" si="41"/>
        <v>0</v>
      </c>
      <c r="O60" s="49">
        <f t="shared" si="41"/>
        <v>449.37840409226686</v>
      </c>
      <c r="P60" s="49">
        <f t="shared" si="41"/>
        <v>137.1652964808292</v>
      </c>
      <c r="Q60" s="49">
        <f t="shared" si="41"/>
        <v>1130.6055903331558</v>
      </c>
      <c r="R60" s="49">
        <f t="shared" si="41"/>
        <v>0</v>
      </c>
      <c r="S60" s="49">
        <f t="shared" si="41"/>
        <v>660.55962080961081</v>
      </c>
      <c r="T60" s="49">
        <f t="shared" si="41"/>
        <v>125.03739365542715</v>
      </c>
      <c r="U60" s="49">
        <f t="shared" si="41"/>
        <v>0</v>
      </c>
      <c r="V60" s="49">
        <f t="shared" si="41"/>
        <v>976.48493376604881</v>
      </c>
      <c r="W60" s="49">
        <f t="shared" si="41"/>
        <v>0</v>
      </c>
      <c r="X60" s="49">
        <f t="shared" si="41"/>
        <v>196.46278139800748</v>
      </c>
      <c r="Y60" s="49">
        <f t="shared" si="41"/>
        <v>0</v>
      </c>
      <c r="Z60" s="49">
        <f t="shared" si="41"/>
        <v>0</v>
      </c>
      <c r="AA60" s="49">
        <f t="shared" si="41"/>
        <v>0</v>
      </c>
      <c r="AB60" s="49">
        <f t="shared" si="41"/>
        <v>0</v>
      </c>
      <c r="AC60" s="49">
        <f t="shared" si="41"/>
        <v>0</v>
      </c>
      <c r="AD60" s="49">
        <f t="shared" si="41"/>
        <v>616.74294876632553</v>
      </c>
      <c r="AE60" s="49">
        <f t="shared" si="41"/>
        <v>103.26333034582737</v>
      </c>
      <c r="AF60" s="49">
        <f t="shared" si="41"/>
        <v>2261.4950600520606</v>
      </c>
      <c r="AG60" s="49">
        <f t="shared" si="41"/>
        <v>76.494102348888063</v>
      </c>
      <c r="AH60" s="49">
        <f t="shared" si="41"/>
        <v>0</v>
      </c>
      <c r="AI60" s="49">
        <f t="shared" si="41"/>
        <v>0</v>
      </c>
      <c r="AJ60" s="49">
        <f>AJ$59+($B60-$B$59)*(AJ$63-AJ$59)/($B$63-$B$59)</f>
        <v>458.53389410920954</v>
      </c>
      <c r="AK60" s="49">
        <f t="shared" ref="AK60:AM62" si="42">AK$59+($B60-$B$59)*(AK$63-AK$59)/($B$63-$B$59)</f>
        <v>0</v>
      </c>
      <c r="AL60" s="49">
        <f t="shared" si="42"/>
        <v>163.45238674275734</v>
      </c>
      <c r="AM60" s="49">
        <f t="shared" si="42"/>
        <v>948.35799488097132</v>
      </c>
    </row>
    <row r="61" spans="1:39" s="3" customFormat="1">
      <c r="A61" s="45"/>
      <c r="B61" s="44">
        <v>2020</v>
      </c>
      <c r="C61" s="49">
        <f t="shared" si="41"/>
        <v>0</v>
      </c>
      <c r="D61" s="49">
        <f t="shared" si="41"/>
        <v>580.47029269835389</v>
      </c>
      <c r="E61" s="49">
        <f t="shared" si="41"/>
        <v>0</v>
      </c>
      <c r="F61" s="49">
        <f t="shared" si="41"/>
        <v>225.8002858482572</v>
      </c>
      <c r="G61" s="49">
        <f t="shared" si="41"/>
        <v>0</v>
      </c>
      <c r="H61" s="49">
        <f t="shared" si="41"/>
        <v>383.98854950477499</v>
      </c>
      <c r="I61" s="49">
        <f t="shared" si="41"/>
        <v>0</v>
      </c>
      <c r="J61" s="49">
        <f t="shared" si="41"/>
        <v>411.55343485194521</v>
      </c>
      <c r="K61" s="49">
        <f t="shared" si="41"/>
        <v>4250.8243546264848</v>
      </c>
      <c r="L61" s="49">
        <f t="shared" si="41"/>
        <v>159.49365391498793</v>
      </c>
      <c r="M61" s="49">
        <f t="shared" si="41"/>
        <v>30.459261734804869</v>
      </c>
      <c r="N61" s="49">
        <f t="shared" si="41"/>
        <v>0</v>
      </c>
      <c r="O61" s="49">
        <f t="shared" si="41"/>
        <v>466.80115804717559</v>
      </c>
      <c r="P61" s="49">
        <f t="shared" si="41"/>
        <v>139.64349549738961</v>
      </c>
      <c r="Q61" s="49">
        <f t="shared" si="41"/>
        <v>1161.9465122026138</v>
      </c>
      <c r="R61" s="49">
        <f t="shared" si="41"/>
        <v>0</v>
      </c>
      <c r="S61" s="49">
        <f t="shared" si="41"/>
        <v>651.21856075472976</v>
      </c>
      <c r="T61" s="49">
        <f t="shared" si="41"/>
        <v>130.73408361618132</v>
      </c>
      <c r="U61" s="49">
        <f t="shared" si="41"/>
        <v>0</v>
      </c>
      <c r="V61" s="49">
        <f t="shared" si="41"/>
        <v>988.89838030816691</v>
      </c>
      <c r="W61" s="49">
        <f t="shared" si="41"/>
        <v>0</v>
      </c>
      <c r="X61" s="49">
        <f t="shared" si="41"/>
        <v>184.06768051826501</v>
      </c>
      <c r="Y61" s="49">
        <f t="shared" si="41"/>
        <v>0</v>
      </c>
      <c r="Z61" s="49">
        <f t="shared" si="41"/>
        <v>0</v>
      </c>
      <c r="AA61" s="49">
        <f t="shared" si="41"/>
        <v>0</v>
      </c>
      <c r="AB61" s="49">
        <f t="shared" si="41"/>
        <v>0</v>
      </c>
      <c r="AC61" s="49">
        <f t="shared" si="41"/>
        <v>0</v>
      </c>
      <c r="AD61" s="49">
        <f t="shared" si="41"/>
        <v>638.64094115312366</v>
      </c>
      <c r="AE61" s="49">
        <f t="shared" si="41"/>
        <v>108.5927644105218</v>
      </c>
      <c r="AF61" s="49">
        <f t="shared" si="41"/>
        <v>2308.3066673296466</v>
      </c>
      <c r="AG61" s="49">
        <f t="shared" si="41"/>
        <v>88.95690570523459</v>
      </c>
      <c r="AH61" s="49">
        <f t="shared" si="41"/>
        <v>0</v>
      </c>
      <c r="AI61" s="49">
        <f t="shared" si="41"/>
        <v>0</v>
      </c>
      <c r="AJ61" s="49">
        <f>AJ$59+($B61-$B$59)*(AJ$63-AJ$59)/($B$63-$B$59)</f>
        <v>485.71694613680859</v>
      </c>
      <c r="AK61" s="49">
        <f t="shared" si="42"/>
        <v>0</v>
      </c>
      <c r="AL61" s="49">
        <f t="shared" si="42"/>
        <v>170.36634837810138</v>
      </c>
      <c r="AM61" s="49">
        <f t="shared" si="42"/>
        <v>1001.236929451018</v>
      </c>
    </row>
    <row r="62" spans="1:39" s="3" customFormat="1">
      <c r="A62" s="45"/>
      <c r="B62" s="44">
        <v>2030</v>
      </c>
      <c r="C62" s="49">
        <f t="shared" si="41"/>
        <v>0</v>
      </c>
      <c r="D62" s="49">
        <f t="shared" si="41"/>
        <v>615.84754655137021</v>
      </c>
      <c r="E62" s="49">
        <f t="shared" si="41"/>
        <v>0</v>
      </c>
      <c r="F62" s="49">
        <f t="shared" si="41"/>
        <v>250.58333754472966</v>
      </c>
      <c r="G62" s="49">
        <f t="shared" si="41"/>
        <v>0</v>
      </c>
      <c r="H62" s="49">
        <f t="shared" si="41"/>
        <v>414.58673820452316</v>
      </c>
      <c r="I62" s="49">
        <f t="shared" si="41"/>
        <v>0</v>
      </c>
      <c r="J62" s="49">
        <f t="shared" si="41"/>
        <v>440.73102003492517</v>
      </c>
      <c r="K62" s="49">
        <f t="shared" si="41"/>
        <v>4190.4787591454869</v>
      </c>
      <c r="L62" s="49">
        <f t="shared" si="41"/>
        <v>165.96202678649644</v>
      </c>
      <c r="M62" s="49">
        <f t="shared" si="41"/>
        <v>29.189760638246611</v>
      </c>
      <c r="N62" s="49">
        <f t="shared" si="41"/>
        <v>0</v>
      </c>
      <c r="O62" s="49">
        <f t="shared" si="41"/>
        <v>495.83908130535673</v>
      </c>
      <c r="P62" s="49">
        <f t="shared" si="41"/>
        <v>143.77382719165695</v>
      </c>
      <c r="Q62" s="49">
        <f t="shared" si="41"/>
        <v>1214.181381985044</v>
      </c>
      <c r="R62" s="49">
        <f t="shared" si="41"/>
        <v>0</v>
      </c>
      <c r="S62" s="49">
        <f t="shared" si="41"/>
        <v>635.65012732992818</v>
      </c>
      <c r="T62" s="49">
        <f t="shared" si="41"/>
        <v>140.22856688410496</v>
      </c>
      <c r="U62" s="49">
        <f t="shared" si="41"/>
        <v>0</v>
      </c>
      <c r="V62" s="49">
        <f t="shared" si="41"/>
        <v>1009.5874578783638</v>
      </c>
      <c r="W62" s="49">
        <f t="shared" si="41"/>
        <v>0</v>
      </c>
      <c r="X62" s="49">
        <f t="shared" si="41"/>
        <v>163.40917905202753</v>
      </c>
      <c r="Y62" s="49">
        <f t="shared" si="41"/>
        <v>0</v>
      </c>
      <c r="Z62" s="49">
        <f t="shared" si="41"/>
        <v>0</v>
      </c>
      <c r="AA62" s="49">
        <f t="shared" si="41"/>
        <v>0</v>
      </c>
      <c r="AB62" s="49">
        <f t="shared" si="41"/>
        <v>0</v>
      </c>
      <c r="AC62" s="49">
        <f t="shared" si="41"/>
        <v>0</v>
      </c>
      <c r="AD62" s="49">
        <f t="shared" si="41"/>
        <v>675.13759513112063</v>
      </c>
      <c r="AE62" s="49">
        <f t="shared" si="41"/>
        <v>117.47515451834585</v>
      </c>
      <c r="AF62" s="49">
        <f t="shared" si="41"/>
        <v>2386.3260127922904</v>
      </c>
      <c r="AG62" s="49">
        <f t="shared" si="41"/>
        <v>109.72824463247881</v>
      </c>
      <c r="AH62" s="49">
        <f t="shared" si="41"/>
        <v>0</v>
      </c>
      <c r="AI62" s="49">
        <f t="shared" si="41"/>
        <v>0</v>
      </c>
      <c r="AJ62" s="49">
        <f>AJ$59+($B62-$B$59)*(AJ$63-AJ$59)/($B$63-$B$59)</f>
        <v>531.02203284947382</v>
      </c>
      <c r="AK62" s="49">
        <f t="shared" si="42"/>
        <v>0</v>
      </c>
      <c r="AL62" s="49">
        <f t="shared" si="42"/>
        <v>181.88961777034143</v>
      </c>
      <c r="AM62" s="49">
        <f t="shared" si="42"/>
        <v>1089.3684870677623</v>
      </c>
    </row>
    <row r="63" spans="1:39" s="3" customFormat="1">
      <c r="A63" s="46"/>
      <c r="B63" s="46">
        <f>B18</f>
        <v>2050</v>
      </c>
      <c r="C63" s="51">
        <f t="shared" ref="C63:AI63" si="43">(C9*C$50+C12*C$51+C15*C$52)*C45</f>
        <v>0</v>
      </c>
      <c r="D63" s="51">
        <f t="shared" si="43"/>
        <v>686.60205425740298</v>
      </c>
      <c r="E63" s="51">
        <f t="shared" si="43"/>
        <v>0</v>
      </c>
      <c r="F63" s="51">
        <f t="shared" si="43"/>
        <v>300.14944093767451</v>
      </c>
      <c r="G63" s="51">
        <f t="shared" si="43"/>
        <v>0</v>
      </c>
      <c r="H63" s="51">
        <f t="shared" si="43"/>
        <v>475.78311560401943</v>
      </c>
      <c r="I63" s="51">
        <f t="shared" si="43"/>
        <v>0</v>
      </c>
      <c r="J63" s="51">
        <f t="shared" si="43"/>
        <v>499.08619040088502</v>
      </c>
      <c r="K63" s="51">
        <f t="shared" si="43"/>
        <v>4069.7875681834912</v>
      </c>
      <c r="L63" s="51">
        <f t="shared" si="43"/>
        <v>178.89877252951345</v>
      </c>
      <c r="M63" s="51">
        <f t="shared" si="43"/>
        <v>26.650758445130094</v>
      </c>
      <c r="N63" s="51">
        <f t="shared" si="43"/>
        <v>0</v>
      </c>
      <c r="O63" s="51">
        <f t="shared" si="43"/>
        <v>553.91492782171906</v>
      </c>
      <c r="P63" s="51">
        <f t="shared" si="43"/>
        <v>152.03449058019166</v>
      </c>
      <c r="Q63" s="51">
        <f t="shared" si="43"/>
        <v>1318.651121549904</v>
      </c>
      <c r="R63" s="51">
        <f t="shared" si="43"/>
        <v>0</v>
      </c>
      <c r="S63" s="51">
        <f t="shared" si="43"/>
        <v>604.51326048032479</v>
      </c>
      <c r="T63" s="51">
        <f t="shared" si="43"/>
        <v>159.21753341995219</v>
      </c>
      <c r="U63" s="51">
        <f t="shared" si="43"/>
        <v>0</v>
      </c>
      <c r="V63" s="51">
        <f t="shared" si="43"/>
        <v>1050.9656130187575</v>
      </c>
      <c r="W63" s="51">
        <f t="shared" si="43"/>
        <v>0</v>
      </c>
      <c r="X63" s="51">
        <f t="shared" si="43"/>
        <v>122.0921761195526</v>
      </c>
      <c r="Y63" s="51">
        <f t="shared" si="43"/>
        <v>0</v>
      </c>
      <c r="Z63" s="51">
        <f t="shared" si="43"/>
        <v>0</v>
      </c>
      <c r="AA63" s="51">
        <f t="shared" si="43"/>
        <v>0</v>
      </c>
      <c r="AB63" s="51">
        <f t="shared" si="43"/>
        <v>0</v>
      </c>
      <c r="AC63" s="51">
        <f t="shared" si="43"/>
        <v>0</v>
      </c>
      <c r="AD63" s="51">
        <f t="shared" si="43"/>
        <v>748.13090308711446</v>
      </c>
      <c r="AE63" s="51">
        <f t="shared" si="43"/>
        <v>135.23993473399392</v>
      </c>
      <c r="AF63" s="51">
        <f t="shared" si="43"/>
        <v>2542.3647037175774</v>
      </c>
      <c r="AG63" s="51">
        <f t="shared" si="43"/>
        <v>151.27092248696724</v>
      </c>
      <c r="AH63" s="51">
        <f t="shared" si="43"/>
        <v>0</v>
      </c>
      <c r="AI63" s="51">
        <f t="shared" si="43"/>
        <v>0</v>
      </c>
      <c r="AJ63" s="51">
        <f>(AJ9*AJ$50+AJ12*AJ$51+AJ15*AJ$52)*AJ45</f>
        <v>621.63220627480405</v>
      </c>
      <c r="AK63" s="51">
        <f t="shared" ref="AK63:AM63" si="44">(AK9*AK$50+AK12*AK$51+AK15*AK$52)*AK45</f>
        <v>0</v>
      </c>
      <c r="AL63" s="51">
        <f t="shared" si="44"/>
        <v>204.93615655482154</v>
      </c>
      <c r="AM63" s="51">
        <f t="shared" si="44"/>
        <v>1265.6316023012512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6"/>
  <sheetViews>
    <sheetView workbookViewId="0">
      <selection activeCell="O29" sqref="O29"/>
    </sheetView>
  </sheetViews>
  <sheetFormatPr defaultRowHeight="15"/>
  <cols>
    <col min="4" max="4" width="10.7109375" bestFit="1" customWidth="1"/>
  </cols>
  <sheetData>
    <row r="2" spans="2:10">
      <c r="B2" s="16" t="s">
        <v>104</v>
      </c>
    </row>
    <row r="3" spans="2:10">
      <c r="B3" t="s">
        <v>97</v>
      </c>
      <c r="C3" t="s">
        <v>98</v>
      </c>
      <c r="D3" t="s">
        <v>99</v>
      </c>
      <c r="E3" t="s">
        <v>35</v>
      </c>
      <c r="F3" t="s">
        <v>100</v>
      </c>
      <c r="G3" t="s">
        <v>101</v>
      </c>
      <c r="H3" t="s">
        <v>36</v>
      </c>
      <c r="I3" t="s">
        <v>102</v>
      </c>
      <c r="J3" t="s">
        <v>103</v>
      </c>
    </row>
    <row r="4" spans="2:10">
      <c r="D4" s="17" t="s">
        <v>105</v>
      </c>
      <c r="F4">
        <v>1</v>
      </c>
      <c r="G4" s="16"/>
      <c r="H4" s="16"/>
      <c r="I4" s="16"/>
      <c r="J4" t="s">
        <v>106</v>
      </c>
    </row>
    <row r="5" spans="2:10">
      <c r="D5" s="17" t="s">
        <v>105</v>
      </c>
      <c r="F5">
        <v>1</v>
      </c>
      <c r="G5" s="16"/>
      <c r="H5" s="16"/>
      <c r="J5" t="s">
        <v>107</v>
      </c>
    </row>
    <row r="6" spans="2:10">
      <c r="D6" s="17" t="s">
        <v>105</v>
      </c>
      <c r="F6">
        <v>1</v>
      </c>
      <c r="G6" s="16"/>
      <c r="H6" s="16"/>
      <c r="J6" t="s">
        <v>108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0"/>
  <sheetViews>
    <sheetView tabSelected="1" workbookViewId="0">
      <selection activeCell="A4" sqref="A4"/>
    </sheetView>
  </sheetViews>
  <sheetFormatPr defaultRowHeight="15"/>
  <cols>
    <col min="1" max="1" width="24.5703125" bestFit="1" customWidth="1"/>
    <col min="2" max="2" width="10.7109375" bestFit="1" customWidth="1"/>
  </cols>
  <sheetData>
    <row r="1" spans="1:48">
      <c r="A1" t="s">
        <v>134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86</v>
      </c>
      <c r="M1" t="s">
        <v>0</v>
      </c>
      <c r="N1" t="s">
        <v>87</v>
      </c>
      <c r="O1" t="s">
        <v>1</v>
      </c>
      <c r="P1" t="s">
        <v>76</v>
      </c>
      <c r="Q1" t="s">
        <v>20</v>
      </c>
      <c r="R1" t="s">
        <v>77</v>
      </c>
      <c r="S1" t="s">
        <v>2</v>
      </c>
      <c r="T1" t="s">
        <v>3</v>
      </c>
      <c r="U1" t="s">
        <v>4</v>
      </c>
      <c r="V1" t="s">
        <v>5</v>
      </c>
      <c r="W1" t="s">
        <v>78</v>
      </c>
      <c r="X1" t="s">
        <v>6</v>
      </c>
      <c r="Y1" t="s">
        <v>7</v>
      </c>
      <c r="Z1" t="s">
        <v>8</v>
      </c>
      <c r="AA1" t="s">
        <v>79</v>
      </c>
      <c r="AB1" t="s">
        <v>9</v>
      </c>
      <c r="AC1" t="s">
        <v>10</v>
      </c>
      <c r="AD1" t="s">
        <v>80</v>
      </c>
      <c r="AE1" t="s">
        <v>11</v>
      </c>
      <c r="AF1" t="s">
        <v>91</v>
      </c>
      <c r="AG1" t="s">
        <v>12</v>
      </c>
      <c r="AH1" t="s">
        <v>81</v>
      </c>
      <c r="AI1" t="s">
        <v>82</v>
      </c>
      <c r="AJ1" t="s">
        <v>88</v>
      </c>
      <c r="AK1" t="s">
        <v>89</v>
      </c>
      <c r="AL1" t="s">
        <v>83</v>
      </c>
      <c r="AM1" t="s">
        <v>13</v>
      </c>
      <c r="AN1" t="s">
        <v>19</v>
      </c>
      <c r="AO1" t="s">
        <v>14</v>
      </c>
      <c r="AP1" t="s">
        <v>15</v>
      </c>
      <c r="AQ1" t="s">
        <v>84</v>
      </c>
      <c r="AR1" t="s">
        <v>90</v>
      </c>
      <c r="AS1" t="s">
        <v>16</v>
      </c>
      <c r="AT1" t="s">
        <v>85</v>
      </c>
      <c r="AU1" t="s">
        <v>17</v>
      </c>
      <c r="AV1" t="s">
        <v>18</v>
      </c>
    </row>
    <row r="2" spans="1:48">
      <c r="A2" t="s">
        <v>109</v>
      </c>
      <c r="B2" t="s">
        <v>105</v>
      </c>
      <c r="C2" t="s">
        <v>110</v>
      </c>
      <c r="D2" t="s">
        <v>106</v>
      </c>
      <c r="E2" t="s">
        <v>110</v>
      </c>
      <c r="F2" t="s">
        <v>110</v>
      </c>
      <c r="G2">
        <v>2010</v>
      </c>
      <c r="H2" t="s">
        <v>110</v>
      </c>
      <c r="I2" t="s">
        <v>110</v>
      </c>
      <c r="J2" t="s">
        <v>110</v>
      </c>
      <c r="K2" t="s">
        <v>110</v>
      </c>
      <c r="L2">
        <v>85.3656586548327</v>
      </c>
      <c r="M2">
        <v>1015.16174206673</v>
      </c>
      <c r="N2">
        <v>223.10096467272101</v>
      </c>
      <c r="O2">
        <v>950.38721758799704</v>
      </c>
      <c r="P2">
        <v>617.01235048221099</v>
      </c>
      <c r="Q2">
        <v>841.55023836199905</v>
      </c>
      <c r="R2">
        <v>105.852106508966</v>
      </c>
      <c r="S2">
        <v>1027.0583960859799</v>
      </c>
      <c r="T2">
        <v>7733.6445777729896</v>
      </c>
      <c r="U2">
        <v>997.38128975028405</v>
      </c>
      <c r="V2">
        <v>111.667940704348</v>
      </c>
      <c r="W2">
        <v>728.81258452857503</v>
      </c>
      <c r="X2">
        <v>972.98461512062397</v>
      </c>
      <c r="Y2">
        <v>792.12146873134998</v>
      </c>
      <c r="Z2">
        <v>6298.8611265069103</v>
      </c>
      <c r="AA2">
        <v>636.08385108705204</v>
      </c>
      <c r="AB2">
        <v>1536.6620681291099</v>
      </c>
      <c r="AC2">
        <v>465.49381736675798</v>
      </c>
      <c r="AD2">
        <v>43.582503702093703</v>
      </c>
      <c r="AE2">
        <v>2111.8077464892099</v>
      </c>
      <c r="AF2">
        <v>131.328233614646</v>
      </c>
      <c r="AG2">
        <v>260.62604263653401</v>
      </c>
      <c r="AH2">
        <v>52.311376967257097</v>
      </c>
      <c r="AI2">
        <v>184.32886489158901</v>
      </c>
      <c r="AJ2">
        <v>42.777194524504402</v>
      </c>
      <c r="AK2">
        <v>116.45012006921699</v>
      </c>
      <c r="AL2">
        <v>3.5681226167323801</v>
      </c>
      <c r="AM2">
        <v>635.78907725143904</v>
      </c>
      <c r="AN2">
        <v>463.61250295081101</v>
      </c>
      <c r="AO2">
        <v>3324.8675845301</v>
      </c>
      <c r="AP2">
        <v>409.81535958290499</v>
      </c>
      <c r="AQ2">
        <v>2103.4798267105398</v>
      </c>
      <c r="AR2">
        <v>659.19651017847605</v>
      </c>
      <c r="AS2">
        <v>1178.7306369579401</v>
      </c>
      <c r="AT2">
        <v>195.064759004107</v>
      </c>
      <c r="AU2">
        <v>431.50300624068501</v>
      </c>
      <c r="AV2">
        <v>3810.9775435169399</v>
      </c>
    </row>
    <row r="3" spans="1:48">
      <c r="A3" t="s">
        <v>109</v>
      </c>
      <c r="B3" t="s">
        <v>105</v>
      </c>
      <c r="C3" t="s">
        <v>110</v>
      </c>
      <c r="D3" t="s">
        <v>106</v>
      </c>
      <c r="E3" t="s">
        <v>110</v>
      </c>
      <c r="F3" t="s">
        <v>110</v>
      </c>
      <c r="G3">
        <v>2050</v>
      </c>
      <c r="H3" t="s">
        <v>110</v>
      </c>
      <c r="I3" t="s">
        <v>110</v>
      </c>
      <c r="J3" t="s">
        <v>110</v>
      </c>
      <c r="K3" t="s">
        <v>110</v>
      </c>
      <c r="L3">
        <v>258.234679733902</v>
      </c>
      <c r="M3">
        <v>1278.70306137648</v>
      </c>
      <c r="N3">
        <v>439.048196569867</v>
      </c>
      <c r="O3">
        <v>1419.0733109876301</v>
      </c>
      <c r="P3">
        <v>697.64544028693797</v>
      </c>
      <c r="Q3">
        <v>1133.01164591211</v>
      </c>
      <c r="R3">
        <v>141.67290961975601</v>
      </c>
      <c r="S3">
        <v>1340.5414140708999</v>
      </c>
      <c r="T3">
        <v>7300.6378601672895</v>
      </c>
      <c r="U3">
        <v>1166.0183680991299</v>
      </c>
      <c r="V3">
        <v>93.796134743550297</v>
      </c>
      <c r="W3">
        <v>760.24588994830299</v>
      </c>
      <c r="X3">
        <v>1231.1465651425999</v>
      </c>
      <c r="Y3">
        <v>888.69435703802401</v>
      </c>
      <c r="Z3">
        <v>7484.8275637090501</v>
      </c>
      <c r="AA3">
        <v>737.077164424741</v>
      </c>
      <c r="AB3">
        <v>1393.1474446411501</v>
      </c>
      <c r="AC3">
        <v>611.30832838841502</v>
      </c>
      <c r="AD3">
        <v>56.214271478305598</v>
      </c>
      <c r="AE3">
        <v>2292.3115039181198</v>
      </c>
      <c r="AF3">
        <v>281.710765122834</v>
      </c>
      <c r="AG3">
        <v>155.42907306956201</v>
      </c>
      <c r="AH3">
        <v>126.490301439674</v>
      </c>
      <c r="AI3">
        <v>124.338717520546</v>
      </c>
      <c r="AJ3">
        <v>52.1241697507688</v>
      </c>
      <c r="AK3">
        <v>218.03879005756599</v>
      </c>
      <c r="AL3">
        <v>7.3838202847142602</v>
      </c>
      <c r="AM3">
        <v>789.93269000110001</v>
      </c>
      <c r="AN3">
        <v>628.81044303967599</v>
      </c>
      <c r="AO3">
        <v>3790.1062829734001</v>
      </c>
      <c r="AP3">
        <v>909.18284356690299</v>
      </c>
      <c r="AQ3">
        <v>2527.5219381861998</v>
      </c>
      <c r="AR3">
        <v>932.18797497234095</v>
      </c>
      <c r="AS3">
        <v>1663.75384943983</v>
      </c>
      <c r="AT3">
        <v>231.37676448883599</v>
      </c>
      <c r="AU3">
        <v>556.71652932822099</v>
      </c>
      <c r="AV3">
        <v>5282.2968339855997</v>
      </c>
    </row>
    <row r="4" spans="1:48">
      <c r="A4" t="s">
        <v>109</v>
      </c>
      <c r="B4" t="s">
        <v>105</v>
      </c>
      <c r="C4" t="s">
        <v>110</v>
      </c>
      <c r="D4" t="s">
        <v>106</v>
      </c>
      <c r="E4" t="s">
        <v>110</v>
      </c>
      <c r="F4" t="s">
        <v>110</v>
      </c>
      <c r="G4">
        <v>2060</v>
      </c>
      <c r="H4" t="s">
        <v>110</v>
      </c>
      <c r="I4" t="s">
        <v>110</v>
      </c>
      <c r="J4" t="s">
        <v>110</v>
      </c>
      <c r="K4" t="s">
        <v>110</v>
      </c>
      <c r="L4">
        <v>258.234679733902</v>
      </c>
      <c r="M4">
        <v>1278.70306137648</v>
      </c>
      <c r="N4">
        <v>439.048196569867</v>
      </c>
      <c r="O4">
        <v>1419.0733109876301</v>
      </c>
      <c r="P4">
        <v>697.64544028693797</v>
      </c>
      <c r="Q4">
        <v>1133.01164591211</v>
      </c>
      <c r="R4">
        <v>141.67290961975601</v>
      </c>
      <c r="S4">
        <v>1340.5414140708999</v>
      </c>
      <c r="T4">
        <v>7300.6378601672895</v>
      </c>
      <c r="U4">
        <v>1166.0183680991299</v>
      </c>
      <c r="V4">
        <v>93.796134743550297</v>
      </c>
      <c r="W4">
        <v>760.24588994830299</v>
      </c>
      <c r="X4">
        <v>1231.1465651425999</v>
      </c>
      <c r="Y4">
        <v>888.69435703802401</v>
      </c>
      <c r="Z4">
        <v>7484.8275637090501</v>
      </c>
      <c r="AA4">
        <v>737.077164424741</v>
      </c>
      <c r="AB4">
        <v>1393.1474446411501</v>
      </c>
      <c r="AC4">
        <v>611.30832838841502</v>
      </c>
      <c r="AD4">
        <v>56.214271478305598</v>
      </c>
      <c r="AE4">
        <v>2292.3115039181198</v>
      </c>
      <c r="AF4">
        <v>281.710765122834</v>
      </c>
      <c r="AG4">
        <v>155.42907306956201</v>
      </c>
      <c r="AH4">
        <v>126.490301439674</v>
      </c>
      <c r="AI4">
        <v>124.338717520546</v>
      </c>
      <c r="AJ4">
        <v>52.1241697507688</v>
      </c>
      <c r="AK4">
        <v>218.03879005756599</v>
      </c>
      <c r="AL4">
        <v>7.3838202847142602</v>
      </c>
      <c r="AM4">
        <v>789.93269000110001</v>
      </c>
      <c r="AN4">
        <v>628.81044303967599</v>
      </c>
      <c r="AO4">
        <v>3790.1062829734001</v>
      </c>
      <c r="AP4">
        <v>909.18284356690299</v>
      </c>
      <c r="AQ4">
        <v>2527.5219381861998</v>
      </c>
      <c r="AR4">
        <v>932.18797497234095</v>
      </c>
      <c r="AS4">
        <v>1663.75384943983</v>
      </c>
      <c r="AT4">
        <v>231.37676448883599</v>
      </c>
      <c r="AU4">
        <v>556.71652932822099</v>
      </c>
      <c r="AV4">
        <v>5282.2968339855997</v>
      </c>
    </row>
    <row r="5" spans="1:48">
      <c r="A5" t="s">
        <v>109</v>
      </c>
      <c r="B5" t="s">
        <v>105</v>
      </c>
      <c r="C5" t="s">
        <v>110</v>
      </c>
      <c r="D5" t="s">
        <v>107</v>
      </c>
      <c r="E5" t="s">
        <v>110</v>
      </c>
      <c r="F5" t="s">
        <v>110</v>
      </c>
      <c r="G5">
        <v>2010</v>
      </c>
      <c r="H5" t="s">
        <v>110</v>
      </c>
      <c r="I5" t="s">
        <v>110</v>
      </c>
      <c r="J5" t="s">
        <v>110</v>
      </c>
      <c r="K5" t="s">
        <v>110</v>
      </c>
      <c r="L5">
        <v>196.66972424213901</v>
      </c>
      <c r="M5">
        <v>1468.1931444905699</v>
      </c>
      <c r="N5">
        <v>271.18740136497502</v>
      </c>
      <c r="O5">
        <v>905.52301441199199</v>
      </c>
      <c r="P5">
        <v>777.21770601382195</v>
      </c>
      <c r="Q5">
        <v>1648.28521152997</v>
      </c>
      <c r="R5">
        <v>83.5448736928291</v>
      </c>
      <c r="S5">
        <v>2208.0312140248402</v>
      </c>
      <c r="T5">
        <v>18507.478934742299</v>
      </c>
      <c r="U5">
        <v>1066.67625172521</v>
      </c>
      <c r="V5">
        <v>488.146378750765</v>
      </c>
      <c r="W5">
        <v>1679.0753129779901</v>
      </c>
      <c r="X5">
        <v>7433.1088118539301</v>
      </c>
      <c r="Y5">
        <v>1108.17231523071</v>
      </c>
      <c r="Z5">
        <v>9195.3526981771192</v>
      </c>
      <c r="AA5">
        <v>505.02472685864501</v>
      </c>
      <c r="AB5">
        <v>1314.8023053054101</v>
      </c>
      <c r="AC5">
        <v>148.11826981025001</v>
      </c>
      <c r="AD5">
        <v>67.1621346364728</v>
      </c>
      <c r="AE5">
        <v>17047.8841549219</v>
      </c>
      <c r="AF5">
        <v>159.63428240686099</v>
      </c>
      <c r="AG5">
        <v>725.543466048396</v>
      </c>
      <c r="AH5">
        <v>67.999999638297794</v>
      </c>
      <c r="AI5">
        <v>576.16017362476396</v>
      </c>
      <c r="AJ5">
        <v>98.552265437365506</v>
      </c>
      <c r="AK5">
        <v>160.89708606675001</v>
      </c>
      <c r="AL5">
        <v>16.335462474584801</v>
      </c>
      <c r="AM5">
        <v>1728.7005676351</v>
      </c>
      <c r="AN5">
        <v>1151.6628112433</v>
      </c>
      <c r="AO5">
        <v>6734.1391844108903</v>
      </c>
      <c r="AP5">
        <v>514.68576543917504</v>
      </c>
      <c r="AQ5">
        <v>2050.9073432785099</v>
      </c>
      <c r="AR5">
        <v>801.27752404119997</v>
      </c>
      <c r="AS5">
        <v>2426.7814922366401</v>
      </c>
      <c r="AT5">
        <v>461.41891138861399</v>
      </c>
      <c r="AU5">
        <v>580.36075202452605</v>
      </c>
      <c r="AV5">
        <v>3928.2270816740302</v>
      </c>
    </row>
    <row r="6" spans="1:48">
      <c r="A6" t="s">
        <v>109</v>
      </c>
      <c r="B6" t="s">
        <v>105</v>
      </c>
      <c r="C6" t="s">
        <v>110</v>
      </c>
      <c r="D6" t="s">
        <v>107</v>
      </c>
      <c r="E6" t="s">
        <v>110</v>
      </c>
      <c r="F6" t="s">
        <v>110</v>
      </c>
      <c r="G6">
        <v>2050</v>
      </c>
      <c r="H6" t="s">
        <v>110</v>
      </c>
      <c r="I6" t="s">
        <v>110</v>
      </c>
      <c r="J6" t="s">
        <v>110</v>
      </c>
      <c r="K6" t="s">
        <v>110</v>
      </c>
      <c r="L6">
        <v>594.93412284646195</v>
      </c>
      <c r="M6">
        <v>1849.3437949404499</v>
      </c>
      <c r="N6">
        <v>533.67917828783504</v>
      </c>
      <c r="O6">
        <v>1352.0842015303599</v>
      </c>
      <c r="P6">
        <v>878.78692912233498</v>
      </c>
      <c r="Q6">
        <v>2219.15015327323</v>
      </c>
      <c r="R6">
        <v>111.816814329298</v>
      </c>
      <c r="S6">
        <v>2881.97564738445</v>
      </c>
      <c r="T6">
        <v>17471.245290423802</v>
      </c>
      <c r="U6">
        <v>1247.02971181476</v>
      </c>
      <c r="V6">
        <v>410.02138328230302</v>
      </c>
      <c r="W6">
        <v>1751.49295265102</v>
      </c>
      <c r="X6">
        <v>9405.3351305155393</v>
      </c>
      <c r="Y6">
        <v>1243.27710085749</v>
      </c>
      <c r="Z6">
        <v>10926.6783234369</v>
      </c>
      <c r="AA6">
        <v>585.209313207994</v>
      </c>
      <c r="AB6">
        <v>1192.00799566468</v>
      </c>
      <c r="AC6">
        <v>194.51586367719199</v>
      </c>
      <c r="AD6">
        <v>86.628122498979195</v>
      </c>
      <c r="AE6">
        <v>18505.0277567919</v>
      </c>
      <c r="AF6">
        <v>342.42976242738501</v>
      </c>
      <c r="AG6">
        <v>432.69102066230698</v>
      </c>
      <c r="AH6">
        <v>164.42580851063801</v>
      </c>
      <c r="AI6">
        <v>388.64785022710402</v>
      </c>
      <c r="AJ6">
        <v>120.086299956801</v>
      </c>
      <c r="AK6">
        <v>301.26036751984299</v>
      </c>
      <c r="AL6">
        <v>33.804364966159</v>
      </c>
      <c r="AM6">
        <v>2147.81464239968</v>
      </c>
      <c r="AN6">
        <v>1562.0320805865999</v>
      </c>
      <c r="AO6">
        <v>7676.4269807335004</v>
      </c>
      <c r="AP6">
        <v>1141.83975008075</v>
      </c>
      <c r="AQ6">
        <v>2464.3513275</v>
      </c>
      <c r="AR6">
        <v>1133.1086572721499</v>
      </c>
      <c r="AS6">
        <v>3425.3517494702101</v>
      </c>
      <c r="AT6">
        <v>547.313698979376</v>
      </c>
      <c r="AU6">
        <v>748.76980913823002</v>
      </c>
      <c r="AV6">
        <v>5444.8133686860201</v>
      </c>
    </row>
    <row r="7" spans="1:48">
      <c r="A7" t="s">
        <v>109</v>
      </c>
      <c r="B7" t="s">
        <v>105</v>
      </c>
      <c r="C7" t="s">
        <v>110</v>
      </c>
      <c r="D7" t="s">
        <v>107</v>
      </c>
      <c r="E7" t="s">
        <v>110</v>
      </c>
      <c r="F7" t="s">
        <v>110</v>
      </c>
      <c r="G7">
        <v>2060</v>
      </c>
      <c r="H7" t="s">
        <v>110</v>
      </c>
      <c r="I7" t="s">
        <v>110</v>
      </c>
      <c r="J7" t="s">
        <v>110</v>
      </c>
      <c r="K7" t="s">
        <v>110</v>
      </c>
      <c r="L7">
        <v>594.93412284646195</v>
      </c>
      <c r="M7">
        <v>1849.3437949404499</v>
      </c>
      <c r="N7">
        <v>533.67917828783504</v>
      </c>
      <c r="O7">
        <v>1352.0842015303599</v>
      </c>
      <c r="P7">
        <v>878.78692912233498</v>
      </c>
      <c r="Q7">
        <v>2219.15015327323</v>
      </c>
      <c r="R7">
        <v>111.816814329298</v>
      </c>
      <c r="S7">
        <v>2881.97564738445</v>
      </c>
      <c r="T7">
        <v>17471.245290423802</v>
      </c>
      <c r="U7">
        <v>1247.02971181476</v>
      </c>
      <c r="V7">
        <v>410.02138328230302</v>
      </c>
      <c r="W7">
        <v>1751.49295265102</v>
      </c>
      <c r="X7">
        <v>9405.3351305155393</v>
      </c>
      <c r="Y7">
        <v>1243.27710085749</v>
      </c>
      <c r="Z7">
        <v>10926.6783234369</v>
      </c>
      <c r="AA7">
        <v>585.209313207994</v>
      </c>
      <c r="AB7">
        <v>1192.00799566468</v>
      </c>
      <c r="AC7">
        <v>194.51586367719199</v>
      </c>
      <c r="AD7">
        <v>86.628122498979195</v>
      </c>
      <c r="AE7">
        <v>18505.0277567919</v>
      </c>
      <c r="AF7">
        <v>342.42976242738501</v>
      </c>
      <c r="AG7">
        <v>432.69102066230698</v>
      </c>
      <c r="AH7">
        <v>164.42580851063801</v>
      </c>
      <c r="AI7">
        <v>388.64785022710402</v>
      </c>
      <c r="AJ7">
        <v>120.086299956801</v>
      </c>
      <c r="AK7">
        <v>301.26036751984299</v>
      </c>
      <c r="AL7">
        <v>33.804364966159</v>
      </c>
      <c r="AM7">
        <v>2147.81464239968</v>
      </c>
      <c r="AN7">
        <v>1562.0320805865999</v>
      </c>
      <c r="AO7">
        <v>7676.4269807335004</v>
      </c>
      <c r="AP7">
        <v>1141.83975008075</v>
      </c>
      <c r="AQ7">
        <v>2464.3513275</v>
      </c>
      <c r="AR7">
        <v>1133.1086572721499</v>
      </c>
      <c r="AS7">
        <v>3425.3517494702101</v>
      </c>
      <c r="AT7">
        <v>547.313698979376</v>
      </c>
      <c r="AU7">
        <v>748.76980913823002</v>
      </c>
      <c r="AV7">
        <v>5444.8133686860201</v>
      </c>
    </row>
    <row r="8" spans="1:48">
      <c r="A8" t="s">
        <v>109</v>
      </c>
      <c r="B8" t="s">
        <v>105</v>
      </c>
      <c r="C8" t="s">
        <v>110</v>
      </c>
      <c r="D8" t="s">
        <v>108</v>
      </c>
      <c r="E8" t="s">
        <v>110</v>
      </c>
      <c r="F8" t="s">
        <v>110</v>
      </c>
      <c r="G8">
        <v>2010</v>
      </c>
      <c r="H8" t="s">
        <v>110</v>
      </c>
      <c r="I8" t="s">
        <v>110</v>
      </c>
      <c r="J8" t="s">
        <v>110</v>
      </c>
      <c r="K8" t="s">
        <v>110</v>
      </c>
      <c r="L8">
        <v>48.267498585209196</v>
      </c>
      <c r="M8">
        <v>470.44080729921598</v>
      </c>
      <c r="N8">
        <v>79.842639754449607</v>
      </c>
      <c r="O8">
        <v>1585.6864897222899</v>
      </c>
      <c r="P8">
        <v>335.33279917511499</v>
      </c>
      <c r="Q8">
        <v>944.09207412879698</v>
      </c>
      <c r="R8">
        <v>108.10427898787999</v>
      </c>
      <c r="S8">
        <v>608.78058155096699</v>
      </c>
      <c r="T8">
        <v>8085.1738767626803</v>
      </c>
      <c r="U8">
        <v>531.00509997212998</v>
      </c>
      <c r="V8">
        <v>51.8056805448864</v>
      </c>
      <c r="W8">
        <v>412.08562022410098</v>
      </c>
      <c r="X8">
        <v>2157.0210401387399</v>
      </c>
      <c r="Y8">
        <v>598.70621603794302</v>
      </c>
      <c r="Z8">
        <v>5600.5710921203899</v>
      </c>
      <c r="AA8">
        <v>227.63959739245499</v>
      </c>
      <c r="AB8">
        <v>567.53090466114202</v>
      </c>
      <c r="AC8">
        <v>700.17966555581495</v>
      </c>
      <c r="AD8">
        <v>40.710304317715099</v>
      </c>
      <c r="AE8">
        <v>3755.6580946086501</v>
      </c>
      <c r="AF8">
        <v>46.999316481953798</v>
      </c>
      <c r="AG8">
        <v>131.79385110597499</v>
      </c>
      <c r="AH8">
        <v>67.688622394445105</v>
      </c>
      <c r="AI8">
        <v>73.615615852930205</v>
      </c>
      <c r="AJ8">
        <v>24.187105315257199</v>
      </c>
      <c r="AK8">
        <v>63.288108733270299</v>
      </c>
      <c r="AL8">
        <v>45.592677880469303</v>
      </c>
      <c r="AM8">
        <v>3357.5157752383102</v>
      </c>
      <c r="AN8">
        <v>364.130577894233</v>
      </c>
      <c r="AO8">
        <v>1247.67525922551</v>
      </c>
      <c r="AP8">
        <v>330.83001010664299</v>
      </c>
      <c r="AQ8">
        <v>604.098545274309</v>
      </c>
      <c r="AR8">
        <v>235.91107984126899</v>
      </c>
      <c r="AS8">
        <v>565.48786980541695</v>
      </c>
      <c r="AT8">
        <v>64.875141320435105</v>
      </c>
      <c r="AU8">
        <v>128.41321929206799</v>
      </c>
      <c r="AV8">
        <v>13230.7891913522</v>
      </c>
    </row>
    <row r="9" spans="1:48">
      <c r="A9" t="s">
        <v>109</v>
      </c>
      <c r="B9" t="s">
        <v>105</v>
      </c>
      <c r="C9" t="s">
        <v>110</v>
      </c>
      <c r="D9" t="s">
        <v>108</v>
      </c>
      <c r="E9" t="s">
        <v>110</v>
      </c>
      <c r="F9" t="s">
        <v>110</v>
      </c>
      <c r="G9">
        <v>2050</v>
      </c>
      <c r="H9" t="s">
        <v>110</v>
      </c>
      <c r="I9" t="s">
        <v>110</v>
      </c>
      <c r="J9" t="s">
        <v>110</v>
      </c>
      <c r="K9" t="s">
        <v>110</v>
      </c>
      <c r="L9">
        <v>146.01119741963601</v>
      </c>
      <c r="M9">
        <v>592.56971136958896</v>
      </c>
      <c r="N9">
        <v>157.125125142298</v>
      </c>
      <c r="O9">
        <v>2367.6721819443301</v>
      </c>
      <c r="P9">
        <v>379.15513059072703</v>
      </c>
      <c r="Q9">
        <v>1271.0676868005601</v>
      </c>
      <c r="R9">
        <v>144.68722684570801</v>
      </c>
      <c r="S9">
        <v>794.59511237266895</v>
      </c>
      <c r="T9">
        <v>7632.4850356294401</v>
      </c>
      <c r="U9">
        <v>620.78736235050201</v>
      </c>
      <c r="V9">
        <v>43.514481974147202</v>
      </c>
      <c r="W9">
        <v>429.85865740067601</v>
      </c>
      <c r="X9">
        <v>2729.34330434187</v>
      </c>
      <c r="Y9">
        <v>671.69854210448204</v>
      </c>
      <c r="Z9">
        <v>6655.0616120761497</v>
      </c>
      <c r="AA9">
        <v>263.78275233693603</v>
      </c>
      <c r="AB9">
        <v>514.52706875635602</v>
      </c>
      <c r="AC9">
        <v>919.50879894339801</v>
      </c>
      <c r="AD9">
        <v>52.509606022715197</v>
      </c>
      <c r="AE9">
        <v>4076.6676177634799</v>
      </c>
      <c r="AF9">
        <v>100.817722449781</v>
      </c>
      <c r="AG9">
        <v>78.597656268131004</v>
      </c>
      <c r="AH9">
        <v>163.67289004968799</v>
      </c>
      <c r="AI9">
        <v>49.657286556947703</v>
      </c>
      <c r="AJ9">
        <v>29.4720772889861</v>
      </c>
      <c r="AK9">
        <v>118.49934242259</v>
      </c>
      <c r="AL9">
        <v>94.348814749126703</v>
      </c>
      <c r="AM9">
        <v>4171.5272610860502</v>
      </c>
      <c r="AN9">
        <v>493.88036032811499</v>
      </c>
      <c r="AO9">
        <v>1422.25869718941</v>
      </c>
      <c r="AP9">
        <v>733.95240635234597</v>
      </c>
      <c r="AQ9">
        <v>725.87923431380398</v>
      </c>
      <c r="AR9">
        <v>333.60836775551201</v>
      </c>
      <c r="AS9">
        <v>798.17440108995697</v>
      </c>
      <c r="AT9">
        <v>76.951881883299095</v>
      </c>
      <c r="AU9">
        <v>165.67616153354899</v>
      </c>
      <c r="AV9">
        <v>18338.8527112952</v>
      </c>
    </row>
    <row r="10" spans="1:48">
      <c r="A10" t="s">
        <v>109</v>
      </c>
      <c r="B10" t="s">
        <v>105</v>
      </c>
      <c r="C10" t="s">
        <v>110</v>
      </c>
      <c r="D10" t="s">
        <v>108</v>
      </c>
      <c r="E10" t="s">
        <v>110</v>
      </c>
      <c r="F10" t="s">
        <v>110</v>
      </c>
      <c r="G10">
        <v>2060</v>
      </c>
      <c r="H10" t="s">
        <v>110</v>
      </c>
      <c r="I10" t="s">
        <v>110</v>
      </c>
      <c r="J10" t="s">
        <v>110</v>
      </c>
      <c r="K10" t="s">
        <v>110</v>
      </c>
      <c r="L10">
        <v>146.01119741963601</v>
      </c>
      <c r="M10">
        <v>592.56971136958896</v>
      </c>
      <c r="N10">
        <v>157.125125142298</v>
      </c>
      <c r="O10">
        <v>2367.6721819443301</v>
      </c>
      <c r="P10">
        <v>379.15513059072703</v>
      </c>
      <c r="Q10">
        <v>1271.0676868005601</v>
      </c>
      <c r="R10">
        <v>144.68722684570801</v>
      </c>
      <c r="S10">
        <v>794.59511237266895</v>
      </c>
      <c r="T10">
        <v>7632.4850356294401</v>
      </c>
      <c r="U10">
        <v>620.78736235050201</v>
      </c>
      <c r="V10">
        <v>43.514481974147202</v>
      </c>
      <c r="W10">
        <v>429.85865740067601</v>
      </c>
      <c r="X10">
        <v>2729.34330434187</v>
      </c>
      <c r="Y10">
        <v>671.69854210448204</v>
      </c>
      <c r="Z10">
        <v>6655.0616120761497</v>
      </c>
      <c r="AA10">
        <v>263.78275233693603</v>
      </c>
      <c r="AB10">
        <v>514.52706875635602</v>
      </c>
      <c r="AC10">
        <v>919.50879894339801</v>
      </c>
      <c r="AD10">
        <v>52.509606022715197</v>
      </c>
      <c r="AE10">
        <v>4076.6676177634799</v>
      </c>
      <c r="AF10">
        <v>100.817722449781</v>
      </c>
      <c r="AG10">
        <v>78.597656268131004</v>
      </c>
      <c r="AH10">
        <v>163.67289004968799</v>
      </c>
      <c r="AI10">
        <v>49.657286556947703</v>
      </c>
      <c r="AJ10">
        <v>29.4720772889861</v>
      </c>
      <c r="AK10">
        <v>118.49934242259</v>
      </c>
      <c r="AL10">
        <v>94.348814749126703</v>
      </c>
      <c r="AM10">
        <v>4171.5272610860502</v>
      </c>
      <c r="AN10">
        <v>493.88036032811499</v>
      </c>
      <c r="AO10">
        <v>1422.25869718941</v>
      </c>
      <c r="AP10">
        <v>733.95240635234597</v>
      </c>
      <c r="AQ10">
        <v>725.87923431380398</v>
      </c>
      <c r="AR10">
        <v>333.60836775551201</v>
      </c>
      <c r="AS10">
        <v>798.17440108995697</v>
      </c>
      <c r="AT10">
        <v>76.951881883299095</v>
      </c>
      <c r="AU10">
        <v>165.67616153354899</v>
      </c>
      <c r="AV10">
        <v>18338.8527112952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B2:P25"/>
  <sheetViews>
    <sheetView topLeftCell="E1" zoomScale="115" zoomScaleNormal="115" workbookViewId="0">
      <selection activeCell="O29" sqref="O29"/>
    </sheetView>
  </sheetViews>
  <sheetFormatPr defaultRowHeight="15"/>
  <sheetData>
    <row r="2" spans="2:16">
      <c r="B2" t="s">
        <v>27</v>
      </c>
      <c r="K2" t="s">
        <v>28</v>
      </c>
    </row>
    <row r="4" spans="2:16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</row>
    <row r="5" spans="2:16">
      <c r="B5" t="s">
        <v>12</v>
      </c>
      <c r="C5" s="1">
        <v>0</v>
      </c>
      <c r="D5" s="1">
        <v>302</v>
      </c>
      <c r="E5" s="1">
        <v>769</v>
      </c>
      <c r="F5" s="1">
        <v>0</v>
      </c>
      <c r="G5" s="1">
        <v>0</v>
      </c>
      <c r="H5" s="1">
        <v>0</v>
      </c>
      <c r="K5" s="19" t="s">
        <v>0</v>
      </c>
      <c r="L5" s="1">
        <f>D18</f>
        <v>21063</v>
      </c>
      <c r="M5" s="1">
        <f>F18</f>
        <v>0</v>
      </c>
      <c r="N5" s="1">
        <f>H18</f>
        <v>80685</v>
      </c>
      <c r="O5" s="1">
        <f>E18</f>
        <v>69213</v>
      </c>
      <c r="P5" s="1"/>
    </row>
    <row r="6" spans="2:16">
      <c r="B6" t="s">
        <v>9</v>
      </c>
      <c r="C6" s="1">
        <v>71</v>
      </c>
      <c r="D6" s="1">
        <v>164</v>
      </c>
      <c r="E6" s="1">
        <v>520</v>
      </c>
      <c r="F6" s="1">
        <v>268.02</v>
      </c>
      <c r="G6" s="1">
        <v>663.8</v>
      </c>
      <c r="H6" s="1">
        <v>38</v>
      </c>
      <c r="K6" s="19" t="s">
        <v>1</v>
      </c>
      <c r="L6" s="1">
        <f>D9</f>
        <v>2879</v>
      </c>
      <c r="M6" s="1">
        <f>F9</f>
        <v>0</v>
      </c>
      <c r="N6" s="1">
        <f>H9</f>
        <v>1611</v>
      </c>
      <c r="O6" s="1">
        <f>E9</f>
        <v>1954</v>
      </c>
      <c r="P6" s="1"/>
    </row>
    <row r="7" spans="2:16">
      <c r="B7" t="s">
        <v>17</v>
      </c>
      <c r="C7" s="1">
        <v>71</v>
      </c>
      <c r="D7" s="1">
        <v>650</v>
      </c>
      <c r="E7" s="1">
        <v>500</v>
      </c>
      <c r="F7" s="1">
        <v>58.5</v>
      </c>
      <c r="G7" s="1">
        <v>100</v>
      </c>
      <c r="H7" s="1">
        <v>0</v>
      </c>
      <c r="K7" s="19" t="s">
        <v>20</v>
      </c>
      <c r="L7" s="1">
        <f>D17</f>
        <v>59579</v>
      </c>
      <c r="M7" s="1">
        <f>F17</f>
        <v>0</v>
      </c>
      <c r="N7" s="1">
        <f>H17</f>
        <v>1487</v>
      </c>
      <c r="O7" s="1">
        <f>E17</f>
        <v>45733</v>
      </c>
      <c r="P7" s="1"/>
    </row>
    <row r="8" spans="2:16">
      <c r="B8" t="s">
        <v>10</v>
      </c>
      <c r="C8" s="1">
        <v>90</v>
      </c>
      <c r="D8" s="1">
        <v>927</v>
      </c>
      <c r="E8" s="1">
        <v>1279</v>
      </c>
      <c r="F8" s="1">
        <v>0</v>
      </c>
      <c r="G8" s="1">
        <v>0</v>
      </c>
      <c r="H8" s="1">
        <v>3</v>
      </c>
      <c r="K8" s="19" t="s">
        <v>2</v>
      </c>
      <c r="L8" s="1">
        <f>D10</f>
        <v>9724</v>
      </c>
      <c r="M8" s="1">
        <f>F10</f>
        <v>0</v>
      </c>
      <c r="N8" s="1">
        <f>H10</f>
        <v>10</v>
      </c>
      <c r="O8" s="1">
        <f>E10</f>
        <v>8747</v>
      </c>
      <c r="P8" s="1"/>
    </row>
    <row r="9" spans="2:16">
      <c r="B9" t="s">
        <v>1</v>
      </c>
      <c r="C9" s="1">
        <v>135</v>
      </c>
      <c r="D9" s="1">
        <v>2879</v>
      </c>
      <c r="E9" s="1">
        <v>1954</v>
      </c>
      <c r="F9" s="1">
        <v>0</v>
      </c>
      <c r="G9" s="1">
        <v>0</v>
      </c>
      <c r="H9" s="1">
        <v>1611</v>
      </c>
      <c r="K9" s="19" t="s">
        <v>3</v>
      </c>
      <c r="L9" s="1">
        <f>D21</f>
        <v>130781</v>
      </c>
      <c r="M9" s="1">
        <f>F21</f>
        <v>1371.6</v>
      </c>
      <c r="N9" s="1">
        <f>H21</f>
        <v>102515</v>
      </c>
      <c r="O9" s="1">
        <f>E21</f>
        <v>216821</v>
      </c>
      <c r="P9" s="1"/>
    </row>
    <row r="10" spans="2:16">
      <c r="B10" t="s">
        <v>2</v>
      </c>
      <c r="C10" s="1">
        <v>0</v>
      </c>
      <c r="D10" s="1">
        <v>9724</v>
      </c>
      <c r="E10" s="1">
        <v>8747</v>
      </c>
      <c r="F10" s="1">
        <v>0</v>
      </c>
      <c r="G10" s="1">
        <v>55</v>
      </c>
      <c r="H10" s="1">
        <v>10</v>
      </c>
      <c r="K10" s="19" t="s">
        <v>4</v>
      </c>
      <c r="L10" s="1">
        <f>D16</f>
        <v>4226</v>
      </c>
      <c r="M10" s="1">
        <f>F16</f>
        <v>42163</v>
      </c>
      <c r="N10" s="1">
        <f>H16</f>
        <v>6580</v>
      </c>
      <c r="O10" s="1">
        <f>E16</f>
        <v>13528</v>
      </c>
      <c r="P10" s="1"/>
    </row>
    <row r="11" spans="2:16">
      <c r="B11" t="s">
        <v>14</v>
      </c>
      <c r="C11" s="1">
        <v>95</v>
      </c>
      <c r="D11" s="1">
        <v>1200</v>
      </c>
      <c r="E11" s="1">
        <v>4120</v>
      </c>
      <c r="F11" s="1">
        <v>0</v>
      </c>
      <c r="G11" s="1">
        <v>770</v>
      </c>
      <c r="H11" s="1">
        <v>2060</v>
      </c>
      <c r="K11" s="19" t="s">
        <v>5</v>
      </c>
      <c r="L11" s="1">
        <f>D13</f>
        <v>1520</v>
      </c>
      <c r="M11" s="1">
        <f>F13</f>
        <v>34320</v>
      </c>
      <c r="N11" s="1">
        <f>H13</f>
        <v>0</v>
      </c>
      <c r="O11" s="1">
        <f>E13</f>
        <v>3735</v>
      </c>
      <c r="P11" s="1"/>
    </row>
    <row r="12" spans="2:16">
      <c r="B12" t="s">
        <v>13</v>
      </c>
      <c r="C12" s="1">
        <v>922</v>
      </c>
      <c r="D12" s="1">
        <v>9070.2649889999993</v>
      </c>
      <c r="E12" s="1">
        <v>18652.7350114</v>
      </c>
      <c r="F12" s="1">
        <v>130.5</v>
      </c>
      <c r="G12" s="1">
        <v>361</v>
      </c>
      <c r="H12" s="1">
        <v>5901</v>
      </c>
      <c r="K12" s="19" t="s">
        <v>6</v>
      </c>
      <c r="L12" s="1">
        <f>D19</f>
        <v>0</v>
      </c>
      <c r="M12" s="1">
        <f>F19</f>
        <v>67229.95</v>
      </c>
      <c r="N12" s="1">
        <f>H19</f>
        <v>0</v>
      </c>
      <c r="O12" s="1">
        <f>E19</f>
        <v>0</v>
      </c>
      <c r="P12" s="1"/>
    </row>
    <row r="13" spans="2:16">
      <c r="B13" t="s">
        <v>5</v>
      </c>
      <c r="C13" s="1">
        <v>176</v>
      </c>
      <c r="D13" s="1">
        <v>1520</v>
      </c>
      <c r="E13" s="1">
        <v>3735</v>
      </c>
      <c r="F13" s="1">
        <v>34320</v>
      </c>
      <c r="G13" s="1">
        <v>0</v>
      </c>
      <c r="H13" s="1">
        <v>0</v>
      </c>
      <c r="K13" s="19" t="s">
        <v>7</v>
      </c>
      <c r="L13" s="1">
        <f>D20</f>
        <v>6326</v>
      </c>
      <c r="M13" s="1">
        <f>F20</f>
        <v>297948</v>
      </c>
      <c r="N13" s="1">
        <f>H20</f>
        <v>0</v>
      </c>
      <c r="O13" s="1">
        <f>E20</f>
        <v>34934</v>
      </c>
      <c r="P13" s="1"/>
    </row>
    <row r="14" spans="2:16">
      <c r="B14" t="s">
        <v>15</v>
      </c>
      <c r="C14" s="1">
        <v>0</v>
      </c>
      <c r="D14" s="1">
        <v>0</v>
      </c>
      <c r="E14" s="1">
        <v>0</v>
      </c>
      <c r="F14" s="1">
        <v>49669.254999999997</v>
      </c>
      <c r="G14" s="1">
        <v>4588.6000000000004</v>
      </c>
      <c r="H14" s="1">
        <v>427</v>
      </c>
      <c r="K14" s="19" t="s">
        <v>8</v>
      </c>
      <c r="L14" s="1">
        <f>D24</f>
        <v>366053</v>
      </c>
      <c r="M14" s="1">
        <f>F24</f>
        <v>217550.715</v>
      </c>
      <c r="N14" s="1">
        <f>H24</f>
        <v>29000</v>
      </c>
      <c r="O14" s="1">
        <f>E24</f>
        <v>84737</v>
      </c>
      <c r="P14" s="1"/>
    </row>
    <row r="15" spans="2:16">
      <c r="B15" t="s">
        <v>18</v>
      </c>
      <c r="C15" s="1">
        <v>8770</v>
      </c>
      <c r="D15" s="1">
        <v>25245</v>
      </c>
      <c r="E15" s="1">
        <v>16160</v>
      </c>
      <c r="F15" s="1">
        <v>0</v>
      </c>
      <c r="G15" s="1">
        <v>0</v>
      </c>
      <c r="H15" s="1">
        <v>0</v>
      </c>
      <c r="K15" s="19" t="s">
        <v>9</v>
      </c>
      <c r="L15" s="1">
        <f>D6</f>
        <v>164</v>
      </c>
      <c r="M15" s="1">
        <f>F6</f>
        <v>268.02</v>
      </c>
      <c r="N15" s="1">
        <f>H6</f>
        <v>38</v>
      </c>
      <c r="O15" s="1">
        <f>E6</f>
        <v>520</v>
      </c>
      <c r="P15" s="1"/>
    </row>
    <row r="16" spans="2:16">
      <c r="B16" t="s">
        <v>4</v>
      </c>
      <c r="C16" s="1">
        <v>4224</v>
      </c>
      <c r="D16" s="1">
        <v>4226</v>
      </c>
      <c r="E16" s="1">
        <v>13528</v>
      </c>
      <c r="F16" s="1">
        <v>42163</v>
      </c>
      <c r="G16" s="1">
        <v>0</v>
      </c>
      <c r="H16" s="1">
        <v>6580</v>
      </c>
      <c r="K16" s="19" t="s">
        <v>10</v>
      </c>
      <c r="L16" s="1">
        <f>D8</f>
        <v>927</v>
      </c>
      <c r="M16" s="1">
        <f>F8</f>
        <v>0</v>
      </c>
      <c r="N16" s="1">
        <f>H8</f>
        <v>3</v>
      </c>
      <c r="O16" s="1">
        <f>E8</f>
        <v>1279</v>
      </c>
      <c r="P16" s="1"/>
    </row>
    <row r="17" spans="2:16">
      <c r="B17" t="s">
        <v>20</v>
      </c>
      <c r="C17" s="1">
        <v>478</v>
      </c>
      <c r="D17" s="1">
        <v>59579</v>
      </c>
      <c r="E17" s="1">
        <v>45733</v>
      </c>
      <c r="F17" s="1">
        <v>0</v>
      </c>
      <c r="G17" s="1">
        <v>0</v>
      </c>
      <c r="H17" s="1">
        <v>1487</v>
      </c>
      <c r="K17" s="19" t="s">
        <v>11</v>
      </c>
      <c r="L17" s="1">
        <f>D23</f>
        <v>1240</v>
      </c>
      <c r="M17" s="1">
        <f>F23</f>
        <v>715200.73</v>
      </c>
      <c r="N17" s="1">
        <f>H23</f>
        <v>0</v>
      </c>
      <c r="O17" s="1">
        <f>E23</f>
        <v>357</v>
      </c>
      <c r="P17" s="1"/>
    </row>
    <row r="18" spans="2:16">
      <c r="B18" t="s">
        <v>0</v>
      </c>
      <c r="C18" s="1">
        <v>4036</v>
      </c>
      <c r="D18" s="1">
        <v>21063</v>
      </c>
      <c r="E18" s="1">
        <v>69213</v>
      </c>
      <c r="F18" s="1">
        <v>0</v>
      </c>
      <c r="G18" s="1">
        <v>0</v>
      </c>
      <c r="H18" s="1">
        <v>80685</v>
      </c>
      <c r="K18" s="19" t="s">
        <v>12</v>
      </c>
      <c r="L18" s="1">
        <f>D5</f>
        <v>302</v>
      </c>
      <c r="M18" s="1">
        <f>F5</f>
        <v>0</v>
      </c>
      <c r="N18" s="1">
        <f>H5</f>
        <v>0</v>
      </c>
      <c r="O18" s="1">
        <f>E5</f>
        <v>769</v>
      </c>
      <c r="P18" s="1"/>
    </row>
    <row r="19" spans="2:16">
      <c r="B19" t="s">
        <v>6</v>
      </c>
      <c r="C19" s="1">
        <v>0</v>
      </c>
      <c r="D19" s="1">
        <v>0</v>
      </c>
      <c r="E19" s="1">
        <v>0</v>
      </c>
      <c r="F19" s="1">
        <v>67229.95</v>
      </c>
      <c r="G19" s="1">
        <v>3259</v>
      </c>
      <c r="H19" s="1">
        <v>0</v>
      </c>
      <c r="K19" s="19" t="s">
        <v>13</v>
      </c>
      <c r="L19" s="1">
        <f>D12</f>
        <v>9070.2649889999993</v>
      </c>
      <c r="M19" s="1">
        <f>F12</f>
        <v>130.5</v>
      </c>
      <c r="N19" s="1">
        <f>H12</f>
        <v>5901</v>
      </c>
      <c r="O19" s="1">
        <f>E12</f>
        <v>18652.7350114</v>
      </c>
      <c r="P19" s="1"/>
    </row>
    <row r="20" spans="2:16">
      <c r="B20" t="s">
        <v>7</v>
      </c>
      <c r="C20" s="1">
        <v>12707</v>
      </c>
      <c r="D20" s="1">
        <v>6326</v>
      </c>
      <c r="E20" s="1">
        <v>34934</v>
      </c>
      <c r="F20" s="1">
        <v>297948</v>
      </c>
      <c r="G20" s="1">
        <v>0</v>
      </c>
      <c r="H20" s="1">
        <v>0</v>
      </c>
      <c r="K20" s="19" t="s">
        <v>19</v>
      </c>
      <c r="L20" s="1">
        <f>D22</f>
        <v>20941</v>
      </c>
      <c r="M20" s="1">
        <f>F22</f>
        <v>504182</v>
      </c>
      <c r="N20" s="1">
        <f>H22</f>
        <v>0</v>
      </c>
      <c r="O20" s="1">
        <f>E22</f>
        <v>25248</v>
      </c>
      <c r="P20" s="1"/>
    </row>
    <row r="21" spans="2:16">
      <c r="B21" t="s">
        <v>3</v>
      </c>
      <c r="C21" s="1">
        <v>0</v>
      </c>
      <c r="D21" s="1">
        <v>130781</v>
      </c>
      <c r="E21" s="1">
        <v>216821</v>
      </c>
      <c r="F21" s="1">
        <v>1371.6</v>
      </c>
      <c r="G21" s="1">
        <v>3313</v>
      </c>
      <c r="H21" s="1">
        <v>102515</v>
      </c>
      <c r="K21" s="19" t="s">
        <v>14</v>
      </c>
      <c r="L21" s="1">
        <f>D11</f>
        <v>1200</v>
      </c>
      <c r="M21" s="1">
        <f>F11</f>
        <v>0</v>
      </c>
      <c r="N21" s="1">
        <f>H11</f>
        <v>2060</v>
      </c>
      <c r="O21" s="1">
        <f>E11</f>
        <v>4120</v>
      </c>
      <c r="P21" s="1"/>
    </row>
    <row r="22" spans="2:16">
      <c r="B22" t="s">
        <v>19</v>
      </c>
      <c r="C22" s="1">
        <v>7632</v>
      </c>
      <c r="D22" s="1">
        <v>20941</v>
      </c>
      <c r="E22" s="1">
        <v>25248</v>
      </c>
      <c r="F22" s="1">
        <v>504182</v>
      </c>
      <c r="G22" s="1">
        <v>0</v>
      </c>
      <c r="H22" s="1">
        <v>0</v>
      </c>
      <c r="K22" s="19" t="s">
        <v>15</v>
      </c>
      <c r="L22" s="1">
        <f>D14</f>
        <v>0</v>
      </c>
      <c r="M22" s="1">
        <f>F14</f>
        <v>49669.254999999997</v>
      </c>
      <c r="N22" s="1">
        <f>H14</f>
        <v>427</v>
      </c>
      <c r="O22" s="1">
        <f>E14</f>
        <v>0</v>
      </c>
      <c r="P22" s="1"/>
    </row>
    <row r="23" spans="2:16">
      <c r="B23" t="s">
        <v>11</v>
      </c>
      <c r="C23" s="1">
        <v>0</v>
      </c>
      <c r="D23" s="1">
        <v>1240</v>
      </c>
      <c r="E23" s="1">
        <v>357</v>
      </c>
      <c r="F23" s="1">
        <v>715200.73</v>
      </c>
      <c r="G23" s="1">
        <v>62038</v>
      </c>
      <c r="H23" s="1">
        <v>0</v>
      </c>
      <c r="K23" s="19" t="s">
        <v>16</v>
      </c>
      <c r="L23" s="1">
        <f>D25</f>
        <v>96565</v>
      </c>
      <c r="M23" s="1">
        <f>F25</f>
        <v>402543</v>
      </c>
      <c r="N23" s="1">
        <f>H25</f>
        <v>0</v>
      </c>
      <c r="O23" s="1">
        <f>E25</f>
        <v>372685</v>
      </c>
      <c r="P23" s="1"/>
    </row>
    <row r="24" spans="2:16">
      <c r="B24" t="s">
        <v>8</v>
      </c>
      <c r="C24" s="1">
        <v>0</v>
      </c>
      <c r="D24" s="1">
        <v>366053</v>
      </c>
      <c r="E24" s="1">
        <v>84737</v>
      </c>
      <c r="F24" s="1">
        <v>217550.715</v>
      </c>
      <c r="G24" s="1">
        <v>33122</v>
      </c>
      <c r="H24" s="1">
        <v>29000</v>
      </c>
      <c r="K24" s="19" t="s">
        <v>17</v>
      </c>
      <c r="L24" s="1">
        <f>D7</f>
        <v>650</v>
      </c>
      <c r="M24" s="1">
        <f>F7</f>
        <v>58.5</v>
      </c>
      <c r="N24" s="1">
        <f>H7</f>
        <v>0</v>
      </c>
      <c r="O24" s="1">
        <f>E7</f>
        <v>500</v>
      </c>
      <c r="P24" s="1"/>
    </row>
    <row r="25" spans="2:16">
      <c r="B25" t="s">
        <v>16</v>
      </c>
      <c r="C25" s="1">
        <v>176180</v>
      </c>
      <c r="D25" s="1">
        <v>96565</v>
      </c>
      <c r="E25" s="1">
        <v>372685</v>
      </c>
      <c r="F25" s="1">
        <v>402543</v>
      </c>
      <c r="G25" s="1">
        <v>0</v>
      </c>
      <c r="H25" s="1">
        <v>0</v>
      </c>
      <c r="K25" s="19" t="s">
        <v>18</v>
      </c>
      <c r="L25" s="1">
        <f>D15</f>
        <v>25245</v>
      </c>
      <c r="M25" s="1">
        <f>F15</f>
        <v>0</v>
      </c>
      <c r="N25" s="1">
        <f>H15</f>
        <v>0</v>
      </c>
      <c r="O25" s="1">
        <f>E15</f>
        <v>16160</v>
      </c>
      <c r="P25" s="1"/>
    </row>
  </sheetData>
  <sortState xmlns:xlrd2="http://schemas.microsoft.com/office/spreadsheetml/2017/richdata2" ref="K5:O25">
    <sortCondition ref="K5:K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B1:V25"/>
  <sheetViews>
    <sheetView zoomScaleNormal="100" workbookViewId="0">
      <selection activeCell="L6" sqref="L6"/>
    </sheetView>
  </sheetViews>
  <sheetFormatPr defaultRowHeight="15"/>
  <cols>
    <col min="24" max="24" width="21.42578125" bestFit="1" customWidth="1"/>
    <col min="25" max="45" width="9" customWidth="1"/>
  </cols>
  <sheetData>
    <row r="1" spans="2:22">
      <c r="R1" t="s">
        <v>34</v>
      </c>
    </row>
    <row r="2" spans="2:22">
      <c r="B2" t="s">
        <v>27</v>
      </c>
      <c r="K2" t="s">
        <v>28</v>
      </c>
      <c r="R2" t="s">
        <v>33</v>
      </c>
      <c r="V2" s="1"/>
    </row>
    <row r="4" spans="2:22">
      <c r="C4" t="s">
        <v>26</v>
      </c>
      <c r="D4" t="s">
        <v>24</v>
      </c>
      <c r="E4" t="s">
        <v>22</v>
      </c>
      <c r="F4" t="s">
        <v>21</v>
      </c>
      <c r="G4" t="s">
        <v>25</v>
      </c>
      <c r="H4" t="s">
        <v>23</v>
      </c>
      <c r="L4" t="s">
        <v>29</v>
      </c>
      <c r="M4" t="s">
        <v>31</v>
      </c>
      <c r="N4" t="s">
        <v>32</v>
      </c>
      <c r="O4" t="s">
        <v>30</v>
      </c>
      <c r="Q4" t="s">
        <v>95</v>
      </c>
      <c r="R4" t="s">
        <v>29</v>
      </c>
      <c r="S4" t="s">
        <v>31</v>
      </c>
      <c r="T4" t="s">
        <v>32</v>
      </c>
      <c r="U4" t="s">
        <v>30</v>
      </c>
    </row>
    <row r="5" spans="2:22">
      <c r="B5" t="s">
        <v>12</v>
      </c>
      <c r="C5" s="1"/>
      <c r="D5" s="1">
        <v>1175</v>
      </c>
      <c r="E5" s="1">
        <v>2868</v>
      </c>
      <c r="F5" s="1"/>
      <c r="G5" s="1">
        <v>45</v>
      </c>
      <c r="H5" s="1"/>
      <c r="K5" t="s">
        <v>12</v>
      </c>
      <c r="L5" s="1">
        <f>D5</f>
        <v>1175</v>
      </c>
      <c r="M5" s="1">
        <f t="shared" ref="M5:M25" si="0">F5</f>
        <v>0</v>
      </c>
      <c r="N5" s="1">
        <f t="shared" ref="N5:N25" si="1">H5</f>
        <v>0</v>
      </c>
      <c r="O5" s="1">
        <f t="shared" ref="O5:O25" si="2">E5</f>
        <v>2868</v>
      </c>
      <c r="P5" s="1"/>
      <c r="Q5" s="1" t="e">
        <f>R5+S5</f>
        <v>#REF!</v>
      </c>
      <c r="R5" s="1" t="e">
        <f>(L5-'STOCK 2010'!#REF!)/4</f>
        <v>#REF!</v>
      </c>
      <c r="S5" s="1" t="e">
        <f>(M5-'STOCK 2010'!#REF!)/4</f>
        <v>#REF!</v>
      </c>
      <c r="T5" s="1" t="e">
        <f>(N5-'STOCK 2010'!#REF!)/4</f>
        <v>#REF!</v>
      </c>
      <c r="U5" s="1" t="e">
        <f>(O5-'STOCK 2010'!#REF!)/4</f>
        <v>#REF!</v>
      </c>
      <c r="V5" s="1" t="e">
        <f t="shared" ref="V5:V25" si="3">SUM(R5:U5)</f>
        <v>#REF!</v>
      </c>
    </row>
    <row r="6" spans="2:22">
      <c r="B6" t="s">
        <v>9</v>
      </c>
      <c r="C6" s="1">
        <v>195</v>
      </c>
      <c r="D6" s="1">
        <v>552</v>
      </c>
      <c r="E6" s="1">
        <v>1845</v>
      </c>
      <c r="F6" s="1">
        <v>613.62</v>
      </c>
      <c r="G6" s="1">
        <v>1180.8</v>
      </c>
      <c r="H6" s="1">
        <v>71</v>
      </c>
      <c r="K6" t="s">
        <v>9</v>
      </c>
      <c r="L6" s="1">
        <f t="shared" ref="L6:L25" si="4">D6</f>
        <v>552</v>
      </c>
      <c r="M6" s="1">
        <f t="shared" si="0"/>
        <v>613.62</v>
      </c>
      <c r="N6" s="1">
        <f t="shared" si="1"/>
        <v>71</v>
      </c>
      <c r="O6" s="1">
        <f t="shared" si="2"/>
        <v>1845</v>
      </c>
      <c r="P6" s="1"/>
      <c r="Q6" s="1">
        <f t="shared" ref="Q6:Q25" si="5">R6+S6</f>
        <v>-4974.3450000000003</v>
      </c>
      <c r="R6" s="1">
        <f>(L6-'STOCK 2010'!L5)/4</f>
        <v>-5127.75</v>
      </c>
      <c r="S6" s="1">
        <f>(M6-'STOCK 2010'!M5)/4</f>
        <v>153.405</v>
      </c>
      <c r="T6" s="1">
        <f>(N6-'STOCK 2010'!N5)/4</f>
        <v>-20153.5</v>
      </c>
      <c r="U6" s="1">
        <f>(O6-'STOCK 2010'!O5)/4</f>
        <v>-16842</v>
      </c>
      <c r="V6" s="1">
        <f t="shared" si="3"/>
        <v>-41969.845000000001</v>
      </c>
    </row>
    <row r="7" spans="2:22">
      <c r="B7" t="s">
        <v>17</v>
      </c>
      <c r="C7" s="1">
        <v>105</v>
      </c>
      <c r="D7" s="1">
        <v>1499</v>
      </c>
      <c r="E7" s="1">
        <v>1426</v>
      </c>
      <c r="F7" s="1">
        <v>169.2</v>
      </c>
      <c r="G7" s="1">
        <v>1090</v>
      </c>
      <c r="H7" s="1">
        <v>72</v>
      </c>
      <c r="K7" t="s">
        <v>17</v>
      </c>
      <c r="L7" s="1">
        <f t="shared" si="4"/>
        <v>1499</v>
      </c>
      <c r="M7" s="1">
        <f t="shared" si="0"/>
        <v>169.2</v>
      </c>
      <c r="N7" s="1">
        <f t="shared" si="1"/>
        <v>72</v>
      </c>
      <c r="O7" s="1">
        <f t="shared" si="2"/>
        <v>1426</v>
      </c>
      <c r="P7" s="1"/>
      <c r="Q7" s="1" t="e">
        <f t="shared" si="5"/>
        <v>#REF!</v>
      </c>
      <c r="R7" s="1" t="e">
        <f>(L7-'STOCK 2010'!#REF!)/4</f>
        <v>#REF!</v>
      </c>
      <c r="S7" s="1" t="e">
        <f>(M7-'STOCK 2010'!#REF!)/4</f>
        <v>#REF!</v>
      </c>
      <c r="T7" s="1" t="e">
        <f>(N7-'STOCK 2010'!#REF!)/4</f>
        <v>#REF!</v>
      </c>
      <c r="U7" s="1" t="e">
        <f>(O7-'STOCK 2010'!#REF!)/4</f>
        <v>#REF!</v>
      </c>
      <c r="V7" s="1" t="e">
        <f t="shared" si="3"/>
        <v>#REF!</v>
      </c>
    </row>
    <row r="8" spans="2:22">
      <c r="B8" t="s">
        <v>10</v>
      </c>
      <c r="C8" s="1">
        <v>142</v>
      </c>
      <c r="D8" s="1">
        <v>5432</v>
      </c>
      <c r="E8" s="1">
        <v>3119</v>
      </c>
      <c r="F8" s="1"/>
      <c r="G8" s="1"/>
      <c r="H8" s="1">
        <v>15</v>
      </c>
      <c r="K8" t="s">
        <v>10</v>
      </c>
      <c r="L8" s="1">
        <f t="shared" si="4"/>
        <v>5432</v>
      </c>
      <c r="M8" s="1">
        <f t="shared" si="0"/>
        <v>0</v>
      </c>
      <c r="N8" s="1">
        <f t="shared" si="1"/>
        <v>15</v>
      </c>
      <c r="O8" s="1">
        <f t="shared" si="2"/>
        <v>3119</v>
      </c>
      <c r="P8" s="1"/>
      <c r="Q8" s="1" t="e">
        <f t="shared" si="5"/>
        <v>#REF!</v>
      </c>
      <c r="R8" s="1" t="e">
        <f>(L8-'STOCK 2010'!#REF!)/4</f>
        <v>#REF!</v>
      </c>
      <c r="S8" s="1" t="e">
        <f>(M8-'STOCK 2010'!#REF!)/4</f>
        <v>#REF!</v>
      </c>
      <c r="T8" s="1" t="e">
        <f>(N8-'STOCK 2010'!#REF!)/4</f>
        <v>#REF!</v>
      </c>
      <c r="U8" s="1" t="e">
        <f>(O8-'STOCK 2010'!#REF!)/4</f>
        <v>#REF!</v>
      </c>
      <c r="V8" s="1" t="e">
        <f t="shared" si="3"/>
        <v>#REF!</v>
      </c>
    </row>
    <row r="9" spans="2:22">
      <c r="B9" t="s">
        <v>1</v>
      </c>
      <c r="C9" s="1">
        <v>135</v>
      </c>
      <c r="D9" s="1">
        <v>19544</v>
      </c>
      <c r="E9" s="1">
        <v>6996</v>
      </c>
      <c r="F9" s="1">
        <v>1819.8</v>
      </c>
      <c r="G9" s="1"/>
      <c r="H9" s="1">
        <v>12489</v>
      </c>
      <c r="K9" t="s">
        <v>1</v>
      </c>
      <c r="L9" s="1">
        <f t="shared" si="4"/>
        <v>19544</v>
      </c>
      <c r="M9" s="1">
        <f t="shared" si="0"/>
        <v>1819.8</v>
      </c>
      <c r="N9" s="1">
        <f t="shared" si="1"/>
        <v>12489</v>
      </c>
      <c r="O9" s="1">
        <f t="shared" si="2"/>
        <v>6996</v>
      </c>
      <c r="P9" s="1"/>
      <c r="Q9" s="1">
        <f t="shared" si="5"/>
        <v>4621.2</v>
      </c>
      <c r="R9" s="1">
        <f>(L9-'STOCK 2010'!L6)/4</f>
        <v>4166.25</v>
      </c>
      <c r="S9" s="1">
        <f>(M9-'STOCK 2010'!M6)/4</f>
        <v>454.95</v>
      </c>
      <c r="T9" s="1">
        <f>(N9-'STOCK 2010'!N6)/4</f>
        <v>2719.5</v>
      </c>
      <c r="U9" s="1">
        <f>(O9-'STOCK 2010'!O6)/4</f>
        <v>1260.5</v>
      </c>
      <c r="V9" s="1">
        <f t="shared" si="3"/>
        <v>8601.2000000000007</v>
      </c>
    </row>
    <row r="10" spans="2:22">
      <c r="B10" t="s">
        <v>2</v>
      </c>
      <c r="C10" s="1">
        <v>675</v>
      </c>
      <c r="D10" s="1">
        <v>28948</v>
      </c>
      <c r="E10" s="1">
        <v>17469</v>
      </c>
      <c r="F10" s="1">
        <v>0</v>
      </c>
      <c r="G10" s="1">
        <v>55</v>
      </c>
      <c r="H10" s="1">
        <v>20</v>
      </c>
      <c r="K10" t="s">
        <v>2</v>
      </c>
      <c r="L10" s="1">
        <f t="shared" si="4"/>
        <v>28948</v>
      </c>
      <c r="M10" s="1">
        <f t="shared" si="0"/>
        <v>0</v>
      </c>
      <c r="N10" s="1">
        <f t="shared" si="1"/>
        <v>20</v>
      </c>
      <c r="O10" s="1">
        <f t="shared" si="2"/>
        <v>17469</v>
      </c>
      <c r="P10" s="1"/>
      <c r="Q10" s="1" t="e">
        <f t="shared" si="5"/>
        <v>#REF!</v>
      </c>
      <c r="R10" s="1" t="e">
        <f>(L10-'STOCK 2010'!#REF!)/4</f>
        <v>#REF!</v>
      </c>
      <c r="S10" s="1" t="e">
        <f>(M10-'STOCK 2010'!#REF!)/4</f>
        <v>#REF!</v>
      </c>
      <c r="T10" s="1" t="e">
        <f>(N10-'STOCK 2010'!#REF!)/4</f>
        <v>#REF!</v>
      </c>
      <c r="U10" s="1" t="e">
        <f>(O10-'STOCK 2010'!#REF!)/4</f>
        <v>#REF!</v>
      </c>
      <c r="V10" s="1" t="e">
        <f t="shared" si="3"/>
        <v>#REF!</v>
      </c>
    </row>
    <row r="11" spans="2:22">
      <c r="B11" t="s">
        <v>14</v>
      </c>
      <c r="C11" s="1">
        <v>361</v>
      </c>
      <c r="D11" s="1">
        <v>6533</v>
      </c>
      <c r="E11" s="1">
        <v>22750</v>
      </c>
      <c r="F11" s="1">
        <v>2685.6</v>
      </c>
      <c r="G11" s="1">
        <v>4450</v>
      </c>
      <c r="H11" s="1">
        <v>28457</v>
      </c>
      <c r="K11" t="s">
        <v>14</v>
      </c>
      <c r="L11" s="1">
        <f t="shared" si="4"/>
        <v>6533</v>
      </c>
      <c r="M11" s="1">
        <f t="shared" si="0"/>
        <v>2685.6</v>
      </c>
      <c r="N11" s="1">
        <f t="shared" si="1"/>
        <v>28457</v>
      </c>
      <c r="O11" s="1">
        <f t="shared" si="2"/>
        <v>22750</v>
      </c>
      <c r="P11" s="1"/>
      <c r="Q11" s="1" t="e">
        <f t="shared" si="5"/>
        <v>#REF!</v>
      </c>
      <c r="R11" s="1" t="e">
        <f>(L11-'STOCK 2010'!#REF!)/4</f>
        <v>#REF!</v>
      </c>
      <c r="S11" s="1" t="e">
        <f>(M11-'STOCK 2010'!#REF!)/4</f>
        <v>#REF!</v>
      </c>
      <c r="T11" s="1" t="e">
        <f>(N11-'STOCK 2010'!#REF!)/4</f>
        <v>#REF!</v>
      </c>
      <c r="U11" s="1" t="e">
        <f>(O11-'STOCK 2010'!#REF!)/4</f>
        <v>#REF!</v>
      </c>
      <c r="V11" s="1" t="e">
        <f t="shared" si="3"/>
        <v>#REF!</v>
      </c>
    </row>
    <row r="12" spans="2:22">
      <c r="B12" t="s">
        <v>13</v>
      </c>
      <c r="C12" s="1">
        <v>922</v>
      </c>
      <c r="D12" s="1">
        <v>23527.264988999999</v>
      </c>
      <c r="E12" s="1">
        <v>35860.7350114</v>
      </c>
      <c r="F12" s="1">
        <v>130.5</v>
      </c>
      <c r="G12" s="1">
        <v>361</v>
      </c>
      <c r="H12" s="1">
        <v>7155</v>
      </c>
      <c r="K12" t="s">
        <v>13</v>
      </c>
      <c r="L12" s="1">
        <f t="shared" si="4"/>
        <v>23527.264988999999</v>
      </c>
      <c r="M12" s="1">
        <f t="shared" si="0"/>
        <v>130.5</v>
      </c>
      <c r="N12" s="1">
        <f t="shared" si="1"/>
        <v>7155</v>
      </c>
      <c r="O12" s="1">
        <f t="shared" si="2"/>
        <v>35860.7350114</v>
      </c>
      <c r="P12" s="1"/>
      <c r="Q12" s="1">
        <f t="shared" si="5"/>
        <v>-8980.3087527499993</v>
      </c>
      <c r="R12" s="1">
        <f>(L12-'STOCK 2010'!L7)/4</f>
        <v>-9012.9337527499993</v>
      </c>
      <c r="S12" s="1">
        <f>(M12-'STOCK 2010'!M7)/4</f>
        <v>32.625</v>
      </c>
      <c r="T12" s="1">
        <f>(N12-'STOCK 2010'!N7)/4</f>
        <v>1417</v>
      </c>
      <c r="U12" s="1">
        <f>(O12-'STOCK 2010'!O7)/4</f>
        <v>-2468.06624715</v>
      </c>
      <c r="V12" s="1">
        <f t="shared" si="3"/>
        <v>-10031.374999899999</v>
      </c>
    </row>
    <row r="13" spans="2:22">
      <c r="B13" t="s">
        <v>5</v>
      </c>
      <c r="C13" s="1">
        <v>357</v>
      </c>
      <c r="D13" s="1">
        <v>4820</v>
      </c>
      <c r="E13" s="1">
        <v>8875</v>
      </c>
      <c r="F13" s="1">
        <v>81520</v>
      </c>
      <c r="G13" s="1"/>
      <c r="H13" s="1"/>
      <c r="K13" t="s">
        <v>5</v>
      </c>
      <c r="L13" s="1">
        <f t="shared" si="4"/>
        <v>4820</v>
      </c>
      <c r="M13" s="1">
        <f t="shared" si="0"/>
        <v>81520</v>
      </c>
      <c r="N13" s="1">
        <f t="shared" si="1"/>
        <v>0</v>
      </c>
      <c r="O13" s="1">
        <f t="shared" si="2"/>
        <v>8875</v>
      </c>
      <c r="P13" s="1"/>
      <c r="Q13" s="1" t="e">
        <f t="shared" si="5"/>
        <v>#REF!</v>
      </c>
      <c r="R13" s="1" t="e">
        <f>(L13-'STOCK 2010'!#REF!)/4</f>
        <v>#REF!</v>
      </c>
      <c r="S13" s="1" t="e">
        <f>(M13-'STOCK 2010'!#REF!)/4</f>
        <v>#REF!</v>
      </c>
      <c r="T13" s="1" t="e">
        <f>(N13-'STOCK 2010'!#REF!)/4</f>
        <v>#REF!</v>
      </c>
      <c r="U13" s="1" t="e">
        <f>(O13-'STOCK 2010'!#REF!)/4</f>
        <v>#REF!</v>
      </c>
      <c r="V13" s="1" t="e">
        <f t="shared" si="3"/>
        <v>#REF!</v>
      </c>
    </row>
    <row r="14" spans="2:22">
      <c r="B14" t="s">
        <v>15</v>
      </c>
      <c r="C14" s="1"/>
      <c r="D14" s="1">
        <v>202</v>
      </c>
      <c r="E14" s="1">
        <v>54</v>
      </c>
      <c r="F14" s="1">
        <v>85780.105000150012</v>
      </c>
      <c r="G14" s="1">
        <v>6468.6</v>
      </c>
      <c r="H14" s="1">
        <v>2772</v>
      </c>
      <c r="K14" t="s">
        <v>15</v>
      </c>
      <c r="L14" s="1">
        <f t="shared" si="4"/>
        <v>202</v>
      </c>
      <c r="M14" s="1">
        <f t="shared" si="0"/>
        <v>85780.105000150012</v>
      </c>
      <c r="N14" s="1">
        <f t="shared" si="1"/>
        <v>2772</v>
      </c>
      <c r="O14" s="1">
        <f t="shared" si="2"/>
        <v>54</v>
      </c>
      <c r="P14" s="1"/>
      <c r="Q14" s="1" t="e">
        <f t="shared" si="5"/>
        <v>#REF!</v>
      </c>
      <c r="R14" s="1" t="e">
        <f>(L14-'STOCK 2010'!#REF!)/4</f>
        <v>#REF!</v>
      </c>
      <c r="S14" s="1" t="e">
        <f>(M14-'STOCK 2010'!#REF!)/4</f>
        <v>#REF!</v>
      </c>
      <c r="T14" s="1" t="e">
        <f>(N14-'STOCK 2010'!#REF!)/4</f>
        <v>#REF!</v>
      </c>
      <c r="U14" s="1" t="e">
        <f>(O14-'STOCK 2010'!#REF!)/4</f>
        <v>#REF!</v>
      </c>
      <c r="V14" s="1" t="e">
        <f t="shared" si="3"/>
        <v>#REF!</v>
      </c>
    </row>
    <row r="15" spans="2:22">
      <c r="B15" t="s">
        <v>18</v>
      </c>
      <c r="C15" s="1">
        <v>13300</v>
      </c>
      <c r="D15" s="1">
        <v>84481</v>
      </c>
      <c r="E15" s="1">
        <v>24875</v>
      </c>
      <c r="F15" s="1"/>
      <c r="G15" s="1"/>
      <c r="H15" s="1">
        <v>230</v>
      </c>
      <c r="K15" t="s">
        <v>18</v>
      </c>
      <c r="L15" s="1">
        <f t="shared" si="4"/>
        <v>84481</v>
      </c>
      <c r="M15" s="1">
        <f t="shared" si="0"/>
        <v>0</v>
      </c>
      <c r="N15" s="1">
        <f t="shared" si="1"/>
        <v>230</v>
      </c>
      <c r="O15" s="1">
        <f t="shared" si="2"/>
        <v>24875</v>
      </c>
      <c r="P15" s="1"/>
      <c r="Q15" s="1">
        <f t="shared" si="5"/>
        <v>18689.25</v>
      </c>
      <c r="R15" s="1">
        <f>(L15-'STOCK 2010'!L8)/4</f>
        <v>18689.25</v>
      </c>
      <c r="S15" s="1">
        <f>(M15-'STOCK 2010'!M8)/4</f>
        <v>0</v>
      </c>
      <c r="T15" s="1">
        <f>(N15-'STOCK 2010'!N8)/4</f>
        <v>55</v>
      </c>
      <c r="U15" s="1">
        <f>(O15-'STOCK 2010'!O8)/4</f>
        <v>4032</v>
      </c>
      <c r="V15" s="1">
        <f t="shared" si="3"/>
        <v>22776.25</v>
      </c>
    </row>
    <row r="16" spans="2:22">
      <c r="B16" t="s">
        <v>4</v>
      </c>
      <c r="C16" s="1">
        <v>8934</v>
      </c>
      <c r="D16" s="1">
        <v>14122</v>
      </c>
      <c r="E16" s="1">
        <v>25814</v>
      </c>
      <c r="F16" s="1">
        <v>115755</v>
      </c>
      <c r="G16" s="1"/>
      <c r="H16" s="1">
        <v>15463</v>
      </c>
      <c r="K16" t="s">
        <v>4</v>
      </c>
      <c r="L16" s="1">
        <f t="shared" si="4"/>
        <v>14122</v>
      </c>
      <c r="M16" s="1">
        <f t="shared" si="0"/>
        <v>115755</v>
      </c>
      <c r="N16" s="1">
        <f t="shared" si="1"/>
        <v>15463</v>
      </c>
      <c r="O16" s="1">
        <f t="shared" si="2"/>
        <v>25814</v>
      </c>
      <c r="P16" s="1"/>
      <c r="Q16" s="1" t="e">
        <f t="shared" si="5"/>
        <v>#REF!</v>
      </c>
      <c r="R16" s="1" t="e">
        <f>(L16-'STOCK 2010'!#REF!)/4</f>
        <v>#REF!</v>
      </c>
      <c r="S16" s="1" t="e">
        <f>(M16-'STOCK 2010'!#REF!)/4</f>
        <v>#REF!</v>
      </c>
      <c r="T16" s="1" t="e">
        <f>(N16-'STOCK 2010'!#REF!)/4</f>
        <v>#REF!</v>
      </c>
      <c r="U16" s="1" t="e">
        <f>(O16-'STOCK 2010'!#REF!)/4</f>
        <v>#REF!</v>
      </c>
      <c r="V16" s="1" t="e">
        <f t="shared" si="3"/>
        <v>#REF!</v>
      </c>
    </row>
    <row r="17" spans="2:22">
      <c r="B17" t="s">
        <v>20</v>
      </c>
      <c r="C17" s="1">
        <v>549</v>
      </c>
      <c r="D17" s="1">
        <v>105523</v>
      </c>
      <c r="E17" s="1">
        <v>75879</v>
      </c>
      <c r="F17" s="1">
        <v>0</v>
      </c>
      <c r="G17" s="1"/>
      <c r="H17" s="1">
        <v>12446</v>
      </c>
      <c r="K17" t="s">
        <v>20</v>
      </c>
      <c r="L17" s="1">
        <f t="shared" si="4"/>
        <v>105523</v>
      </c>
      <c r="M17" s="1">
        <f t="shared" si="0"/>
        <v>0</v>
      </c>
      <c r="N17" s="1">
        <f t="shared" si="1"/>
        <v>12446</v>
      </c>
      <c r="O17" s="1">
        <f t="shared" si="2"/>
        <v>75879</v>
      </c>
      <c r="P17" s="1"/>
      <c r="Q17" s="1">
        <f t="shared" si="5"/>
        <v>-6657.4</v>
      </c>
      <c r="R17" s="1">
        <f>(L17-'STOCK 2010'!L9)/4</f>
        <v>-6314.5</v>
      </c>
      <c r="S17" s="1">
        <f>(M17-'STOCK 2010'!M9)/4</f>
        <v>-342.9</v>
      </c>
      <c r="T17" s="1">
        <f>(N17-'STOCK 2010'!N9)/4</f>
        <v>-22517.25</v>
      </c>
      <c r="U17" s="1">
        <f>(O17-'STOCK 2010'!O9)/4</f>
        <v>-35235.5</v>
      </c>
      <c r="V17" s="1">
        <f t="shared" si="3"/>
        <v>-64410.15</v>
      </c>
    </row>
    <row r="18" spans="2:22">
      <c r="B18" t="s">
        <v>0</v>
      </c>
      <c r="C18" s="1">
        <v>4938</v>
      </c>
      <c r="D18" s="1">
        <v>49974</v>
      </c>
      <c r="E18" s="1">
        <v>89852</v>
      </c>
      <c r="F18" s="1"/>
      <c r="G18" s="1"/>
      <c r="H18" s="1">
        <v>75277</v>
      </c>
      <c r="K18" t="s">
        <v>0</v>
      </c>
      <c r="L18" s="1">
        <f t="shared" si="4"/>
        <v>49974</v>
      </c>
      <c r="M18" s="1">
        <f t="shared" si="0"/>
        <v>0</v>
      </c>
      <c r="N18" s="1">
        <f t="shared" si="1"/>
        <v>75277</v>
      </c>
      <c r="O18" s="1">
        <f t="shared" si="2"/>
        <v>89852</v>
      </c>
      <c r="P18" s="1"/>
      <c r="Q18" s="1" t="e">
        <f t="shared" si="5"/>
        <v>#REF!</v>
      </c>
      <c r="R18" s="1" t="e">
        <f>(L18-'STOCK 2010'!#REF!)/4</f>
        <v>#REF!</v>
      </c>
      <c r="S18" s="1" t="e">
        <f>(M18-'STOCK 2010'!#REF!)/4</f>
        <v>#REF!</v>
      </c>
      <c r="T18" s="1" t="e">
        <f>(N18-'STOCK 2010'!#REF!)/4</f>
        <v>#REF!</v>
      </c>
      <c r="U18" s="1" t="e">
        <f>(O18-'STOCK 2010'!#REF!)/4</f>
        <v>#REF!</v>
      </c>
      <c r="V18" s="1" t="e">
        <f t="shared" si="3"/>
        <v>#REF!</v>
      </c>
    </row>
    <row r="19" spans="2:22">
      <c r="B19" t="s">
        <v>6</v>
      </c>
      <c r="C19" s="1"/>
      <c r="D19" s="1">
        <v>2090</v>
      </c>
      <c r="E19" s="1">
        <v>1144</v>
      </c>
      <c r="F19" s="1">
        <v>278896.065</v>
      </c>
      <c r="G19" s="1">
        <v>18722</v>
      </c>
      <c r="H19" s="1">
        <v>2187</v>
      </c>
      <c r="K19" t="s">
        <v>6</v>
      </c>
      <c r="L19" s="1">
        <f t="shared" si="4"/>
        <v>2090</v>
      </c>
      <c r="M19" s="1">
        <f t="shared" si="0"/>
        <v>278896.065</v>
      </c>
      <c r="N19" s="1">
        <f t="shared" si="1"/>
        <v>2187</v>
      </c>
      <c r="O19" s="1">
        <f t="shared" si="2"/>
        <v>1144</v>
      </c>
      <c r="P19" s="1"/>
      <c r="Q19" s="1">
        <f t="shared" si="5"/>
        <v>58649.266250000001</v>
      </c>
      <c r="R19" s="1">
        <f>(L19-'STOCK 2010'!L10)/4</f>
        <v>-534</v>
      </c>
      <c r="S19" s="1">
        <f>(M19-'STOCK 2010'!M10)/4</f>
        <v>59183.266250000001</v>
      </c>
      <c r="T19" s="1">
        <f>(N19-'STOCK 2010'!N10)/4</f>
        <v>-1098.25</v>
      </c>
      <c r="U19" s="1">
        <f>(O19-'STOCK 2010'!O10)/4</f>
        <v>-3096</v>
      </c>
      <c r="V19" s="1">
        <f t="shared" si="3"/>
        <v>54455.016250000001</v>
      </c>
    </row>
    <row r="20" spans="2:22">
      <c r="B20" t="s">
        <v>7</v>
      </c>
      <c r="C20" s="1">
        <v>20308</v>
      </c>
      <c r="D20" s="1">
        <v>11055</v>
      </c>
      <c r="E20" s="1">
        <v>85294</v>
      </c>
      <c r="F20" s="1">
        <v>496910</v>
      </c>
      <c r="G20" s="1"/>
      <c r="H20" s="1"/>
      <c r="K20" t="s">
        <v>7</v>
      </c>
      <c r="L20" s="1">
        <f t="shared" si="4"/>
        <v>11055</v>
      </c>
      <c r="M20" s="1">
        <f t="shared" si="0"/>
        <v>496910</v>
      </c>
      <c r="N20" s="1">
        <f t="shared" si="1"/>
        <v>0</v>
      </c>
      <c r="O20" s="1">
        <f t="shared" si="2"/>
        <v>85294</v>
      </c>
      <c r="P20" s="1"/>
      <c r="Q20" s="1" t="e">
        <f t="shared" si="5"/>
        <v>#REF!</v>
      </c>
      <c r="R20" s="1" t="e">
        <f>(L20-'STOCK 2010'!#REF!)/4</f>
        <v>#REF!</v>
      </c>
      <c r="S20" s="1" t="e">
        <f>(M20-'STOCK 2010'!#REF!)/4</f>
        <v>#REF!</v>
      </c>
      <c r="T20" s="1" t="e">
        <f>(N20-'STOCK 2010'!#REF!)/4</f>
        <v>#REF!</v>
      </c>
      <c r="U20" s="1" t="e">
        <f>(O20-'STOCK 2010'!#REF!)/4</f>
        <v>#REF!</v>
      </c>
      <c r="V20" s="1" t="e">
        <f t="shared" si="3"/>
        <v>#REF!</v>
      </c>
    </row>
    <row r="21" spans="2:22">
      <c r="B21" t="s">
        <v>3</v>
      </c>
      <c r="C21" s="1"/>
      <c r="D21" s="1">
        <v>277894</v>
      </c>
      <c r="E21" s="1">
        <v>296129</v>
      </c>
      <c r="F21" s="1">
        <v>1371.6</v>
      </c>
      <c r="G21" s="1">
        <v>3313</v>
      </c>
      <c r="H21" s="1">
        <v>144174</v>
      </c>
      <c r="K21" t="s">
        <v>3</v>
      </c>
      <c r="L21" s="1">
        <f t="shared" si="4"/>
        <v>277894</v>
      </c>
      <c r="M21" s="1">
        <f t="shared" si="0"/>
        <v>1371.6</v>
      </c>
      <c r="N21" s="1">
        <f t="shared" si="1"/>
        <v>144174</v>
      </c>
      <c r="O21" s="1">
        <f t="shared" si="2"/>
        <v>296129</v>
      </c>
      <c r="P21" s="1"/>
      <c r="Q21" s="1">
        <f t="shared" si="5"/>
        <v>60856.4</v>
      </c>
      <c r="R21" s="1">
        <f>(L21-'STOCK 2010'!L11)/4</f>
        <v>69093.5</v>
      </c>
      <c r="S21" s="1">
        <f>(M21-'STOCK 2010'!M11)/4</f>
        <v>-8237.1</v>
      </c>
      <c r="T21" s="1">
        <f>(N21-'STOCK 2010'!N11)/4</f>
        <v>36043.5</v>
      </c>
      <c r="U21" s="1">
        <f>(O21-'STOCK 2010'!O11)/4</f>
        <v>73098.5</v>
      </c>
      <c r="V21" s="1">
        <f t="shared" si="3"/>
        <v>169998.4</v>
      </c>
    </row>
    <row r="22" spans="2:22">
      <c r="B22" t="s">
        <v>19</v>
      </c>
      <c r="C22" s="1">
        <v>9496</v>
      </c>
      <c r="D22" s="1">
        <v>32157</v>
      </c>
      <c r="E22" s="1">
        <v>38104</v>
      </c>
      <c r="F22" s="1">
        <v>749025.1</v>
      </c>
      <c r="G22" s="1"/>
      <c r="H22" s="1"/>
      <c r="K22" t="s">
        <v>19</v>
      </c>
      <c r="L22" s="1">
        <f t="shared" si="4"/>
        <v>32157</v>
      </c>
      <c r="M22" s="1">
        <f t="shared" si="0"/>
        <v>749025.1</v>
      </c>
      <c r="N22" s="1">
        <f t="shared" si="1"/>
        <v>0</v>
      </c>
      <c r="O22" s="1">
        <f t="shared" si="2"/>
        <v>38104</v>
      </c>
      <c r="P22" s="1"/>
      <c r="Q22" s="1" t="e">
        <f t="shared" si="5"/>
        <v>#REF!</v>
      </c>
      <c r="R22" s="1" t="e">
        <f>(L22-'STOCK 2010'!#REF!)/4</f>
        <v>#REF!</v>
      </c>
      <c r="S22" s="1" t="e">
        <f>(M22-'STOCK 2010'!#REF!)/4</f>
        <v>#REF!</v>
      </c>
      <c r="T22" s="1" t="e">
        <f>(N22-'STOCK 2010'!#REF!)/4</f>
        <v>#REF!</v>
      </c>
      <c r="U22" s="1" t="e">
        <f>(O22-'STOCK 2010'!#REF!)/4</f>
        <v>#REF!</v>
      </c>
      <c r="V22" s="1" t="e">
        <f t="shared" si="3"/>
        <v>#REF!</v>
      </c>
    </row>
    <row r="23" spans="2:22">
      <c r="B23" t="s">
        <v>11</v>
      </c>
      <c r="C23" s="1"/>
      <c r="D23" s="1">
        <v>2889</v>
      </c>
      <c r="E23" s="1">
        <v>2759</v>
      </c>
      <c r="F23" s="1">
        <v>1103936.47</v>
      </c>
      <c r="G23" s="1">
        <v>122677</v>
      </c>
      <c r="H23" s="1">
        <v>1551</v>
      </c>
      <c r="K23" t="s">
        <v>11</v>
      </c>
      <c r="L23" s="1">
        <f t="shared" si="4"/>
        <v>2889</v>
      </c>
      <c r="M23" s="1">
        <f t="shared" si="0"/>
        <v>1103936.47</v>
      </c>
      <c r="N23" s="1">
        <f t="shared" si="1"/>
        <v>1551</v>
      </c>
      <c r="O23" s="1">
        <f t="shared" si="2"/>
        <v>2759</v>
      </c>
      <c r="P23" s="1"/>
      <c r="Q23" s="1" t="e">
        <f t="shared" si="5"/>
        <v>#REF!</v>
      </c>
      <c r="R23" s="1" t="e">
        <f>(L23-'STOCK 2010'!#REF!)/4</f>
        <v>#REF!</v>
      </c>
      <c r="S23" s="1" t="e">
        <f>(M23-'STOCK 2010'!#REF!)/4</f>
        <v>#REF!</v>
      </c>
      <c r="T23" s="1" t="e">
        <f>(N23-'STOCK 2010'!#REF!)/4</f>
        <v>#REF!</v>
      </c>
      <c r="U23" s="1" t="e">
        <f>(O23-'STOCK 2010'!#REF!)/4</f>
        <v>#REF!</v>
      </c>
      <c r="V23" s="1" t="e">
        <f t="shared" si="3"/>
        <v>#REF!</v>
      </c>
    </row>
    <row r="24" spans="2:22">
      <c r="B24" t="s">
        <v>8</v>
      </c>
      <c r="C24" s="1"/>
      <c r="D24" s="1">
        <v>507040</v>
      </c>
      <c r="E24" s="1">
        <v>103409</v>
      </c>
      <c r="F24" s="1">
        <v>405640.01</v>
      </c>
      <c r="G24" s="1">
        <v>128929</v>
      </c>
      <c r="H24" s="1">
        <v>209089</v>
      </c>
      <c r="K24" t="s">
        <v>8</v>
      </c>
      <c r="L24" s="1">
        <f t="shared" si="4"/>
        <v>507040</v>
      </c>
      <c r="M24" s="1">
        <f t="shared" si="0"/>
        <v>405640.01</v>
      </c>
      <c r="N24" s="1">
        <f t="shared" si="1"/>
        <v>209089</v>
      </c>
      <c r="O24" s="1">
        <f t="shared" si="2"/>
        <v>103409</v>
      </c>
      <c r="P24" s="1"/>
      <c r="Q24" s="1">
        <f t="shared" si="5"/>
        <v>211362.51500000001</v>
      </c>
      <c r="R24" s="1">
        <f>(L24-'STOCK 2010'!L12)/4</f>
        <v>126760</v>
      </c>
      <c r="S24" s="1">
        <f>(M24-'STOCK 2010'!M12)/4</f>
        <v>84602.514999999999</v>
      </c>
      <c r="T24" s="1">
        <f>(N24-'STOCK 2010'!N12)/4</f>
        <v>52272.25</v>
      </c>
      <c r="U24" s="1">
        <f>(O24-'STOCK 2010'!O12)/4</f>
        <v>25852.25</v>
      </c>
      <c r="V24" s="1">
        <f t="shared" si="3"/>
        <v>289487.01500000001</v>
      </c>
    </row>
    <row r="25" spans="2:22">
      <c r="B25" t="s">
        <v>16</v>
      </c>
      <c r="C25" s="1">
        <v>214136</v>
      </c>
      <c r="D25" s="1">
        <v>124437</v>
      </c>
      <c r="E25" s="1">
        <v>474079</v>
      </c>
      <c r="F25" s="1">
        <v>619234</v>
      </c>
      <c r="G25" s="1"/>
      <c r="H25" s="1"/>
      <c r="K25" t="s">
        <v>16</v>
      </c>
      <c r="L25" s="1">
        <f t="shared" si="4"/>
        <v>124437</v>
      </c>
      <c r="M25" s="1">
        <f t="shared" si="0"/>
        <v>619234</v>
      </c>
      <c r="N25" s="1">
        <f t="shared" si="1"/>
        <v>0</v>
      </c>
      <c r="O25" s="1">
        <f t="shared" si="2"/>
        <v>474079</v>
      </c>
      <c r="P25" s="1"/>
      <c r="Q25" s="1" t="e">
        <f t="shared" si="5"/>
        <v>#REF!</v>
      </c>
      <c r="R25" s="1" t="e">
        <f>(L25-'STOCK 2010'!#REF!)/4</f>
        <v>#REF!</v>
      </c>
      <c r="S25" s="1" t="e">
        <f>(M25-'STOCK 2010'!#REF!)/4</f>
        <v>#REF!</v>
      </c>
      <c r="T25" s="1" t="e">
        <f>(N25-'STOCK 2010'!#REF!)/4</f>
        <v>#REF!</v>
      </c>
      <c r="U25" s="1" t="e">
        <f>(O25-'STOCK 2010'!#REF!)/4</f>
        <v>#REF!</v>
      </c>
      <c r="V25" s="1" t="e">
        <f t="shared" si="3"/>
        <v>#REF!</v>
      </c>
    </row>
  </sheetData>
  <conditionalFormatting sqref="V5:V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VDA_table</vt:lpstr>
      <vt:lpstr>Data calculations</vt:lpstr>
      <vt:lpstr>FillTable</vt:lpstr>
      <vt:lpstr>Rdw_Stock</vt:lpstr>
      <vt:lpstr>STOCK 2010</vt:lpstr>
      <vt:lpstr>STOCK 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NIJS Wouter (JRC-PETTEN)</dc:creator>
  <cp:lastModifiedBy>Amit Kanudia</cp:lastModifiedBy>
  <dcterms:created xsi:type="dcterms:W3CDTF">2017-11-06T11:03:08Z</dcterms:created>
  <dcterms:modified xsi:type="dcterms:W3CDTF">2021-01-30T16:22:03Z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431948006153106</vt:r8>
  </property>
</Properties>
</file>